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ates\Public\Gas GRC\Gas GRC 2024\FILED\Initial (Filed 2-15-24)\John Taylor\Exhibits\"/>
    </mc:Choice>
  </mc:AlternateContent>
  <bookViews>
    <workbookView xWindow="0" yWindow="0" windowWidth="28800" windowHeight="12300"/>
  </bookViews>
  <sheets>
    <sheet name="Exh. JDT-3 (Revenue)" sheetId="1" r:id="rId1"/>
    <sheet name="Exh. JDT-3 (Volume)" sheetId="2" r:id="rId2"/>
    <sheet name="Exh. JDT-3 (Load Analysis)" sheetId="3" r:id="rId3"/>
  </sheets>
  <externalReferences>
    <externalReference r:id="rId4"/>
  </externalReferences>
  <definedNames>
    <definedName name="Company">#REF!</definedName>
    <definedName name="EPMWorkbookOptions_1">"hgEAAB+LCAAAAAAABACFkD9rwzAQR/dCv4PQHstuoUOwlaFdCg0uDbRZL/LZFnEkc7pE/vgVISn5M3R9vMePu3Ix7QZxQArWu0oWWS4FOuMb67pK7rmdFS9yoR8fyh9P243323rkpAaROhfmU7CV7JnHuVIxxiw+Z5469ZTnhVovP1amxx3MrAsMzqD8q5r/K5lWhSi/sCUMfe3qEZ1uYQhYqmt49F4HBHoDhtqt4IBn8xYf3fMtn+QZDWOj"</definedName>
    <definedName name="EPMWorkbookOptions_2">"mfZJvufXemy0gRGnCzOenPfwDWRhM+ASqUvlaf+Op1eqm1/qX0N0MeyGAQAA"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_xlnm.Print_Area" localSheetId="2">'Exh. JDT-3 (Load Analysis)'!$A$1:$N$49</definedName>
    <definedName name="_xlnm.Print_Area" localSheetId="0">'Exh. JDT-3 (Revenue)'!$B$1:$V$32</definedName>
    <definedName name="_xlnm.Print_Area" localSheetId="1">'Exh. JDT-3 (Volume)'!$B$1:$N$31</definedName>
    <definedName name="_xlnm.Print_Titles" localSheetId="2">'Exh. JDT-3 (Load Analysis)'!$A:$C</definedName>
    <definedName name="_xlnm.Print_Titles" localSheetId="0">'Exh. JDT-3 (Revenue)'!$B:$C</definedName>
    <definedName name="_xlnm.Print_Titles" localSheetId="1">'Exh. JDT-3 (Volume)'!$B:$C</definedName>
    <definedName name="RateCase">#REF!</definedName>
    <definedName name="TestYea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3" l="1"/>
  <c r="J47" i="3"/>
  <c r="G47" i="3"/>
  <c r="N46" i="3"/>
  <c r="K46" i="3"/>
  <c r="H46" i="3"/>
  <c r="H44" i="3"/>
  <c r="G43" i="3"/>
  <c r="N40" i="3"/>
  <c r="M39" i="3"/>
  <c r="K38" i="3"/>
  <c r="H36" i="3"/>
  <c r="M35" i="3"/>
  <c r="J35" i="3"/>
  <c r="G35" i="3"/>
  <c r="N47" i="3"/>
  <c r="H47" i="3"/>
  <c r="M46" i="3"/>
  <c r="J46" i="3"/>
  <c r="G46" i="3"/>
  <c r="N45" i="3"/>
  <c r="M45" i="3"/>
  <c r="K45" i="3"/>
  <c r="J45" i="3"/>
  <c r="H45" i="3"/>
  <c r="G45" i="3"/>
  <c r="N44" i="3"/>
  <c r="M44" i="3"/>
  <c r="K44" i="3"/>
  <c r="J44" i="3"/>
  <c r="G44" i="3"/>
  <c r="N43" i="3"/>
  <c r="M43" i="3"/>
  <c r="K43" i="3"/>
  <c r="J43" i="3"/>
  <c r="H43" i="3"/>
  <c r="N42" i="3"/>
  <c r="M42" i="3"/>
  <c r="K42" i="3"/>
  <c r="J42" i="3"/>
  <c r="H42" i="3"/>
  <c r="G42" i="3"/>
  <c r="N41" i="3"/>
  <c r="M41" i="3"/>
  <c r="K41" i="3"/>
  <c r="J41" i="3"/>
  <c r="H41" i="3"/>
  <c r="G41" i="3"/>
  <c r="M40" i="3"/>
  <c r="K40" i="3"/>
  <c r="J40" i="3"/>
  <c r="H40" i="3"/>
  <c r="G40" i="3"/>
  <c r="N39" i="3"/>
  <c r="K39" i="3"/>
  <c r="J39" i="3"/>
  <c r="H39" i="3"/>
  <c r="G39" i="3"/>
  <c r="N38" i="3"/>
  <c r="M38" i="3"/>
  <c r="J38" i="3"/>
  <c r="H38" i="3"/>
  <c r="G38" i="3"/>
  <c r="N37" i="3"/>
  <c r="M37" i="3"/>
  <c r="K37" i="3"/>
  <c r="J37" i="3"/>
  <c r="H37" i="3"/>
  <c r="G37" i="3"/>
  <c r="N36" i="3"/>
  <c r="M36" i="3"/>
  <c r="K36" i="3"/>
  <c r="J36" i="3"/>
  <c r="G36" i="3"/>
  <c r="D26" i="3"/>
  <c r="N35" i="3"/>
  <c r="K35" i="3"/>
  <c r="H35" i="3"/>
  <c r="N34" i="3"/>
  <c r="M34" i="3"/>
  <c r="K34" i="3"/>
  <c r="J34" i="3"/>
  <c r="H26" i="3"/>
  <c r="H49" i="3" s="1"/>
  <c r="G34" i="3"/>
  <c r="E26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G27" i="2"/>
  <c r="H26" i="2"/>
  <c r="J26" i="2" s="1"/>
  <c r="L26" i="2" s="1"/>
  <c r="N26" i="2" s="1"/>
  <c r="H25" i="2"/>
  <c r="H24" i="2"/>
  <c r="F27" i="2"/>
  <c r="E27" i="2"/>
  <c r="H23" i="2"/>
  <c r="J23" i="2" s="1"/>
  <c r="H22" i="2"/>
  <c r="J22" i="2" s="1"/>
  <c r="H21" i="2"/>
  <c r="H20" i="2"/>
  <c r="J20" i="2" s="1"/>
  <c r="H19" i="2"/>
  <c r="H18" i="2"/>
  <c r="J18" i="2" s="1"/>
  <c r="H17" i="2"/>
  <c r="H16" i="2"/>
  <c r="J16" i="2" s="1"/>
  <c r="H15" i="2"/>
  <c r="H14" i="2"/>
  <c r="J14" i="2" s="1"/>
  <c r="H13" i="2"/>
  <c r="J13" i="2" s="1"/>
  <c r="H12" i="2"/>
  <c r="B12" i="2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H11" i="2"/>
  <c r="D27" i="2"/>
  <c r="B4" i="2"/>
  <c r="F27" i="1"/>
  <c r="O24" i="1"/>
  <c r="P24" i="1"/>
  <c r="R24" i="1" s="1"/>
  <c r="M27" i="1"/>
  <c r="L27" i="1"/>
  <c r="O21" i="1"/>
  <c r="O19" i="1"/>
  <c r="O17" i="1"/>
  <c r="O15" i="1"/>
  <c r="O13" i="1"/>
  <c r="U27" i="1"/>
  <c r="K27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S27" i="1"/>
  <c r="Q27" i="1"/>
  <c r="I27" i="1"/>
  <c r="E27" i="1"/>
  <c r="D10" i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O11" i="1" l="1"/>
  <c r="J19" i="2"/>
  <c r="T24" i="1"/>
  <c r="O23" i="1"/>
  <c r="P23" i="1" s="1"/>
  <c r="H27" i="2"/>
  <c r="J11" i="2"/>
  <c r="J15" i="2"/>
  <c r="L23" i="2"/>
  <c r="J12" i="2"/>
  <c r="J25" i="2"/>
  <c r="G27" i="1"/>
  <c r="O26" i="1"/>
  <c r="P26" i="1" s="1"/>
  <c r="J17" i="2"/>
  <c r="J21" i="2"/>
  <c r="K28" i="3"/>
  <c r="K30" i="3" s="1"/>
  <c r="K31" i="3" s="1"/>
  <c r="D27" i="1"/>
  <c r="P11" i="1"/>
  <c r="H27" i="1"/>
  <c r="O12" i="1"/>
  <c r="P12" i="1" s="1"/>
  <c r="P13" i="1"/>
  <c r="O14" i="1"/>
  <c r="P14" i="1" s="1"/>
  <c r="P15" i="1"/>
  <c r="O16" i="1"/>
  <c r="P16" i="1" s="1"/>
  <c r="P17" i="1"/>
  <c r="O18" i="1"/>
  <c r="P18" i="1" s="1"/>
  <c r="P19" i="1"/>
  <c r="O20" i="1"/>
  <c r="P20" i="1" s="1"/>
  <c r="P21" i="1"/>
  <c r="O22" i="1"/>
  <c r="P22" i="1" s="1"/>
  <c r="O25" i="1"/>
  <c r="P25" i="1" s="1"/>
  <c r="K26" i="3"/>
  <c r="J27" i="1"/>
  <c r="L13" i="2"/>
  <c r="L14" i="2"/>
  <c r="L16" i="2"/>
  <c r="L18" i="2"/>
  <c r="L20" i="2"/>
  <c r="L22" i="2"/>
  <c r="N26" i="3"/>
  <c r="N49" i="3" s="1"/>
  <c r="H34" i="3"/>
  <c r="K47" i="3"/>
  <c r="N27" i="1"/>
  <c r="J24" i="2"/>
  <c r="J26" i="3"/>
  <c r="J49" i="3" s="1"/>
  <c r="G26" i="3"/>
  <c r="G49" i="3" s="1"/>
  <c r="M26" i="3"/>
  <c r="M49" i="3" s="1"/>
  <c r="N20" i="2" l="1"/>
  <c r="R25" i="1"/>
  <c r="R16" i="1"/>
  <c r="R12" i="1"/>
  <c r="L17" i="2"/>
  <c r="L25" i="2"/>
  <c r="K27" i="2"/>
  <c r="L24" i="2"/>
  <c r="N22" i="2"/>
  <c r="N14" i="2"/>
  <c r="R23" i="1"/>
  <c r="R15" i="1"/>
  <c r="N16" i="2"/>
  <c r="R22" i="1"/>
  <c r="R18" i="1"/>
  <c r="R14" i="1"/>
  <c r="R11" i="1"/>
  <c r="P27" i="1"/>
  <c r="L21" i="2"/>
  <c r="N23" i="2"/>
  <c r="I27" i="2"/>
  <c r="L19" i="2"/>
  <c r="N13" i="2"/>
  <c r="R20" i="1"/>
  <c r="R19" i="1"/>
  <c r="R26" i="1"/>
  <c r="L15" i="2"/>
  <c r="N18" i="2"/>
  <c r="K49" i="3"/>
  <c r="N28" i="3"/>
  <c r="N30" i="3" s="1"/>
  <c r="R21" i="1"/>
  <c r="R17" i="1"/>
  <c r="R13" i="1"/>
  <c r="L12" i="2"/>
  <c r="J27" i="2"/>
  <c r="L11" i="2"/>
  <c r="V24" i="1"/>
  <c r="O27" i="1"/>
  <c r="T21" i="1" l="1"/>
  <c r="N21" i="2"/>
  <c r="T14" i="1"/>
  <c r="T22" i="1"/>
  <c r="M27" i="2"/>
  <c r="N25" i="2"/>
  <c r="T12" i="1"/>
  <c r="N12" i="2"/>
  <c r="N15" i="2"/>
  <c r="L27" i="2"/>
  <c r="N11" i="2"/>
  <c r="T17" i="1"/>
  <c r="T19" i="1"/>
  <c r="T15" i="1"/>
  <c r="N17" i="2"/>
  <c r="T16" i="1"/>
  <c r="T13" i="1"/>
  <c r="R27" i="1"/>
  <c r="T11" i="1"/>
  <c r="T25" i="1"/>
  <c r="T26" i="1"/>
  <c r="T20" i="1"/>
  <c r="N19" i="2"/>
  <c r="T18" i="1"/>
  <c r="T23" i="1"/>
  <c r="V16" i="1" l="1"/>
  <c r="V15" i="1"/>
  <c r="V17" i="1"/>
  <c r="V22" i="1"/>
  <c r="V18" i="1"/>
  <c r="V20" i="1"/>
  <c r="V12" i="1"/>
  <c r="N24" i="2"/>
  <c r="V19" i="1"/>
  <c r="V14" i="1"/>
  <c r="V21" i="1"/>
  <c r="V25" i="1"/>
  <c r="V13" i="1"/>
  <c r="V23" i="1"/>
  <c r="V26" i="1"/>
  <c r="T27" i="1"/>
  <c r="V11" i="1"/>
  <c r="N27" i="2" l="1"/>
  <c r="V27" i="1"/>
</calcChain>
</file>

<file path=xl/sharedStrings.xml><?xml version="1.0" encoding="utf-8"?>
<sst xmlns="http://schemas.openxmlformats.org/spreadsheetml/2006/main" count="246" uniqueCount="135">
  <si>
    <t>Puget Sound Energy</t>
  </si>
  <si>
    <t>Development of Pro Forma Revenue by Rate Schedule for Test &amp; Rate Years</t>
  </si>
  <si>
    <t>Test Year Ended June 30, 2023</t>
  </si>
  <si>
    <t>12ME June 2023</t>
  </si>
  <si>
    <t>Income</t>
  </si>
  <si>
    <t>Remove</t>
  </si>
  <si>
    <t>Large</t>
  </si>
  <si>
    <t>Puget</t>
  </si>
  <si>
    <t>Weather</t>
  </si>
  <si>
    <t>Test Year</t>
  </si>
  <si>
    <t>Gap Year</t>
  </si>
  <si>
    <t>Rate Year 1</t>
  </si>
  <si>
    <t>Rate Year 2</t>
  </si>
  <si>
    <t>Line</t>
  </si>
  <si>
    <t>Statement</t>
  </si>
  <si>
    <t>Municipal</t>
  </si>
  <si>
    <t>PGA</t>
  </si>
  <si>
    <t>Rate Plan</t>
  </si>
  <si>
    <t>Other Riders/</t>
  </si>
  <si>
    <t>Other</t>
  </si>
  <si>
    <t>GRC</t>
  </si>
  <si>
    <t>Customer</t>
  </si>
  <si>
    <t>LNG</t>
  </si>
  <si>
    <t>Normalization</t>
  </si>
  <si>
    <t>Total</t>
  </si>
  <si>
    <t>Total Adjusted</t>
  </si>
  <si>
    <t>Revenue</t>
  </si>
  <si>
    <t>No.</t>
  </si>
  <si>
    <t>Rate Class</t>
  </si>
  <si>
    <t>Taxes</t>
  </si>
  <si>
    <t>Sch. 101 &amp; 106</t>
  </si>
  <si>
    <t>Sch. 141N</t>
  </si>
  <si>
    <t>Sch. 141R</t>
  </si>
  <si>
    <t>Trackers</t>
  </si>
  <si>
    <t>Adjustments (1)</t>
  </si>
  <si>
    <t>Adjustment (2)</t>
  </si>
  <si>
    <t>Adjustment (3)</t>
  </si>
  <si>
    <t>Adjustment (4)</t>
  </si>
  <si>
    <t>Adjustment</t>
  </si>
  <si>
    <t>Adjustments</t>
  </si>
  <si>
    <t>A</t>
  </si>
  <si>
    <t>Residential Lighting (16)</t>
  </si>
  <si>
    <t>Residential (23)</t>
  </si>
  <si>
    <t>Residential (53)</t>
  </si>
  <si>
    <t>Commercial &amp; Industrial (31)</t>
  </si>
  <si>
    <t>Large Volume (41)</t>
  </si>
  <si>
    <t>Interruptible (85)</t>
  </si>
  <si>
    <t>Limited Interruptible (86)</t>
  </si>
  <si>
    <t>Non-Exclusive Interruptible (87)</t>
  </si>
  <si>
    <t>Transportation - Commercial &amp; Industrial (31T)</t>
  </si>
  <si>
    <t>Transportation - Large Volume (41T)</t>
  </si>
  <si>
    <t>Transportation - Interruptible (85T)</t>
  </si>
  <si>
    <t>Transportation - Limited Interruptible (86T)</t>
  </si>
  <si>
    <t>Transportation - Non-Exclusive Interruptible (87T)</t>
  </si>
  <si>
    <t>Transportation - Exclusive Interruptible (88T)</t>
  </si>
  <si>
    <t xml:space="preserve">Contracts </t>
  </si>
  <si>
    <t>Compressed Natural Gas Service (54)</t>
  </si>
  <si>
    <t>Total Revenue From Sales/Transport Schedules</t>
  </si>
  <si>
    <t>(1)</t>
  </si>
  <si>
    <t>Other billing adjustments in Income Statement (non-consumption, miscellaneous accounts receivable, back billings).</t>
  </si>
  <si>
    <t>(2)</t>
  </si>
  <si>
    <t>2022 GRC rates effective January 7, 2023 (UG-220067)</t>
  </si>
  <si>
    <t>(3)</t>
  </si>
  <si>
    <t>Adjustment to remove large Sch. 87T customer shutting down operations in 2023.</t>
  </si>
  <si>
    <t>(4)</t>
  </si>
  <si>
    <t>Adjustment to move Puget LNG revenues from Sch. 87T to proposed Sch. 88T.</t>
  </si>
  <si>
    <t>Development of Volume (Therms) by Rate Schedule for Test &amp; Rate Years</t>
  </si>
  <si>
    <t>Actual</t>
  </si>
  <si>
    <t>Adjusted</t>
  </si>
  <si>
    <t>Therm</t>
  </si>
  <si>
    <t>Therms (1)</t>
  </si>
  <si>
    <t>Therms</t>
  </si>
  <si>
    <t>B</t>
  </si>
  <si>
    <t>C</t>
  </si>
  <si>
    <t>D</t>
  </si>
  <si>
    <t>E</t>
  </si>
  <si>
    <t>F = B+C+D+E</t>
  </si>
  <si>
    <t>G</t>
  </si>
  <si>
    <t>H = F+G</t>
  </si>
  <si>
    <t>I</t>
  </si>
  <si>
    <t>J = H+I</t>
  </si>
  <si>
    <t>K</t>
  </si>
  <si>
    <t>L = J+K</t>
  </si>
  <si>
    <t>Total Therms From Sales/Transport Schedules</t>
  </si>
  <si>
    <t>Calendar therms</t>
  </si>
  <si>
    <t>Adjustment to move Puget LNG volumes from Sch. 87T to proposed Sch. 88T.</t>
  </si>
  <si>
    <t>Estimated Effect of F2023 on Proposed Rate Increase Compared to GRC 2022</t>
  </si>
  <si>
    <t>GRC 2022</t>
  </si>
  <si>
    <t>GRC 2024</t>
  </si>
  <si>
    <t>YE 2024</t>
  </si>
  <si>
    <t>TY 2024</t>
  </si>
  <si>
    <t>YE 2025 (RY1)</t>
  </si>
  <si>
    <t>YE 2026 (RY2)</t>
  </si>
  <si>
    <t>Line No.</t>
  </si>
  <si>
    <t>Tariff</t>
  </si>
  <si>
    <t>Description</t>
  </si>
  <si>
    <t>Dth</t>
  </si>
  <si>
    <t>Proforma
Base 
x$000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</si>
  <si>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</si>
  <si>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</si>
  <si>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</si>
  <si>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</si>
  <si>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</si>
  <si>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</si>
  <si>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</si>
  <si>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</si>
  <si>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</si>
  <si>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</si>
  <si>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23,53</t>
  </si>
  <si>
    <t>Residential</t>
  </si>
  <si>
    <t>Residential Gas Lights</t>
  </si>
  <si>
    <t>Commercial &amp; Industrial</t>
  </si>
  <si>
    <t>Large Volume</t>
  </si>
  <si>
    <t>Interruptible</t>
  </si>
  <si>
    <t>Limited Interruptible</t>
  </si>
  <si>
    <t>Non-exclusive Interruptible</t>
  </si>
  <si>
    <t>31T</t>
  </si>
  <si>
    <t>Commercial &amp; Industrial Transportation</t>
  </si>
  <si>
    <t>41T</t>
  </si>
  <si>
    <t>Large Volume Transportation</t>
  </si>
  <si>
    <t>85T</t>
  </si>
  <si>
    <t>Interruptible Transportation</t>
  </si>
  <si>
    <t>86T</t>
  </si>
  <si>
    <t>Limited Interruptible Transportation</t>
  </si>
  <si>
    <t>87T</t>
  </si>
  <si>
    <t>Non-exclusive Interruptible Transportation</t>
  </si>
  <si>
    <t>88T</t>
  </si>
  <si>
    <t>Exclusive Interruptible Transportation</t>
  </si>
  <si>
    <t>SC</t>
  </si>
  <si>
    <t>Contracts</t>
  </si>
  <si>
    <t>Revenue (Growth) Decline due to Base Rates, in millions</t>
  </si>
  <si>
    <t>Revenue (Growth) Decline due to zeroing out Schs 141N+R Rates, in millions</t>
  </si>
  <si>
    <t>Total Revenue (Growth) Decline, in millions</t>
  </si>
  <si>
    <t>Percentage Difference from GRC 2022 Forecast used to set rates.</t>
  </si>
  <si>
    <t>2024 Gas General Rate Case Filing (Dockets UE-240004 &amp; UG-240005)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</si>
</sst>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_);_(@_)"/>
    <numFmt numFmtId="166" formatCode="_(* #,##0_);_(* \(#,##0\);_(* &quot;-&quot;??_);_(@_)"/>
    <numFmt numFmtId="167" formatCode="_(&quot;$&quot;* #,##0.000_);_(&quot;$&quot;* \(#,##0.000\);_(&quot;$&quot;* &quot;-&quot;??_);_(@_)"/>
    <numFmt numFmtId="168" formatCode="_(&quot;$&quot;* #,##0.0_);_(&quot;$&quot;* \(#,##0.0\);_(&quot;$&quot;* &quot;-&quot;??_);_(@_)"/>
  </numFmts>
  <fonts count="10" x14ac:knownFonts="1"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8"/>
      <color rgb="FFFF0000"/>
      <name val="Arial"/>
      <family val="2"/>
    </font>
    <font>
      <i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66" fontId="2" fillId="0" borderId="0" xfId="0" applyNumberFormat="1" applyFont="1" applyFill="1" applyAlignment="1">
      <alignment horizontal="left"/>
    </xf>
    <xf numFmtId="42" fontId="2" fillId="0" borderId="0" xfId="0" applyNumberFormat="1" applyFont="1" applyFill="1" applyBorder="1" applyAlignment="1">
      <alignment horizontal="left"/>
    </xf>
    <xf numFmtId="0" fontId="4" fillId="0" borderId="0" xfId="1" applyFont="1"/>
    <xf numFmtId="0" fontId="5" fillId="0" borderId="0" xfId="1" applyFont="1"/>
    <xf numFmtId="0" fontId="5" fillId="0" borderId="0" xfId="1" applyFont="1" applyBorder="1"/>
    <xf numFmtId="0" fontId="4" fillId="0" borderId="0" xfId="1" applyFont="1" applyFill="1" applyAlignment="1"/>
    <xf numFmtId="0" fontId="4" fillId="0" borderId="0" xfId="1" quotePrefix="1" applyFont="1" applyFill="1" applyAlignment="1"/>
    <xf numFmtId="0" fontId="6" fillId="0" borderId="1" xfId="1" applyFont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0" xfId="1" applyFont="1" applyFill="1"/>
    <xf numFmtId="0" fontId="4" fillId="0" borderId="1" xfId="1" applyFont="1" applyBorder="1" applyAlignment="1">
      <alignment horizontal="center"/>
    </xf>
    <xf numFmtId="0" fontId="4" fillId="0" borderId="1" xfId="1" quotePrefix="1" applyFont="1" applyBorder="1" applyAlignment="1">
      <alignment horizontal="center"/>
    </xf>
    <xf numFmtId="0" fontId="4" fillId="0" borderId="4" xfId="1" quotePrefix="1" applyFont="1" applyFill="1" applyBorder="1" applyAlignment="1" applyProtection="1">
      <alignment horizontal="center" wrapText="1"/>
    </xf>
    <xf numFmtId="0" fontId="4" fillId="0" borderId="4" xfId="1" quotePrefix="1" applyFont="1" applyFill="1" applyBorder="1" applyAlignment="1" applyProtection="1">
      <alignment horizontal="left" wrapText="1"/>
    </xf>
    <xf numFmtId="0" fontId="4" fillId="0" borderId="4" xfId="1" quotePrefix="1" applyFont="1" applyFill="1" applyBorder="1" applyAlignment="1" applyProtection="1">
      <alignment horizontal="center"/>
    </xf>
    <xf numFmtId="0" fontId="5" fillId="0" borderId="0" xfId="1" quotePrefix="1" applyFont="1" applyFill="1"/>
    <xf numFmtId="0" fontId="5" fillId="0" borderId="0" xfId="1" quotePrefix="1" applyFont="1" applyFill="1" applyAlignment="1">
      <alignment horizontal="center"/>
    </xf>
    <xf numFmtId="0" fontId="5" fillId="0" borderId="0" xfId="1" applyFont="1" applyAlignment="1">
      <alignment horizontal="center"/>
    </xf>
    <xf numFmtId="0" fontId="7" fillId="0" borderId="0" xfId="1" quotePrefix="1" applyFont="1" applyFill="1" applyAlignment="1">
      <alignment horizontal="left"/>
    </xf>
    <xf numFmtId="0" fontId="5" fillId="0" borderId="0" xfId="1" applyFont="1" applyAlignment="1">
      <alignment horizontal="right"/>
    </xf>
    <xf numFmtId="0" fontId="5" fillId="0" borderId="0" xfId="1" quotePrefix="1" applyFont="1" applyFill="1" applyAlignment="1"/>
    <xf numFmtId="166" fontId="5" fillId="0" borderId="0" xfId="1" applyNumberFormat="1" applyFont="1"/>
    <xf numFmtId="164" fontId="5" fillId="0" borderId="0" xfId="1" applyNumberFormat="1" applyFont="1"/>
    <xf numFmtId="0" fontId="5" fillId="0" borderId="0" xfId="1" quotePrefix="1" applyFont="1" applyAlignment="1">
      <alignment horizontal="right"/>
    </xf>
    <xf numFmtId="0" fontId="5" fillId="0" borderId="0" xfId="1" quotePrefix="1" applyFont="1" applyAlignment="1"/>
    <xf numFmtId="0" fontId="5" fillId="0" borderId="0" xfId="1" applyFont="1" applyAlignment="1"/>
    <xf numFmtId="166" fontId="5" fillId="0" borderId="5" xfId="1" applyNumberFormat="1" applyFont="1" applyBorder="1"/>
    <xf numFmtId="164" fontId="5" fillId="0" borderId="5" xfId="1" applyNumberFormat="1" applyFont="1" applyBorder="1"/>
    <xf numFmtId="167" fontId="5" fillId="0" borderId="0" xfId="1" applyNumberFormat="1" applyFont="1"/>
    <xf numFmtId="166" fontId="5" fillId="0" borderId="0" xfId="1" applyNumberFormat="1" applyFont="1" applyBorder="1"/>
    <xf numFmtId="164" fontId="5" fillId="0" borderId="0" xfId="1" applyNumberFormat="1" applyFont="1" applyBorder="1"/>
    <xf numFmtId="168" fontId="5" fillId="0" borderId="0" xfId="1" applyNumberFormat="1" applyFont="1"/>
    <xf numFmtId="44" fontId="5" fillId="0" borderId="0" xfId="1" applyNumberFormat="1" applyFont="1"/>
    <xf numFmtId="168" fontId="4" fillId="0" borderId="0" xfId="1" applyNumberFormat="1" applyFont="1"/>
    <xf numFmtId="168" fontId="8" fillId="0" borderId="0" xfId="1" applyNumberFormat="1" applyFont="1"/>
    <xf numFmtId="0" fontId="9" fillId="0" borderId="0" xfId="1" applyFont="1"/>
    <xf numFmtId="10" fontId="5" fillId="0" borderId="0" xfId="2" applyNumberFormat="1" applyFont="1" applyAlignment="1">
      <alignment horizontal="right"/>
    </xf>
    <xf numFmtId="10" fontId="5" fillId="0" borderId="0" xfId="2" applyNumberFormat="1" applyFont="1"/>
    <xf numFmtId="10" fontId="5" fillId="0" borderId="5" xfId="2" applyNumberFormat="1" applyFont="1" applyBorder="1"/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0" fontId="2" fillId="0" borderId="0" xfId="0" quotePrefix="1" applyFont="1" applyAlignment="1">
      <alignment horizontal="center"/>
    </xf>
    <xf numFmtId="165" fontId="2" fillId="0" borderId="0" xfId="0" applyNumberFormat="1" applyFont="1" applyBorder="1"/>
    <xf numFmtId="42" fontId="2" fillId="0" borderId="0" xfId="0" applyNumberFormat="1" applyFont="1" applyBorder="1"/>
    <xf numFmtId="166" fontId="2" fillId="0" borderId="0" xfId="0" applyNumberFormat="1" applyFont="1" applyBorder="1"/>
    <xf numFmtId="43" fontId="2" fillId="0" borderId="0" xfId="0" applyNumberFormat="1" applyFont="1" applyBorder="1"/>
    <xf numFmtId="42" fontId="2" fillId="0" borderId="0" xfId="0" applyNumberFormat="1" applyFont="1"/>
    <xf numFmtId="42" fontId="2" fillId="0" borderId="0" xfId="0" applyNumberFormat="1" applyFont="1" applyFill="1"/>
    <xf numFmtId="41" fontId="2" fillId="0" borderId="0" xfId="0" applyNumberFormat="1" applyFont="1"/>
    <xf numFmtId="41" fontId="2" fillId="0" borderId="0" xfId="0" applyNumberFormat="1" applyFont="1" applyBorder="1"/>
    <xf numFmtId="37" fontId="2" fillId="0" borderId="0" xfId="0" applyNumberFormat="1" applyFont="1"/>
    <xf numFmtId="0" fontId="1" fillId="0" borderId="0" xfId="0" applyFont="1" applyBorder="1" applyAlignment="1">
      <alignment horizontal="left" wrapText="1"/>
    </xf>
    <xf numFmtId="0" fontId="2" fillId="0" borderId="0" xfId="0" quotePrefix="1" applyFont="1" applyBorder="1" applyAlignment="1">
      <alignment vertical="top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/>
    </xf>
    <xf numFmtId="37" fontId="2" fillId="0" borderId="0" xfId="0" applyNumberFormat="1" applyFont="1" applyBorder="1"/>
    <xf numFmtId="166" fontId="2" fillId="0" borderId="3" xfId="0" applyNumberFormat="1" applyFont="1" applyBorder="1" applyAlignment="1">
      <alignment horizontal="left"/>
    </xf>
    <xf numFmtId="42" fontId="2" fillId="0" borderId="0" xfId="0" applyNumberFormat="1" applyFont="1" applyFill="1" applyBorder="1"/>
    <xf numFmtId="42" fontId="2" fillId="0" borderId="0" xfId="0" applyNumberFormat="1" applyFont="1" applyBorder="1" applyAlignment="1">
      <alignment horizontal="center"/>
    </xf>
  </cellXfs>
  <cellStyles count="3">
    <cellStyle name="Normal" xfId="0" builtinId="0"/>
    <cellStyle name="Normal 3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4%20GRC/01%20Original%20Filing/%23Vertigo%20Dirty%20Files/240004-05-PSE-WP-JDT-3-GAS-NORMALIZED-REVENUE-24GRC-02-2024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Table of Contents"/>
      <sheetName val="Revenue Exhibit"/>
      <sheetName val="Volume Exhibit"/>
      <sheetName val="Load Analysis Exhibit"/>
      <sheetName val="Work Papers --&gt;"/>
      <sheetName val="Revenue Detail"/>
      <sheetName val="Revenue Calcs--&gt;"/>
      <sheetName val="(C) Rev at Actual Rates"/>
      <sheetName val="(C) Rev at 2022 GRC Rates"/>
      <sheetName val="(C) Norm Rev at 2022 GRC Rates"/>
      <sheetName val="(C) Gap Year Revenue"/>
      <sheetName val="(C) RY#1 Revenue"/>
      <sheetName val="(C) RY#2 Revenue"/>
      <sheetName val="TY Billing Determinants--&gt;"/>
      <sheetName val="Actual Therms"/>
      <sheetName val="(C) Actual Therms By Block"/>
      <sheetName val="Weather Norm Therms"/>
      <sheetName val="(C) WN Therms By Block"/>
      <sheetName val="(C) Bills &amp; Demand Data"/>
      <sheetName val="Forecast Bill Determinants--&gt;"/>
      <sheetName val="F23 Therms"/>
      <sheetName val="(C) F23 Therms By Block"/>
      <sheetName val="(C) F23 Bills &amp; Demand Data"/>
      <sheetName val="Other WP's--&gt;"/>
      <sheetName val="F2023 Forecast"/>
      <sheetName val="Lg. Cust. Adj."/>
      <sheetName val="Puget LNG"/>
      <sheetName val="Rider &amp; Tracker Rev"/>
      <sheetName val="Load Analysis-Base Rates"/>
      <sheetName val="Load Analysis-Sch141N+R"/>
      <sheetName val="Weather Normalization--&gt;"/>
      <sheetName val="Weather Norm Calc"/>
      <sheetName val="2019 GRC PLR Rates--&gt;"/>
      <sheetName val="Rate Design Res"/>
      <sheetName val="Rate Design C&amp;I"/>
      <sheetName val="Rate Design Int &amp; Trans"/>
      <sheetName val="2022 GRC Rates--&gt;"/>
      <sheetName val="Exh JDT-5 (Rate Des Sum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tabSelected="1" zoomScale="90" zoomScaleNormal="90" workbookViewId="0">
      <pane xSplit="3" ySplit="10" topLeftCell="D11" activePane="bottomRight" state="frozen"/>
      <selection activeCell="Q31" sqref="Q31"/>
      <selection pane="topRight" activeCell="Q31" sqref="Q31"/>
      <selection pane="bottomLeft" activeCell="Q31" sqref="Q31"/>
      <selection pane="bottomRight" activeCell="F37" sqref="F37"/>
    </sheetView>
  </sheetViews>
  <sheetFormatPr defaultRowHeight="12.75" x14ac:dyDescent="0.2"/>
  <cols>
    <col min="1" max="1" width="2" style="47" customWidth="1"/>
    <col min="2" max="2" width="4.85546875" style="47" customWidth="1"/>
    <col min="3" max="3" width="43" style="47" customWidth="1"/>
    <col min="4" max="4" width="16.140625" style="47" bestFit="1" customWidth="1"/>
    <col min="5" max="5" width="14" style="47" bestFit="1" customWidth="1"/>
    <col min="6" max="6" width="15.28515625" style="47" bestFit="1" customWidth="1"/>
    <col min="7" max="9" width="14" style="47" bestFit="1" customWidth="1"/>
    <col min="10" max="10" width="15" style="47" customWidth="1"/>
    <col min="11" max="11" width="13.85546875" style="47" bestFit="1" customWidth="1"/>
    <col min="12" max="13" width="13.85546875" style="47" customWidth="1"/>
    <col min="14" max="14" width="14" style="47" bestFit="1" customWidth="1"/>
    <col min="15" max="16" width="15.85546875" style="47" bestFit="1" customWidth="1"/>
    <col min="17" max="17" width="14" style="47" bestFit="1" customWidth="1"/>
    <col min="18" max="18" width="14.5703125" style="47" bestFit="1" customWidth="1"/>
    <col min="19" max="19" width="14" style="47" bestFit="1" customWidth="1"/>
    <col min="20" max="20" width="14.5703125" style="47" bestFit="1" customWidth="1"/>
    <col min="21" max="21" width="12.85546875" style="47" bestFit="1" customWidth="1"/>
    <col min="22" max="22" width="14.5703125" style="47" bestFit="1" customWidth="1"/>
    <col min="23" max="27" width="9.140625" style="47" customWidth="1"/>
    <col min="28" max="33" width="9.140625" style="51" customWidth="1"/>
    <col min="34" max="36" width="9.140625" style="47" customWidth="1"/>
    <col min="37" max="16384" width="9.140625" style="47"/>
  </cols>
  <sheetData>
    <row r="1" spans="1:33" x14ac:dyDescent="0.2">
      <c r="A1" s="44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45"/>
      <c r="X1" s="46"/>
      <c r="AB1" s="47"/>
      <c r="AC1" s="47"/>
      <c r="AD1" s="47"/>
      <c r="AE1" s="47"/>
      <c r="AF1" s="47"/>
      <c r="AG1" s="47"/>
    </row>
    <row r="2" spans="1:33" x14ac:dyDescent="0.2">
      <c r="A2" s="44"/>
      <c r="B2" s="1" t="s">
        <v>134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45"/>
      <c r="X2" s="46"/>
      <c r="AB2" s="47"/>
      <c r="AC2" s="47"/>
      <c r="AD2" s="47"/>
      <c r="AE2" s="47"/>
      <c r="AF2" s="47"/>
      <c r="AG2" s="47"/>
    </row>
    <row r="3" spans="1:33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45"/>
      <c r="X3" s="46"/>
      <c r="AB3" s="47"/>
      <c r="AC3" s="47"/>
      <c r="AD3" s="47"/>
      <c r="AE3" s="47"/>
      <c r="AF3" s="47"/>
      <c r="AG3" s="47"/>
    </row>
    <row r="4" spans="1:33" x14ac:dyDescent="0.2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45"/>
      <c r="X4" s="46"/>
      <c r="AB4" s="47"/>
      <c r="AC4" s="47"/>
      <c r="AD4" s="47"/>
      <c r="AE4" s="47"/>
      <c r="AF4" s="47"/>
      <c r="AG4" s="47"/>
    </row>
    <row r="5" spans="1:33" x14ac:dyDescent="0.2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6"/>
      <c r="X5" s="46"/>
      <c r="AB5" s="47"/>
      <c r="AC5" s="47"/>
      <c r="AD5" s="47"/>
      <c r="AE5" s="47"/>
      <c r="AF5" s="47"/>
      <c r="AG5" s="47"/>
    </row>
    <row r="6" spans="1:33" x14ac:dyDescent="0.2">
      <c r="C6" s="48"/>
      <c r="D6" s="48"/>
      <c r="E6" s="49"/>
      <c r="F6" s="49"/>
      <c r="G6" s="49"/>
      <c r="H6" s="49"/>
      <c r="I6" s="49"/>
      <c r="J6" s="49"/>
      <c r="K6" s="49"/>
      <c r="L6" s="49"/>
      <c r="M6" s="49"/>
      <c r="N6" s="49"/>
      <c r="O6" s="48" t="s">
        <v>3</v>
      </c>
      <c r="P6" s="48" t="s">
        <v>3</v>
      </c>
      <c r="Q6" s="50">
        <v>2024</v>
      </c>
      <c r="R6" s="50">
        <v>2024</v>
      </c>
      <c r="S6" s="50">
        <v>2025</v>
      </c>
      <c r="T6" s="50">
        <v>2025</v>
      </c>
      <c r="U6" s="50">
        <v>2026</v>
      </c>
      <c r="V6" s="50">
        <v>2026</v>
      </c>
      <c r="W6" s="51"/>
      <c r="X6" s="51"/>
      <c r="AB6" s="47"/>
      <c r="AC6" s="47"/>
      <c r="AD6" s="47"/>
      <c r="AE6" s="47"/>
      <c r="AF6" s="47"/>
      <c r="AG6" s="47"/>
    </row>
    <row r="7" spans="1:33" x14ac:dyDescent="0.2">
      <c r="C7" s="52"/>
      <c r="D7" s="52" t="s">
        <v>4</v>
      </c>
      <c r="E7" s="52" t="s">
        <v>5</v>
      </c>
      <c r="F7" s="50" t="s">
        <v>5</v>
      </c>
      <c r="G7" s="50" t="s">
        <v>5</v>
      </c>
      <c r="H7" s="50" t="s">
        <v>5</v>
      </c>
      <c r="I7" s="50" t="s">
        <v>5</v>
      </c>
      <c r="J7" s="52"/>
      <c r="K7" s="52">
        <v>2022</v>
      </c>
      <c r="L7" s="52" t="s">
        <v>6</v>
      </c>
      <c r="M7" s="52" t="s">
        <v>7</v>
      </c>
      <c r="N7" s="52" t="s">
        <v>8</v>
      </c>
      <c r="O7" s="52" t="s">
        <v>9</v>
      </c>
      <c r="P7" s="52" t="s">
        <v>9</v>
      </c>
      <c r="Q7" s="52" t="s">
        <v>10</v>
      </c>
      <c r="R7" s="52" t="s">
        <v>10</v>
      </c>
      <c r="S7" s="52" t="s">
        <v>11</v>
      </c>
      <c r="T7" s="52" t="s">
        <v>11</v>
      </c>
      <c r="U7" s="52" t="s">
        <v>12</v>
      </c>
      <c r="V7" s="52" t="s">
        <v>12</v>
      </c>
      <c r="W7" s="51"/>
      <c r="X7" s="51"/>
      <c r="AB7" s="47"/>
      <c r="AC7" s="47"/>
      <c r="AD7" s="47"/>
      <c r="AE7" s="47"/>
      <c r="AF7" s="47"/>
      <c r="AG7" s="47"/>
    </row>
    <row r="8" spans="1:33" x14ac:dyDescent="0.2">
      <c r="B8" s="53" t="s">
        <v>13</v>
      </c>
      <c r="C8" s="52"/>
      <c r="D8" s="52" t="s">
        <v>14</v>
      </c>
      <c r="E8" s="52" t="s">
        <v>15</v>
      </c>
      <c r="F8" s="52" t="s">
        <v>16</v>
      </c>
      <c r="G8" s="52" t="s">
        <v>17</v>
      </c>
      <c r="H8" s="52" t="s">
        <v>17</v>
      </c>
      <c r="I8" s="52" t="s">
        <v>18</v>
      </c>
      <c r="J8" s="52" t="s">
        <v>19</v>
      </c>
      <c r="K8" s="52" t="s">
        <v>20</v>
      </c>
      <c r="L8" s="52" t="s">
        <v>21</v>
      </c>
      <c r="M8" s="52" t="s">
        <v>22</v>
      </c>
      <c r="N8" s="52" t="s">
        <v>23</v>
      </c>
      <c r="O8" s="52" t="s">
        <v>24</v>
      </c>
      <c r="P8" s="52" t="s">
        <v>25</v>
      </c>
      <c r="Q8" s="52" t="s">
        <v>26</v>
      </c>
      <c r="R8" s="52" t="s">
        <v>25</v>
      </c>
      <c r="S8" s="52" t="s">
        <v>26</v>
      </c>
      <c r="T8" s="52" t="s">
        <v>25</v>
      </c>
      <c r="U8" s="52" t="s">
        <v>26</v>
      </c>
      <c r="V8" s="52" t="s">
        <v>25</v>
      </c>
      <c r="W8" s="51"/>
      <c r="X8" s="51"/>
      <c r="Z8" s="48"/>
      <c r="AB8" s="47"/>
      <c r="AC8" s="47"/>
      <c r="AD8" s="47"/>
      <c r="AE8" s="47"/>
      <c r="AF8" s="47"/>
      <c r="AG8" s="47"/>
    </row>
    <row r="9" spans="1:33" x14ac:dyDescent="0.2">
      <c r="B9" s="54" t="s">
        <v>27</v>
      </c>
      <c r="C9" s="54" t="s">
        <v>28</v>
      </c>
      <c r="D9" s="55" t="s">
        <v>26</v>
      </c>
      <c r="E9" s="54" t="s">
        <v>29</v>
      </c>
      <c r="F9" s="55" t="s">
        <v>30</v>
      </c>
      <c r="G9" s="55" t="s">
        <v>31</v>
      </c>
      <c r="H9" s="55" t="s">
        <v>32</v>
      </c>
      <c r="I9" s="55" t="s">
        <v>33</v>
      </c>
      <c r="J9" s="54" t="s">
        <v>34</v>
      </c>
      <c r="K9" s="54" t="s">
        <v>35</v>
      </c>
      <c r="L9" s="54" t="s">
        <v>36</v>
      </c>
      <c r="M9" s="54" t="s">
        <v>37</v>
      </c>
      <c r="N9" s="54" t="s">
        <v>38</v>
      </c>
      <c r="O9" s="54" t="s">
        <v>39</v>
      </c>
      <c r="P9" s="54" t="s">
        <v>26</v>
      </c>
      <c r="Q9" s="54" t="s">
        <v>39</v>
      </c>
      <c r="R9" s="54" t="s">
        <v>26</v>
      </c>
      <c r="S9" s="54" t="s">
        <v>38</v>
      </c>
      <c r="T9" s="54" t="s">
        <v>26</v>
      </c>
      <c r="U9" s="54" t="s">
        <v>38</v>
      </c>
      <c r="V9" s="54" t="s">
        <v>26</v>
      </c>
      <c r="W9" s="51"/>
      <c r="X9" s="51"/>
      <c r="Z9" s="48"/>
      <c r="AB9" s="47"/>
      <c r="AC9" s="47"/>
      <c r="AD9" s="47"/>
      <c r="AE9" s="47"/>
      <c r="AF9" s="47"/>
      <c r="AG9" s="47"/>
    </row>
    <row r="10" spans="1:33" x14ac:dyDescent="0.2">
      <c r="B10" s="53"/>
      <c r="C10" s="53" t="s">
        <v>40</v>
      </c>
      <c r="D10" s="53" t="str">
        <f>CHAR(CODE(C10)+1)</f>
        <v>B</v>
      </c>
      <c r="E10" s="53" t="str">
        <f t="shared" ref="E10:V10" si="0">CHAR(CODE(D10)+1)</f>
        <v>C</v>
      </c>
      <c r="F10" s="53" t="str">
        <f t="shared" si="0"/>
        <v>D</v>
      </c>
      <c r="G10" s="53" t="str">
        <f t="shared" si="0"/>
        <v>E</v>
      </c>
      <c r="H10" s="53" t="str">
        <f t="shared" si="0"/>
        <v>F</v>
      </c>
      <c r="I10" s="53" t="str">
        <f t="shared" si="0"/>
        <v>G</v>
      </c>
      <c r="J10" s="53" t="str">
        <f t="shared" si="0"/>
        <v>H</v>
      </c>
      <c r="K10" s="53" t="str">
        <f t="shared" si="0"/>
        <v>I</v>
      </c>
      <c r="L10" s="53" t="str">
        <f t="shared" si="0"/>
        <v>J</v>
      </c>
      <c r="M10" s="53" t="str">
        <f t="shared" si="0"/>
        <v>K</v>
      </c>
      <c r="N10" s="53" t="str">
        <f t="shared" si="0"/>
        <v>L</v>
      </c>
      <c r="O10" s="53" t="str">
        <f t="shared" si="0"/>
        <v>M</v>
      </c>
      <c r="P10" s="53" t="str">
        <f t="shared" si="0"/>
        <v>N</v>
      </c>
      <c r="Q10" s="53" t="str">
        <f t="shared" si="0"/>
        <v>O</v>
      </c>
      <c r="R10" s="53" t="str">
        <f t="shared" si="0"/>
        <v>P</v>
      </c>
      <c r="S10" s="53" t="str">
        <f t="shared" si="0"/>
        <v>Q</v>
      </c>
      <c r="T10" s="53" t="str">
        <f t="shared" si="0"/>
        <v>R</v>
      </c>
      <c r="U10" s="53" t="str">
        <f t="shared" si="0"/>
        <v>S</v>
      </c>
      <c r="V10" s="53" t="str">
        <f t="shared" si="0"/>
        <v>T</v>
      </c>
      <c r="W10" s="53"/>
      <c r="X10" s="51"/>
      <c r="AB10" s="47"/>
      <c r="AC10" s="47"/>
      <c r="AD10" s="47"/>
      <c r="AE10" s="47"/>
      <c r="AF10" s="47"/>
      <c r="AG10" s="47"/>
    </row>
    <row r="11" spans="1:33" x14ac:dyDescent="0.2">
      <c r="B11" s="53">
        <v>1</v>
      </c>
      <c r="C11" s="56" t="s">
        <v>41</v>
      </c>
      <c r="D11" s="3">
        <v>8773.98</v>
      </c>
      <c r="E11" s="3">
        <v>-298.96999999999997</v>
      </c>
      <c r="F11" s="3">
        <v>-3932.5550000000003</v>
      </c>
      <c r="G11" s="3">
        <v>4.9799999999999995</v>
      </c>
      <c r="H11" s="3">
        <v>-152.75</v>
      </c>
      <c r="I11" s="3">
        <v>-246.94</v>
      </c>
      <c r="J11" s="3">
        <v>-138.55844105263077</v>
      </c>
      <c r="K11" s="3">
        <v>158.1962210526317</v>
      </c>
      <c r="L11" s="3"/>
      <c r="M11" s="3"/>
      <c r="N11" s="3">
        <v>0</v>
      </c>
      <c r="O11" s="3">
        <f>SUM(E11:N11)</f>
        <v>-4606.5972199999997</v>
      </c>
      <c r="P11" s="3">
        <f>D11+O11</f>
        <v>4167.3827799999999</v>
      </c>
      <c r="Q11" s="3">
        <v>302.69300947368447</v>
      </c>
      <c r="R11" s="3">
        <f>P11+Q11</f>
        <v>4470.0757894736844</v>
      </c>
      <c r="S11" s="3">
        <v>0</v>
      </c>
      <c r="T11" s="3">
        <f>R11+S11</f>
        <v>4470.0757894736844</v>
      </c>
      <c r="U11" s="3">
        <v>0</v>
      </c>
      <c r="V11" s="3">
        <f>T11+U11</f>
        <v>4470.0757894736844</v>
      </c>
      <c r="W11" s="51"/>
      <c r="X11" s="51"/>
      <c r="AB11" s="47"/>
      <c r="AC11" s="47"/>
      <c r="AD11" s="47"/>
      <c r="AE11" s="47"/>
      <c r="AF11" s="47"/>
      <c r="AG11" s="47"/>
    </row>
    <row r="12" spans="1:33" x14ac:dyDescent="0.2">
      <c r="B12" s="53">
        <f>B11+1</f>
        <v>2</v>
      </c>
      <c r="C12" s="56" t="s">
        <v>42</v>
      </c>
      <c r="D12" s="3">
        <v>877638450.12</v>
      </c>
      <c r="E12" s="3">
        <v>-38167595.940000005</v>
      </c>
      <c r="F12" s="3">
        <v>-383643546.2920289</v>
      </c>
      <c r="G12" s="3">
        <v>559352.48950440064</v>
      </c>
      <c r="H12" s="3">
        <v>-16007352.084934758</v>
      </c>
      <c r="I12" s="3">
        <v>-51006163.44780118</v>
      </c>
      <c r="J12" s="3">
        <v>-334059.91924983263</v>
      </c>
      <c r="K12" s="3">
        <v>14440505.489675164</v>
      </c>
      <c r="L12" s="3"/>
      <c r="M12" s="3"/>
      <c r="N12" s="3">
        <v>-17653320.348613441</v>
      </c>
      <c r="O12" s="3">
        <f t="shared" ref="O12:O26" si="1">SUM(E12:N12)</f>
        <v>-491812180.05344856</v>
      </c>
      <c r="P12" s="3">
        <f t="shared" ref="P12:P26" si="2">D12+O12</f>
        <v>385826270.06655145</v>
      </c>
      <c r="Q12" s="3">
        <v>-8605503.6241513491</v>
      </c>
      <c r="R12" s="3">
        <f t="shared" ref="R12:R26" si="3">P12+Q12</f>
        <v>377220766.4424001</v>
      </c>
      <c r="S12" s="3">
        <v>-7202697.743440032</v>
      </c>
      <c r="T12" s="3">
        <f t="shared" ref="T12:T26" si="4">R12+S12</f>
        <v>370018068.69896007</v>
      </c>
      <c r="U12" s="3">
        <v>-2571314.2811999917</v>
      </c>
      <c r="V12" s="3">
        <f t="shared" ref="V12:V26" si="5">T12+U12</f>
        <v>367446754.41776007</v>
      </c>
      <c r="W12" s="51"/>
      <c r="X12" s="51"/>
      <c r="AB12" s="47"/>
      <c r="AC12" s="47"/>
      <c r="AD12" s="47"/>
      <c r="AE12" s="47"/>
      <c r="AF12" s="47"/>
      <c r="AG12" s="47"/>
    </row>
    <row r="13" spans="1:33" x14ac:dyDescent="0.2">
      <c r="B13" s="53">
        <f t="shared" ref="B13:B27" si="6">B12+1</f>
        <v>3</v>
      </c>
      <c r="C13" s="56" t="s">
        <v>43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/>
      <c r="M13" s="3"/>
      <c r="N13" s="3">
        <v>0</v>
      </c>
      <c r="O13" s="3">
        <f t="shared" si="1"/>
        <v>0</v>
      </c>
      <c r="P13" s="3">
        <f t="shared" si="2"/>
        <v>0</v>
      </c>
      <c r="Q13" s="3">
        <v>0</v>
      </c>
      <c r="R13" s="3">
        <f t="shared" si="3"/>
        <v>0</v>
      </c>
      <c r="S13" s="3">
        <v>0</v>
      </c>
      <c r="T13" s="3">
        <f t="shared" si="4"/>
        <v>0</v>
      </c>
      <c r="U13" s="3">
        <v>0</v>
      </c>
      <c r="V13" s="3">
        <f t="shared" si="5"/>
        <v>0</v>
      </c>
      <c r="W13" s="51"/>
      <c r="X13" s="51"/>
      <c r="AB13" s="47"/>
      <c r="AC13" s="47"/>
      <c r="AD13" s="47"/>
      <c r="AE13" s="47"/>
      <c r="AF13" s="47"/>
      <c r="AG13" s="47"/>
    </row>
    <row r="14" spans="1:33" x14ac:dyDescent="0.2">
      <c r="B14" s="53">
        <f t="shared" si="6"/>
        <v>4</v>
      </c>
      <c r="C14" s="57" t="s">
        <v>44</v>
      </c>
      <c r="D14" s="3">
        <v>320868708.05000001</v>
      </c>
      <c r="E14" s="3">
        <v>-17242160.300000001</v>
      </c>
      <c r="F14" s="3">
        <v>-152768471.16983199</v>
      </c>
      <c r="G14" s="3">
        <v>202800.54953009685</v>
      </c>
      <c r="H14" s="3">
        <v>-5801129.2149023246</v>
      </c>
      <c r="I14" s="3">
        <v>-19395732.667911168</v>
      </c>
      <c r="J14" s="3">
        <v>1288694.9146733284</v>
      </c>
      <c r="K14" s="3">
        <v>5409032.0236103833</v>
      </c>
      <c r="L14" s="3"/>
      <c r="M14" s="3"/>
      <c r="N14" s="3">
        <v>-5396255.9654152095</v>
      </c>
      <c r="O14" s="3">
        <f t="shared" si="1"/>
        <v>-193703221.8302469</v>
      </c>
      <c r="P14" s="3">
        <f t="shared" si="2"/>
        <v>127165486.21975312</v>
      </c>
      <c r="Q14" s="3">
        <v>-798242.00482308865</v>
      </c>
      <c r="R14" s="3">
        <f t="shared" si="3"/>
        <v>126367244.21493003</v>
      </c>
      <c r="S14" s="3">
        <v>-969597.1662299782</v>
      </c>
      <c r="T14" s="3">
        <f t="shared" si="4"/>
        <v>125397647.04870005</v>
      </c>
      <c r="U14" s="3">
        <v>59463.54343996942</v>
      </c>
      <c r="V14" s="3">
        <f t="shared" si="5"/>
        <v>125457110.59214002</v>
      </c>
      <c r="W14" s="51"/>
      <c r="X14" s="51"/>
      <c r="AB14" s="47"/>
      <c r="AC14" s="47"/>
      <c r="AD14" s="47"/>
      <c r="AE14" s="47"/>
      <c r="AF14" s="47"/>
      <c r="AG14" s="47"/>
    </row>
    <row r="15" spans="1:33" x14ac:dyDescent="0.2">
      <c r="B15" s="53">
        <f t="shared" si="6"/>
        <v>5</v>
      </c>
      <c r="C15" s="56" t="s">
        <v>45</v>
      </c>
      <c r="D15" s="3">
        <v>65219931.159999996</v>
      </c>
      <c r="E15" s="3">
        <v>-3575164.18</v>
      </c>
      <c r="F15" s="3">
        <v>-40728890.852468215</v>
      </c>
      <c r="G15" s="3">
        <v>27658.216023212721</v>
      </c>
      <c r="H15" s="3">
        <v>-762106.64095293626</v>
      </c>
      <c r="I15" s="3">
        <v>-1647750.5268475504</v>
      </c>
      <c r="J15" s="3">
        <v>-237379.26086498424</v>
      </c>
      <c r="K15" s="3">
        <v>636835.05351592228</v>
      </c>
      <c r="L15" s="3"/>
      <c r="M15" s="3"/>
      <c r="N15" s="3">
        <v>-340850.5110867694</v>
      </c>
      <c r="O15" s="3">
        <f t="shared" si="1"/>
        <v>-46627648.70268131</v>
      </c>
      <c r="P15" s="3">
        <f t="shared" si="2"/>
        <v>18592282.457318686</v>
      </c>
      <c r="Q15" s="3">
        <v>-600669.35889023915</v>
      </c>
      <c r="R15" s="3">
        <f t="shared" si="3"/>
        <v>17991613.098428447</v>
      </c>
      <c r="S15" s="3">
        <v>-178044.73079964891</v>
      </c>
      <c r="T15" s="3">
        <f t="shared" si="4"/>
        <v>17813568.367628798</v>
      </c>
      <c r="U15" s="3">
        <v>-105842.01122829318</v>
      </c>
      <c r="V15" s="3">
        <f t="shared" si="5"/>
        <v>17707726.356400505</v>
      </c>
      <c r="W15" s="51"/>
      <c r="X15" s="51"/>
      <c r="AB15" s="47"/>
      <c r="AC15" s="47"/>
      <c r="AD15" s="47"/>
      <c r="AE15" s="47"/>
      <c r="AF15" s="47"/>
      <c r="AG15" s="47"/>
    </row>
    <row r="16" spans="1:33" x14ac:dyDescent="0.2">
      <c r="B16" s="53">
        <f t="shared" si="6"/>
        <v>6</v>
      </c>
      <c r="C16" s="56" t="s">
        <v>46</v>
      </c>
      <c r="D16" s="3">
        <v>17265030.740000002</v>
      </c>
      <c r="E16" s="3">
        <v>-771590.87999999989</v>
      </c>
      <c r="F16" s="3">
        <v>-13006844.255283652</v>
      </c>
      <c r="G16" s="3">
        <v>7112.9183507642829</v>
      </c>
      <c r="H16" s="3">
        <v>-152311.63451844425</v>
      </c>
      <c r="I16" s="3">
        <v>-759617.46688262117</v>
      </c>
      <c r="J16" s="3">
        <v>-159718.79982295725</v>
      </c>
      <c r="K16" s="3">
        <v>141835.54889172362</v>
      </c>
      <c r="L16" s="3"/>
      <c r="M16" s="3"/>
      <c r="N16" s="3">
        <v>-38859.60057439236</v>
      </c>
      <c r="O16" s="3">
        <f t="shared" si="1"/>
        <v>-14739994.169839583</v>
      </c>
      <c r="P16" s="3">
        <f t="shared" si="2"/>
        <v>2525036.5701604187</v>
      </c>
      <c r="Q16" s="3">
        <v>-453905.63911416754</v>
      </c>
      <c r="R16" s="3">
        <f t="shared" si="3"/>
        <v>2071130.9310462512</v>
      </c>
      <c r="S16" s="3">
        <v>-46982.466855118051</v>
      </c>
      <c r="T16" s="3">
        <f t="shared" si="4"/>
        <v>2024148.4641911332</v>
      </c>
      <c r="U16" s="3">
        <v>-38759.600286858389</v>
      </c>
      <c r="V16" s="3">
        <f t="shared" si="5"/>
        <v>1985388.8639042748</v>
      </c>
      <c r="W16" s="51"/>
      <c r="X16" s="51"/>
      <c r="AB16" s="47"/>
      <c r="AC16" s="47"/>
      <c r="AD16" s="47"/>
      <c r="AE16" s="47"/>
      <c r="AF16" s="47"/>
      <c r="AG16" s="47"/>
    </row>
    <row r="17" spans="1:34" x14ac:dyDescent="0.2">
      <c r="B17" s="53">
        <f t="shared" si="6"/>
        <v>7</v>
      </c>
      <c r="C17" s="56" t="s">
        <v>47</v>
      </c>
      <c r="D17" s="3">
        <v>5035967.0500000007</v>
      </c>
      <c r="E17" s="3">
        <v>-284951.01</v>
      </c>
      <c r="F17" s="3">
        <v>-3437327.7132671457</v>
      </c>
      <c r="G17" s="3">
        <v>1188.8194648553635</v>
      </c>
      <c r="H17" s="3">
        <v>-34170.271771067601</v>
      </c>
      <c r="I17" s="3">
        <v>-103960.40637921405</v>
      </c>
      <c r="J17" s="3">
        <v>-6470.1879878735635</v>
      </c>
      <c r="K17" s="3">
        <v>21347.986631359905</v>
      </c>
      <c r="L17" s="3"/>
      <c r="M17" s="3"/>
      <c r="N17" s="3">
        <v>-42286.362757287454</v>
      </c>
      <c r="O17" s="3">
        <f t="shared" si="1"/>
        <v>-3886629.1460663727</v>
      </c>
      <c r="P17" s="3">
        <f t="shared" si="2"/>
        <v>1149337.903933628</v>
      </c>
      <c r="Q17" s="3">
        <v>-146838.80217743258</v>
      </c>
      <c r="R17" s="3">
        <f t="shared" si="3"/>
        <v>1002499.1017561954</v>
      </c>
      <c r="S17" s="3">
        <v>-37370.136808225652</v>
      </c>
      <c r="T17" s="3">
        <f t="shared" si="4"/>
        <v>965128.96494796977</v>
      </c>
      <c r="U17" s="3">
        <v>-30132.427689953824</v>
      </c>
      <c r="V17" s="3">
        <f t="shared" si="5"/>
        <v>934996.53725801595</v>
      </c>
      <c r="W17" s="51"/>
      <c r="X17" s="51"/>
      <c r="AB17" s="47"/>
      <c r="AC17" s="47"/>
      <c r="AD17" s="47"/>
      <c r="AE17" s="47"/>
      <c r="AF17" s="47"/>
      <c r="AG17" s="47"/>
    </row>
    <row r="18" spans="1:34" x14ac:dyDescent="0.2">
      <c r="B18" s="53">
        <f t="shared" si="6"/>
        <v>8</v>
      </c>
      <c r="C18" s="56" t="s">
        <v>48</v>
      </c>
      <c r="D18" s="3">
        <v>13476764.039999999</v>
      </c>
      <c r="E18" s="3">
        <v>-679625.96000000008</v>
      </c>
      <c r="F18" s="3">
        <v>-10984801.288042802</v>
      </c>
      <c r="G18" s="3">
        <v>7745.3085899850003</v>
      </c>
      <c r="H18" s="3">
        <v>-54915.403819409999</v>
      </c>
      <c r="I18" s="3">
        <v>-508824.25396871276</v>
      </c>
      <c r="J18" s="3">
        <v>-21371.02593817655</v>
      </c>
      <c r="K18" s="3">
        <v>79919.389070253121</v>
      </c>
      <c r="L18" s="3"/>
      <c r="M18" s="3"/>
      <c r="N18" s="3">
        <v>-21315.523242142051</v>
      </c>
      <c r="O18" s="3">
        <f t="shared" si="1"/>
        <v>-12183188.757351004</v>
      </c>
      <c r="P18" s="3">
        <f t="shared" si="2"/>
        <v>1293575.2826489955</v>
      </c>
      <c r="Q18" s="3">
        <v>59589.940343720606</v>
      </c>
      <c r="R18" s="3">
        <f t="shared" si="3"/>
        <v>1353165.2229927161</v>
      </c>
      <c r="S18" s="3">
        <v>-29332.241666411515</v>
      </c>
      <c r="T18" s="3">
        <f t="shared" si="4"/>
        <v>1323832.9813263046</v>
      </c>
      <c r="U18" s="3">
        <v>-24508.376212760573</v>
      </c>
      <c r="V18" s="3">
        <f t="shared" si="5"/>
        <v>1299324.605113544</v>
      </c>
      <c r="W18" s="51"/>
      <c r="X18" s="51"/>
      <c r="AB18" s="47"/>
      <c r="AC18" s="47"/>
      <c r="AD18" s="47"/>
      <c r="AE18" s="47"/>
      <c r="AF18" s="47"/>
      <c r="AG18" s="47"/>
    </row>
    <row r="19" spans="1:34" x14ac:dyDescent="0.2">
      <c r="B19" s="53">
        <f t="shared" si="6"/>
        <v>9</v>
      </c>
      <c r="C19" s="4" t="s">
        <v>49</v>
      </c>
      <c r="D19" s="3">
        <v>5207.16</v>
      </c>
      <c r="E19" s="3">
        <v>0</v>
      </c>
      <c r="F19" s="3">
        <v>-1.06</v>
      </c>
      <c r="G19" s="3">
        <v>0</v>
      </c>
      <c r="H19" s="3">
        <v>0</v>
      </c>
      <c r="I19" s="3">
        <v>-76.084968399999966</v>
      </c>
      <c r="J19" s="3">
        <v>-362.04476100000011</v>
      </c>
      <c r="K19" s="3">
        <v>32.494006800000534</v>
      </c>
      <c r="L19" s="3"/>
      <c r="M19" s="3"/>
      <c r="N19" s="3">
        <v>0</v>
      </c>
      <c r="O19" s="3">
        <f t="shared" si="1"/>
        <v>-406.69572259999956</v>
      </c>
      <c r="P19" s="3">
        <f t="shared" si="2"/>
        <v>4800.4642774000004</v>
      </c>
      <c r="Q19" s="3">
        <v>-4800.4642774000004</v>
      </c>
      <c r="R19" s="3">
        <f t="shared" si="3"/>
        <v>0</v>
      </c>
      <c r="S19" s="3">
        <v>0</v>
      </c>
      <c r="T19" s="3">
        <f t="shared" si="4"/>
        <v>0</v>
      </c>
      <c r="U19" s="3">
        <v>0</v>
      </c>
      <c r="V19" s="3">
        <f t="shared" si="5"/>
        <v>0</v>
      </c>
      <c r="W19" s="51"/>
      <c r="X19" s="51"/>
      <c r="AB19" s="47"/>
      <c r="AC19" s="47"/>
      <c r="AD19" s="47"/>
      <c r="AE19" s="47"/>
      <c r="AF19" s="47"/>
      <c r="AG19" s="47"/>
    </row>
    <row r="20" spans="1:34" x14ac:dyDescent="0.2">
      <c r="B20" s="53">
        <f t="shared" si="6"/>
        <v>10</v>
      </c>
      <c r="C20" s="4" t="s">
        <v>50</v>
      </c>
      <c r="D20" s="3">
        <v>5065126.04</v>
      </c>
      <c r="E20" s="3">
        <v>-244484.50999999998</v>
      </c>
      <c r="F20" s="3">
        <v>-22656.240000000005</v>
      </c>
      <c r="G20" s="3">
        <v>4535.84</v>
      </c>
      <c r="H20" s="3">
        <v>-159500.01720490001</v>
      </c>
      <c r="I20" s="3">
        <v>97565.265552115365</v>
      </c>
      <c r="J20" s="3">
        <v>-284368.41779900808</v>
      </c>
      <c r="K20" s="3">
        <v>153730.32046062872</v>
      </c>
      <c r="L20" s="3"/>
      <c r="M20" s="3"/>
      <c r="N20" s="3">
        <v>-23142.732970127836</v>
      </c>
      <c r="O20" s="3">
        <f t="shared" si="1"/>
        <v>-478320.49196129176</v>
      </c>
      <c r="P20" s="3">
        <f t="shared" si="2"/>
        <v>4586805.548038708</v>
      </c>
      <c r="Q20" s="3">
        <v>41905.246739884838</v>
      </c>
      <c r="R20" s="3">
        <f t="shared" si="3"/>
        <v>4628710.7947785929</v>
      </c>
      <c r="S20" s="3">
        <v>33180.261722820811</v>
      </c>
      <c r="T20" s="3">
        <f t="shared" si="4"/>
        <v>4661891.0565014137</v>
      </c>
      <c r="U20" s="3">
        <v>44026.374499049969</v>
      </c>
      <c r="V20" s="3">
        <f t="shared" si="5"/>
        <v>4705917.4310004637</v>
      </c>
      <c r="W20" s="51"/>
      <c r="X20" s="51"/>
      <c r="AB20" s="47"/>
      <c r="AC20" s="47"/>
      <c r="AD20" s="47"/>
      <c r="AE20" s="47"/>
      <c r="AF20" s="47"/>
      <c r="AG20" s="47"/>
    </row>
    <row r="21" spans="1:34" x14ac:dyDescent="0.2">
      <c r="B21" s="53">
        <f t="shared" si="6"/>
        <v>11</v>
      </c>
      <c r="C21" s="4" t="s">
        <v>51</v>
      </c>
      <c r="D21" s="3">
        <v>7501890.129999999</v>
      </c>
      <c r="E21" s="3">
        <v>-458403.60999999993</v>
      </c>
      <c r="F21" s="3">
        <v>-65597.7</v>
      </c>
      <c r="G21" s="3">
        <v>7669.15</v>
      </c>
      <c r="H21" s="3">
        <v>-267170.57956879999</v>
      </c>
      <c r="I21" s="3">
        <v>-478303.48258385336</v>
      </c>
      <c r="J21" s="3">
        <v>104401.3650539238</v>
      </c>
      <c r="K21" s="3">
        <v>342768.52351361513</v>
      </c>
      <c r="L21" s="3"/>
      <c r="M21" s="3"/>
      <c r="N21" s="3">
        <v>-9394.4767351932824</v>
      </c>
      <c r="O21" s="3">
        <f t="shared" si="1"/>
        <v>-824030.81032030773</v>
      </c>
      <c r="P21" s="3">
        <f t="shared" si="2"/>
        <v>6677859.3196796915</v>
      </c>
      <c r="Q21" s="3">
        <v>278631.642790379</v>
      </c>
      <c r="R21" s="3">
        <f t="shared" si="3"/>
        <v>6956490.9624700705</v>
      </c>
      <c r="S21" s="3">
        <v>-69183.171543839388</v>
      </c>
      <c r="T21" s="3">
        <f t="shared" si="4"/>
        <v>6887307.7909262311</v>
      </c>
      <c r="U21" s="3">
        <v>-67720.885033377446</v>
      </c>
      <c r="V21" s="3">
        <f t="shared" si="5"/>
        <v>6819586.9058928536</v>
      </c>
      <c r="W21" s="51"/>
      <c r="X21" s="51"/>
      <c r="AB21" s="47"/>
      <c r="AC21" s="47"/>
      <c r="AD21" s="47"/>
      <c r="AE21" s="47"/>
      <c r="AF21" s="47"/>
      <c r="AG21" s="47"/>
    </row>
    <row r="22" spans="1:34" x14ac:dyDescent="0.2">
      <c r="B22" s="53">
        <f t="shared" si="6"/>
        <v>12</v>
      </c>
      <c r="C22" s="4" t="s">
        <v>52</v>
      </c>
      <c r="D22" s="3">
        <v>346565.12</v>
      </c>
      <c r="E22" s="3">
        <v>-8666.49</v>
      </c>
      <c r="F22" s="3">
        <v>-2261.75</v>
      </c>
      <c r="G22" s="3">
        <v>237.2</v>
      </c>
      <c r="H22" s="3">
        <v>-7066.1269210000009</v>
      </c>
      <c r="I22" s="3">
        <v>1567.7559583000257</v>
      </c>
      <c r="J22" s="3">
        <v>87.8932869998971</v>
      </c>
      <c r="K22" s="3">
        <v>9687.2975999999908</v>
      </c>
      <c r="L22" s="3"/>
      <c r="M22" s="3"/>
      <c r="N22" s="3">
        <v>0</v>
      </c>
      <c r="O22" s="3">
        <f t="shared" si="1"/>
        <v>-6414.2200757000865</v>
      </c>
      <c r="P22" s="3">
        <f t="shared" si="2"/>
        <v>340150.89992429991</v>
      </c>
      <c r="Q22" s="3">
        <v>-126268.05647850843</v>
      </c>
      <c r="R22" s="3">
        <f t="shared" si="3"/>
        <v>213882.84344579148</v>
      </c>
      <c r="S22" s="3">
        <v>-3093.4787114542269</v>
      </c>
      <c r="T22" s="3">
        <f t="shared" si="4"/>
        <v>210789.36473433726</v>
      </c>
      <c r="U22" s="3">
        <v>-2588.9872277684335</v>
      </c>
      <c r="V22" s="3">
        <f t="shared" si="5"/>
        <v>208200.37750656882</v>
      </c>
      <c r="W22" s="51"/>
      <c r="X22" s="51"/>
      <c r="AB22" s="47"/>
      <c r="AC22" s="47"/>
      <c r="AD22" s="47"/>
      <c r="AE22" s="47"/>
      <c r="AF22" s="47"/>
      <c r="AG22" s="47"/>
    </row>
    <row r="23" spans="1:34" x14ac:dyDescent="0.2">
      <c r="B23" s="53">
        <f t="shared" si="6"/>
        <v>13</v>
      </c>
      <c r="C23" s="4" t="s">
        <v>53</v>
      </c>
      <c r="D23" s="3">
        <v>6011255.9400000013</v>
      </c>
      <c r="E23" s="3">
        <v>-338336.71</v>
      </c>
      <c r="F23" s="3">
        <v>-98186</v>
      </c>
      <c r="G23" s="3">
        <v>4182.75</v>
      </c>
      <c r="H23" s="3">
        <v>-291284.98287399998</v>
      </c>
      <c r="I23" s="3">
        <v>-377498.38570646569</v>
      </c>
      <c r="J23" s="3">
        <v>41494.46567238681</v>
      </c>
      <c r="K23" s="3">
        <v>277188.79438031837</v>
      </c>
      <c r="L23" s="3">
        <v>-774015.48827239987</v>
      </c>
      <c r="M23" s="3">
        <v>-500821.06346926955</v>
      </c>
      <c r="N23" s="3">
        <v>-11920.605690056924</v>
      </c>
      <c r="O23" s="3">
        <f t="shared" si="1"/>
        <v>-2069197.2259594868</v>
      </c>
      <c r="P23" s="3">
        <f t="shared" si="2"/>
        <v>3942058.7140405145</v>
      </c>
      <c r="Q23" s="3">
        <v>-86220.839981170371</v>
      </c>
      <c r="R23" s="3">
        <f t="shared" si="3"/>
        <v>3855837.8740593442</v>
      </c>
      <c r="S23" s="3">
        <v>-32637.723434941843</v>
      </c>
      <c r="T23" s="3">
        <f t="shared" si="4"/>
        <v>3823200.1506244023</v>
      </c>
      <c r="U23" s="3">
        <v>-34722.647148342803</v>
      </c>
      <c r="V23" s="3">
        <f t="shared" si="5"/>
        <v>3788477.5034760595</v>
      </c>
      <c r="W23" s="51"/>
      <c r="X23" s="51"/>
      <c r="AB23" s="47"/>
      <c r="AC23" s="47"/>
      <c r="AD23" s="47"/>
      <c r="AE23" s="47"/>
      <c r="AF23" s="47"/>
      <c r="AG23" s="47"/>
    </row>
    <row r="24" spans="1:34" x14ac:dyDescent="0.2">
      <c r="B24" s="53">
        <f t="shared" si="6"/>
        <v>14</v>
      </c>
      <c r="C24" s="4" t="s">
        <v>54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/>
      <c r="M24" s="3">
        <v>500821.06346926955</v>
      </c>
      <c r="N24" s="3">
        <v>0</v>
      </c>
      <c r="O24" s="3">
        <f t="shared" si="1"/>
        <v>500821.06346926955</v>
      </c>
      <c r="P24" s="3">
        <f t="shared" si="2"/>
        <v>500821.06346926955</v>
      </c>
      <c r="Q24" s="3">
        <v>541333.49831073044</v>
      </c>
      <c r="R24" s="3">
        <f t="shared" si="3"/>
        <v>1042154.56178</v>
      </c>
      <c r="S24" s="3">
        <v>139320.58374000003</v>
      </c>
      <c r="T24" s="3">
        <f t="shared" si="4"/>
        <v>1181475.14552</v>
      </c>
      <c r="U24" s="3">
        <v>307904.76262000017</v>
      </c>
      <c r="V24" s="3">
        <f t="shared" si="5"/>
        <v>1489379.9081400002</v>
      </c>
      <c r="W24" s="51"/>
      <c r="X24" s="51"/>
      <c r="AB24" s="47"/>
      <c r="AC24" s="47"/>
      <c r="AD24" s="47"/>
      <c r="AE24" s="47"/>
      <c r="AF24" s="47"/>
      <c r="AG24" s="47"/>
    </row>
    <row r="25" spans="1:34" x14ac:dyDescent="0.2">
      <c r="B25" s="53">
        <f t="shared" si="6"/>
        <v>15</v>
      </c>
      <c r="C25" s="56" t="s">
        <v>55</v>
      </c>
      <c r="D25" s="3">
        <v>1511997.0599999991</v>
      </c>
      <c r="E25" s="3">
        <v>-86568.880000000034</v>
      </c>
      <c r="F25" s="3">
        <v>0</v>
      </c>
      <c r="G25" s="3">
        <v>0</v>
      </c>
      <c r="H25" s="3">
        <v>0</v>
      </c>
      <c r="I25" s="3">
        <v>-28029.534234799998</v>
      </c>
      <c r="J25" s="3">
        <v>170069.15159981581</v>
      </c>
      <c r="K25" s="3">
        <v>8883</v>
      </c>
      <c r="L25" s="3"/>
      <c r="M25" s="3"/>
      <c r="N25" s="3">
        <v>-9105.9639209825546</v>
      </c>
      <c r="O25" s="3">
        <f t="shared" si="1"/>
        <v>55247.773444033228</v>
      </c>
      <c r="P25" s="3">
        <f t="shared" si="2"/>
        <v>1567244.8334440324</v>
      </c>
      <c r="Q25" s="3">
        <v>5891.2949622976594</v>
      </c>
      <c r="R25" s="3">
        <f t="shared" si="3"/>
        <v>1573136.12840633</v>
      </c>
      <c r="S25" s="3">
        <v>-6418.8303639057558</v>
      </c>
      <c r="T25" s="3">
        <f t="shared" si="4"/>
        <v>1566717.2980424243</v>
      </c>
      <c r="U25" s="3">
        <v>-9166.8450893862173</v>
      </c>
      <c r="V25" s="3">
        <f t="shared" si="5"/>
        <v>1557550.452953038</v>
      </c>
      <c r="W25" s="51"/>
      <c r="X25" s="51"/>
      <c r="AB25" s="47"/>
      <c r="AC25" s="47"/>
      <c r="AD25" s="47"/>
      <c r="AE25" s="47"/>
      <c r="AF25" s="47"/>
      <c r="AG25" s="47"/>
    </row>
    <row r="26" spans="1:34" x14ac:dyDescent="0.2">
      <c r="B26" s="53">
        <f t="shared" si="6"/>
        <v>16</v>
      </c>
      <c r="C26" s="4" t="s">
        <v>56</v>
      </c>
      <c r="D26" s="3">
        <v>309188.51999999996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-309188.51999999996</v>
      </c>
      <c r="K26" s="3">
        <v>0</v>
      </c>
      <c r="L26" s="3"/>
      <c r="M26" s="3"/>
      <c r="N26" s="3">
        <v>0</v>
      </c>
      <c r="O26" s="3">
        <f t="shared" si="1"/>
        <v>-309188.51999999996</v>
      </c>
      <c r="P26" s="3">
        <f t="shared" si="2"/>
        <v>0</v>
      </c>
      <c r="Q26" s="3">
        <v>0</v>
      </c>
      <c r="R26" s="3">
        <f t="shared" si="3"/>
        <v>0</v>
      </c>
      <c r="S26" s="3">
        <v>0</v>
      </c>
      <c r="T26" s="3">
        <f t="shared" si="4"/>
        <v>0</v>
      </c>
      <c r="U26" s="3">
        <v>0</v>
      </c>
      <c r="V26" s="3">
        <f t="shared" si="5"/>
        <v>0</v>
      </c>
      <c r="W26" s="51"/>
      <c r="X26" s="51"/>
      <c r="AB26" s="47"/>
      <c r="AC26" s="47"/>
      <c r="AD26" s="47"/>
      <c r="AE26" s="47"/>
      <c r="AF26" s="47"/>
      <c r="AG26" s="47"/>
    </row>
    <row r="27" spans="1:34" x14ac:dyDescent="0.2">
      <c r="B27" s="53">
        <f t="shared" si="6"/>
        <v>17</v>
      </c>
      <c r="C27" s="4" t="s">
        <v>57</v>
      </c>
      <c r="D27" s="58">
        <f>SUM(D11:D26)</f>
        <v>1320264855.1100001</v>
      </c>
      <c r="E27" s="58">
        <f t="shared" ref="E27:V27" si="7">SUM(E11:E26)</f>
        <v>-61857847.440000013</v>
      </c>
      <c r="F27" s="58">
        <f t="shared" si="7"/>
        <v>-604762516.87592256</v>
      </c>
      <c r="G27" s="58">
        <f t="shared" si="7"/>
        <v>822488.22146331484</v>
      </c>
      <c r="H27" s="58">
        <f t="shared" si="7"/>
        <v>-23537159.707467638</v>
      </c>
      <c r="I27" s="58">
        <f t="shared" si="7"/>
        <v>-74207070.175773546</v>
      </c>
      <c r="J27" s="58">
        <f t="shared" si="7"/>
        <v>251691.05542156979</v>
      </c>
      <c r="K27" s="58">
        <f t="shared" si="7"/>
        <v>21521924.117577225</v>
      </c>
      <c r="L27" s="58">
        <f t="shared" si="7"/>
        <v>-774015.48827239987</v>
      </c>
      <c r="M27" s="58">
        <f t="shared" si="7"/>
        <v>0</v>
      </c>
      <c r="N27" s="58">
        <f t="shared" si="7"/>
        <v>-23546452.091005601</v>
      </c>
      <c r="O27" s="58">
        <f t="shared" si="7"/>
        <v>-766088958.3839798</v>
      </c>
      <c r="P27" s="58">
        <f t="shared" si="7"/>
        <v>554175896.7260201</v>
      </c>
      <c r="Q27" s="58">
        <f t="shared" si="7"/>
        <v>-9894794.4737368692</v>
      </c>
      <c r="R27" s="58">
        <f t="shared" si="7"/>
        <v>544281102.25228322</v>
      </c>
      <c r="S27" s="58">
        <f t="shared" si="7"/>
        <v>-8402856.8443907369</v>
      </c>
      <c r="T27" s="58">
        <f t="shared" si="7"/>
        <v>535878245.40789253</v>
      </c>
      <c r="U27" s="58">
        <f t="shared" si="7"/>
        <v>-2473361.3805577131</v>
      </c>
      <c r="V27" s="58">
        <f t="shared" si="7"/>
        <v>533404884.02733493</v>
      </c>
      <c r="W27" s="51"/>
      <c r="X27" s="51"/>
      <c r="AB27" s="47"/>
      <c r="AC27" s="47"/>
      <c r="AD27" s="47"/>
      <c r="AE27" s="47"/>
      <c r="AF27" s="47"/>
      <c r="AG27" s="47"/>
    </row>
    <row r="28" spans="1:34" x14ac:dyDescent="0.2">
      <c r="B28" s="59"/>
      <c r="C28" s="4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51"/>
      <c r="X28" s="51"/>
      <c r="AB28" s="47"/>
      <c r="AC28" s="47"/>
      <c r="AD28" s="47"/>
      <c r="AE28" s="47"/>
      <c r="AF28" s="47"/>
      <c r="AG28" s="47"/>
    </row>
    <row r="29" spans="1:34" x14ac:dyDescent="0.2">
      <c r="B29" s="61" t="s">
        <v>58</v>
      </c>
      <c r="C29" s="4" t="s">
        <v>59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60"/>
      <c r="Q29" s="60"/>
      <c r="R29" s="60"/>
      <c r="S29" s="60"/>
      <c r="T29" s="60"/>
      <c r="U29" s="60"/>
      <c r="V29" s="60"/>
      <c r="W29" s="62"/>
      <c r="X29" s="63"/>
      <c r="AB29" s="47"/>
      <c r="AC29" s="47"/>
      <c r="AD29" s="47"/>
      <c r="AE29" s="47"/>
      <c r="AF29" s="47"/>
      <c r="AG29" s="47"/>
    </row>
    <row r="30" spans="1:34" x14ac:dyDescent="0.2">
      <c r="A30" s="51"/>
      <c r="B30" s="61" t="s">
        <v>60</v>
      </c>
      <c r="C30" s="4" t="s">
        <v>61</v>
      </c>
      <c r="D30" s="51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6"/>
      <c r="X30" s="66"/>
      <c r="Y30" s="67"/>
      <c r="Z30" s="67"/>
      <c r="AA30" s="68"/>
      <c r="AB30" s="69"/>
      <c r="AC30" s="69"/>
      <c r="AD30" s="69"/>
      <c r="AE30" s="69"/>
      <c r="AF30" s="69"/>
      <c r="AG30" s="69"/>
      <c r="AH30" s="70"/>
    </row>
    <row r="31" spans="1:34" x14ac:dyDescent="0.2">
      <c r="A31" s="51"/>
      <c r="B31" s="61" t="s">
        <v>62</v>
      </c>
      <c r="C31" s="4" t="s">
        <v>63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66"/>
      <c r="X31" s="66"/>
      <c r="Y31" s="67"/>
      <c r="Z31" s="67"/>
      <c r="AA31" s="68"/>
      <c r="AB31" s="69"/>
      <c r="AC31" s="69"/>
      <c r="AD31" s="69"/>
      <c r="AE31" s="69"/>
      <c r="AF31" s="69"/>
      <c r="AG31" s="69"/>
      <c r="AH31" s="70"/>
    </row>
    <row r="32" spans="1:34" x14ac:dyDescent="0.2">
      <c r="A32" s="51"/>
      <c r="B32" s="61" t="s">
        <v>64</v>
      </c>
      <c r="C32" s="4" t="s">
        <v>65</v>
      </c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66"/>
      <c r="X32" s="66"/>
      <c r="Y32" s="67"/>
      <c r="Z32" s="67"/>
      <c r="AA32" s="68"/>
      <c r="AB32" s="69"/>
      <c r="AC32" s="69"/>
      <c r="AD32" s="69"/>
      <c r="AE32" s="69"/>
      <c r="AF32" s="69"/>
      <c r="AG32" s="69"/>
      <c r="AH32" s="70"/>
    </row>
    <row r="33" spans="1:34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66"/>
      <c r="X33" s="66"/>
      <c r="Y33" s="67"/>
      <c r="Z33" s="67"/>
      <c r="AA33" s="68"/>
      <c r="AB33" s="69"/>
      <c r="AC33" s="69"/>
      <c r="AD33" s="69"/>
      <c r="AE33" s="69"/>
      <c r="AF33" s="69"/>
      <c r="AG33" s="69"/>
      <c r="AH33" s="70"/>
    </row>
    <row r="34" spans="1:34" x14ac:dyDescent="0.2">
      <c r="A34" s="51"/>
      <c r="B34" s="53"/>
      <c r="Y34" s="67"/>
      <c r="Z34" s="67"/>
      <c r="AA34" s="68"/>
      <c r="AB34" s="69"/>
      <c r="AC34" s="69"/>
      <c r="AD34" s="69"/>
      <c r="AE34" s="69"/>
      <c r="AF34" s="69"/>
      <c r="AG34" s="69"/>
      <c r="AH34" s="70"/>
    </row>
    <row r="35" spans="1:34" x14ac:dyDescent="0.2">
      <c r="A35" s="51"/>
      <c r="B35" s="51"/>
      <c r="Y35" s="67"/>
      <c r="Z35" s="67"/>
      <c r="AA35" s="68"/>
      <c r="AB35" s="69"/>
      <c r="AC35" s="69"/>
      <c r="AD35" s="69"/>
      <c r="AE35" s="69"/>
      <c r="AF35" s="69"/>
      <c r="AG35" s="69"/>
      <c r="AH35" s="70"/>
    </row>
    <row r="36" spans="1:34" x14ac:dyDescent="0.2">
      <c r="A36" s="51"/>
      <c r="B36" s="51"/>
      <c r="Y36" s="67"/>
      <c r="Z36" s="67"/>
      <c r="AA36" s="68"/>
      <c r="AB36" s="69"/>
      <c r="AC36" s="69"/>
      <c r="AD36" s="69"/>
      <c r="AE36" s="69"/>
      <c r="AF36" s="69"/>
      <c r="AG36" s="69"/>
      <c r="AH36" s="70"/>
    </row>
    <row r="37" spans="1:34" x14ac:dyDescent="0.2">
      <c r="A37" s="51"/>
      <c r="B37" s="51"/>
      <c r="Y37" s="67"/>
      <c r="Z37" s="67"/>
      <c r="AA37" s="68"/>
      <c r="AB37" s="69"/>
      <c r="AC37" s="69"/>
      <c r="AD37" s="69"/>
      <c r="AE37" s="69"/>
      <c r="AF37" s="69"/>
      <c r="AG37" s="69"/>
      <c r="AH37" s="70"/>
    </row>
    <row r="38" spans="1:34" x14ac:dyDescent="0.2">
      <c r="A38" s="51"/>
      <c r="B38" s="51"/>
      <c r="Y38" s="67"/>
      <c r="Z38" s="67"/>
      <c r="AA38" s="68"/>
      <c r="AB38" s="69"/>
      <c r="AC38" s="69"/>
      <c r="AD38" s="69"/>
      <c r="AE38" s="69"/>
      <c r="AF38" s="69"/>
      <c r="AG38" s="69"/>
      <c r="AH38" s="70"/>
    </row>
    <row r="39" spans="1:34" x14ac:dyDescent="0.2">
      <c r="A39" s="51"/>
      <c r="B39" s="51"/>
      <c r="Y39" s="67"/>
      <c r="Z39" s="67"/>
      <c r="AA39" s="68"/>
      <c r="AB39" s="69"/>
      <c r="AC39" s="69"/>
      <c r="AD39" s="69"/>
      <c r="AE39" s="69"/>
      <c r="AF39" s="69"/>
      <c r="AG39" s="69"/>
      <c r="AH39" s="70"/>
    </row>
    <row r="40" spans="1:34" x14ac:dyDescent="0.2">
      <c r="A40" s="51"/>
      <c r="B40" s="51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66"/>
      <c r="X40" s="66"/>
      <c r="Y40" s="67"/>
      <c r="Z40" s="67"/>
      <c r="AA40" s="68"/>
      <c r="AB40" s="69"/>
      <c r="AC40" s="69"/>
      <c r="AD40" s="69"/>
      <c r="AE40" s="69"/>
      <c r="AF40" s="69"/>
      <c r="AG40" s="69"/>
      <c r="AH40" s="70"/>
    </row>
    <row r="41" spans="1:34" x14ac:dyDescent="0.2">
      <c r="A41" s="51"/>
      <c r="B41" s="51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66"/>
      <c r="X41" s="66"/>
      <c r="Y41" s="67"/>
      <c r="Z41" s="67"/>
      <c r="AA41" s="68"/>
      <c r="AB41" s="69"/>
      <c r="AC41" s="69"/>
      <c r="AD41" s="69"/>
      <c r="AE41" s="69"/>
      <c r="AF41" s="69"/>
      <c r="AG41" s="69"/>
      <c r="AH41" s="70"/>
    </row>
    <row r="42" spans="1:34" x14ac:dyDescent="0.2">
      <c r="A42" s="51"/>
      <c r="B42" s="51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66"/>
      <c r="X42" s="66"/>
      <c r="Y42" s="67"/>
      <c r="Z42" s="67"/>
      <c r="AA42" s="68"/>
      <c r="AB42" s="69"/>
      <c r="AC42" s="69"/>
      <c r="AD42" s="69"/>
      <c r="AE42" s="69"/>
      <c r="AF42" s="69"/>
      <c r="AG42" s="69"/>
      <c r="AH42" s="70"/>
    </row>
    <row r="43" spans="1:34" x14ac:dyDescent="0.2">
      <c r="A43" s="51"/>
      <c r="B43" s="51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66"/>
      <c r="X43" s="66"/>
      <c r="Y43" s="67"/>
      <c r="Z43" s="67"/>
      <c r="AA43" s="68"/>
      <c r="AB43" s="69"/>
      <c r="AC43" s="69"/>
      <c r="AD43" s="69"/>
      <c r="AE43" s="69"/>
      <c r="AF43" s="69"/>
      <c r="AG43" s="69"/>
      <c r="AH43" s="70"/>
    </row>
    <row r="44" spans="1:34" x14ac:dyDescent="0.2">
      <c r="A44" s="51"/>
      <c r="B44" s="51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66"/>
      <c r="X44" s="66"/>
      <c r="Y44" s="67"/>
      <c r="Z44" s="67"/>
      <c r="AA44" s="68"/>
      <c r="AB44" s="69"/>
      <c r="AC44" s="69"/>
      <c r="AD44" s="69"/>
      <c r="AE44" s="69"/>
      <c r="AF44" s="69"/>
      <c r="AG44" s="69"/>
      <c r="AH44" s="70"/>
    </row>
    <row r="45" spans="1:34" x14ac:dyDescent="0.2">
      <c r="A45" s="51"/>
      <c r="B45" s="51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66"/>
      <c r="X45" s="66"/>
      <c r="Y45" s="67"/>
      <c r="Z45" s="67"/>
      <c r="AA45" s="68"/>
      <c r="AB45" s="69"/>
      <c r="AC45" s="69"/>
      <c r="AD45" s="69"/>
      <c r="AE45" s="69"/>
      <c r="AF45" s="69"/>
      <c r="AG45" s="69"/>
      <c r="AH45" s="70"/>
    </row>
    <row r="46" spans="1:34" x14ac:dyDescent="0.2">
      <c r="A46" s="51"/>
      <c r="B46" s="51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66"/>
      <c r="X46" s="66"/>
      <c r="Y46" s="67"/>
      <c r="Z46" s="67"/>
      <c r="AA46" s="68"/>
      <c r="AB46" s="69"/>
      <c r="AC46" s="69"/>
      <c r="AD46" s="69"/>
      <c r="AE46" s="69"/>
      <c r="AF46" s="69"/>
      <c r="AG46" s="69"/>
      <c r="AH46" s="70"/>
    </row>
    <row r="47" spans="1:34" x14ac:dyDescent="0.2">
      <c r="A47" s="51"/>
      <c r="B47" s="51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66"/>
      <c r="X47" s="66"/>
      <c r="Y47" s="67"/>
      <c r="Z47" s="67"/>
      <c r="AA47" s="68"/>
      <c r="AB47" s="69"/>
      <c r="AC47" s="69"/>
      <c r="AD47" s="69"/>
      <c r="AE47" s="69"/>
      <c r="AF47" s="69"/>
      <c r="AG47" s="69"/>
      <c r="AH47" s="70"/>
    </row>
    <row r="48" spans="1:34" x14ac:dyDescent="0.2">
      <c r="A48" s="51"/>
      <c r="B48" s="51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66"/>
      <c r="X48" s="66"/>
      <c r="Y48" s="67"/>
      <c r="Z48" s="67"/>
      <c r="AA48" s="68"/>
      <c r="AB48" s="69"/>
      <c r="AC48" s="69"/>
      <c r="AD48" s="69"/>
      <c r="AE48" s="69"/>
      <c r="AF48" s="69"/>
      <c r="AG48" s="69"/>
      <c r="AH48" s="70"/>
    </row>
    <row r="49" spans="1:34" x14ac:dyDescent="0.2">
      <c r="A49" s="51"/>
      <c r="B49" s="51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66"/>
      <c r="X49" s="66"/>
      <c r="Y49" s="67"/>
      <c r="Z49" s="67"/>
      <c r="AA49" s="68"/>
      <c r="AB49" s="69"/>
      <c r="AC49" s="69"/>
      <c r="AD49" s="69"/>
      <c r="AE49" s="69"/>
      <c r="AF49" s="69"/>
      <c r="AG49" s="69"/>
      <c r="AH49" s="70"/>
    </row>
    <row r="50" spans="1:34" x14ac:dyDescent="0.2">
      <c r="A50" s="51"/>
      <c r="B50" s="51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66"/>
      <c r="X50" s="66"/>
      <c r="Y50" s="67"/>
      <c r="Z50" s="67"/>
      <c r="AA50" s="68"/>
      <c r="AB50" s="69"/>
      <c r="AC50" s="69"/>
      <c r="AD50" s="69"/>
      <c r="AE50" s="69"/>
      <c r="AF50" s="69"/>
      <c r="AG50" s="69"/>
      <c r="AH50" s="70"/>
    </row>
    <row r="51" spans="1:34" x14ac:dyDescent="0.2">
      <c r="A51" s="51"/>
      <c r="B51" s="51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66"/>
      <c r="X51" s="66"/>
      <c r="Y51" s="67"/>
      <c r="Z51" s="67"/>
      <c r="AA51" s="68"/>
      <c r="AB51" s="69"/>
      <c r="AC51" s="69"/>
      <c r="AD51" s="69"/>
      <c r="AE51" s="69"/>
      <c r="AF51" s="69"/>
      <c r="AG51" s="69"/>
      <c r="AH51" s="70"/>
    </row>
    <row r="52" spans="1:34" x14ac:dyDescent="0.2">
      <c r="A52" s="51"/>
      <c r="B52" s="51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66"/>
      <c r="X52" s="66"/>
      <c r="Y52" s="67"/>
      <c r="Z52" s="67"/>
      <c r="AA52" s="68"/>
      <c r="AB52" s="69"/>
      <c r="AC52" s="69"/>
      <c r="AD52" s="69"/>
      <c r="AE52" s="69"/>
      <c r="AF52" s="69"/>
      <c r="AG52" s="69"/>
      <c r="AH52" s="70"/>
    </row>
    <row r="53" spans="1:34" x14ac:dyDescent="0.2">
      <c r="A53" s="51"/>
      <c r="B53" s="51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66"/>
      <c r="X53" s="66"/>
      <c r="Y53" s="67"/>
      <c r="Z53" s="67"/>
      <c r="AA53" s="68"/>
      <c r="AB53" s="69"/>
      <c r="AC53" s="69"/>
      <c r="AD53" s="69"/>
      <c r="AE53" s="69"/>
      <c r="AF53" s="69"/>
      <c r="AG53" s="69"/>
      <c r="AH53" s="70"/>
    </row>
    <row r="54" spans="1:34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66"/>
      <c r="X54" s="66"/>
      <c r="Y54" s="67"/>
      <c r="Z54" s="67"/>
      <c r="AA54" s="68"/>
      <c r="AB54" s="69"/>
      <c r="AC54" s="69"/>
      <c r="AD54" s="69"/>
      <c r="AE54" s="69"/>
      <c r="AF54" s="69"/>
      <c r="AG54" s="69"/>
      <c r="AH54" s="70"/>
    </row>
    <row r="55" spans="1:34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66"/>
      <c r="X55" s="66"/>
      <c r="Y55" s="67"/>
      <c r="Z55" s="67"/>
      <c r="AA55" s="68"/>
      <c r="AB55" s="69"/>
      <c r="AC55" s="69"/>
      <c r="AD55" s="69"/>
      <c r="AE55" s="69"/>
      <c r="AF55" s="69"/>
      <c r="AG55" s="69"/>
      <c r="AH55" s="70"/>
    </row>
    <row r="56" spans="1:34" x14ac:dyDescent="0.2">
      <c r="A56" s="51"/>
      <c r="B56" s="72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66"/>
      <c r="X56" s="66"/>
      <c r="Y56" s="67"/>
      <c r="Z56" s="67"/>
      <c r="AA56" s="68"/>
      <c r="AB56" s="69"/>
      <c r="AC56" s="69"/>
      <c r="AD56" s="69"/>
      <c r="AE56" s="69"/>
      <c r="AF56" s="69"/>
      <c r="AG56" s="69"/>
      <c r="AH56" s="70"/>
    </row>
    <row r="57" spans="1:34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Y57" s="48"/>
      <c r="Z57" s="48"/>
      <c r="AA57" s="66"/>
      <c r="AE57" s="63"/>
    </row>
    <row r="58" spans="1:34" x14ac:dyDescent="0.2">
      <c r="A58" s="51"/>
      <c r="B58" s="72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AA58" s="66"/>
      <c r="AE58" s="63"/>
    </row>
    <row r="59" spans="1:34" x14ac:dyDescent="0.2">
      <c r="A59" s="51"/>
      <c r="B59" s="72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</row>
    <row r="60" spans="1:34" x14ac:dyDescent="0.2">
      <c r="A60" s="51"/>
      <c r="B60" s="72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</row>
    <row r="61" spans="1:34" x14ac:dyDescent="0.2">
      <c r="A61" s="51"/>
      <c r="B61" s="72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</row>
    <row r="62" spans="1:34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</row>
    <row r="63" spans="1:34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Z63" s="66"/>
      <c r="AA63" s="66"/>
      <c r="AC63" s="63"/>
      <c r="AD63" s="63"/>
    </row>
    <row r="64" spans="1:34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</row>
    <row r="65" spans="1:22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</row>
    <row r="66" spans="1:22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</row>
  </sheetData>
  <printOptions horizontalCentered="1"/>
  <pageMargins left="0.4" right="0.4" top="0.75" bottom="0.75" header="0.5" footer="0.5"/>
  <pageSetup scale="68" fitToWidth="2" orientation="landscape" blackAndWhite="1" horizontalDpi="300" verticalDpi="300" r:id="rId1"/>
  <headerFooter alignWithMargins="0">
    <oddFooter>&amp;R&amp;A
                   Page &amp;P of &amp;N</oddFooter>
  </headerFooter>
  <colBreaks count="1" manualBreakCount="1">
    <brk id="13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zoomScale="90" zoomScaleNormal="90" workbookViewId="0">
      <selection activeCell="G34" sqref="G34"/>
    </sheetView>
  </sheetViews>
  <sheetFormatPr defaultRowHeight="12.75" x14ac:dyDescent="0.2"/>
  <cols>
    <col min="1" max="1" width="2.28515625" style="47" customWidth="1"/>
    <col min="2" max="2" width="4.85546875" style="47" customWidth="1"/>
    <col min="3" max="3" width="43.5703125" style="47" customWidth="1"/>
    <col min="4" max="4" width="15.85546875" style="47" bestFit="1" customWidth="1"/>
    <col min="5" max="6" width="13.85546875" style="47" bestFit="1" customWidth="1"/>
    <col min="7" max="7" width="13.140625" style="47" bestFit="1" customWidth="1"/>
    <col min="8" max="8" width="15.85546875" style="47" customWidth="1"/>
    <col min="9" max="9" width="12.85546875" style="47" bestFit="1" customWidth="1"/>
    <col min="10" max="10" width="15" style="47" bestFit="1" customWidth="1"/>
    <col min="11" max="11" width="12.85546875" style="47" bestFit="1" customWidth="1"/>
    <col min="12" max="12" width="15" style="47" bestFit="1" customWidth="1"/>
    <col min="13" max="13" width="12.85546875" style="47" bestFit="1" customWidth="1"/>
    <col min="14" max="14" width="15" style="47" bestFit="1" customWidth="1"/>
    <col min="15" max="16" width="9.140625" style="48" customWidth="1"/>
    <col min="17" max="22" width="9.140625" style="51" customWidth="1"/>
    <col min="23" max="25" width="9.140625" style="47" customWidth="1"/>
    <col min="26" max="16384" width="9.140625" style="47"/>
  </cols>
  <sheetData>
    <row r="1" spans="1:22" x14ac:dyDescent="0.2">
      <c r="A1" s="44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45"/>
      <c r="N1" s="46"/>
      <c r="O1" s="47"/>
      <c r="P1" s="47"/>
      <c r="Q1" s="47"/>
      <c r="R1" s="47"/>
      <c r="S1" s="47"/>
      <c r="T1" s="47"/>
      <c r="U1" s="47"/>
      <c r="V1" s="47"/>
    </row>
    <row r="2" spans="1:22" x14ac:dyDescent="0.2">
      <c r="A2" s="44"/>
      <c r="B2" s="1" t="s">
        <v>134</v>
      </c>
      <c r="C2" s="1"/>
      <c r="D2" s="1"/>
      <c r="E2" s="1"/>
      <c r="F2" s="1"/>
      <c r="G2" s="1"/>
      <c r="H2" s="1"/>
      <c r="I2" s="1"/>
      <c r="J2" s="1"/>
      <c r="K2" s="1"/>
      <c r="L2" s="1"/>
      <c r="M2" s="45"/>
      <c r="N2" s="46"/>
      <c r="O2" s="47"/>
      <c r="P2" s="47"/>
      <c r="Q2" s="47"/>
      <c r="R2" s="47"/>
      <c r="S2" s="47"/>
      <c r="T2" s="47"/>
      <c r="U2" s="47"/>
      <c r="V2" s="47"/>
    </row>
    <row r="3" spans="1:22" x14ac:dyDescent="0.2">
      <c r="B3" s="1" t="s">
        <v>66</v>
      </c>
      <c r="C3" s="1"/>
      <c r="D3" s="1"/>
      <c r="E3" s="1"/>
      <c r="F3" s="1"/>
      <c r="G3" s="1"/>
      <c r="H3" s="1"/>
      <c r="I3" s="1"/>
      <c r="J3" s="1"/>
      <c r="K3" s="1"/>
      <c r="L3" s="1"/>
      <c r="M3" s="45"/>
      <c r="N3" s="46"/>
      <c r="O3" s="47"/>
      <c r="P3" s="47"/>
      <c r="Q3" s="47"/>
      <c r="R3" s="47"/>
      <c r="S3" s="47"/>
      <c r="T3" s="47"/>
      <c r="U3" s="47"/>
      <c r="V3" s="47"/>
    </row>
    <row r="4" spans="1:22" x14ac:dyDescent="0.2">
      <c r="B4" s="1" t="str">
        <f>'Exh. JDT-3 (Revenue)'!B4:P4</f>
        <v>Test Year Ended June 30, 2023</v>
      </c>
      <c r="C4" s="1"/>
      <c r="D4" s="1"/>
      <c r="E4" s="1"/>
      <c r="F4" s="1"/>
      <c r="G4" s="1"/>
      <c r="H4" s="1"/>
      <c r="I4" s="1"/>
      <c r="J4" s="1"/>
      <c r="K4" s="1"/>
      <c r="L4" s="1"/>
      <c r="M4" s="45"/>
      <c r="N4" s="46"/>
      <c r="O4" s="47"/>
      <c r="P4" s="47"/>
      <c r="Q4" s="47"/>
      <c r="R4" s="47"/>
      <c r="S4" s="47"/>
      <c r="T4" s="47"/>
      <c r="U4" s="47"/>
      <c r="V4" s="47"/>
    </row>
    <row r="5" spans="1:22" x14ac:dyDescent="0.2">
      <c r="B5" s="76"/>
      <c r="M5" s="1"/>
      <c r="N5" s="1"/>
      <c r="O5" s="47"/>
      <c r="P5" s="47"/>
      <c r="Q5" s="47"/>
      <c r="R5" s="47"/>
      <c r="S5" s="47"/>
      <c r="T5" s="47"/>
      <c r="U5" s="47"/>
      <c r="V5" s="47"/>
    </row>
    <row r="6" spans="1:22" x14ac:dyDescent="0.2">
      <c r="C6" s="48"/>
      <c r="D6" s="48" t="s">
        <v>3</v>
      </c>
      <c r="E6" s="48"/>
      <c r="F6" s="48"/>
      <c r="G6" s="48"/>
      <c r="H6" s="48" t="s">
        <v>3</v>
      </c>
      <c r="I6" s="50">
        <v>2024</v>
      </c>
      <c r="J6" s="50">
        <v>2024</v>
      </c>
      <c r="K6" s="50">
        <v>2025</v>
      </c>
      <c r="L6" s="50">
        <v>2025</v>
      </c>
      <c r="M6" s="50">
        <v>2026</v>
      </c>
      <c r="N6" s="50">
        <v>2026</v>
      </c>
      <c r="O6" s="47"/>
      <c r="P6" s="47"/>
      <c r="Q6" s="47"/>
      <c r="R6" s="47"/>
      <c r="S6" s="47"/>
      <c r="T6" s="47"/>
      <c r="U6" s="47"/>
      <c r="V6" s="47"/>
    </row>
    <row r="7" spans="1:22" x14ac:dyDescent="0.2">
      <c r="C7" s="52"/>
      <c r="D7" s="52" t="s">
        <v>9</v>
      </c>
      <c r="E7" s="52" t="s">
        <v>6</v>
      </c>
      <c r="F7" s="52" t="s">
        <v>7</v>
      </c>
      <c r="G7" s="53" t="s">
        <v>8</v>
      </c>
      <c r="H7" s="52" t="s">
        <v>9</v>
      </c>
      <c r="I7" s="52" t="s">
        <v>10</v>
      </c>
      <c r="J7" s="52" t="s">
        <v>10</v>
      </c>
      <c r="K7" s="52" t="s">
        <v>11</v>
      </c>
      <c r="L7" s="52" t="s">
        <v>11</v>
      </c>
      <c r="M7" s="52" t="s">
        <v>12</v>
      </c>
      <c r="N7" s="52" t="s">
        <v>12</v>
      </c>
      <c r="O7" s="51"/>
      <c r="P7" s="51"/>
      <c r="Q7" s="47"/>
      <c r="R7" s="47"/>
      <c r="S7" s="47"/>
      <c r="T7" s="47"/>
      <c r="U7" s="47"/>
      <c r="V7" s="47"/>
    </row>
    <row r="8" spans="1:22" x14ac:dyDescent="0.2">
      <c r="B8" s="53" t="s">
        <v>13</v>
      </c>
      <c r="C8" s="52"/>
      <c r="D8" s="52" t="s">
        <v>67</v>
      </c>
      <c r="E8" s="52" t="s">
        <v>21</v>
      </c>
      <c r="F8" s="52" t="s">
        <v>22</v>
      </c>
      <c r="G8" s="53" t="s">
        <v>23</v>
      </c>
      <c r="H8" s="52" t="s">
        <v>68</v>
      </c>
      <c r="I8" s="52" t="s">
        <v>69</v>
      </c>
      <c r="J8" s="52" t="s">
        <v>68</v>
      </c>
      <c r="K8" s="52" t="s">
        <v>69</v>
      </c>
      <c r="L8" s="52" t="s">
        <v>68</v>
      </c>
      <c r="M8" s="52" t="s">
        <v>69</v>
      </c>
      <c r="N8" s="52" t="s">
        <v>68</v>
      </c>
      <c r="O8" s="51"/>
      <c r="P8" s="53"/>
      <c r="Q8" s="47"/>
      <c r="R8" s="47"/>
      <c r="S8" s="47"/>
      <c r="T8" s="47"/>
      <c r="U8" s="47"/>
      <c r="V8" s="47"/>
    </row>
    <row r="9" spans="1:22" x14ac:dyDescent="0.2">
      <c r="B9" s="54" t="s">
        <v>27</v>
      </c>
      <c r="C9" s="54" t="s">
        <v>28</v>
      </c>
      <c r="D9" s="54" t="s">
        <v>70</v>
      </c>
      <c r="E9" s="54" t="s">
        <v>35</v>
      </c>
      <c r="F9" s="54" t="s">
        <v>36</v>
      </c>
      <c r="G9" s="54" t="s">
        <v>38</v>
      </c>
      <c r="H9" s="54" t="s">
        <v>71</v>
      </c>
      <c r="I9" s="54" t="s">
        <v>38</v>
      </c>
      <c r="J9" s="54" t="s">
        <v>71</v>
      </c>
      <c r="K9" s="54" t="s">
        <v>38</v>
      </c>
      <c r="L9" s="54" t="s">
        <v>71</v>
      </c>
      <c r="M9" s="54" t="s">
        <v>38</v>
      </c>
      <c r="N9" s="54" t="s">
        <v>71</v>
      </c>
      <c r="P9" s="52"/>
      <c r="Q9" s="47"/>
      <c r="R9" s="47"/>
      <c r="S9" s="47"/>
      <c r="T9" s="47"/>
      <c r="U9" s="47"/>
      <c r="V9" s="47"/>
    </row>
    <row r="10" spans="1:22" x14ac:dyDescent="0.2">
      <c r="B10" s="53"/>
      <c r="C10" s="53" t="s">
        <v>40</v>
      </c>
      <c r="D10" s="53" t="s">
        <v>72</v>
      </c>
      <c r="E10" s="53" t="s">
        <v>73</v>
      </c>
      <c r="F10" s="53" t="s">
        <v>74</v>
      </c>
      <c r="G10" s="53" t="s">
        <v>75</v>
      </c>
      <c r="H10" s="53" t="s">
        <v>76</v>
      </c>
      <c r="I10" s="53" t="s">
        <v>77</v>
      </c>
      <c r="J10" s="53" t="s">
        <v>78</v>
      </c>
      <c r="K10" s="53" t="s">
        <v>79</v>
      </c>
      <c r="L10" s="53" t="s">
        <v>80</v>
      </c>
      <c r="M10" s="53" t="s">
        <v>81</v>
      </c>
      <c r="N10" s="53" t="s">
        <v>82</v>
      </c>
      <c r="P10" s="53"/>
      <c r="Q10" s="47"/>
      <c r="R10" s="47"/>
      <c r="S10" s="47"/>
      <c r="T10" s="47"/>
      <c r="U10" s="47"/>
      <c r="V10" s="47"/>
    </row>
    <row r="11" spans="1:22" x14ac:dyDescent="0.2">
      <c r="B11" s="53">
        <v>1</v>
      </c>
      <c r="C11" s="56" t="s">
        <v>41</v>
      </c>
      <c r="D11" s="5">
        <v>6522.262999999999</v>
      </c>
      <c r="E11" s="5"/>
      <c r="F11" s="5"/>
      <c r="G11" s="5">
        <v>0</v>
      </c>
      <c r="H11" s="5">
        <f>SUM(D11:G11)</f>
        <v>6522.262999999999</v>
      </c>
      <c r="I11" s="5">
        <v>473.73700000000099</v>
      </c>
      <c r="J11" s="5">
        <f>H11+I11</f>
        <v>6996</v>
      </c>
      <c r="K11" s="5">
        <v>0</v>
      </c>
      <c r="L11" s="5">
        <f>J11+K11</f>
        <v>6996</v>
      </c>
      <c r="M11" s="5">
        <v>0</v>
      </c>
      <c r="N11" s="5">
        <f>L11+M11</f>
        <v>6996</v>
      </c>
      <c r="P11" s="77"/>
      <c r="Q11" s="47"/>
      <c r="R11" s="47"/>
      <c r="S11" s="47"/>
      <c r="T11" s="47"/>
      <c r="U11" s="47"/>
      <c r="V11" s="47"/>
    </row>
    <row r="12" spans="1:22" x14ac:dyDescent="0.2">
      <c r="B12" s="53">
        <f>B11+1</f>
        <v>2</v>
      </c>
      <c r="C12" s="56" t="s">
        <v>42</v>
      </c>
      <c r="D12" s="5">
        <v>615269249.5990001</v>
      </c>
      <c r="E12" s="5"/>
      <c r="F12" s="5"/>
      <c r="G12" s="5">
        <v>-38702388.241539478</v>
      </c>
      <c r="H12" s="5">
        <f t="shared" ref="H12:H26" si="0">SUM(D12:G12)</f>
        <v>576566861.35746062</v>
      </c>
      <c r="I12" s="5">
        <v>-20816381.357460499</v>
      </c>
      <c r="J12" s="5">
        <f t="shared" ref="J12:J26" si="1">H12+I12</f>
        <v>555750480.00000012</v>
      </c>
      <c r="K12" s="5">
        <v>-15790888</v>
      </c>
      <c r="L12" s="5">
        <f t="shared" ref="L12:L26" si="2">J12+K12</f>
        <v>539959592.00000012</v>
      </c>
      <c r="M12" s="5">
        <v>-5637240</v>
      </c>
      <c r="N12" s="5">
        <f t="shared" ref="N12:N26" si="3">L12+M12</f>
        <v>534322352.00000012</v>
      </c>
      <c r="P12" s="77"/>
      <c r="Q12" s="47"/>
      <c r="R12" s="47"/>
      <c r="S12" s="47"/>
      <c r="T12" s="47"/>
      <c r="U12" s="47"/>
      <c r="V12" s="47"/>
    </row>
    <row r="13" spans="1:22" x14ac:dyDescent="0.2">
      <c r="B13" s="53">
        <f t="shared" ref="B13:B27" si="4">B12+1</f>
        <v>3</v>
      </c>
      <c r="C13" s="56" t="s">
        <v>43</v>
      </c>
      <c r="D13" s="5">
        <v>0</v>
      </c>
      <c r="E13" s="5"/>
      <c r="F13" s="5"/>
      <c r="G13" s="5"/>
      <c r="H13" s="5">
        <f t="shared" si="0"/>
        <v>0</v>
      </c>
      <c r="I13" s="5">
        <v>0</v>
      </c>
      <c r="J13" s="5">
        <f t="shared" si="1"/>
        <v>0</v>
      </c>
      <c r="K13" s="5">
        <v>0</v>
      </c>
      <c r="L13" s="5">
        <f t="shared" si="2"/>
        <v>0</v>
      </c>
      <c r="M13" s="5">
        <v>0</v>
      </c>
      <c r="N13" s="5">
        <f t="shared" si="3"/>
        <v>0</v>
      </c>
      <c r="P13" s="77"/>
      <c r="Q13" s="47"/>
      <c r="R13" s="47"/>
      <c r="S13" s="47"/>
      <c r="T13" s="47"/>
      <c r="U13" s="47"/>
      <c r="V13" s="47"/>
    </row>
    <row r="14" spans="1:22" x14ac:dyDescent="0.2">
      <c r="B14" s="53">
        <f t="shared" si="4"/>
        <v>4</v>
      </c>
      <c r="C14" s="57" t="s">
        <v>44</v>
      </c>
      <c r="D14" s="5">
        <v>246006676.63600004</v>
      </c>
      <c r="E14" s="5"/>
      <c r="F14" s="5"/>
      <c r="G14" s="5">
        <v>-12625478.967303528</v>
      </c>
      <c r="H14" s="5">
        <f t="shared" si="0"/>
        <v>233381197.66869652</v>
      </c>
      <c r="I14" s="5">
        <v>-2331724.6686964929</v>
      </c>
      <c r="J14" s="5">
        <f t="shared" si="1"/>
        <v>231049473.00000003</v>
      </c>
      <c r="K14" s="5">
        <v>-2522403</v>
      </c>
      <c r="L14" s="5">
        <f t="shared" si="2"/>
        <v>228527070.00000003</v>
      </c>
      <c r="M14" s="5">
        <v>-101816</v>
      </c>
      <c r="N14" s="5">
        <f t="shared" si="3"/>
        <v>228425254.00000003</v>
      </c>
      <c r="P14" s="77"/>
      <c r="Q14" s="47"/>
      <c r="R14" s="47"/>
      <c r="S14" s="47"/>
      <c r="T14" s="47"/>
      <c r="U14" s="47"/>
      <c r="V14" s="47"/>
    </row>
    <row r="15" spans="1:22" x14ac:dyDescent="0.2">
      <c r="B15" s="53">
        <f t="shared" si="4"/>
        <v>5</v>
      </c>
      <c r="C15" s="56" t="s">
        <v>45</v>
      </c>
      <c r="D15" s="5">
        <v>69437320.041000009</v>
      </c>
      <c r="E15" s="5"/>
      <c r="F15" s="5"/>
      <c r="G15" s="5">
        <v>-2572456.6874473346</v>
      </c>
      <c r="H15" s="5">
        <f t="shared" si="0"/>
        <v>66864863.353552677</v>
      </c>
      <c r="I15" s="5">
        <v>-5091561.3535526693</v>
      </c>
      <c r="J15" s="5">
        <f t="shared" si="1"/>
        <v>61773302.000000007</v>
      </c>
      <c r="K15" s="5">
        <v>-1444113</v>
      </c>
      <c r="L15" s="5">
        <f t="shared" si="2"/>
        <v>60329189.000000007</v>
      </c>
      <c r="M15" s="5">
        <v>-831337</v>
      </c>
      <c r="N15" s="5">
        <f t="shared" si="3"/>
        <v>59497852.000000007</v>
      </c>
      <c r="P15" s="77"/>
      <c r="Q15" s="47"/>
      <c r="R15" s="47"/>
      <c r="S15" s="47"/>
      <c r="T15" s="47"/>
      <c r="U15" s="47"/>
      <c r="V15" s="47"/>
    </row>
    <row r="16" spans="1:22" x14ac:dyDescent="0.2">
      <c r="B16" s="53">
        <f t="shared" si="4"/>
        <v>6</v>
      </c>
      <c r="C16" s="56" t="s">
        <v>46</v>
      </c>
      <c r="D16" s="5">
        <v>22935072.454</v>
      </c>
      <c r="E16" s="5"/>
      <c r="F16" s="5"/>
      <c r="G16" s="5">
        <v>-601821.28812749684</v>
      </c>
      <c r="H16" s="5">
        <f t="shared" si="0"/>
        <v>22333251.165872503</v>
      </c>
      <c r="I16" s="5">
        <v>-5163863.1658725031</v>
      </c>
      <c r="J16" s="5">
        <f t="shared" si="1"/>
        <v>17169388</v>
      </c>
      <c r="K16" s="5">
        <v>-501161</v>
      </c>
      <c r="L16" s="5">
        <f t="shared" si="2"/>
        <v>16668227</v>
      </c>
      <c r="M16" s="5">
        <v>-413478</v>
      </c>
      <c r="N16" s="5">
        <f t="shared" si="3"/>
        <v>16254749</v>
      </c>
      <c r="P16" s="77"/>
      <c r="Q16" s="47"/>
      <c r="R16" s="47"/>
      <c r="S16" s="47"/>
      <c r="T16" s="47"/>
      <c r="U16" s="47"/>
      <c r="V16" s="47"/>
    </row>
    <row r="17" spans="2:23" x14ac:dyDescent="0.2">
      <c r="B17" s="53">
        <f t="shared" si="4"/>
        <v>7</v>
      </c>
      <c r="C17" s="56" t="s">
        <v>47</v>
      </c>
      <c r="D17" s="5">
        <v>5990626.966</v>
      </c>
      <c r="E17" s="5"/>
      <c r="F17" s="5"/>
      <c r="G17" s="5">
        <v>-280916.51336801582</v>
      </c>
      <c r="H17" s="5">
        <f t="shared" si="0"/>
        <v>5709710.4526319839</v>
      </c>
      <c r="I17" s="5">
        <v>-837138.45263198484</v>
      </c>
      <c r="J17" s="5">
        <f t="shared" si="1"/>
        <v>4872571.9999999991</v>
      </c>
      <c r="K17" s="5">
        <v>-188053</v>
      </c>
      <c r="L17" s="5">
        <f t="shared" si="2"/>
        <v>4684518.9999999991</v>
      </c>
      <c r="M17" s="5">
        <v>-144876</v>
      </c>
      <c r="N17" s="5">
        <f t="shared" si="3"/>
        <v>4539642.9999999991</v>
      </c>
      <c r="P17" s="77"/>
      <c r="Q17" s="47"/>
      <c r="R17" s="47"/>
      <c r="S17" s="47"/>
      <c r="T17" s="47"/>
      <c r="U17" s="47"/>
      <c r="V17" s="47"/>
    </row>
    <row r="18" spans="2:23" x14ac:dyDescent="0.2">
      <c r="B18" s="53">
        <f t="shared" si="4"/>
        <v>8</v>
      </c>
      <c r="C18" s="56" t="s">
        <v>48</v>
      </c>
      <c r="D18" s="5">
        <v>20175362.583000001</v>
      </c>
      <c r="E18" s="5"/>
      <c r="F18" s="5"/>
      <c r="G18" s="5">
        <v>-624173.44779333076</v>
      </c>
      <c r="H18" s="5">
        <f t="shared" si="0"/>
        <v>19551189.13520667</v>
      </c>
      <c r="I18" s="5">
        <v>1143690.8647933304</v>
      </c>
      <c r="J18" s="5">
        <f t="shared" si="1"/>
        <v>20694880</v>
      </c>
      <c r="K18" s="5">
        <v>-687223</v>
      </c>
      <c r="L18" s="5">
        <f t="shared" si="2"/>
        <v>20007657</v>
      </c>
      <c r="M18" s="5">
        <v>-574205</v>
      </c>
      <c r="N18" s="5">
        <f t="shared" si="3"/>
        <v>19433452</v>
      </c>
      <c r="P18" s="77"/>
      <c r="Q18" s="47"/>
      <c r="R18" s="47"/>
      <c r="S18" s="47"/>
      <c r="T18" s="47"/>
      <c r="U18" s="47"/>
      <c r="V18" s="47"/>
    </row>
    <row r="19" spans="2:23" x14ac:dyDescent="0.2">
      <c r="B19" s="53">
        <f t="shared" si="4"/>
        <v>9</v>
      </c>
      <c r="C19" s="4" t="s">
        <v>49</v>
      </c>
      <c r="D19" s="5">
        <v>1047.2599999999998</v>
      </c>
      <c r="E19" s="5"/>
      <c r="F19" s="5"/>
      <c r="G19" s="5">
        <v>0</v>
      </c>
      <c r="H19" s="5">
        <f t="shared" si="0"/>
        <v>1047.2599999999998</v>
      </c>
      <c r="I19" s="5">
        <v>-1047.2599999999998</v>
      </c>
      <c r="J19" s="5">
        <f t="shared" si="1"/>
        <v>0</v>
      </c>
      <c r="K19" s="5">
        <v>0</v>
      </c>
      <c r="L19" s="5">
        <f t="shared" si="2"/>
        <v>0</v>
      </c>
      <c r="M19" s="5">
        <v>0</v>
      </c>
      <c r="N19" s="5">
        <f t="shared" si="3"/>
        <v>0</v>
      </c>
      <c r="P19" s="77"/>
      <c r="Q19" s="47"/>
      <c r="R19" s="47"/>
      <c r="S19" s="47"/>
      <c r="T19" s="47"/>
      <c r="U19" s="47"/>
      <c r="V19" s="47"/>
    </row>
    <row r="20" spans="2:23" x14ac:dyDescent="0.2">
      <c r="B20" s="53">
        <f t="shared" si="4"/>
        <v>10</v>
      </c>
      <c r="C20" s="4" t="s">
        <v>50</v>
      </c>
      <c r="D20" s="5">
        <v>21003686.690000001</v>
      </c>
      <c r="E20" s="5"/>
      <c r="F20" s="5"/>
      <c r="G20" s="5">
        <v>-190773.49740439956</v>
      </c>
      <c r="H20" s="5">
        <f t="shared" si="0"/>
        <v>20812913.192595601</v>
      </c>
      <c r="I20" s="5">
        <v>664451.80740440264</v>
      </c>
      <c r="J20" s="5">
        <f t="shared" si="1"/>
        <v>21477365.000000004</v>
      </c>
      <c r="K20" s="5">
        <v>280304</v>
      </c>
      <c r="L20" s="5">
        <f t="shared" si="2"/>
        <v>21757669.000000004</v>
      </c>
      <c r="M20" s="5">
        <v>371897</v>
      </c>
      <c r="N20" s="5">
        <f t="shared" si="3"/>
        <v>22129566.000000004</v>
      </c>
      <c r="P20" s="77"/>
      <c r="Q20" s="47"/>
      <c r="R20" s="47"/>
      <c r="S20" s="47"/>
      <c r="T20" s="47"/>
      <c r="U20" s="47"/>
      <c r="V20" s="47"/>
    </row>
    <row r="21" spans="2:23" x14ac:dyDescent="0.2">
      <c r="B21" s="53">
        <f t="shared" si="4"/>
        <v>11</v>
      </c>
      <c r="C21" s="4" t="s">
        <v>51</v>
      </c>
      <c r="D21" s="5">
        <v>60340910.079999998</v>
      </c>
      <c r="E21" s="5"/>
      <c r="F21" s="5"/>
      <c r="G21" s="5">
        <v>-165483.12022533291</v>
      </c>
      <c r="H21" s="5">
        <f t="shared" si="0"/>
        <v>60175426.959774666</v>
      </c>
      <c r="I21" s="5">
        <v>3391263.0402253345</v>
      </c>
      <c r="J21" s="5">
        <f t="shared" si="1"/>
        <v>63566690</v>
      </c>
      <c r="K21" s="5">
        <v>-822254</v>
      </c>
      <c r="L21" s="5">
        <f t="shared" si="2"/>
        <v>62744436</v>
      </c>
      <c r="M21" s="5">
        <v>-811141</v>
      </c>
      <c r="N21" s="5">
        <f t="shared" si="3"/>
        <v>61933295</v>
      </c>
      <c r="P21" s="77"/>
      <c r="Q21" s="47"/>
      <c r="R21" s="47"/>
      <c r="S21" s="47"/>
      <c r="T21" s="47"/>
      <c r="U21" s="47"/>
      <c r="V21" s="47"/>
    </row>
    <row r="22" spans="2:23" x14ac:dyDescent="0.2">
      <c r="B22" s="53">
        <f t="shared" si="4"/>
        <v>12</v>
      </c>
      <c r="C22" s="4" t="s">
        <v>52</v>
      </c>
      <c r="D22" s="5">
        <v>2135002.5300000003</v>
      </c>
      <c r="E22" s="5"/>
      <c r="F22" s="5"/>
      <c r="G22" s="5">
        <v>0</v>
      </c>
      <c r="H22" s="5">
        <f t="shared" si="0"/>
        <v>2135002.5300000003</v>
      </c>
      <c r="I22" s="5">
        <v>-936344.53000000026</v>
      </c>
      <c r="J22" s="5">
        <f t="shared" si="1"/>
        <v>1198658</v>
      </c>
      <c r="K22" s="5">
        <v>-22131</v>
      </c>
      <c r="L22" s="5">
        <f t="shared" si="2"/>
        <v>1176527</v>
      </c>
      <c r="M22" s="5">
        <v>-18459</v>
      </c>
      <c r="N22" s="5">
        <f t="shared" si="3"/>
        <v>1158068</v>
      </c>
      <c r="P22" s="77"/>
      <c r="Q22" s="47"/>
      <c r="R22" s="47"/>
      <c r="S22" s="47"/>
      <c r="T22" s="47"/>
      <c r="U22" s="47"/>
      <c r="V22" s="47"/>
    </row>
    <row r="23" spans="2:23" x14ac:dyDescent="0.2">
      <c r="B23" s="53">
        <f t="shared" si="4"/>
        <v>13</v>
      </c>
      <c r="C23" s="4" t="s">
        <v>53</v>
      </c>
      <c r="D23" s="5">
        <v>108736150.1616872</v>
      </c>
      <c r="E23" s="5">
        <v>-21906404.280000001</v>
      </c>
      <c r="F23" s="5">
        <v>-13223821.591687199</v>
      </c>
      <c r="G23" s="5">
        <v>-480088.83165749884</v>
      </c>
      <c r="H23" s="5">
        <f t="shared" si="0"/>
        <v>73125835.458342493</v>
      </c>
      <c r="I23" s="5">
        <v>-5464688.7383425236</v>
      </c>
      <c r="J23" s="5">
        <f t="shared" si="1"/>
        <v>67661146.719999969</v>
      </c>
      <c r="K23" s="5">
        <v>-967160</v>
      </c>
      <c r="L23" s="5">
        <f t="shared" si="2"/>
        <v>66693986.719999969</v>
      </c>
      <c r="M23" s="5">
        <v>-1035640.9999999851</v>
      </c>
      <c r="N23" s="5">
        <f t="shared" si="3"/>
        <v>65658345.719999984</v>
      </c>
      <c r="P23" s="77"/>
      <c r="Q23" s="47"/>
      <c r="R23" s="47"/>
      <c r="S23" s="47"/>
      <c r="T23" s="47"/>
      <c r="U23" s="47"/>
      <c r="V23" s="47"/>
    </row>
    <row r="24" spans="2:23" x14ac:dyDescent="0.2">
      <c r="B24" s="53">
        <f t="shared" si="4"/>
        <v>14</v>
      </c>
      <c r="C24" s="4" t="s">
        <v>54</v>
      </c>
      <c r="D24" s="5">
        <v>0</v>
      </c>
      <c r="E24" s="5"/>
      <c r="F24" s="5">
        <v>13223821.591687199</v>
      </c>
      <c r="G24" s="5"/>
      <c r="H24" s="5">
        <f t="shared" si="0"/>
        <v>13223821.591687199</v>
      </c>
      <c r="I24" s="5">
        <v>20460344.408312801</v>
      </c>
      <c r="J24" s="5">
        <f t="shared" si="1"/>
        <v>33684166</v>
      </c>
      <c r="K24" s="5">
        <v>5610978</v>
      </c>
      <c r="L24" s="5">
        <f t="shared" si="2"/>
        <v>39295144</v>
      </c>
      <c r="M24" s="5">
        <v>12400514</v>
      </c>
      <c r="N24" s="5">
        <f t="shared" si="3"/>
        <v>51695658</v>
      </c>
      <c r="P24" s="77"/>
      <c r="Q24" s="47"/>
      <c r="R24" s="47"/>
      <c r="S24" s="47"/>
      <c r="T24" s="47"/>
      <c r="U24" s="47"/>
      <c r="V24" s="47"/>
    </row>
    <row r="25" spans="2:23" x14ac:dyDescent="0.2">
      <c r="B25" s="53">
        <f t="shared" si="4"/>
        <v>15</v>
      </c>
      <c r="C25" s="56" t="s">
        <v>55</v>
      </c>
      <c r="D25" s="5">
        <v>33100601.18</v>
      </c>
      <c r="E25" s="5"/>
      <c r="F25" s="5"/>
      <c r="G25" s="5">
        <v>-1049074.1844449956</v>
      </c>
      <c r="H25" s="5">
        <f t="shared" si="0"/>
        <v>32051526.995555006</v>
      </c>
      <c r="I25" s="5">
        <v>236079.00444499776</v>
      </c>
      <c r="J25" s="5">
        <f t="shared" si="1"/>
        <v>32287606.000000004</v>
      </c>
      <c r="K25" s="5">
        <v>-257219</v>
      </c>
      <c r="L25" s="5">
        <f t="shared" si="2"/>
        <v>32030387.000000004</v>
      </c>
      <c r="M25" s="5">
        <v>-367339</v>
      </c>
      <c r="N25" s="5">
        <f t="shared" si="3"/>
        <v>31663048.000000004</v>
      </c>
      <c r="P25" s="77"/>
      <c r="Q25" s="47"/>
      <c r="R25" s="47"/>
      <c r="S25" s="47"/>
      <c r="T25" s="47"/>
      <c r="U25" s="47"/>
      <c r="V25" s="47"/>
    </row>
    <row r="26" spans="2:23" x14ac:dyDescent="0.2">
      <c r="B26" s="53">
        <f t="shared" si="4"/>
        <v>16</v>
      </c>
      <c r="C26" s="4" t="s">
        <v>56</v>
      </c>
      <c r="D26" s="5">
        <v>0</v>
      </c>
      <c r="E26" s="5"/>
      <c r="F26" s="5"/>
      <c r="G26" s="5"/>
      <c r="H26" s="5">
        <f t="shared" si="0"/>
        <v>0</v>
      </c>
      <c r="I26" s="5"/>
      <c r="J26" s="5">
        <f t="shared" si="1"/>
        <v>0</v>
      </c>
      <c r="K26" s="5"/>
      <c r="L26" s="5">
        <f t="shared" si="2"/>
        <v>0</v>
      </c>
      <c r="M26" s="5"/>
      <c r="N26" s="5">
        <f t="shared" si="3"/>
        <v>0</v>
      </c>
      <c r="P26" s="77"/>
      <c r="Q26" s="47"/>
      <c r="R26" s="47"/>
      <c r="S26" s="47"/>
      <c r="T26" s="47"/>
      <c r="U26" s="47"/>
      <c r="V26" s="47"/>
    </row>
    <row r="27" spans="2:23" x14ac:dyDescent="0.2">
      <c r="B27" s="53">
        <f t="shared" si="4"/>
        <v>17</v>
      </c>
      <c r="C27" s="4" t="s">
        <v>83</v>
      </c>
      <c r="D27" s="78">
        <f>SUM(D11:D26)</f>
        <v>1205138228.4436874</v>
      </c>
      <c r="E27" s="78">
        <f t="shared" ref="E27:N27" si="5">SUM(E11:E26)</f>
        <v>-21906404.280000001</v>
      </c>
      <c r="F27" s="78">
        <f t="shared" si="5"/>
        <v>0</v>
      </c>
      <c r="G27" s="78">
        <f t="shared" si="5"/>
        <v>-57292654.779311404</v>
      </c>
      <c r="H27" s="78">
        <f t="shared" si="5"/>
        <v>1125939169.3843758</v>
      </c>
      <c r="I27" s="78">
        <f t="shared" si="5"/>
        <v>-14746446.664375812</v>
      </c>
      <c r="J27" s="78">
        <f t="shared" si="5"/>
        <v>1111192722.72</v>
      </c>
      <c r="K27" s="78">
        <f t="shared" si="5"/>
        <v>-17311323</v>
      </c>
      <c r="L27" s="78">
        <f t="shared" si="5"/>
        <v>1093881399.72</v>
      </c>
      <c r="M27" s="78">
        <f t="shared" si="5"/>
        <v>2836879.0000000149</v>
      </c>
      <c r="N27" s="78">
        <f t="shared" si="5"/>
        <v>1096718278.7200003</v>
      </c>
      <c r="P27" s="77"/>
      <c r="Q27" s="47"/>
      <c r="R27" s="47"/>
      <c r="S27" s="47"/>
      <c r="T27" s="47"/>
      <c r="U27" s="47"/>
      <c r="V27" s="47"/>
    </row>
    <row r="28" spans="2:23" s="51" customFormat="1" x14ac:dyDescent="0.2">
      <c r="B28" s="53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P28" s="77"/>
    </row>
    <row r="29" spans="2:23" s="51" customFormat="1" x14ac:dyDescent="0.2">
      <c r="B29" s="61" t="s">
        <v>58</v>
      </c>
      <c r="C29" s="45" t="s">
        <v>84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9"/>
      <c r="P29" s="79"/>
      <c r="Q29" s="69"/>
      <c r="R29" s="69"/>
      <c r="S29" s="69"/>
      <c r="T29" s="69"/>
      <c r="U29" s="69"/>
      <c r="V29" s="69"/>
      <c r="W29" s="77"/>
    </row>
    <row r="30" spans="2:23" s="51" customFormat="1" x14ac:dyDescent="0.2">
      <c r="B30" s="61" t="s">
        <v>60</v>
      </c>
      <c r="C30" s="4" t="s">
        <v>63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9"/>
      <c r="P30" s="79"/>
      <c r="Q30" s="69"/>
      <c r="R30" s="69"/>
      <c r="S30" s="69"/>
      <c r="T30" s="69"/>
      <c r="U30" s="69"/>
      <c r="V30" s="69"/>
      <c r="W30" s="77"/>
    </row>
    <row r="31" spans="2:23" s="51" customFormat="1" x14ac:dyDescent="0.2">
      <c r="B31" s="61" t="s">
        <v>62</v>
      </c>
      <c r="C31" s="4" t="s">
        <v>85</v>
      </c>
      <c r="O31" s="79"/>
      <c r="P31" s="79"/>
      <c r="Q31" s="69"/>
      <c r="R31" s="69"/>
      <c r="S31" s="69"/>
      <c r="T31" s="69"/>
      <c r="U31" s="69"/>
      <c r="V31" s="69"/>
      <c r="W31" s="77"/>
    </row>
    <row r="32" spans="2:23" s="51" customFormat="1" x14ac:dyDescent="0.2">
      <c r="B32" s="53"/>
      <c r="C32" s="45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79"/>
      <c r="P32" s="79"/>
      <c r="Q32" s="69"/>
      <c r="R32" s="69"/>
      <c r="S32" s="69"/>
      <c r="T32" s="69"/>
      <c r="U32" s="69"/>
      <c r="V32" s="69"/>
      <c r="W32" s="77"/>
    </row>
    <row r="33" spans="1:23" x14ac:dyDescent="0.2">
      <c r="A33" s="51"/>
      <c r="B33" s="59"/>
      <c r="Q33" s="69"/>
      <c r="R33" s="69"/>
      <c r="S33" s="69"/>
      <c r="T33" s="69"/>
      <c r="U33" s="69"/>
      <c r="V33" s="69"/>
      <c r="W33" s="70"/>
    </row>
    <row r="34" spans="1:23" x14ac:dyDescent="0.2">
      <c r="A34" s="51"/>
      <c r="B34" s="59"/>
      <c r="Q34" s="69"/>
      <c r="R34" s="69"/>
      <c r="S34" s="69"/>
      <c r="T34" s="69"/>
      <c r="U34" s="69"/>
      <c r="V34" s="69"/>
      <c r="W34" s="70"/>
    </row>
    <row r="35" spans="1:23" x14ac:dyDescent="0.2">
      <c r="A35" s="51"/>
      <c r="B35" s="59"/>
      <c r="Q35" s="69"/>
      <c r="R35" s="69"/>
      <c r="S35" s="69"/>
      <c r="T35" s="69"/>
      <c r="U35" s="69"/>
      <c r="V35" s="69"/>
      <c r="W35" s="70"/>
    </row>
    <row r="36" spans="1:23" x14ac:dyDescent="0.2">
      <c r="A36" s="51"/>
      <c r="B36" s="59"/>
      <c r="Q36" s="69"/>
      <c r="R36" s="69"/>
      <c r="S36" s="69"/>
      <c r="T36" s="69"/>
      <c r="U36" s="69"/>
      <c r="V36" s="69"/>
      <c r="W36" s="70"/>
    </row>
    <row r="37" spans="1:23" x14ac:dyDescent="0.2">
      <c r="A37" s="51"/>
      <c r="B37" s="51"/>
      <c r="Q37" s="69"/>
      <c r="R37" s="69"/>
      <c r="S37" s="69"/>
      <c r="T37" s="69"/>
      <c r="U37" s="69"/>
      <c r="V37" s="69"/>
      <c r="W37" s="70"/>
    </row>
    <row r="38" spans="1:23" x14ac:dyDescent="0.2">
      <c r="A38" s="51"/>
      <c r="B38" s="51"/>
      <c r="Q38" s="69"/>
      <c r="R38" s="69"/>
      <c r="S38" s="69"/>
      <c r="T38" s="69"/>
      <c r="U38" s="69"/>
      <c r="V38" s="69"/>
      <c r="W38" s="70"/>
    </row>
    <row r="39" spans="1:23" x14ac:dyDescent="0.2">
      <c r="A39" s="51"/>
      <c r="B39" s="51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66"/>
      <c r="N39" s="66"/>
      <c r="O39" s="67"/>
      <c r="P39" s="67"/>
      <c r="Q39" s="69"/>
      <c r="R39" s="69"/>
      <c r="S39" s="69"/>
      <c r="T39" s="69"/>
      <c r="U39" s="69"/>
      <c r="V39" s="69"/>
      <c r="W39" s="70"/>
    </row>
    <row r="40" spans="1:23" x14ac:dyDescent="0.2">
      <c r="A40" s="51"/>
      <c r="B40" s="51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66"/>
      <c r="N40" s="66"/>
      <c r="O40" s="67"/>
      <c r="P40" s="67"/>
      <c r="Q40" s="69"/>
      <c r="R40" s="69"/>
      <c r="S40" s="69"/>
      <c r="T40" s="69"/>
      <c r="U40" s="69"/>
      <c r="V40" s="69"/>
      <c r="W40" s="70"/>
    </row>
    <row r="41" spans="1:23" x14ac:dyDescent="0.2">
      <c r="A41" s="51"/>
      <c r="B41" s="51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66"/>
      <c r="N41" s="66"/>
      <c r="O41" s="67"/>
      <c r="P41" s="67"/>
      <c r="Q41" s="69"/>
      <c r="R41" s="69"/>
      <c r="S41" s="69"/>
      <c r="T41" s="69"/>
      <c r="U41" s="69"/>
      <c r="V41" s="69"/>
      <c r="W41" s="70"/>
    </row>
    <row r="42" spans="1:23" x14ac:dyDescent="0.2">
      <c r="A42" s="51"/>
      <c r="B42" s="51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66"/>
      <c r="N42" s="66"/>
      <c r="O42" s="67"/>
      <c r="P42" s="67"/>
      <c r="Q42" s="69"/>
      <c r="R42" s="69"/>
      <c r="S42" s="69"/>
      <c r="T42" s="69"/>
      <c r="U42" s="69"/>
      <c r="V42" s="69"/>
      <c r="W42" s="70"/>
    </row>
    <row r="43" spans="1:23" x14ac:dyDescent="0.2">
      <c r="A43" s="51"/>
      <c r="B43" s="51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66"/>
      <c r="N43" s="66"/>
      <c r="O43" s="67"/>
      <c r="P43" s="67"/>
      <c r="Q43" s="69"/>
      <c r="R43" s="69"/>
      <c r="S43" s="69"/>
      <c r="T43" s="69"/>
      <c r="U43" s="69"/>
      <c r="V43" s="69"/>
      <c r="W43" s="70"/>
    </row>
    <row r="44" spans="1:23" x14ac:dyDescent="0.2">
      <c r="A44" s="51"/>
      <c r="B44" s="51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66"/>
      <c r="N44" s="66"/>
      <c r="O44" s="67"/>
      <c r="P44" s="67"/>
      <c r="Q44" s="69"/>
      <c r="R44" s="69"/>
      <c r="S44" s="69"/>
      <c r="T44" s="69"/>
      <c r="U44" s="69"/>
      <c r="V44" s="69"/>
      <c r="W44" s="70"/>
    </row>
    <row r="45" spans="1:23" x14ac:dyDescent="0.2">
      <c r="A45" s="51"/>
      <c r="B45" s="51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66"/>
      <c r="N45" s="66"/>
      <c r="O45" s="67"/>
      <c r="P45" s="67"/>
      <c r="Q45" s="69"/>
      <c r="R45" s="69"/>
      <c r="S45" s="69"/>
      <c r="T45" s="69"/>
      <c r="U45" s="69"/>
      <c r="V45" s="69"/>
      <c r="W45" s="70"/>
    </row>
    <row r="46" spans="1:23" x14ac:dyDescent="0.2">
      <c r="A46" s="51"/>
      <c r="B46" s="51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66"/>
      <c r="N46" s="66"/>
      <c r="O46" s="67"/>
      <c r="P46" s="67"/>
      <c r="Q46" s="69"/>
      <c r="R46" s="69"/>
      <c r="S46" s="69"/>
      <c r="T46" s="69"/>
      <c r="U46" s="69"/>
      <c r="V46" s="69"/>
      <c r="W46" s="70"/>
    </row>
    <row r="47" spans="1:23" x14ac:dyDescent="0.2">
      <c r="A47" s="51"/>
      <c r="B47" s="51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66"/>
      <c r="N47" s="66"/>
      <c r="O47" s="67"/>
      <c r="P47" s="67"/>
      <c r="Q47" s="69"/>
      <c r="R47" s="69"/>
      <c r="S47" s="69"/>
      <c r="T47" s="69"/>
      <c r="U47" s="69"/>
      <c r="V47" s="69"/>
      <c r="W47" s="70"/>
    </row>
    <row r="48" spans="1:23" x14ac:dyDescent="0.2">
      <c r="A48" s="51"/>
      <c r="B48" s="51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66"/>
      <c r="N48" s="66"/>
      <c r="O48" s="67"/>
      <c r="P48" s="67"/>
      <c r="Q48" s="69"/>
      <c r="R48" s="69"/>
      <c r="S48" s="69"/>
      <c r="T48" s="69"/>
      <c r="U48" s="69"/>
      <c r="V48" s="69"/>
      <c r="W48" s="70"/>
    </row>
    <row r="49" spans="1:23" x14ac:dyDescent="0.2">
      <c r="A49" s="51"/>
      <c r="B49" s="51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66"/>
      <c r="N49" s="66"/>
      <c r="O49" s="67"/>
      <c r="P49" s="67"/>
      <c r="Q49" s="69"/>
      <c r="R49" s="69"/>
      <c r="S49" s="69"/>
      <c r="T49" s="69"/>
      <c r="U49" s="69"/>
      <c r="V49" s="69"/>
      <c r="W49" s="70"/>
    </row>
    <row r="50" spans="1:23" x14ac:dyDescent="0.2">
      <c r="A50" s="51"/>
      <c r="B50" s="51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66"/>
      <c r="N50" s="66"/>
      <c r="O50" s="67"/>
      <c r="P50" s="67"/>
      <c r="Q50" s="69"/>
      <c r="R50" s="69"/>
      <c r="S50" s="69"/>
      <c r="T50" s="69"/>
      <c r="U50" s="69"/>
      <c r="V50" s="69"/>
      <c r="W50" s="70"/>
    </row>
    <row r="51" spans="1:23" x14ac:dyDescent="0.2">
      <c r="A51" s="51"/>
      <c r="B51" s="51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66"/>
      <c r="N51" s="66"/>
      <c r="O51" s="67"/>
      <c r="P51" s="67"/>
      <c r="Q51" s="69"/>
      <c r="R51" s="69"/>
      <c r="S51" s="69"/>
      <c r="T51" s="69"/>
      <c r="U51" s="69"/>
      <c r="V51" s="69"/>
      <c r="W51" s="70"/>
    </row>
    <row r="52" spans="1:23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66"/>
      <c r="N52" s="66"/>
      <c r="O52" s="67"/>
      <c r="P52" s="67"/>
      <c r="Q52" s="69"/>
      <c r="R52" s="69"/>
      <c r="S52" s="69"/>
      <c r="T52" s="69"/>
      <c r="U52" s="69"/>
      <c r="V52" s="69"/>
      <c r="W52" s="70"/>
    </row>
    <row r="53" spans="1:23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66"/>
      <c r="N53" s="66"/>
      <c r="O53" s="67"/>
      <c r="P53" s="67"/>
      <c r="Q53" s="69"/>
      <c r="R53" s="69"/>
      <c r="S53" s="69"/>
      <c r="T53" s="69"/>
      <c r="U53" s="69"/>
      <c r="V53" s="69"/>
      <c r="W53" s="70"/>
    </row>
    <row r="54" spans="1:23" x14ac:dyDescent="0.2">
      <c r="A54" s="51"/>
      <c r="B54" s="72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66"/>
      <c r="N54" s="66"/>
      <c r="O54" s="67"/>
      <c r="P54" s="67"/>
      <c r="Q54" s="69"/>
      <c r="R54" s="69"/>
      <c r="S54" s="69"/>
      <c r="T54" s="69"/>
      <c r="U54" s="69"/>
      <c r="V54" s="69"/>
      <c r="W54" s="70"/>
    </row>
    <row r="55" spans="1:23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T55" s="63"/>
    </row>
    <row r="56" spans="1:23" x14ac:dyDescent="0.2">
      <c r="A56" s="51"/>
      <c r="B56" s="72"/>
      <c r="C56" s="74"/>
      <c r="D56" s="74"/>
      <c r="E56" s="74"/>
      <c r="F56" s="74"/>
      <c r="G56" s="74"/>
      <c r="H56" s="74"/>
      <c r="I56" s="74"/>
      <c r="J56" s="74"/>
      <c r="K56" s="74"/>
      <c r="L56" s="74"/>
      <c r="T56" s="63"/>
    </row>
    <row r="57" spans="1:23" x14ac:dyDescent="0.2">
      <c r="A57" s="51"/>
      <c r="B57" s="72"/>
      <c r="C57" s="75"/>
      <c r="D57" s="75"/>
      <c r="E57" s="75"/>
      <c r="F57" s="75"/>
      <c r="G57" s="75"/>
      <c r="H57" s="75"/>
      <c r="I57" s="75"/>
      <c r="J57" s="75"/>
      <c r="K57" s="75"/>
      <c r="L57" s="75"/>
    </row>
    <row r="58" spans="1:23" x14ac:dyDescent="0.2">
      <c r="A58" s="51"/>
      <c r="B58" s="72"/>
      <c r="C58" s="74"/>
      <c r="D58" s="74"/>
      <c r="E58" s="74"/>
      <c r="F58" s="74"/>
      <c r="G58" s="74"/>
      <c r="H58" s="74"/>
      <c r="I58" s="74"/>
      <c r="J58" s="74"/>
      <c r="K58" s="74"/>
      <c r="L58" s="74"/>
    </row>
    <row r="59" spans="1:23" x14ac:dyDescent="0.2">
      <c r="A59" s="51"/>
      <c r="B59" s="72"/>
      <c r="C59" s="75"/>
      <c r="D59" s="75"/>
      <c r="E59" s="75"/>
      <c r="F59" s="75"/>
      <c r="G59" s="75"/>
      <c r="H59" s="75"/>
      <c r="I59" s="75"/>
      <c r="J59" s="75"/>
      <c r="K59" s="75"/>
      <c r="L59" s="75"/>
    </row>
    <row r="60" spans="1:23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</row>
    <row r="61" spans="1:23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R61" s="63"/>
      <c r="S61" s="63"/>
    </row>
    <row r="62" spans="1:23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</row>
    <row r="63" spans="1:23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</row>
    <row r="64" spans="1:23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</row>
  </sheetData>
  <printOptions horizontalCentered="1"/>
  <pageMargins left="0.4" right="0.4" top="0.7" bottom="0.75" header="0.5" footer="0.5"/>
  <pageSetup scale="65" orientation="landscape" blackAndWhite="1" horizontalDpi="300" verticalDpi="300" r:id="rId1"/>
  <headerFooter alignWithMargins="0">
    <oddFooter>&amp;R&amp;A
                  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zoomScaleNormal="100" workbookViewId="0">
      <selection activeCell="P36" sqref="P36"/>
    </sheetView>
  </sheetViews>
  <sheetFormatPr defaultColWidth="10.28515625" defaultRowHeight="11.25" x14ac:dyDescent="0.2"/>
  <cols>
    <col min="1" max="1" width="4.42578125" style="8" bestFit="1" customWidth="1"/>
    <col min="2" max="2" width="5.5703125" style="8" customWidth="1"/>
    <col min="3" max="3" width="30.85546875" style="8" customWidth="1"/>
    <col min="4" max="5" width="10.5703125" style="8" customWidth="1"/>
    <col min="6" max="6" width="0.85546875" style="8" customWidth="1"/>
    <col min="7" max="8" width="10.5703125" style="8" customWidth="1"/>
    <col min="9" max="9" width="0.85546875" style="8" customWidth="1"/>
    <col min="10" max="10" width="11.5703125" style="8" bestFit="1" customWidth="1"/>
    <col min="11" max="11" width="10.5703125" style="8" customWidth="1"/>
    <col min="12" max="12" width="0.85546875" style="8" customWidth="1"/>
    <col min="13" max="14" width="10.5703125" style="8" customWidth="1"/>
    <col min="15" max="15" width="10.28515625" style="8"/>
    <col min="16" max="16" width="13.42578125" style="8" bestFit="1" customWidth="1"/>
    <col min="17" max="17" width="11.28515625" style="8" bestFit="1" customWidth="1"/>
    <col min="18" max="18" width="12.85546875" style="8" bestFit="1" customWidth="1"/>
    <col min="19" max="16384" width="10.28515625" style="8"/>
  </cols>
  <sheetData>
    <row r="1" spans="1:16" x14ac:dyDescent="0.2">
      <c r="A1" s="7" t="s">
        <v>0</v>
      </c>
      <c r="O1" s="9"/>
    </row>
    <row r="2" spans="1:16" x14ac:dyDescent="0.2">
      <c r="A2" s="10" t="s">
        <v>134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9"/>
    </row>
    <row r="3" spans="1:16" x14ac:dyDescent="0.2">
      <c r="A3" s="11" t="s">
        <v>86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9"/>
    </row>
    <row r="4" spans="1:16" x14ac:dyDescent="0.2">
      <c r="O4" s="9"/>
    </row>
    <row r="5" spans="1:16" x14ac:dyDescent="0.2">
      <c r="D5" s="12" t="s">
        <v>87</v>
      </c>
      <c r="E5" s="12"/>
      <c r="G5" s="12" t="s">
        <v>88</v>
      </c>
      <c r="H5" s="12"/>
      <c r="I5" s="12"/>
      <c r="J5" s="12"/>
      <c r="K5" s="12"/>
      <c r="L5" s="12"/>
      <c r="M5" s="12"/>
      <c r="N5" s="12"/>
      <c r="O5" s="9"/>
    </row>
    <row r="7" spans="1:16" x14ac:dyDescent="0.2">
      <c r="A7" s="13"/>
      <c r="B7" s="14"/>
      <c r="C7" s="14"/>
      <c r="D7" s="15" t="s">
        <v>89</v>
      </c>
      <c r="E7" s="15"/>
      <c r="G7" s="16" t="s">
        <v>90</v>
      </c>
      <c r="H7" s="15"/>
      <c r="J7" s="16" t="s">
        <v>91</v>
      </c>
      <c r="K7" s="15"/>
      <c r="M7" s="16" t="s">
        <v>92</v>
      </c>
      <c r="N7" s="15"/>
    </row>
    <row r="8" spans="1:16" ht="33.75" x14ac:dyDescent="0.2">
      <c r="A8" s="17" t="s">
        <v>93</v>
      </c>
      <c r="B8" s="17" t="s">
        <v>94</v>
      </c>
      <c r="C8" s="18" t="s">
        <v>95</v>
      </c>
      <c r="D8" s="19" t="s">
        <v>96</v>
      </c>
      <c r="E8" s="17" t="s">
        <v>97</v>
      </c>
      <c r="G8" s="19" t="s">
        <v>96</v>
      </c>
      <c r="H8" s="17" t="s">
        <v>97</v>
      </c>
      <c r="J8" s="19" t="s">
        <v>96</v>
      </c>
      <c r="K8" s="17" t="s">
        <v>97</v>
      </c>
      <c r="M8" s="19" t="s">
        <v>96</v>
      </c>
      <c r="N8" s="17" t="s">
        <v>97</v>
      </c>
    </row>
    <row r="9" spans="1:16" x14ac:dyDescent="0.2">
      <c r="A9" s="20"/>
      <c r="B9" s="21" t="s">
        <v>98</v>
      </c>
      <c r="C9" s="21" t="s">
        <v>99</v>
      </c>
      <c r="D9" s="22" t="s">
        <v>100</v>
      </c>
      <c r="E9" s="22" t="s">
        <v>101</v>
      </c>
      <c r="F9" s="22"/>
      <c r="G9" s="22" t="s">
        <v>102</v>
      </c>
      <c r="H9" s="22" t="s">
        <v>103</v>
      </c>
      <c r="I9" s="22"/>
      <c r="J9" s="22" t="s">
        <v>104</v>
      </c>
      <c r="K9" s="22" t="s">
        <v>105</v>
      </c>
      <c r="L9" s="22"/>
      <c r="M9" s="22" t="s">
        <v>106</v>
      </c>
      <c r="N9" s="22" t="s">
        <v>107</v>
      </c>
    </row>
    <row r="10" spans="1:16" x14ac:dyDescent="0.2">
      <c r="A10" s="13">
        <v>1</v>
      </c>
      <c r="B10" s="13"/>
      <c r="C10" s="23"/>
    </row>
    <row r="11" spans="1:16" x14ac:dyDescent="0.2">
      <c r="A11" s="22">
        <f>+A10+1</f>
        <v>2</v>
      </c>
      <c r="B11" s="24" t="s">
        <v>108</v>
      </c>
      <c r="C11" s="25" t="s">
        <v>109</v>
      </c>
      <c r="D11" s="26">
        <v>63947338.100000001</v>
      </c>
      <c r="E11" s="27">
        <v>417201.98973536998</v>
      </c>
      <c r="G11" s="26">
        <v>57656686.135746047</v>
      </c>
      <c r="H11" s="27">
        <v>385826.27006655134</v>
      </c>
      <c r="J11" s="26">
        <v>53995959.200000003</v>
      </c>
      <c r="K11" s="27">
        <v>370018.06869895995</v>
      </c>
      <c r="M11" s="26">
        <v>53432235.200000003</v>
      </c>
      <c r="N11" s="27">
        <v>367446.75441776001</v>
      </c>
      <c r="P11" s="26"/>
    </row>
    <row r="12" spans="1:16" x14ac:dyDescent="0.2">
      <c r="A12" s="22">
        <f t="shared" ref="A12:A49" si="0">+A11+1</f>
        <v>3</v>
      </c>
      <c r="B12" s="28">
        <v>16</v>
      </c>
      <c r="C12" s="29" t="s">
        <v>110</v>
      </c>
      <c r="D12" s="26">
        <v>0</v>
      </c>
      <c r="E12" s="27">
        <v>5.6431831578947378</v>
      </c>
      <c r="G12" s="26">
        <v>0</v>
      </c>
      <c r="H12" s="27">
        <v>4.1673827800000005</v>
      </c>
      <c r="J12" s="26">
        <v>0</v>
      </c>
      <c r="K12" s="27">
        <v>4.4700757894736833</v>
      </c>
      <c r="M12" s="26">
        <v>0</v>
      </c>
      <c r="N12" s="27">
        <v>4.4700757894736833</v>
      </c>
      <c r="P12" s="26"/>
    </row>
    <row r="13" spans="1:16" x14ac:dyDescent="0.2">
      <c r="A13" s="22">
        <f t="shared" si="0"/>
        <v>4</v>
      </c>
      <c r="B13" s="24">
        <v>31</v>
      </c>
      <c r="C13" s="29" t="s">
        <v>111</v>
      </c>
      <c r="D13" s="26">
        <v>24593624.300000001</v>
      </c>
      <c r="E13" s="27">
        <v>132871.32484063</v>
      </c>
      <c r="G13" s="26">
        <v>23338119.766869646</v>
      </c>
      <c r="H13" s="27">
        <v>127165.4862197531</v>
      </c>
      <c r="J13" s="26">
        <v>22852707</v>
      </c>
      <c r="K13" s="27">
        <v>125397.6470487</v>
      </c>
      <c r="M13" s="26">
        <v>22842525.399999999</v>
      </c>
      <c r="N13" s="27">
        <v>125457.11059214</v>
      </c>
      <c r="P13" s="26"/>
    </row>
    <row r="14" spans="1:16" x14ac:dyDescent="0.2">
      <c r="A14" s="22">
        <f t="shared" si="0"/>
        <v>5</v>
      </c>
      <c r="B14" s="28">
        <v>41</v>
      </c>
      <c r="C14" s="29" t="s">
        <v>112</v>
      </c>
      <c r="D14" s="26">
        <v>6689054.1000000006</v>
      </c>
      <c r="E14" s="27">
        <v>18242.72617488023</v>
      </c>
      <c r="G14" s="26">
        <v>6686486.3353552669</v>
      </c>
      <c r="H14" s="27">
        <v>18592.28245731867</v>
      </c>
      <c r="J14" s="26">
        <v>6032918.8999999985</v>
      </c>
      <c r="K14" s="27">
        <v>17813.568367628784</v>
      </c>
      <c r="M14" s="26">
        <v>5949785.2000000002</v>
      </c>
      <c r="N14" s="27">
        <v>17707.72635640049</v>
      </c>
      <c r="P14" s="26"/>
    </row>
    <row r="15" spans="1:16" x14ac:dyDescent="0.2">
      <c r="A15" s="22">
        <f t="shared" si="0"/>
        <v>6</v>
      </c>
      <c r="B15" s="24">
        <v>85</v>
      </c>
      <c r="C15" s="29" t="s">
        <v>113</v>
      </c>
      <c r="D15" s="26">
        <v>1074537.8</v>
      </c>
      <c r="E15" s="27">
        <v>1431.314470623312</v>
      </c>
      <c r="G15" s="26">
        <v>2233325.1165872505</v>
      </c>
      <c r="H15" s="27">
        <v>2525.0365701604242</v>
      </c>
      <c r="J15" s="26">
        <v>1666822.7</v>
      </c>
      <c r="K15" s="27">
        <v>2024.1484641911384</v>
      </c>
      <c r="M15" s="26">
        <v>1625474.9000000001</v>
      </c>
      <c r="N15" s="27">
        <v>1985.3888639042802</v>
      </c>
      <c r="P15" s="26"/>
    </row>
    <row r="16" spans="1:16" x14ac:dyDescent="0.2">
      <c r="A16" s="22">
        <f t="shared" si="0"/>
        <v>7</v>
      </c>
      <c r="B16" s="24">
        <v>86</v>
      </c>
      <c r="C16" s="30" t="s">
        <v>114</v>
      </c>
      <c r="D16" s="26">
        <v>548940.80000000005</v>
      </c>
      <c r="E16" s="27">
        <v>1110.6743605023496</v>
      </c>
      <c r="G16" s="26">
        <v>570971.04526319844</v>
      </c>
      <c r="H16" s="27">
        <v>1149.3379039336278</v>
      </c>
      <c r="J16" s="26">
        <v>468451.90000000008</v>
      </c>
      <c r="K16" s="27">
        <v>965.12896494796951</v>
      </c>
      <c r="M16" s="26">
        <v>453964.3000000001</v>
      </c>
      <c r="N16" s="27">
        <v>934.99653725801591</v>
      </c>
      <c r="P16" s="26"/>
    </row>
    <row r="17" spans="1:18" x14ac:dyDescent="0.2">
      <c r="A17" s="22">
        <f t="shared" si="0"/>
        <v>8</v>
      </c>
      <c r="B17" s="24">
        <v>87</v>
      </c>
      <c r="C17" s="29" t="s">
        <v>115</v>
      </c>
      <c r="D17" s="26">
        <v>2181945.5762355207</v>
      </c>
      <c r="E17" s="27">
        <v>1509.1346182417303</v>
      </c>
      <c r="G17" s="26">
        <v>1955118.913520667</v>
      </c>
      <c r="H17" s="27">
        <v>1293.5752826489925</v>
      </c>
      <c r="J17" s="26">
        <v>2000765.7</v>
      </c>
      <c r="K17" s="27">
        <v>1323.8329813263017</v>
      </c>
      <c r="M17" s="26">
        <v>1943345.2</v>
      </c>
      <c r="N17" s="27">
        <v>1299.3246051135413</v>
      </c>
      <c r="P17" s="26"/>
    </row>
    <row r="18" spans="1:18" x14ac:dyDescent="0.2">
      <c r="A18" s="22">
        <f t="shared" si="0"/>
        <v>9</v>
      </c>
      <c r="B18" s="24" t="s">
        <v>116</v>
      </c>
      <c r="C18" s="29" t="s">
        <v>117</v>
      </c>
      <c r="D18" s="26">
        <v>3386.7</v>
      </c>
      <c r="E18" s="27">
        <v>22.706758830000002</v>
      </c>
      <c r="G18" s="26">
        <v>104.72599999999997</v>
      </c>
      <c r="H18" s="27">
        <v>4.8004642774000006</v>
      </c>
      <c r="J18" s="26">
        <v>0</v>
      </c>
      <c r="K18" s="27">
        <v>0</v>
      </c>
      <c r="M18" s="26">
        <v>0</v>
      </c>
      <c r="N18" s="27">
        <v>0</v>
      </c>
      <c r="P18" s="26"/>
    </row>
    <row r="19" spans="1:18" x14ac:dyDescent="0.2">
      <c r="A19" s="22">
        <f t="shared" si="0"/>
        <v>10</v>
      </c>
      <c r="B19" s="24" t="s">
        <v>118</v>
      </c>
      <c r="C19" s="30" t="s">
        <v>119</v>
      </c>
      <c r="D19" s="26">
        <v>2651023.4</v>
      </c>
      <c r="E19" s="27">
        <v>5202.113473598044</v>
      </c>
      <c r="G19" s="26">
        <v>2081291.3192595597</v>
      </c>
      <c r="H19" s="27">
        <v>4586.8055480387084</v>
      </c>
      <c r="J19" s="26">
        <v>2175766.9</v>
      </c>
      <c r="K19" s="27">
        <v>4661.8910565014148</v>
      </c>
      <c r="M19" s="26">
        <v>2212956.6</v>
      </c>
      <c r="N19" s="27">
        <v>4705.9174310004655</v>
      </c>
      <c r="P19" s="26"/>
    </row>
    <row r="20" spans="1:18" x14ac:dyDescent="0.2">
      <c r="A20" s="22">
        <f t="shared" si="0"/>
        <v>11</v>
      </c>
      <c r="B20" s="24" t="s">
        <v>120</v>
      </c>
      <c r="C20" s="29" t="s">
        <v>121</v>
      </c>
      <c r="D20" s="26">
        <v>6228892.5999999996</v>
      </c>
      <c r="E20" s="27">
        <v>6799.880674411831</v>
      </c>
      <c r="G20" s="26">
        <v>6017542.6959774662</v>
      </c>
      <c r="H20" s="27">
        <v>6677.8593196796928</v>
      </c>
      <c r="J20" s="26">
        <v>6274443.5999999996</v>
      </c>
      <c r="K20" s="27">
        <v>6887.3077909262329</v>
      </c>
      <c r="M20" s="26">
        <v>6193329.4999999981</v>
      </c>
      <c r="N20" s="27">
        <v>6819.5869058928529</v>
      </c>
      <c r="P20" s="26"/>
    </row>
    <row r="21" spans="1:18" x14ac:dyDescent="0.2">
      <c r="A21" s="22">
        <f t="shared" si="0"/>
        <v>12</v>
      </c>
      <c r="B21" s="24" t="s">
        <v>122</v>
      </c>
      <c r="C21" s="29" t="s">
        <v>123</v>
      </c>
      <c r="D21" s="26">
        <v>57870.19999999999</v>
      </c>
      <c r="E21" s="27">
        <v>153.35514710239386</v>
      </c>
      <c r="G21" s="26">
        <v>213500.25300000003</v>
      </c>
      <c r="H21" s="27">
        <v>340.15089992429995</v>
      </c>
      <c r="J21" s="26">
        <v>117652.7</v>
      </c>
      <c r="K21" s="27">
        <v>210.78936473433728</v>
      </c>
      <c r="M21" s="26">
        <v>115806.8</v>
      </c>
      <c r="N21" s="27">
        <v>208.20037750656888</v>
      </c>
      <c r="P21" s="26"/>
    </row>
    <row r="22" spans="1:18" x14ac:dyDescent="0.2">
      <c r="A22" s="22">
        <f t="shared" si="0"/>
        <v>13</v>
      </c>
      <c r="B22" s="24" t="s">
        <v>124</v>
      </c>
      <c r="C22" s="29" t="s">
        <v>125</v>
      </c>
      <c r="D22" s="26">
        <v>14200896.664547959</v>
      </c>
      <c r="E22" s="27">
        <v>6088.1132496797591</v>
      </c>
      <c r="G22" s="26">
        <v>7312583.5458342489</v>
      </c>
      <c r="H22" s="27">
        <v>3942.058714040516</v>
      </c>
      <c r="J22" s="26">
        <v>6669398.6720000003</v>
      </c>
      <c r="K22" s="27">
        <v>3823.2001506244032</v>
      </c>
      <c r="M22" s="26">
        <v>6565834.5719999997</v>
      </c>
      <c r="N22" s="27">
        <v>3788.4775034760601</v>
      </c>
      <c r="P22" s="26"/>
    </row>
    <row r="23" spans="1:18" x14ac:dyDescent="0.2">
      <c r="A23" s="22">
        <f t="shared" si="0"/>
        <v>14</v>
      </c>
      <c r="B23" s="24" t="s">
        <v>126</v>
      </c>
      <c r="C23" s="29" t="s">
        <v>127</v>
      </c>
      <c r="D23" s="26">
        <v>0</v>
      </c>
      <c r="E23" s="27">
        <v>0</v>
      </c>
      <c r="G23" s="26">
        <v>1322382.1591687198</v>
      </c>
      <c r="H23" s="27">
        <v>500.82106346926952</v>
      </c>
      <c r="J23" s="26">
        <v>3929514.4</v>
      </c>
      <c r="K23" s="27">
        <v>1181.4751455200001</v>
      </c>
      <c r="M23" s="26">
        <v>5169565.8</v>
      </c>
      <c r="N23" s="27">
        <v>1489.37990814</v>
      </c>
      <c r="P23" s="26"/>
    </row>
    <row r="24" spans="1:18" x14ac:dyDescent="0.2">
      <c r="A24" s="22">
        <f t="shared" si="0"/>
        <v>15</v>
      </c>
      <c r="B24" s="24" t="s">
        <v>128</v>
      </c>
      <c r="C24" s="29" t="s">
        <v>129</v>
      </c>
      <c r="D24" s="26">
        <v>3096789.9999999995</v>
      </c>
      <c r="E24" s="27">
        <v>1638.4225923708157</v>
      </c>
      <c r="G24" s="26">
        <v>3205152.6995555004</v>
      </c>
      <c r="H24" s="27">
        <v>1567.2448334440321</v>
      </c>
      <c r="J24" s="26">
        <v>3203038.7</v>
      </c>
      <c r="K24" s="27">
        <v>1566.7172980424241</v>
      </c>
      <c r="M24" s="26">
        <v>3166304.8</v>
      </c>
      <c r="N24" s="27">
        <v>1557.5504529530378</v>
      </c>
      <c r="P24" s="26"/>
    </row>
    <row r="25" spans="1:18" x14ac:dyDescent="0.2">
      <c r="A25" s="22">
        <f t="shared" si="0"/>
        <v>16</v>
      </c>
      <c r="D25" s="26"/>
      <c r="G25" s="26"/>
      <c r="J25" s="26"/>
      <c r="M25" s="26"/>
      <c r="P25" s="26"/>
    </row>
    <row r="26" spans="1:18" ht="12" thickBot="1" x14ac:dyDescent="0.25">
      <c r="A26" s="22">
        <f t="shared" si="0"/>
        <v>17</v>
      </c>
      <c r="C26" s="30" t="s">
        <v>24</v>
      </c>
      <c r="D26" s="31">
        <f>SUM(D11:D25)</f>
        <v>125274300.24078348</v>
      </c>
      <c r="E26" s="32">
        <f>SUM(E11:E25)</f>
        <v>592277.39927939826</v>
      </c>
      <c r="G26" s="31">
        <f>SUM(G11:G25)</f>
        <v>112593264.71213757</v>
      </c>
      <c r="H26" s="32">
        <f>SUM(H11:H25)</f>
        <v>554175.89672602003</v>
      </c>
      <c r="J26" s="31">
        <f>SUM(J11:J25)</f>
        <v>109387440.37200002</v>
      </c>
      <c r="K26" s="32">
        <f>SUM(K11:K25)</f>
        <v>535878.24540789227</v>
      </c>
      <c r="M26" s="31">
        <f>SUM(M11:M25)</f>
        <v>109671128.27199998</v>
      </c>
      <c r="N26" s="32">
        <f>SUM(N11:N25)</f>
        <v>533404.88402733486</v>
      </c>
      <c r="P26" s="26"/>
      <c r="R26" s="33"/>
    </row>
    <row r="27" spans="1:18" ht="12" thickTop="1" x14ac:dyDescent="0.2">
      <c r="A27" s="22">
        <f t="shared" si="0"/>
        <v>18</v>
      </c>
      <c r="C27" s="30"/>
      <c r="D27" s="34"/>
      <c r="E27" s="35"/>
      <c r="G27" s="34"/>
      <c r="H27" s="35"/>
      <c r="J27" s="34"/>
      <c r="K27" s="35"/>
      <c r="M27" s="34"/>
      <c r="N27" s="35"/>
      <c r="R27" s="33"/>
    </row>
    <row r="28" spans="1:18" x14ac:dyDescent="0.2">
      <c r="A28" s="22">
        <f t="shared" si="0"/>
        <v>19</v>
      </c>
      <c r="C28" s="8" t="s">
        <v>130</v>
      </c>
      <c r="H28" s="36"/>
      <c r="K28" s="36">
        <f>(E26-K26)/1000</f>
        <v>56.399153871505987</v>
      </c>
      <c r="L28" s="36"/>
      <c r="N28" s="36">
        <f>(K26-N26)/1000</f>
        <v>2.4733613805574133</v>
      </c>
      <c r="R28" s="37"/>
    </row>
    <row r="29" spans="1:18" x14ac:dyDescent="0.2">
      <c r="A29" s="22">
        <f t="shared" si="0"/>
        <v>20</v>
      </c>
      <c r="C29" s="8" t="s">
        <v>131</v>
      </c>
      <c r="K29" s="36">
        <v>8.172000210761972</v>
      </c>
      <c r="L29" s="36"/>
      <c r="N29" s="36">
        <v>0</v>
      </c>
    </row>
    <row r="30" spans="1:18" x14ac:dyDescent="0.2">
      <c r="A30" s="22">
        <f t="shared" si="0"/>
        <v>21</v>
      </c>
      <c r="C30" s="8" t="s">
        <v>132</v>
      </c>
      <c r="J30" s="27"/>
      <c r="K30" s="38">
        <f>SUM(K28:K29)</f>
        <v>64.571154082267952</v>
      </c>
      <c r="L30" s="7"/>
      <c r="M30" s="7"/>
      <c r="N30" s="38">
        <f>SUM(N28:N29)</f>
        <v>2.4733613805574133</v>
      </c>
    </row>
    <row r="31" spans="1:18" x14ac:dyDescent="0.2">
      <c r="A31" s="22">
        <f t="shared" si="0"/>
        <v>22</v>
      </c>
      <c r="J31" s="27"/>
      <c r="K31" s="39">
        <f>K30-64.6</f>
        <v>-2.8845917732041926E-2</v>
      </c>
      <c r="L31" s="7"/>
      <c r="M31" s="7"/>
      <c r="N31" s="38"/>
    </row>
    <row r="32" spans="1:18" x14ac:dyDescent="0.2">
      <c r="A32" s="22">
        <f t="shared" si="0"/>
        <v>23</v>
      </c>
      <c r="J32" s="27"/>
      <c r="K32" s="38"/>
      <c r="L32" s="7"/>
      <c r="M32" s="7"/>
      <c r="N32" s="38"/>
    </row>
    <row r="33" spans="1:18" x14ac:dyDescent="0.2">
      <c r="A33" s="22">
        <f t="shared" si="0"/>
        <v>24</v>
      </c>
      <c r="B33" s="40" t="s">
        <v>133</v>
      </c>
    </row>
    <row r="34" spans="1:18" x14ac:dyDescent="0.2">
      <c r="A34" s="22">
        <f t="shared" si="0"/>
        <v>25</v>
      </c>
      <c r="B34" s="24" t="s">
        <v>108</v>
      </c>
      <c r="C34" s="25" t="s">
        <v>109</v>
      </c>
      <c r="G34" s="41">
        <f>IFERROR(G11/$D11-1, "na")</f>
        <v>-9.8372381887369853E-2</v>
      </c>
      <c r="H34" s="41">
        <f>IFERROR(H11/$E11-1, "na")</f>
        <v>-7.5205105538255435E-2</v>
      </c>
      <c r="J34" s="41">
        <f>IFERROR(J11/$D11-1, "na")</f>
        <v>-0.15561834465162827</v>
      </c>
      <c r="K34" s="41">
        <f>IFERROR(K11/$E11-1, "na")</f>
        <v>-0.11309610739473863</v>
      </c>
      <c r="M34" s="41">
        <f>IFERROR(M11/$D11-1, "na")</f>
        <v>-0.16443378586856294</v>
      </c>
      <c r="N34" s="41">
        <f>IFERROR(N11/$E11-1, "na")</f>
        <v>-0.11925934329596455</v>
      </c>
    </row>
    <row r="35" spans="1:18" x14ac:dyDescent="0.2">
      <c r="A35" s="22">
        <f t="shared" si="0"/>
        <v>26</v>
      </c>
      <c r="B35" s="28">
        <v>16</v>
      </c>
      <c r="C35" s="29" t="s">
        <v>110</v>
      </c>
      <c r="G35" s="41" t="str">
        <f t="shared" ref="G35:G47" si="1">IFERROR(G12/$D12-1, "na")</f>
        <v>na</v>
      </c>
      <c r="H35" s="41">
        <f t="shared" ref="H35:H47" si="2">IFERROR(H12/$E12-1, "na")</f>
        <v>-0.26151913496376811</v>
      </c>
      <c r="J35" s="41" t="str">
        <f t="shared" ref="J35:J47" si="3">IFERROR(J12/$D12-1, "na")</f>
        <v>na</v>
      </c>
      <c r="K35" s="41">
        <f t="shared" ref="K35:K47" si="4">IFERROR(K12/$E12-1, "na")</f>
        <v>-0.20788043478260898</v>
      </c>
      <c r="M35" s="41" t="str">
        <f t="shared" ref="M35:M47" si="5">IFERROR(M12/$D12-1, "na")</f>
        <v>na</v>
      </c>
      <c r="N35" s="41">
        <f t="shared" ref="N35:N47" si="6">IFERROR(N12/$E12-1, "na")</f>
        <v>-0.20788043478260898</v>
      </c>
      <c r="Q35" s="36"/>
      <c r="R35" s="36"/>
    </row>
    <row r="36" spans="1:18" x14ac:dyDescent="0.2">
      <c r="A36" s="22">
        <f t="shared" si="0"/>
        <v>27</v>
      </c>
      <c r="B36" s="24">
        <v>31</v>
      </c>
      <c r="C36" s="29" t="s">
        <v>111</v>
      </c>
      <c r="G36" s="41">
        <f t="shared" si="1"/>
        <v>-5.1050000512952276E-2</v>
      </c>
      <c r="H36" s="41">
        <f t="shared" si="2"/>
        <v>-4.2942588460833431E-2</v>
      </c>
      <c r="J36" s="41">
        <f t="shared" si="3"/>
        <v>-7.0787342229994166E-2</v>
      </c>
      <c r="K36" s="41">
        <f t="shared" si="4"/>
        <v>-5.624748455616102E-2</v>
      </c>
      <c r="M36" s="41">
        <f t="shared" si="5"/>
        <v>-7.1201335705530888E-2</v>
      </c>
      <c r="N36" s="41">
        <f t="shared" si="6"/>
        <v>-5.5799957269808464E-2</v>
      </c>
    </row>
    <row r="37" spans="1:18" x14ac:dyDescent="0.2">
      <c r="A37" s="22">
        <f t="shared" si="0"/>
        <v>28</v>
      </c>
      <c r="B37" s="28">
        <v>41</v>
      </c>
      <c r="C37" s="29" t="s">
        <v>112</v>
      </c>
      <c r="G37" s="41">
        <f t="shared" si="1"/>
        <v>-3.8387559830521667E-4</v>
      </c>
      <c r="H37" s="41">
        <f t="shared" si="2"/>
        <v>1.9161405981073631E-2</v>
      </c>
      <c r="J37" s="41">
        <f t="shared" si="3"/>
        <v>-9.8090879546033571E-2</v>
      </c>
      <c r="K37" s="41">
        <f t="shared" si="4"/>
        <v>-2.3524872496435645E-2</v>
      </c>
      <c r="M37" s="41">
        <f t="shared" si="5"/>
        <v>-0.11051919882065242</v>
      </c>
      <c r="N37" s="41">
        <f t="shared" si="6"/>
        <v>-2.9326747184114543E-2</v>
      </c>
    </row>
    <row r="38" spans="1:18" x14ac:dyDescent="0.2">
      <c r="A38" s="22">
        <f t="shared" si="0"/>
        <v>29</v>
      </c>
      <c r="B38" s="24">
        <v>85</v>
      </c>
      <c r="C38" s="29" t="s">
        <v>113</v>
      </c>
      <c r="G38" s="41">
        <f t="shared" si="1"/>
        <v>1.0784053539924332</v>
      </c>
      <c r="H38" s="41">
        <f t="shared" si="2"/>
        <v>0.76413822537601783</v>
      </c>
      <c r="J38" s="41">
        <f t="shared" si="3"/>
        <v>0.5511996879030221</v>
      </c>
      <c r="K38" s="41">
        <f t="shared" si="4"/>
        <v>0.41418849996650819</v>
      </c>
      <c r="M38" s="41">
        <f t="shared" si="5"/>
        <v>0.51272007369121875</v>
      </c>
      <c r="N38" s="41">
        <f t="shared" si="6"/>
        <v>0.38710877634016971</v>
      </c>
    </row>
    <row r="39" spans="1:18" x14ac:dyDescent="0.2">
      <c r="A39" s="22">
        <f t="shared" si="0"/>
        <v>30</v>
      </c>
      <c r="B39" s="24">
        <v>86</v>
      </c>
      <c r="C39" s="30" t="s">
        <v>114</v>
      </c>
      <c r="G39" s="41">
        <f t="shared" si="1"/>
        <v>4.0132278859939641E-2</v>
      </c>
      <c r="H39" s="41">
        <f t="shared" si="2"/>
        <v>3.4810872390887759E-2</v>
      </c>
      <c r="J39" s="41">
        <f t="shared" si="3"/>
        <v>-0.14662582923331613</v>
      </c>
      <c r="K39" s="41">
        <f t="shared" si="4"/>
        <v>-0.13104236554857629</v>
      </c>
      <c r="M39" s="41">
        <f t="shared" si="5"/>
        <v>-0.17301774617590815</v>
      </c>
      <c r="N39" s="41">
        <f t="shared" si="6"/>
        <v>-0.15817221454979469</v>
      </c>
    </row>
    <row r="40" spans="1:18" x14ac:dyDescent="0.2">
      <c r="A40" s="22">
        <f t="shared" si="0"/>
        <v>31</v>
      </c>
      <c r="B40" s="24">
        <v>87</v>
      </c>
      <c r="C40" s="29" t="s">
        <v>115</v>
      </c>
      <c r="G40" s="41">
        <f t="shared" si="1"/>
        <v>-0.10395615050408102</v>
      </c>
      <c r="H40" s="41">
        <f t="shared" si="2"/>
        <v>-0.14283638648743124</v>
      </c>
      <c r="J40" s="41">
        <f t="shared" si="3"/>
        <v>-8.3035928214171051E-2</v>
      </c>
      <c r="K40" s="41">
        <f t="shared" si="4"/>
        <v>-0.1227866849488356</v>
      </c>
      <c r="M40" s="41">
        <f t="shared" si="5"/>
        <v>-0.10935212080182788</v>
      </c>
      <c r="N40" s="41">
        <f t="shared" si="6"/>
        <v>-0.13902670483607049</v>
      </c>
    </row>
    <row r="41" spans="1:18" x14ac:dyDescent="0.2">
      <c r="A41" s="22">
        <f t="shared" si="0"/>
        <v>32</v>
      </c>
      <c r="B41" s="24" t="s">
        <v>116</v>
      </c>
      <c r="C41" s="29" t="s">
        <v>117</v>
      </c>
      <c r="G41" s="41">
        <f t="shared" si="1"/>
        <v>-0.96907727286148759</v>
      </c>
      <c r="H41" s="41">
        <f t="shared" si="2"/>
        <v>-0.78858874957276326</v>
      </c>
      <c r="J41" s="41">
        <f t="shared" si="3"/>
        <v>-1</v>
      </c>
      <c r="K41" s="41">
        <f t="shared" si="4"/>
        <v>-1</v>
      </c>
      <c r="M41" s="41">
        <f t="shared" si="5"/>
        <v>-1</v>
      </c>
      <c r="N41" s="41">
        <f t="shared" si="6"/>
        <v>-1</v>
      </c>
    </row>
    <row r="42" spans="1:18" x14ac:dyDescent="0.2">
      <c r="A42" s="22">
        <f t="shared" si="0"/>
        <v>33</v>
      </c>
      <c r="B42" s="24" t="s">
        <v>118</v>
      </c>
      <c r="C42" s="30" t="s">
        <v>119</v>
      </c>
      <c r="G42" s="41">
        <f t="shared" si="1"/>
        <v>-0.21491024211270271</v>
      </c>
      <c r="H42" s="41">
        <f t="shared" si="2"/>
        <v>-0.11828037367546262</v>
      </c>
      <c r="J42" s="41">
        <f t="shared" si="3"/>
        <v>-0.17927284232949436</v>
      </c>
      <c r="K42" s="41">
        <f t="shared" si="4"/>
        <v>-0.10384671919180266</v>
      </c>
      <c r="M42" s="41">
        <f t="shared" si="5"/>
        <v>-0.16524441089429831</v>
      </c>
      <c r="N42" s="41">
        <f t="shared" si="6"/>
        <v>-9.5383548458888967E-2</v>
      </c>
    </row>
    <row r="43" spans="1:18" x14ac:dyDescent="0.2">
      <c r="A43" s="22">
        <f t="shared" si="0"/>
        <v>34</v>
      </c>
      <c r="B43" s="24" t="s">
        <v>120</v>
      </c>
      <c r="C43" s="29" t="s">
        <v>121</v>
      </c>
      <c r="G43" s="41">
        <f t="shared" si="1"/>
        <v>-3.3930574436703775E-2</v>
      </c>
      <c r="H43" s="41">
        <f t="shared" si="2"/>
        <v>-1.794463176262906E-2</v>
      </c>
      <c r="J43" s="41">
        <f t="shared" si="3"/>
        <v>7.3128568631926072E-3</v>
      </c>
      <c r="K43" s="41">
        <f t="shared" si="4"/>
        <v>1.2857154514989144E-2</v>
      </c>
      <c r="M43" s="41">
        <f t="shared" si="5"/>
        <v>-5.709377618744238E-3</v>
      </c>
      <c r="N43" s="41">
        <f t="shared" si="6"/>
        <v>2.8980260720128381E-3</v>
      </c>
    </row>
    <row r="44" spans="1:18" x14ac:dyDescent="0.2">
      <c r="A44" s="22">
        <f t="shared" si="0"/>
        <v>35</v>
      </c>
      <c r="B44" s="24" t="s">
        <v>122</v>
      </c>
      <c r="C44" s="29" t="s">
        <v>123</v>
      </c>
      <c r="G44" s="41">
        <f t="shared" si="1"/>
        <v>2.6892952331251676</v>
      </c>
      <c r="H44" s="41">
        <f t="shared" si="2"/>
        <v>1.2180598848578863</v>
      </c>
      <c r="J44" s="41">
        <f t="shared" si="3"/>
        <v>1.0330446412834244</v>
      </c>
      <c r="K44" s="41">
        <f t="shared" si="4"/>
        <v>0.374517704277608</v>
      </c>
      <c r="M44" s="41">
        <f t="shared" si="5"/>
        <v>1.0011473953779322</v>
      </c>
      <c r="N44" s="41">
        <f t="shared" si="6"/>
        <v>0.35763540670438254</v>
      </c>
    </row>
    <row r="45" spans="1:18" x14ac:dyDescent="0.2">
      <c r="A45" s="22">
        <f t="shared" si="0"/>
        <v>36</v>
      </c>
      <c r="B45" s="24" t="s">
        <v>124</v>
      </c>
      <c r="C45" s="29" t="s">
        <v>125</v>
      </c>
      <c r="G45" s="41">
        <f t="shared" si="1"/>
        <v>-0.48506184372921624</v>
      </c>
      <c r="H45" s="41">
        <f t="shared" si="2"/>
        <v>-0.35249911551039692</v>
      </c>
      <c r="J45" s="41">
        <f t="shared" si="3"/>
        <v>-0.53035369318263403</v>
      </c>
      <c r="K45" s="41">
        <f t="shared" si="4"/>
        <v>-0.37202216945857447</v>
      </c>
      <c r="M45" s="41">
        <f t="shared" si="5"/>
        <v>-0.53764647915568764</v>
      </c>
      <c r="N45" s="41">
        <f t="shared" si="6"/>
        <v>-0.37772552051732322</v>
      </c>
    </row>
    <row r="46" spans="1:18" x14ac:dyDescent="0.2">
      <c r="A46" s="22">
        <f t="shared" si="0"/>
        <v>37</v>
      </c>
      <c r="B46" s="24" t="s">
        <v>126</v>
      </c>
      <c r="C46" s="29" t="s">
        <v>127</v>
      </c>
      <c r="G46" s="41" t="str">
        <f t="shared" si="1"/>
        <v>na</v>
      </c>
      <c r="H46" s="41" t="str">
        <f t="shared" si="2"/>
        <v>na</v>
      </c>
      <c r="J46" s="41" t="str">
        <f t="shared" si="3"/>
        <v>na</v>
      </c>
      <c r="K46" s="41" t="str">
        <f t="shared" si="4"/>
        <v>na</v>
      </c>
      <c r="M46" s="41" t="str">
        <f t="shared" si="5"/>
        <v>na</v>
      </c>
      <c r="N46" s="41" t="str">
        <f t="shared" si="6"/>
        <v>na</v>
      </c>
    </row>
    <row r="47" spans="1:18" x14ac:dyDescent="0.2">
      <c r="A47" s="22">
        <f t="shared" si="0"/>
        <v>38</v>
      </c>
      <c r="B47" s="24" t="s">
        <v>128</v>
      </c>
      <c r="C47" s="29" t="s">
        <v>129</v>
      </c>
      <c r="G47" s="41">
        <f t="shared" si="1"/>
        <v>3.4991943126754022E-2</v>
      </c>
      <c r="H47" s="41">
        <f t="shared" si="2"/>
        <v>-4.3442857330103446E-2</v>
      </c>
      <c r="J47" s="41">
        <f t="shared" si="3"/>
        <v>3.4309300921276709E-2</v>
      </c>
      <c r="K47" s="41">
        <f t="shared" si="4"/>
        <v>-4.3764834946906639E-2</v>
      </c>
      <c r="M47" s="41">
        <f t="shared" si="5"/>
        <v>2.2447372924867537E-2</v>
      </c>
      <c r="N47" s="41">
        <f t="shared" si="6"/>
        <v>-4.9359756020426304E-2</v>
      </c>
    </row>
    <row r="48" spans="1:18" x14ac:dyDescent="0.2">
      <c r="A48" s="22">
        <f t="shared" si="0"/>
        <v>39</v>
      </c>
      <c r="G48" s="42"/>
      <c r="H48" s="42"/>
      <c r="J48" s="42"/>
      <c r="K48" s="42"/>
      <c r="M48" s="42"/>
      <c r="N48" s="42"/>
    </row>
    <row r="49" spans="1:14" ht="12" thickBot="1" x14ac:dyDescent="0.25">
      <c r="A49" s="22">
        <f t="shared" si="0"/>
        <v>40</v>
      </c>
      <c r="C49" s="30" t="s">
        <v>24</v>
      </c>
      <c r="G49" s="43">
        <f>G26/$D26-1</f>
        <v>-0.10122615336323837</v>
      </c>
      <c r="H49" s="43">
        <f>H26/$E26-1</f>
        <v>-6.4330502227055941E-2</v>
      </c>
      <c r="J49" s="43">
        <f t="shared" ref="J49" si="7">J26/$D26-1</f>
        <v>-0.12681659237567577</v>
      </c>
      <c r="K49" s="43">
        <f t="shared" ref="K49" si="8">K26/$E26-1</f>
        <v>-9.5224220846726104E-2</v>
      </c>
      <c r="M49" s="43">
        <f t="shared" ref="M49" si="9">M26/$D26-1</f>
        <v>-0.1245520584732337</v>
      </c>
      <c r="N49" s="43">
        <f t="shared" ref="N49" si="10">N26/$E26-1</f>
        <v>-9.9400239353538367E-2</v>
      </c>
    </row>
    <row r="50" spans="1:14" ht="12" thickTop="1" x14ac:dyDescent="0.2">
      <c r="A50" s="22"/>
    </row>
    <row r="51" spans="1:14" x14ac:dyDescent="0.2">
      <c r="A51" s="22"/>
    </row>
    <row r="52" spans="1:14" x14ac:dyDescent="0.2">
      <c r="A52" s="22"/>
    </row>
    <row r="53" spans="1:14" x14ac:dyDescent="0.2">
      <c r="A53" s="22"/>
    </row>
    <row r="54" spans="1:14" x14ac:dyDescent="0.2">
      <c r="A54" s="22"/>
    </row>
    <row r="55" spans="1:14" x14ac:dyDescent="0.2">
      <c r="A55" s="22"/>
    </row>
    <row r="56" spans="1:14" x14ac:dyDescent="0.2">
      <c r="A56" s="22"/>
    </row>
    <row r="57" spans="1:14" x14ac:dyDescent="0.2">
      <c r="A57" s="22"/>
    </row>
    <row r="58" spans="1:14" x14ac:dyDescent="0.2">
      <c r="A58" s="22"/>
    </row>
    <row r="59" spans="1:14" x14ac:dyDescent="0.2">
      <c r="A59" s="22"/>
    </row>
    <row r="60" spans="1:14" x14ac:dyDescent="0.2">
      <c r="A60" s="22"/>
    </row>
    <row r="61" spans="1:14" x14ac:dyDescent="0.2">
      <c r="A61" s="22"/>
    </row>
    <row r="62" spans="1:14" x14ac:dyDescent="0.2">
      <c r="A62" s="22"/>
    </row>
    <row r="63" spans="1:14" x14ac:dyDescent="0.2">
      <c r="A63" s="22"/>
    </row>
  </sheetData>
  <mergeCells count="6">
    <mergeCell ref="D5:E5"/>
    <mergeCell ref="G5:N5"/>
    <mergeCell ref="D7:E7"/>
    <mergeCell ref="G7:H7"/>
    <mergeCell ref="J7:K7"/>
    <mergeCell ref="M7:N7"/>
  </mergeCells>
  <pageMargins left="0.7" right="0.7" top="0.75" bottom="0.75" header="0.3" footer="0.3"/>
  <pageSetup scale="89" fitToWidth="0" orientation="landscape" r:id="rId1"/>
  <headerFooter>
    <oddFooter>&amp;R&amp;A
                  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0370E1F-7FC3-40F6-AA8E-368F323F0B1B}"/>
</file>

<file path=customXml/itemProps2.xml><?xml version="1.0" encoding="utf-8"?>
<ds:datastoreItem xmlns:ds="http://schemas.openxmlformats.org/officeDocument/2006/customXml" ds:itemID="{49BE4DE8-A094-4041-B5D9-D00B126C32A3}"/>
</file>

<file path=customXml/itemProps3.xml><?xml version="1.0" encoding="utf-8"?>
<ds:datastoreItem xmlns:ds="http://schemas.openxmlformats.org/officeDocument/2006/customXml" ds:itemID="{062F7E31-FD23-4FCB-B8FA-AFD00538FB27}"/>
</file>

<file path=customXml/itemProps4.xml><?xml version="1.0" encoding="utf-8"?>
<ds:datastoreItem xmlns:ds="http://schemas.openxmlformats.org/officeDocument/2006/customXml" ds:itemID="{3F1CAC19-3E98-4706-A8E6-EE0640999C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Exh. JDT-3 (Revenue)</vt:lpstr>
      <vt:lpstr>Exh. JDT-3 (Volume)</vt:lpstr>
      <vt:lpstr>Exh. JDT-3 (Load Analysis)</vt:lpstr>
      <vt:lpstr>'Exh. JDT-3 (Load Analysis)'!Print_Area</vt:lpstr>
      <vt:lpstr>'Exh. JDT-3 (Revenue)'!Print_Area</vt:lpstr>
      <vt:lpstr>'Exh. JDT-3 (Volume)'!Print_Area</vt:lpstr>
      <vt:lpstr>'Exh. JDT-3 (Load Analysis)'!Print_Titles</vt:lpstr>
      <vt:lpstr>'Exh. JDT-3 (Revenue)'!Print_Titles</vt:lpstr>
      <vt:lpstr>'Exh. JDT-3 (Volume)'!Print_Titles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Schmidt, Paul</cp:lastModifiedBy>
  <dcterms:created xsi:type="dcterms:W3CDTF">2024-02-11T22:18:37Z</dcterms:created>
  <dcterms:modified xsi:type="dcterms:W3CDTF">2024-02-11T22:21:26Z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