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1"/>
  </bookViews>
  <sheets>
    <sheet name="PC Reconciliation" sheetId="1" r:id="rId1"/>
    <sheet name="GRC Rebuttal Gas Update NO CW" sheetId="2" r:id="rId2"/>
    <sheet name="Recon Gas Update_ No Gas Update" sheetId="3" r:id="rId3"/>
    <sheet name="GRC Rebuttal No Gas Update " sheetId="4" r:id="rId4"/>
  </sheets>
  <definedNames>
    <definedName name="_xlnm.Print_Area" localSheetId="1">'GRC Rebuttal Gas Update NO CW'!$A$1:$P$32</definedName>
    <definedName name="_xlnm.Print_Area" localSheetId="3">'GRC Rebuttal No Gas Update '!$A$1:$P$30</definedName>
    <definedName name="_xlnm.Print_Area" localSheetId="0">'PC Reconciliation'!$A$1:$J$33</definedName>
    <definedName name="_xlnm.Print_Area" localSheetId="2">'Recon Gas Update_ No Gas Update'!$A$1:$J$53</definedName>
  </definedNames>
  <calcPr fullCalcOnLoad="1"/>
</workbook>
</file>

<file path=xl/sharedStrings.xml><?xml version="1.0" encoding="utf-8"?>
<sst xmlns="http://schemas.openxmlformats.org/spreadsheetml/2006/main" count="177" uniqueCount="101">
  <si>
    <t>GRC Power Cost Projections</t>
  </si>
  <si>
    <t>Rate Year AURORA + Non-AURORA Power Costs</t>
  </si>
  <si>
    <t>GRC 1.19.04 50 Year Hydro</t>
  </si>
  <si>
    <t>General Rate Case Rate Year: March 2005 - February 2006</t>
  </si>
  <si>
    <t>Difference</t>
  </si>
  <si>
    <t>Rate Year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</si>
  <si>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</si>
  <si>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</si>
  <si>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</si>
  <si>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</si>
  <si>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</si>
  <si>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</si>
  <si>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Subtotal</t>
  </si>
  <si>
    <t>Non-Core Gas</t>
  </si>
  <si>
    <t>Subtotal with Non-Core Gas</t>
  </si>
  <si>
    <t>Load in MWh</t>
  </si>
  <si>
    <t>Delivered Load</t>
  </si>
  <si>
    <t>Revenue Requirement Adjustments:</t>
  </si>
  <si>
    <t>Before adjustment</t>
  </si>
  <si>
    <t>Tenaska Buyout Disallowance</t>
  </si>
  <si>
    <t>Tenaska Prudence Disallowance</t>
  </si>
  <si>
    <t>March Point 2 Prudence Disallowance</t>
  </si>
  <si>
    <t>Net Power Costs</t>
  </si>
  <si>
    <t>Production O&amp;M (including ben &amp; p/r tax)</t>
  </si>
  <si>
    <t>Colstrip 500 KV Expense</t>
  </si>
  <si>
    <t>Net Costs for Revenue Requirement</t>
  </si>
  <si>
    <t>As Filed Net Costs</t>
  </si>
  <si>
    <t>GRC 9.30.04 Gas Price Updates + 50 Year Hydro</t>
  </si>
  <si>
    <t xml:space="preserve">Tenaska &amp; </t>
  </si>
  <si>
    <t>Net Costs for</t>
  </si>
  <si>
    <t>Not in</t>
  </si>
  <si>
    <t>March Point</t>
  </si>
  <si>
    <t>Production</t>
  </si>
  <si>
    <t xml:space="preserve">Colstrip </t>
  </si>
  <si>
    <t>Revenue</t>
  </si>
  <si>
    <t>Aurora</t>
  </si>
  <si>
    <t>Models</t>
  </si>
  <si>
    <t>Total</t>
  </si>
  <si>
    <t>Disallowance</t>
  </si>
  <si>
    <t>O&amp;M</t>
  </si>
  <si>
    <t>500 KV</t>
  </si>
  <si>
    <t>Requirements</t>
  </si>
  <si>
    <t>Reconciling Items:</t>
  </si>
  <si>
    <t>50 yr vs 60 yr hydro</t>
  </si>
  <si>
    <t>Update Gas Forecast</t>
  </si>
  <si>
    <t>Gas MTM</t>
  </si>
  <si>
    <t>Update Coal Price &amp; move adj to Aurora</t>
  </si>
  <si>
    <t>CanWest Stlmt</t>
  </si>
  <si>
    <t>CanWest Replacement Gas Contracts MTM</t>
  </si>
  <si>
    <t>Remove PSEG contract to Tenaska</t>
  </si>
  <si>
    <t>Douglas Settlement</t>
  </si>
  <si>
    <t>Adjust Wheeling Incr from 15% to 14%</t>
  </si>
  <si>
    <t>Adjust WNP3 Contract</t>
  </si>
  <si>
    <t>Capacity Cost Update</t>
  </si>
  <si>
    <t>Fixed Fuel Costs for Encogen</t>
  </si>
  <si>
    <t>Prudence &amp; Buyout Disallowance</t>
  </si>
  <si>
    <t>Colstrip O&amp;M</t>
  </si>
  <si>
    <t>Generation Impact for Freddy/Epcor</t>
  </si>
  <si>
    <t>Normalized Major Maintenance</t>
  </si>
  <si>
    <t>Net Change</t>
  </si>
  <si>
    <t>GRC Power Cost Projections Reconciliation</t>
  </si>
  <si>
    <t>GRC Power Cost Projections Reconciliations</t>
  </si>
  <si>
    <t>Rate Year:  March 2005 through February 2006</t>
  </si>
  <si>
    <t>Rebuttal w/</t>
  </si>
  <si>
    <t>(No Gas</t>
  </si>
  <si>
    <t>Gas Price</t>
  </si>
  <si>
    <t>Updates)</t>
  </si>
  <si>
    <t>CanWest</t>
  </si>
  <si>
    <t>Updates</t>
  </si>
  <si>
    <t>As Filed</t>
  </si>
  <si>
    <t>Change</t>
  </si>
  <si>
    <t>Rebuttal</t>
  </si>
  <si>
    <t>+ CanWest</t>
  </si>
  <si>
    <t>Remove CanWest Impact:</t>
  </si>
  <si>
    <t>Subtotal Costs for Revenue Requirement</t>
  </si>
  <si>
    <t>Power Costs</t>
  </si>
  <si>
    <t>9.30.04 Rebuttal Gas Price Update vs GRC Filing</t>
  </si>
  <si>
    <t>GRC 9.30.04</t>
  </si>
  <si>
    <t>REBUTTAL w/ Gas Price Update</t>
  </si>
  <si>
    <t>GRC 1.19.04 as filed</t>
  </si>
  <si>
    <t>H</t>
  </si>
  <si>
    <t>G</t>
  </si>
  <si>
    <t>Coal</t>
  </si>
  <si>
    <t>Contracts</t>
  </si>
  <si>
    <t>W</t>
  </si>
  <si>
    <t>Cap</t>
  </si>
  <si>
    <t>Net Change before CanWest</t>
  </si>
  <si>
    <t>Rebuttal w/ Gas Price Updates b4 CanWest</t>
  </si>
  <si>
    <t>CW</t>
  </si>
  <si>
    <t>CanWest Change</t>
  </si>
  <si>
    <t>GRC 9.30.04 rebuttal w/ CanWest</t>
  </si>
  <si>
    <t>AURORA As Filed</t>
  </si>
  <si>
    <t>Hydro Update</t>
  </si>
  <si>
    <t>AURORA As Filed w/ 50 year Hydro</t>
  </si>
  <si>
    <t>Gas Price Update</t>
  </si>
  <si>
    <t>Decrease due to 50 vs 60 year Hydro</t>
  </si>
  <si>
    <t>Capacity Update</t>
  </si>
  <si>
    <t>Colstrip Update</t>
  </si>
  <si>
    <t>Contracts Update</t>
  </si>
  <si>
    <t>Rebuttal before CanWest</t>
  </si>
  <si>
    <t>CanWest Update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</si>
</sst>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_)"/>
    <numFmt numFmtId="167" formatCode="0.00000"/>
    <numFmt numFmtId="168" formatCode="0.0000"/>
    <numFmt numFmtId="169" formatCode="0.000"/>
    <numFmt numFmtId="170" formatCode="0.0"/>
    <numFmt numFmtId="171" formatCode="0.000000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_(* #,##0.0000000000_);_(* \(#,##0.0000000000\);_(* &quot;-&quot;??????????_);_(@_)"/>
    <numFmt numFmtId="184" formatCode="0.00000000"/>
    <numFmt numFmtId="185" formatCode="0.0000000"/>
    <numFmt numFmtId="186" formatCode="0.000000000"/>
    <numFmt numFmtId="187" formatCode="_(&quot;$&quot;* #,##0.0_);_(&quot;$&quot;* \(#,##0.0\);_(&quot;$&quot;* &quot;-&quot;??_);_(@_)"/>
    <numFmt numFmtId="188" formatCode="_(* #,##0.0_);_(* \(#,##0.0\);_(* &quot;-&quot;?_);_(@_)"/>
    <numFmt numFmtId="189" formatCode="_(&quot;$&quot;* #,##0_);_(&quot;$&quot;* \(#,##0\);_(&quot;$&quot;* &quot;-&quot;??_);_(@_)"/>
    <numFmt numFmtId="190" formatCode="0.0%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&quot;$&quot;#,##0.0_);[Red]\(&quot;$&quot;#,##0.0\)"/>
    <numFmt numFmtId="194" formatCode="mmmm\ d\,\ yyyy"/>
    <numFmt numFmtId="195" formatCode="_(* #,##0.0_);_(* \(#,##0.0\);_(* &quot;-&quot;_);_(@_)"/>
    <numFmt numFmtId="196" formatCode="_(* #,##0.00_);_(* \(#,##0.00\);_(* &quot;-&quot;_);_(@_)"/>
    <numFmt numFmtId="197" formatCode="0.0000000000000000%"/>
    <numFmt numFmtId="198" formatCode="0.000%"/>
    <numFmt numFmtId="199" formatCode="0.000000000000000000%"/>
    <numFmt numFmtId="200" formatCode="0.0000%"/>
    <numFmt numFmtId="201" formatCode="yyyy"/>
    <numFmt numFmtId="202" formatCode="###;&quot;MW &quot;\ "/>
    <numFmt numFmtId="203" formatCode="###_;&quot;MW&quot;"/>
    <numFmt numFmtId="204" formatCode="&quot;Tax Expense @ &quot;0%"/>
    <numFmt numFmtId="205" formatCode="&quot;Marsten Escalation &quot;0.0%"/>
    <numFmt numFmtId="206" formatCode="_(&quot;$&quot;* #,##0.000_);_(&quot;$&quot;* \(#,##0.000\);_(&quot;$&quot;* &quot;-&quot;???_);_(@_)"/>
    <numFmt numFmtId="207" formatCode="_(* #,##0.000_);_(* \(#,##0.000\);_(* &quot;-&quot;???_);_(@_)"/>
    <numFmt numFmtId="208" formatCode="&quot;$&quot;#,##0.000_);[Red]\(&quot;$&quot;#,##0.000\)"/>
    <numFmt numFmtId="209" formatCode="&quot;$&quot;#,##0.0000_);[Red]\(&quot;$&quot;#,##0.0000\)"/>
    <numFmt numFmtId="210" formatCode="#,##0.000000000_);[Red]\(#,##0.000000000\)"/>
  </numFmts>
  <fonts count="1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173" fontId="0" fillId="0" borderId="0" xfId="15" applyNumberFormat="1" applyFill="1" applyAlignment="1">
      <alignment/>
    </xf>
    <xf numFmtId="173" fontId="7" fillId="0" borderId="0" xfId="15" applyNumberFormat="1" applyFont="1" applyFill="1" applyAlignment="1">
      <alignment horizontal="right"/>
    </xf>
    <xf numFmtId="10" fontId="8" fillId="0" borderId="0" xfId="0" applyNumberFormat="1" applyFont="1" applyFill="1" applyAlignment="1">
      <alignment/>
    </xf>
    <xf numFmtId="190" fontId="0" fillId="0" borderId="0" xfId="19" applyNumberFormat="1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173" fontId="5" fillId="0" borderId="0" xfId="15" applyNumberFormat="1" applyFont="1" applyFill="1" applyBorder="1" applyAlignment="1">
      <alignment horizontal="right"/>
    </xf>
    <xf numFmtId="17" fontId="6" fillId="0" borderId="0" xfId="0" applyNumberFormat="1" applyFont="1" applyBorder="1" applyAlignment="1">
      <alignment/>
    </xf>
    <xf numFmtId="17" fontId="6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73" fontId="7" fillId="0" borderId="0" xfId="15" applyNumberFormat="1" applyFont="1" applyFill="1" applyAlignment="1">
      <alignment/>
    </xf>
    <xf numFmtId="190" fontId="7" fillId="0" borderId="0" xfId="19" applyNumberFormat="1" applyFont="1" applyFill="1" applyAlignment="1">
      <alignment/>
    </xf>
    <xf numFmtId="173" fontId="5" fillId="0" borderId="0" xfId="15" applyNumberFormat="1" applyFont="1" applyFill="1" applyAlignment="1">
      <alignment horizontal="right"/>
    </xf>
    <xf numFmtId="173" fontId="0" fillId="0" borderId="0" xfId="15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7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0" fillId="2" borderId="7" xfId="0" applyFont="1" applyFill="1" applyBorder="1" applyAlignment="1">
      <alignment horizontal="centerContinuous"/>
    </xf>
    <xf numFmtId="189" fontId="10" fillId="0" borderId="1" xfId="17" applyNumberFormat="1" applyFont="1" applyBorder="1" applyAlignment="1">
      <alignment/>
    </xf>
    <xf numFmtId="189" fontId="10" fillId="0" borderId="8" xfId="17" applyNumberFormat="1" applyFont="1" applyBorder="1" applyAlignment="1">
      <alignment/>
    </xf>
    <xf numFmtId="0" fontId="12" fillId="0" borderId="6" xfId="0" applyFont="1" applyBorder="1" applyAlignment="1">
      <alignment horizontal="right"/>
    </xf>
    <xf numFmtId="173" fontId="11" fillId="0" borderId="0" xfId="15" applyNumberFormat="1" applyFont="1" applyBorder="1" applyAlignment="1">
      <alignment/>
    </xf>
    <xf numFmtId="189" fontId="11" fillId="0" borderId="0" xfId="17" applyNumberFormat="1" applyFont="1" applyBorder="1" applyAlignment="1">
      <alignment/>
    </xf>
    <xf numFmtId="189" fontId="11" fillId="0" borderId="5" xfId="17" applyNumberFormat="1" applyFont="1" applyBorder="1" applyAlignment="1">
      <alignment/>
    </xf>
    <xf numFmtId="0" fontId="11" fillId="0" borderId="6" xfId="0" applyFont="1" applyFill="1" applyBorder="1" applyAlignment="1">
      <alignment horizontal="right"/>
    </xf>
    <xf numFmtId="173" fontId="11" fillId="0" borderId="0" xfId="15" applyNumberFormat="1" applyFont="1" applyFill="1" applyBorder="1" applyAlignment="1">
      <alignment/>
    </xf>
    <xf numFmtId="173" fontId="11" fillId="0" borderId="5" xfId="15" applyNumberFormat="1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189" fontId="11" fillId="0" borderId="1" xfId="17" applyNumberFormat="1" applyFont="1" applyBorder="1" applyAlignment="1">
      <alignment/>
    </xf>
    <xf numFmtId="189" fontId="11" fillId="0" borderId="8" xfId="17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89" fontId="11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1" xfId="0" applyFont="1" applyBorder="1" applyAlignment="1">
      <alignment/>
    </xf>
    <xf numFmtId="189" fontId="0" fillId="2" borderId="1" xfId="17" applyNumberFormat="1" applyFill="1" applyBorder="1" applyAlignment="1">
      <alignment/>
    </xf>
    <xf numFmtId="173" fontId="0" fillId="0" borderId="0" xfId="15" applyNumberFormat="1" applyAlignment="1">
      <alignment/>
    </xf>
    <xf numFmtId="0" fontId="5" fillId="0" borderId="2" xfId="0" applyFont="1" applyBorder="1" applyAlignment="1">
      <alignment/>
    </xf>
    <xf numFmtId="189" fontId="0" fillId="2" borderId="2" xfId="0" applyNumberFormat="1" applyFill="1" applyBorder="1" applyAlignment="1">
      <alignment/>
    </xf>
    <xf numFmtId="173" fontId="7" fillId="0" borderId="0" xfId="15" applyNumberFormat="1" applyFont="1" applyAlignment="1">
      <alignment/>
    </xf>
    <xf numFmtId="173" fontId="5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right"/>
    </xf>
    <xf numFmtId="189" fontId="0" fillId="2" borderId="0" xfId="17" applyNumberFormat="1" applyFont="1" applyFill="1" applyAlignment="1">
      <alignment/>
    </xf>
    <xf numFmtId="173" fontId="0" fillId="2" borderId="0" xfId="15" applyNumberFormat="1" applyFont="1" applyFill="1" applyAlignment="1">
      <alignment/>
    </xf>
    <xf numFmtId="173" fontId="0" fillId="0" borderId="0" xfId="15" applyNumberFormat="1" applyFont="1" applyAlignment="1">
      <alignment/>
    </xf>
    <xf numFmtId="189" fontId="5" fillId="2" borderId="2" xfId="0" applyNumberFormat="1" applyFont="1" applyFill="1" applyBorder="1" applyAlignment="1">
      <alignment/>
    </xf>
    <xf numFmtId="173" fontId="5" fillId="0" borderId="0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2" borderId="0" xfId="0" applyFont="1" applyFill="1" applyBorder="1" applyAlignment="1">
      <alignment horizontal="centerContinuous"/>
    </xf>
    <xf numFmtId="41" fontId="11" fillId="0" borderId="0" xfId="0" applyNumberFormat="1" applyFont="1" applyAlignment="1">
      <alignment horizontal="left"/>
    </xf>
    <xf numFmtId="6" fontId="11" fillId="0" borderId="0" xfId="0" applyNumberFormat="1" applyFont="1" applyAlignment="1">
      <alignment/>
    </xf>
    <xf numFmtId="6" fontId="10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6" fontId="10" fillId="0" borderId="0" xfId="0" applyNumberFormat="1" applyFont="1" applyAlignment="1">
      <alignment/>
    </xf>
    <xf numFmtId="0" fontId="14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173" fontId="11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3" fontId="10" fillId="2" borderId="9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189" fontId="10" fillId="2" borderId="4" xfId="0" applyNumberFormat="1" applyFont="1" applyFill="1" applyBorder="1" applyAlignment="1">
      <alignment/>
    </xf>
    <xf numFmtId="38" fontId="11" fillId="0" borderId="0" xfId="0" applyNumberFormat="1" applyFont="1" applyAlignment="1">
      <alignment/>
    </xf>
    <xf numFmtId="173" fontId="10" fillId="0" borderId="0" xfId="15" applyNumberFormat="1" applyFont="1" applyAlignment="1">
      <alignment/>
    </xf>
    <xf numFmtId="0" fontId="10" fillId="2" borderId="6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73" fontId="10" fillId="2" borderId="5" xfId="0" applyNumberFormat="1" applyFont="1" applyFill="1" applyBorder="1" applyAlignment="1">
      <alignment/>
    </xf>
    <xf numFmtId="38" fontId="11" fillId="0" borderId="10" xfId="0" applyNumberFormat="1" applyFont="1" applyBorder="1" applyAlignment="1">
      <alignment/>
    </xf>
    <xf numFmtId="173" fontId="10" fillId="2" borderId="11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89" fontId="10" fillId="2" borderId="5" xfId="0" applyNumberFormat="1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189" fontId="10" fillId="2" borderId="11" xfId="0" applyNumberFormat="1" applyFont="1" applyFill="1" applyBorder="1" applyAlignment="1">
      <alignment/>
    </xf>
    <xf numFmtId="0" fontId="1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89" fontId="0" fillId="3" borderId="0" xfId="0" applyNumberFormat="1" applyFill="1" applyAlignment="1">
      <alignment/>
    </xf>
    <xf numFmtId="173" fontId="0" fillId="3" borderId="0" xfId="15" applyNumberFormat="1" applyFill="1" applyAlignment="1">
      <alignment/>
    </xf>
    <xf numFmtId="189" fontId="0" fillId="3" borderId="1" xfId="17" applyNumberFormat="1" applyFill="1" applyBorder="1" applyAlignment="1">
      <alignment/>
    </xf>
    <xf numFmtId="189" fontId="0" fillId="3" borderId="2" xfId="0" applyNumberFormat="1" applyFill="1" applyBorder="1" applyAlignment="1">
      <alignment/>
    </xf>
    <xf numFmtId="189" fontId="0" fillId="3" borderId="0" xfId="17" applyNumberFormat="1" applyFont="1" applyFill="1" applyAlignment="1">
      <alignment/>
    </xf>
    <xf numFmtId="173" fontId="0" fillId="3" borderId="0" xfId="15" applyNumberFormat="1" applyFont="1" applyFill="1" applyAlignment="1">
      <alignment/>
    </xf>
    <xf numFmtId="189" fontId="5" fillId="3" borderId="2" xfId="0" applyNumberFormat="1" applyFont="1" applyFill="1" applyBorder="1" applyAlignment="1">
      <alignment/>
    </xf>
    <xf numFmtId="173" fontId="5" fillId="3" borderId="0" xfId="15" applyNumberFormat="1" applyFont="1" applyFill="1" applyBorder="1" applyAlignment="1">
      <alignment/>
    </xf>
    <xf numFmtId="173" fontId="0" fillId="3" borderId="0" xfId="15" applyNumberFormat="1" applyFont="1" applyFill="1" applyBorder="1" applyAlignment="1">
      <alignment/>
    </xf>
    <xf numFmtId="189" fontId="0" fillId="3" borderId="0" xfId="17" applyNumberFormat="1" applyFont="1" applyFill="1" applyAlignment="1">
      <alignment horizontal="right"/>
    </xf>
    <xf numFmtId="189" fontId="0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5" zoomScaleNormal="85" workbookViewId="0" topLeftCell="A1">
      <selection activeCell="D42" sqref="D42"/>
    </sheetView>
  </sheetViews>
  <sheetFormatPr defaultColWidth="9.140625" defaultRowHeight="12.75"/>
  <cols>
    <col min="1" max="1" width="6.421875" style="0" bestFit="1" customWidth="1"/>
    <col min="2" max="2" width="32.7109375" style="0" customWidth="1"/>
    <col min="3" max="3" width="6.28125" style="0" customWidth="1"/>
    <col min="4" max="4" width="10.00390625" style="0" customWidth="1"/>
    <col min="6" max="6" width="10.8515625" style="0" customWidth="1"/>
    <col min="8" max="8" width="11.421875" style="0" bestFit="1" customWidth="1"/>
    <col min="9" max="9" width="9.421875" style="0" bestFit="1" customWidth="1"/>
    <col min="10" max="10" width="11.421875" style="0" bestFit="1" customWidth="1"/>
  </cols>
  <sheetData>
    <row r="1" ht="18">
      <c r="F1" s="2"/>
    </row>
    <row r="2" ht="18">
      <c r="F2" s="2" t="s">
        <v>61</v>
      </c>
    </row>
    <row r="3" ht="18">
      <c r="F3" s="2" t="s">
        <v>1</v>
      </c>
    </row>
    <row r="4" ht="15.75">
      <c r="F4" s="62" t="s">
        <v>62</v>
      </c>
    </row>
    <row r="5" ht="18">
      <c r="F5" s="2"/>
    </row>
    <row r="6" spans="1:10" ht="12.75">
      <c r="A6" s="63"/>
      <c r="B6" s="63"/>
      <c r="C6" s="63"/>
      <c r="D6" s="63"/>
      <c r="E6" s="63"/>
      <c r="F6" s="63"/>
      <c r="G6" s="63"/>
      <c r="H6" s="63"/>
      <c r="I6" s="63"/>
      <c r="J6" s="63" t="s">
        <v>63</v>
      </c>
    </row>
    <row r="7" spans="1:10" ht="12.75">
      <c r="A7" s="63"/>
      <c r="B7" s="63"/>
      <c r="C7" s="63"/>
      <c r="D7" s="63"/>
      <c r="E7" s="63"/>
      <c r="F7" s="63" t="s">
        <v>64</v>
      </c>
      <c r="G7" s="63"/>
      <c r="H7" s="63" t="s">
        <v>63</v>
      </c>
      <c r="I7" s="63"/>
      <c r="J7" s="63" t="s">
        <v>65</v>
      </c>
    </row>
    <row r="8" spans="1:10" ht="12.75">
      <c r="A8" s="63"/>
      <c r="B8" s="63"/>
      <c r="C8" s="63"/>
      <c r="D8" s="63"/>
      <c r="E8" s="63"/>
      <c r="F8" s="63" t="s">
        <v>66</v>
      </c>
      <c r="G8" s="63" t="s">
        <v>65</v>
      </c>
      <c r="H8" s="63" t="s">
        <v>65</v>
      </c>
      <c r="I8" s="63" t="s">
        <v>67</v>
      </c>
      <c r="J8" s="63" t="s">
        <v>68</v>
      </c>
    </row>
    <row r="9" spans="1:10" ht="12.75">
      <c r="A9" s="63"/>
      <c r="B9" s="63"/>
      <c r="C9" s="63"/>
      <c r="D9" s="63" t="s">
        <v>69</v>
      </c>
      <c r="E9" s="63" t="s">
        <v>70</v>
      </c>
      <c r="F9" s="63" t="s">
        <v>71</v>
      </c>
      <c r="G9" s="63" t="s">
        <v>70</v>
      </c>
      <c r="H9" s="63" t="s">
        <v>68</v>
      </c>
      <c r="I9" s="63" t="s">
        <v>70</v>
      </c>
      <c r="J9" s="64" t="s">
        <v>72</v>
      </c>
    </row>
    <row r="10" spans="1:10" ht="12.75">
      <c r="A10" s="65">
        <v>501</v>
      </c>
      <c r="B10" s="66" t="s">
        <v>6</v>
      </c>
      <c r="C10" s="66"/>
      <c r="D10" s="67">
        <v>39224.07505337082</v>
      </c>
      <c r="E10" s="67">
        <v>1502.388997717222</v>
      </c>
      <c r="F10" s="67">
        <v>40726.46405108804</v>
      </c>
      <c r="G10" s="67">
        <v>-7.817795818460581</v>
      </c>
      <c r="H10" s="68">
        <v>40718.64625526958</v>
      </c>
      <c r="I10" s="67">
        <v>0</v>
      </c>
      <c r="J10" s="67">
        <v>40718.64625526958</v>
      </c>
    </row>
    <row r="11" spans="1:10" ht="12.75">
      <c r="A11" s="65">
        <v>547</v>
      </c>
      <c r="B11" s="66" t="s">
        <v>7</v>
      </c>
      <c r="C11" s="66"/>
      <c r="D11" s="67">
        <v>106378.42310422381</v>
      </c>
      <c r="E11" s="67">
        <v>-444.89097598149965</v>
      </c>
      <c r="F11" s="67">
        <v>105933.53212824231</v>
      </c>
      <c r="G11" s="67">
        <v>1364.9033534939517</v>
      </c>
      <c r="H11" s="68">
        <v>107298.43548173626</v>
      </c>
      <c r="I11" s="67">
        <v>1232.389986575712</v>
      </c>
      <c r="J11" s="67">
        <v>108530.82546831197</v>
      </c>
    </row>
    <row r="12" spans="1:10" ht="12.75">
      <c r="A12" s="65">
        <v>555</v>
      </c>
      <c r="B12" s="66" t="s">
        <v>8</v>
      </c>
      <c r="C12" s="66"/>
      <c r="D12" s="67">
        <v>562020.9491601594</v>
      </c>
      <c r="E12" s="67">
        <v>-5228.661139651202</v>
      </c>
      <c r="F12" s="67">
        <v>556792.2880205082</v>
      </c>
      <c r="G12" s="67">
        <v>44605.9941588362</v>
      </c>
      <c r="H12" s="68">
        <v>601398.2821793444</v>
      </c>
      <c r="I12" s="67">
        <v>0</v>
      </c>
      <c r="J12" s="67">
        <v>601398.2821793444</v>
      </c>
    </row>
    <row r="13" spans="1:10" ht="12.75">
      <c r="A13" s="65">
        <v>557</v>
      </c>
      <c r="B13" s="66" t="s">
        <v>9</v>
      </c>
      <c r="C13" s="66"/>
      <c r="D13" s="67">
        <v>6708.2264143055545</v>
      </c>
      <c r="E13" s="67">
        <v>0</v>
      </c>
      <c r="F13" s="67">
        <v>6708.2264143055545</v>
      </c>
      <c r="G13" s="67">
        <v>0</v>
      </c>
      <c r="H13" s="68">
        <v>6708.2264143055545</v>
      </c>
      <c r="I13" s="67">
        <v>0</v>
      </c>
      <c r="J13" s="67">
        <v>6708.2264143055545</v>
      </c>
    </row>
    <row r="14" spans="1:10" ht="12.75">
      <c r="A14" s="65">
        <v>565</v>
      </c>
      <c r="B14" s="66" t="s">
        <v>10</v>
      </c>
      <c r="C14" s="66"/>
      <c r="D14" s="67">
        <v>44467.632312533984</v>
      </c>
      <c r="E14" s="67">
        <v>-179.2606440159725</v>
      </c>
      <c r="F14" s="67">
        <v>44288.37166851801</v>
      </c>
      <c r="G14" s="67">
        <v>0</v>
      </c>
      <c r="H14" s="68">
        <v>44288.37166851801</v>
      </c>
      <c r="I14" s="67">
        <v>0</v>
      </c>
      <c r="J14" s="67">
        <v>44288.37166851801</v>
      </c>
    </row>
    <row r="15" spans="1:10" ht="12.75">
      <c r="A15" s="65">
        <v>447</v>
      </c>
      <c r="B15" s="66" t="s">
        <v>11</v>
      </c>
      <c r="C15" s="66"/>
      <c r="D15" s="67">
        <v>-27102.88230730698</v>
      </c>
      <c r="E15" s="67">
        <v>-303.35596433012324</v>
      </c>
      <c r="F15" s="67">
        <v>-27406.238271637103</v>
      </c>
      <c r="G15" s="67">
        <v>-489.75266830429973</v>
      </c>
      <c r="H15" s="68">
        <v>-27895.990939941403</v>
      </c>
      <c r="I15" s="67">
        <v>0</v>
      </c>
      <c r="J15" s="67">
        <v>-27895.990939941403</v>
      </c>
    </row>
    <row r="16" spans="1:10" ht="12.75">
      <c r="A16" s="69"/>
      <c r="B16" s="70" t="s">
        <v>12</v>
      </c>
      <c r="C16" s="70"/>
      <c r="D16" s="71">
        <v>731696.4237372867</v>
      </c>
      <c r="E16" s="71">
        <v>-4653.779726261575</v>
      </c>
      <c r="F16" s="71">
        <v>727042.644011025</v>
      </c>
      <c r="G16" s="71">
        <v>45473.327048207386</v>
      </c>
      <c r="H16" s="71">
        <v>772515.9710592325</v>
      </c>
      <c r="I16" s="71">
        <v>1232.389986575712</v>
      </c>
      <c r="J16" s="71">
        <v>773748.3610458082</v>
      </c>
    </row>
    <row r="17" spans="1:10" ht="12.75">
      <c r="A17" s="65">
        <v>456</v>
      </c>
      <c r="B17" s="66" t="s">
        <v>13</v>
      </c>
      <c r="C17" s="66"/>
      <c r="D17" s="72">
        <v>-323.31199999999995</v>
      </c>
      <c r="E17" s="67">
        <v>323.31199999999995</v>
      </c>
      <c r="F17" s="72">
        <v>0</v>
      </c>
      <c r="G17" s="67">
        <v>0</v>
      </c>
      <c r="H17" s="68">
        <v>0</v>
      </c>
      <c r="I17" s="67">
        <v>0</v>
      </c>
      <c r="J17" s="72">
        <v>0</v>
      </c>
    </row>
    <row r="18" spans="1:10" ht="13.5" thickBot="1">
      <c r="A18" s="1"/>
      <c r="B18" s="73" t="s">
        <v>14</v>
      </c>
      <c r="C18" s="73"/>
      <c r="D18" s="74">
        <v>731373.1117372867</v>
      </c>
      <c r="E18" s="74">
        <v>-4330.467726261575</v>
      </c>
      <c r="F18" s="74">
        <v>727042.644011025</v>
      </c>
      <c r="G18" s="74">
        <v>45473.327048207386</v>
      </c>
      <c r="H18" s="74">
        <v>772515.9710592325</v>
      </c>
      <c r="I18" s="74">
        <v>1232.389986575712</v>
      </c>
      <c r="J18" s="74">
        <v>773748.3610458082</v>
      </c>
    </row>
    <row r="19" spans="1:10" ht="13.5" thickTop="1">
      <c r="A19" s="1"/>
      <c r="B19" s="66"/>
      <c r="C19" s="66"/>
      <c r="D19" s="1"/>
      <c r="E19" s="1"/>
      <c r="F19" s="1"/>
      <c r="G19" s="1"/>
      <c r="H19" s="1"/>
      <c r="I19" s="1"/>
      <c r="J19" s="1"/>
    </row>
    <row r="20" spans="1:10" ht="12.75">
      <c r="A20" s="1"/>
      <c r="B20" s="65" t="s">
        <v>15</v>
      </c>
      <c r="C20" s="65"/>
      <c r="D20" s="75">
        <v>20923937.624898262</v>
      </c>
      <c r="E20" s="75">
        <v>-0.04078930616378784</v>
      </c>
      <c r="F20" s="75">
        <v>20923937.584108956</v>
      </c>
      <c r="G20" s="75">
        <v>0.12956778332591057</v>
      </c>
      <c r="H20" s="75">
        <v>20923937.71367674</v>
      </c>
      <c r="I20" s="75">
        <v>0</v>
      </c>
      <c r="J20" s="75">
        <v>20923937.71367674</v>
      </c>
    </row>
    <row r="21" spans="1:10" ht="12.75">
      <c r="A21" s="10">
        <v>0.064</v>
      </c>
      <c r="B21" s="65" t="s">
        <v>16</v>
      </c>
      <c r="C21" s="65"/>
      <c r="D21" s="75">
        <v>19584805.616904773</v>
      </c>
      <c r="E21" s="75">
        <v>-0.03817879036068916</v>
      </c>
      <c r="F21" s="75">
        <v>19584805.578725982</v>
      </c>
      <c r="G21" s="75">
        <v>0.12127544730901718</v>
      </c>
      <c r="H21" s="75">
        <v>19584805.70000143</v>
      </c>
      <c r="I21" s="75">
        <v>0</v>
      </c>
      <c r="J21" s="75">
        <v>19584805.70000143</v>
      </c>
    </row>
    <row r="22" spans="3:10" ht="12.75">
      <c r="C22" s="76"/>
      <c r="D22" s="75"/>
      <c r="E22" s="75"/>
      <c r="F22" s="75"/>
      <c r="G22" s="75"/>
      <c r="H22" s="75"/>
      <c r="I22" s="75"/>
      <c r="J22" s="75"/>
    </row>
    <row r="23" spans="2:10" ht="12.75">
      <c r="B23" s="76" t="s">
        <v>17</v>
      </c>
      <c r="C23" s="76"/>
      <c r="D23" s="75"/>
      <c r="E23" s="75"/>
      <c r="F23" s="75"/>
      <c r="G23" s="75"/>
      <c r="H23" s="75"/>
      <c r="I23" s="75"/>
      <c r="J23" s="75"/>
    </row>
    <row r="24" spans="1:10" ht="12.75">
      <c r="A24" s="75"/>
      <c r="C24" s="77" t="s">
        <v>18</v>
      </c>
      <c r="D24" s="78">
        <v>731373.1117372867</v>
      </c>
      <c r="E24" s="78">
        <v>-4330.467726261575</v>
      </c>
      <c r="F24" s="78">
        <v>727042.644011025</v>
      </c>
      <c r="G24" s="78">
        <v>45473.327048207386</v>
      </c>
      <c r="H24" s="78">
        <v>772515.9710592325</v>
      </c>
      <c r="I24" s="78">
        <v>1232.389986575712</v>
      </c>
      <c r="J24" s="78">
        <v>773748.3610458082</v>
      </c>
    </row>
    <row r="25" spans="2:10" ht="12.75">
      <c r="B25" s="77" t="s">
        <v>19</v>
      </c>
      <c r="C25" s="11">
        <v>0.5</v>
      </c>
      <c r="D25" s="79">
        <v>-9200.764210954148</v>
      </c>
      <c r="E25" s="79">
        <v>20.722200958960457</v>
      </c>
      <c r="F25" s="79">
        <v>-9180.042009995188</v>
      </c>
      <c r="G25" s="79">
        <v>-1541.1695348766061</v>
      </c>
      <c r="H25" s="79">
        <v>-10721.211544871794</v>
      </c>
      <c r="I25" s="79">
        <v>0</v>
      </c>
      <c r="J25" s="79">
        <v>-10721.211544871794</v>
      </c>
    </row>
    <row r="26" spans="2:10" ht="12.75">
      <c r="B26" s="77" t="s">
        <v>20</v>
      </c>
      <c r="C26" s="11">
        <v>0.012</v>
      </c>
      <c r="D26" s="79">
        <v>-1724.4871020691432</v>
      </c>
      <c r="E26" s="79">
        <v>-3.1722857476188437</v>
      </c>
      <c r="F26" s="79">
        <v>-1727.659387816762</v>
      </c>
      <c r="G26" s="79">
        <v>-244.3829715103409</v>
      </c>
      <c r="H26" s="79">
        <v>-1972.042359327103</v>
      </c>
      <c r="I26" s="79">
        <v>0</v>
      </c>
      <c r="J26" s="79">
        <v>-1972.042359327103</v>
      </c>
    </row>
    <row r="27" spans="2:10" ht="12.75">
      <c r="B27" s="77" t="s">
        <v>21</v>
      </c>
      <c r="C27" s="11">
        <v>0.03</v>
      </c>
      <c r="D27" s="79">
        <v>-1067.255624391079</v>
      </c>
      <c r="E27" s="79">
        <v>-3.851611142822321</v>
      </c>
      <c r="F27" s="79">
        <v>-1071.1072355339013</v>
      </c>
      <c r="G27" s="79">
        <v>10.566606091050062</v>
      </c>
      <c r="H27" s="79">
        <v>-1060.5406294428512</v>
      </c>
      <c r="I27" s="79">
        <v>0</v>
      </c>
      <c r="J27" s="79">
        <v>-1060.5406294428512</v>
      </c>
    </row>
    <row r="28" spans="2:10" ht="13.5" thickBot="1">
      <c r="B28" s="76" t="s">
        <v>22</v>
      </c>
      <c r="C28" s="76"/>
      <c r="D28" s="74">
        <v>719380.6047998723</v>
      </c>
      <c r="E28" s="74">
        <v>-4316.769422193056</v>
      </c>
      <c r="F28" s="74">
        <v>715063.8353776791</v>
      </c>
      <c r="G28" s="74">
        <v>43698.34114791149</v>
      </c>
      <c r="H28" s="74">
        <v>758762.1765255907</v>
      </c>
      <c r="I28" s="74">
        <v>1232.389986575712</v>
      </c>
      <c r="J28" s="74">
        <v>759994.5665121664</v>
      </c>
    </row>
    <row r="29" spans="2:10" ht="13.5" thickTop="1">
      <c r="B29" s="76" t="s">
        <v>23</v>
      </c>
      <c r="C29" s="76"/>
      <c r="D29" s="19">
        <v>53496.30208784342</v>
      </c>
      <c r="E29" s="19">
        <v>1129.7357159888852</v>
      </c>
      <c r="F29" s="19">
        <v>54626.0378038323</v>
      </c>
      <c r="G29" s="19">
        <v>-463.11948064812896</v>
      </c>
      <c r="H29" s="68">
        <v>54162.918323184174</v>
      </c>
      <c r="I29" s="19">
        <v>0</v>
      </c>
      <c r="J29" s="19">
        <v>54162.918323184174</v>
      </c>
    </row>
    <row r="30" spans="2:10" ht="12.75">
      <c r="B30" s="76" t="s">
        <v>24</v>
      </c>
      <c r="C30" s="76"/>
      <c r="D30" s="80">
        <v>492.26622</v>
      </c>
      <c r="E30" s="19">
        <v>0</v>
      </c>
      <c r="F30" s="80">
        <v>492.26622</v>
      </c>
      <c r="G30" s="19">
        <v>0</v>
      </c>
      <c r="H30" s="68">
        <v>492.26622</v>
      </c>
      <c r="I30" s="19">
        <v>0</v>
      </c>
      <c r="J30" s="80">
        <v>492.26622</v>
      </c>
    </row>
    <row r="31" spans="2:10" ht="13.5" thickBot="1">
      <c r="B31" s="76" t="s">
        <v>25</v>
      </c>
      <c r="C31" s="76"/>
      <c r="D31" s="81">
        <v>773369.1731077157</v>
      </c>
      <c r="E31" s="81">
        <v>-3187.033706204171</v>
      </c>
      <c r="F31" s="81">
        <v>770182.1394015114</v>
      </c>
      <c r="G31" s="81">
        <v>43235.22166726336</v>
      </c>
      <c r="H31" s="81">
        <v>813417.3610687748</v>
      </c>
      <c r="I31" s="81">
        <v>1232.389986575712</v>
      </c>
      <c r="J31" s="81">
        <v>814649.7510553505</v>
      </c>
    </row>
    <row r="32" spans="2:10" ht="13.5" thickTop="1">
      <c r="B32" s="14" t="s">
        <v>26</v>
      </c>
      <c r="C32" s="14"/>
      <c r="D32" s="82">
        <v>773369.0382360839</v>
      </c>
      <c r="E32" s="82"/>
      <c r="F32" s="82">
        <v>773369.0382360839</v>
      </c>
      <c r="G32" s="82"/>
      <c r="H32" s="82">
        <v>773369.0382360839</v>
      </c>
      <c r="I32" s="82"/>
      <c r="J32" s="82">
        <v>773369.0382360839</v>
      </c>
    </row>
    <row r="33" spans="2:10" ht="12.75">
      <c r="B33" s="15" t="s">
        <v>4</v>
      </c>
      <c r="C33" s="15"/>
      <c r="D33" s="83">
        <v>0.1348716317443177</v>
      </c>
      <c r="E33" s="83"/>
      <c r="F33" s="83">
        <v>-3186.898834572523</v>
      </c>
      <c r="G33" s="83"/>
      <c r="H33" s="83">
        <v>40048.3228326909</v>
      </c>
      <c r="I33" s="83"/>
      <c r="J33" s="83">
        <v>41280.7128192666</v>
      </c>
    </row>
  </sheetData>
  <printOptions horizontalCentered="1" verticalCentered="1"/>
  <pageMargins left="0.52" right="0.25" top="1.22" bottom="0.58" header="0.5" footer="0.19"/>
  <pageSetup fitToHeight="1" fitToWidth="1" horizontalDpi="300" verticalDpi="300" orientation="landscape" r:id="rId1"/>
  <headerFooter alignWithMargins="0">
    <oddFooter>&amp;LEleventh Exhibit to the
Prefiled Rebuttal Testimony of
Julia M. Ryan&amp;RExhibit No. ___(JMR-23)
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80" zoomScaleNormal="80" workbookViewId="0" topLeftCell="B1">
      <selection activeCell="I41" sqref="I41"/>
    </sheetView>
  </sheetViews>
  <sheetFormatPr defaultColWidth="9.140625" defaultRowHeight="12.75"/>
  <cols>
    <col min="1" max="1" width="8.140625" style="1" customWidth="1"/>
    <col min="2" max="2" width="2.00390625" style="1" customWidth="1"/>
    <col min="3" max="3" width="26.28125" style="1" customWidth="1"/>
    <col min="4" max="4" width="9.28125" style="1" customWidth="1"/>
    <col min="5" max="5" width="9.57421875" style="1" bestFit="1" customWidth="1"/>
    <col min="6" max="6" width="9.421875" style="1" customWidth="1"/>
    <col min="7" max="8" width="9.57421875" style="1" bestFit="1" customWidth="1"/>
    <col min="9" max="9" width="9.421875" style="1" customWidth="1"/>
    <col min="10" max="10" width="10.28125" style="1" customWidth="1"/>
    <col min="11" max="11" width="9.57421875" style="1" bestFit="1" customWidth="1"/>
    <col min="12" max="12" width="11.28125" style="1" customWidth="1"/>
    <col min="13" max="13" width="10.28125" style="1" customWidth="1"/>
    <col min="14" max="14" width="9.8515625" style="1" customWidth="1"/>
    <col min="15" max="15" width="11.140625" style="1" customWidth="1"/>
    <col min="16" max="16" width="12.00390625" style="1" customWidth="1"/>
    <col min="17" max="16384" width="9.140625" style="1" customWidth="1"/>
  </cols>
  <sheetData>
    <row r="1" spans="2:16" ht="18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8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8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6" customFormat="1" ht="24" customHeight="1">
      <c r="B4" s="112" t="s">
        <v>27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2:16" ht="12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6" customFormat="1" ht="30" customHeight="1">
      <c r="B6" s="5" t="s">
        <v>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4:16" s="21" customFormat="1" ht="12.75">
      <c r="D7" s="22">
        <v>38412</v>
      </c>
      <c r="E7" s="22">
        <v>38443</v>
      </c>
      <c r="F7" s="22">
        <v>38473</v>
      </c>
      <c r="G7" s="22">
        <v>38504</v>
      </c>
      <c r="H7" s="22">
        <v>38534</v>
      </c>
      <c r="I7" s="22">
        <v>38565</v>
      </c>
      <c r="J7" s="22">
        <v>38596</v>
      </c>
      <c r="K7" s="22">
        <v>38626</v>
      </c>
      <c r="L7" s="22">
        <v>38657</v>
      </c>
      <c r="M7" s="22">
        <v>38687</v>
      </c>
      <c r="N7" s="22">
        <v>38718</v>
      </c>
      <c r="O7" s="22">
        <v>38749</v>
      </c>
      <c r="P7" s="23" t="s">
        <v>5</v>
      </c>
    </row>
    <row r="8" spans="1:16" s="21" customFormat="1" ht="12.75" customHeight="1">
      <c r="A8" s="20">
        <v>501</v>
      </c>
      <c r="B8" s="20"/>
      <c r="C8" s="24" t="s">
        <v>6</v>
      </c>
      <c r="D8" s="114">
        <v>3523.6836124823226</v>
      </c>
      <c r="E8" s="114">
        <v>3428.1318546698126</v>
      </c>
      <c r="F8" s="114">
        <v>2847.5364970037845</v>
      </c>
      <c r="G8" s="114">
        <v>3011.6878754828017</v>
      </c>
      <c r="H8" s="114">
        <v>3523.6836124823226</v>
      </c>
      <c r="I8" s="114">
        <v>3523.6836124823226</v>
      </c>
      <c r="J8" s="114">
        <v>3428.1318546698126</v>
      </c>
      <c r="K8" s="114">
        <v>3523.6836124823226</v>
      </c>
      <c r="L8" s="114">
        <v>3428.1318546698126</v>
      </c>
      <c r="M8" s="114">
        <v>3523.6836124823226</v>
      </c>
      <c r="N8" s="114">
        <v>3625.7538352122187</v>
      </c>
      <c r="O8" s="114">
        <v>3330.8544211497187</v>
      </c>
      <c r="P8" s="114">
        <v>40718.64625526958</v>
      </c>
    </row>
    <row r="9" spans="1:16" s="21" customFormat="1" ht="12.75">
      <c r="A9" s="20">
        <v>547</v>
      </c>
      <c r="B9" s="20"/>
      <c r="C9" s="24" t="s">
        <v>7</v>
      </c>
      <c r="D9" s="115">
        <v>5754.82475570844</v>
      </c>
      <c r="E9" s="115">
        <v>4617.896693709128</v>
      </c>
      <c r="F9" s="115">
        <v>4168.658928719154</v>
      </c>
      <c r="G9" s="115">
        <v>4340.98573873705</v>
      </c>
      <c r="H9" s="115">
        <v>7291.299553701217</v>
      </c>
      <c r="I9" s="115">
        <v>12076.829967167334</v>
      </c>
      <c r="J9" s="115">
        <v>13831.081782729227</v>
      </c>
      <c r="K9" s="115">
        <v>9877.60981893355</v>
      </c>
      <c r="L9" s="115">
        <v>10506.119238666692</v>
      </c>
      <c r="M9" s="115">
        <v>11747.4514510429</v>
      </c>
      <c r="N9" s="115">
        <v>13402.307561794461</v>
      </c>
      <c r="O9" s="115">
        <v>10915.75997740282</v>
      </c>
      <c r="P9" s="115">
        <v>108530.82546831197</v>
      </c>
    </row>
    <row r="10" spans="1:16" s="21" customFormat="1" ht="12.75">
      <c r="A10" s="20">
        <v>555</v>
      </c>
      <c r="B10" s="20"/>
      <c r="C10" s="24" t="s">
        <v>8</v>
      </c>
      <c r="D10" s="115">
        <v>57732.27222641347</v>
      </c>
      <c r="E10" s="115">
        <v>43389.501978052795</v>
      </c>
      <c r="F10" s="115">
        <v>32822.56862272374</v>
      </c>
      <c r="G10" s="115">
        <v>40653.75952308379</v>
      </c>
      <c r="H10" s="115">
        <v>33693.60862752276</v>
      </c>
      <c r="I10" s="115">
        <v>34242.393196604186</v>
      </c>
      <c r="J10" s="115">
        <v>37129.775658673156</v>
      </c>
      <c r="K10" s="115">
        <v>51434.17140832027</v>
      </c>
      <c r="L10" s="115">
        <v>60063.58344810906</v>
      </c>
      <c r="M10" s="115">
        <v>75822.9969283248</v>
      </c>
      <c r="N10" s="115">
        <v>72717.30465080167</v>
      </c>
      <c r="O10" s="115">
        <v>61696.345910714765</v>
      </c>
      <c r="P10" s="115">
        <v>601398.2821793444</v>
      </c>
    </row>
    <row r="11" spans="1:16" s="21" customFormat="1" ht="12.75">
      <c r="A11" s="20">
        <v>557</v>
      </c>
      <c r="B11" s="20"/>
      <c r="C11" s="24" t="s">
        <v>9</v>
      </c>
      <c r="D11" s="8">
        <v>561.9288909722222</v>
      </c>
      <c r="E11" s="8">
        <v>561.9288909722222</v>
      </c>
      <c r="F11" s="8">
        <v>561.9288909722222</v>
      </c>
      <c r="G11" s="8">
        <v>561.9288909722222</v>
      </c>
      <c r="H11" s="8">
        <v>561.9288909722222</v>
      </c>
      <c r="I11" s="8">
        <v>561.9288909722222</v>
      </c>
      <c r="J11" s="8">
        <v>561.9288909722222</v>
      </c>
      <c r="K11" s="8">
        <v>561.9288909722222</v>
      </c>
      <c r="L11" s="8">
        <v>561.9288909722222</v>
      </c>
      <c r="M11" s="8">
        <v>561.9288909722222</v>
      </c>
      <c r="N11" s="8">
        <v>544.4687522916666</v>
      </c>
      <c r="O11" s="8">
        <v>544.4687522916666</v>
      </c>
      <c r="P11" s="8">
        <v>6708.2264143055545</v>
      </c>
    </row>
    <row r="12" spans="1:16" s="21" customFormat="1" ht="12.75">
      <c r="A12" s="20">
        <v>565</v>
      </c>
      <c r="B12" s="20"/>
      <c r="C12" s="24" t="s">
        <v>10</v>
      </c>
      <c r="D12" s="8">
        <v>3372.634587165907</v>
      </c>
      <c r="E12" s="8">
        <v>3390.348047065505</v>
      </c>
      <c r="F12" s="8">
        <v>3385.7194413206257</v>
      </c>
      <c r="G12" s="8">
        <v>3549.035043591154</v>
      </c>
      <c r="H12" s="8">
        <v>3762.5536069565433</v>
      </c>
      <c r="I12" s="8">
        <v>3572.8670299913906</v>
      </c>
      <c r="J12" s="8">
        <v>3879.9131266871473</v>
      </c>
      <c r="K12" s="115">
        <v>3953.7679542995847</v>
      </c>
      <c r="L12" s="115">
        <v>3914.203285469354</v>
      </c>
      <c r="M12" s="115">
        <v>3871.3462958564583</v>
      </c>
      <c r="N12" s="115">
        <v>3823.3458903813457</v>
      </c>
      <c r="O12" s="115">
        <v>3812.637359733004</v>
      </c>
      <c r="P12" s="115">
        <v>44288.37166851801</v>
      </c>
    </row>
    <row r="13" spans="1:16" s="6" customFormat="1" ht="12.75">
      <c r="A13" s="20">
        <v>447</v>
      </c>
      <c r="B13" s="20"/>
      <c r="C13" s="24" t="s">
        <v>11</v>
      </c>
      <c r="D13" s="115">
        <v>-1128.48985549927</v>
      </c>
      <c r="E13" s="115">
        <v>-1641.58200927735</v>
      </c>
      <c r="F13" s="115">
        <v>-448.231473236083</v>
      </c>
      <c r="G13" s="115">
        <v>-1295.27956054689</v>
      </c>
      <c r="H13" s="115">
        <v>-5161.96249999997</v>
      </c>
      <c r="I13" s="115">
        <v>-4981.26865234377</v>
      </c>
      <c r="J13" s="115">
        <v>-3887.13365234372</v>
      </c>
      <c r="K13" s="115">
        <v>-2569.67482666018</v>
      </c>
      <c r="L13" s="115">
        <v>-2680.06302001953</v>
      </c>
      <c r="M13" s="115">
        <v>-1661.96254882813</v>
      </c>
      <c r="N13" s="115">
        <v>-1317.96253784178</v>
      </c>
      <c r="O13" s="115">
        <v>-1122.38030334473</v>
      </c>
      <c r="P13" s="115">
        <v>-27895.990939941403</v>
      </c>
    </row>
    <row r="14" spans="2:16" s="6" customFormat="1" ht="12.75">
      <c r="B14" s="25"/>
      <c r="C14" s="26" t="s">
        <v>12</v>
      </c>
      <c r="D14" s="116">
        <f aca="true" t="shared" si="0" ref="D14:O14">SUM(D8:D13)</f>
        <v>69816.85421724309</v>
      </c>
      <c r="E14" s="116">
        <f t="shared" si="0"/>
        <v>53746.225455192114</v>
      </c>
      <c r="F14" s="116">
        <f t="shared" si="0"/>
        <v>43338.18090750344</v>
      </c>
      <c r="G14" s="116">
        <f t="shared" si="0"/>
        <v>50822.117511320124</v>
      </c>
      <c r="H14" s="116">
        <f t="shared" si="0"/>
        <v>43671.11179163509</v>
      </c>
      <c r="I14" s="116">
        <f t="shared" si="0"/>
        <v>48996.43404487369</v>
      </c>
      <c r="J14" s="116">
        <f t="shared" si="0"/>
        <v>54943.69766138784</v>
      </c>
      <c r="K14" s="116">
        <f t="shared" si="0"/>
        <v>66781.48685834777</v>
      </c>
      <c r="L14" s="116">
        <f t="shared" si="0"/>
        <v>75793.90369786762</v>
      </c>
      <c r="M14" s="116">
        <f t="shared" si="0"/>
        <v>93865.44462985058</v>
      </c>
      <c r="N14" s="116">
        <f t="shared" si="0"/>
        <v>92795.21815263957</v>
      </c>
      <c r="O14" s="116">
        <f t="shared" si="0"/>
        <v>79177.68611794725</v>
      </c>
      <c r="P14" s="116">
        <f>SUM(P8:P13)</f>
        <v>773748.3610458082</v>
      </c>
    </row>
    <row r="15" spans="1:16" s="6" customFormat="1" ht="12.75">
      <c r="A15" s="20">
        <v>456</v>
      </c>
      <c r="B15" s="20"/>
      <c r="C15" s="24" t="s">
        <v>13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</row>
    <row r="16" spans="2:16" s="6" customFormat="1" ht="13.5" thickBot="1">
      <c r="B16" s="25"/>
      <c r="C16" s="27" t="s">
        <v>14</v>
      </c>
      <c r="D16" s="117">
        <f>+D15+D14</f>
        <v>69816.85421724309</v>
      </c>
      <c r="E16" s="117">
        <f aca="true" t="shared" si="1" ref="E16:O16">+E15+E14</f>
        <v>53746.225455192114</v>
      </c>
      <c r="F16" s="117">
        <f t="shared" si="1"/>
        <v>43338.18090750344</v>
      </c>
      <c r="G16" s="117">
        <f t="shared" si="1"/>
        <v>50822.117511320124</v>
      </c>
      <c r="H16" s="117">
        <f t="shared" si="1"/>
        <v>43671.11179163509</v>
      </c>
      <c r="I16" s="117">
        <f t="shared" si="1"/>
        <v>48996.43404487369</v>
      </c>
      <c r="J16" s="117">
        <f t="shared" si="1"/>
        <v>54943.69766138784</v>
      </c>
      <c r="K16" s="117">
        <f t="shared" si="1"/>
        <v>66781.48685834777</v>
      </c>
      <c r="L16" s="117">
        <f t="shared" si="1"/>
        <v>75793.90369786762</v>
      </c>
      <c r="M16" s="117">
        <f t="shared" si="1"/>
        <v>93865.44462985058</v>
      </c>
      <c r="N16" s="117">
        <f t="shared" si="1"/>
        <v>92795.21815263957</v>
      </c>
      <c r="O16" s="117">
        <f t="shared" si="1"/>
        <v>79177.68611794725</v>
      </c>
      <c r="P16" s="117">
        <f>+P15+P14</f>
        <v>773748.3610458082</v>
      </c>
    </row>
    <row r="17" spans="2:15" s="6" customFormat="1" ht="13.5" thickTop="1">
      <c r="B17" s="20"/>
      <c r="C17" s="2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6" s="6" customFormat="1" ht="12.75">
      <c r="B18" s="20"/>
      <c r="C18" s="24" t="s">
        <v>15</v>
      </c>
      <c r="D18" s="28">
        <v>1913303.1676711657</v>
      </c>
      <c r="E18" s="28">
        <v>1657047.9039118958</v>
      </c>
      <c r="F18" s="28">
        <v>1577189.6382565906</v>
      </c>
      <c r="G18" s="28">
        <v>1478857.6572789182</v>
      </c>
      <c r="H18" s="28">
        <v>1508754.6126598367</v>
      </c>
      <c r="I18" s="28">
        <v>1537625.8819313238</v>
      </c>
      <c r="J18" s="28">
        <v>1499973.1040775015</v>
      </c>
      <c r="K18" s="28">
        <v>1690860.208732758</v>
      </c>
      <c r="L18" s="28">
        <v>1881084.336846771</v>
      </c>
      <c r="M18" s="28">
        <v>2141613.498772583</v>
      </c>
      <c r="N18" s="28">
        <v>2177708.873370362</v>
      </c>
      <c r="O18" s="28">
        <v>1859918.8301670363</v>
      </c>
      <c r="P18" s="28">
        <f>SUM(D18:O18)</f>
        <v>20923937.71367674</v>
      </c>
    </row>
    <row r="19" spans="1:16" s="6" customFormat="1" ht="12.75">
      <c r="A19" s="10">
        <v>0.064</v>
      </c>
      <c r="B19" s="20"/>
      <c r="C19" s="24" t="s">
        <v>16</v>
      </c>
      <c r="D19" s="28">
        <v>1790851.7649402109</v>
      </c>
      <c r="E19" s="28">
        <v>1550996.8380615343</v>
      </c>
      <c r="F19" s="28">
        <v>1476249.5014081686</v>
      </c>
      <c r="G19" s="28">
        <v>1384210.7672130673</v>
      </c>
      <c r="H19" s="28">
        <v>1412194.317449607</v>
      </c>
      <c r="I19" s="28">
        <v>1439217.825487719</v>
      </c>
      <c r="J19" s="28">
        <v>1403974.8254165412</v>
      </c>
      <c r="K19" s="28">
        <v>1582645.1553738613</v>
      </c>
      <c r="L19" s="28">
        <v>1760694.9392885775</v>
      </c>
      <c r="M19" s="28">
        <v>2004550.2348511375</v>
      </c>
      <c r="N19" s="28">
        <v>2038335.5054746587</v>
      </c>
      <c r="O19" s="28">
        <v>1740884.025036346</v>
      </c>
      <c r="P19" s="28">
        <f>SUM(D19:O19)</f>
        <v>19584805.70000143</v>
      </c>
    </row>
    <row r="20" spans="2:16" s="6" customFormat="1" ht="12.75">
      <c r="B20" s="20"/>
      <c r="C20" s="2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 t="s">
        <v>17</v>
      </c>
      <c r="P20" s="28"/>
    </row>
    <row r="21" spans="2:16" s="6" customFormat="1" ht="12.75">
      <c r="B21" s="20"/>
      <c r="C21" s="2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1" t="s">
        <v>18</v>
      </c>
      <c r="P21" s="118">
        <f>+P16</f>
        <v>773748.3610458082</v>
      </c>
    </row>
    <row r="22" spans="2:16" s="6" customFormat="1" ht="12.75">
      <c r="B22" s="20"/>
      <c r="C22" s="24"/>
      <c r="D22" s="28"/>
      <c r="E22" s="28"/>
      <c r="F22" s="28"/>
      <c r="G22" s="28"/>
      <c r="H22" s="28"/>
      <c r="I22" s="28"/>
      <c r="J22" s="28"/>
      <c r="K22" s="28"/>
      <c r="L22" s="28"/>
      <c r="M22" s="31" t="s">
        <v>19</v>
      </c>
      <c r="N22" s="11">
        <v>0.5</v>
      </c>
      <c r="O22" s="123">
        <v>21442.42308974359</v>
      </c>
      <c r="P22" s="119">
        <f>-O22*N22</f>
        <v>-10721.211544871794</v>
      </c>
    </row>
    <row r="23" spans="2:16" s="6" customFormat="1" ht="12.75">
      <c r="B23" s="20"/>
      <c r="C23" s="24"/>
      <c r="D23" s="28"/>
      <c r="E23" s="28"/>
      <c r="F23" s="28"/>
      <c r="G23" s="28"/>
      <c r="H23" s="28"/>
      <c r="I23" s="28"/>
      <c r="J23" s="28"/>
      <c r="K23" s="28"/>
      <c r="L23" s="28"/>
      <c r="M23" s="31" t="s">
        <v>20</v>
      </c>
      <c r="N23" s="11">
        <v>0.012</v>
      </c>
      <c r="O23" s="123">
        <v>164336.86327725858</v>
      </c>
      <c r="P23" s="119">
        <f>-O23*N23</f>
        <v>-1972.042359327103</v>
      </c>
    </row>
    <row r="24" spans="2:16" s="6" customFormat="1" ht="12.75">
      <c r="B24" s="20"/>
      <c r="C24" s="24"/>
      <c r="D24" s="28"/>
      <c r="E24" s="28"/>
      <c r="F24" s="28"/>
      <c r="G24" s="28"/>
      <c r="H24" s="28"/>
      <c r="I24" s="28"/>
      <c r="J24" s="28"/>
      <c r="K24" s="28"/>
      <c r="L24" s="28"/>
      <c r="M24" s="31" t="s">
        <v>21</v>
      </c>
      <c r="N24" s="11">
        <v>0.03</v>
      </c>
      <c r="O24" s="123">
        <v>35351.35431476171</v>
      </c>
      <c r="P24" s="119">
        <f>-O24*N24</f>
        <v>-1060.5406294428512</v>
      </c>
    </row>
    <row r="25" spans="2:16" s="6" customFormat="1" ht="13.5" thickBot="1">
      <c r="B25" s="20"/>
      <c r="C25" s="24"/>
      <c r="D25" s="28"/>
      <c r="E25" s="28"/>
      <c r="F25" s="28"/>
      <c r="G25" s="28"/>
      <c r="H25" s="28"/>
      <c r="I25" s="28"/>
      <c r="J25" s="28"/>
      <c r="K25" s="28"/>
      <c r="L25" s="28"/>
      <c r="M25" s="19"/>
      <c r="N25" s="19"/>
      <c r="O25" s="30" t="s">
        <v>22</v>
      </c>
      <c r="P25" s="117">
        <f>SUM(P21:P24)</f>
        <v>759994.5665121664</v>
      </c>
    </row>
    <row r="26" spans="2:16" s="6" customFormat="1" ht="13.5" thickTop="1">
      <c r="B26" s="20"/>
      <c r="C26" s="24"/>
      <c r="D26" s="28"/>
      <c r="E26" s="28"/>
      <c r="F26" s="28"/>
      <c r="G26" s="28"/>
      <c r="H26" s="28"/>
      <c r="I26" s="28"/>
      <c r="J26" s="28"/>
      <c r="K26" s="28"/>
      <c r="L26" s="28"/>
      <c r="M26" s="19"/>
      <c r="N26" s="19"/>
      <c r="O26" s="30" t="s">
        <v>23</v>
      </c>
      <c r="P26" s="119">
        <v>54162.918323184174</v>
      </c>
    </row>
    <row r="27" spans="2:16" s="6" customFormat="1" ht="12.75">
      <c r="B27" s="20"/>
      <c r="C27" s="24"/>
      <c r="D27" s="28"/>
      <c r="E27" s="28"/>
      <c r="F27" s="28"/>
      <c r="G27" s="28"/>
      <c r="H27" s="28"/>
      <c r="I27" s="28"/>
      <c r="J27" s="28"/>
      <c r="K27" s="28"/>
      <c r="L27" s="32"/>
      <c r="M27" s="19"/>
      <c r="N27" s="19"/>
      <c r="O27" s="30" t="s">
        <v>24</v>
      </c>
      <c r="P27" s="19">
        <v>492.26622</v>
      </c>
    </row>
    <row r="28" spans="2:16" s="6" customFormat="1" ht="13.5" thickBot="1">
      <c r="B28" s="20"/>
      <c r="C28" s="24"/>
      <c r="D28" s="28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30" t="s">
        <v>74</v>
      </c>
      <c r="P28" s="124">
        <f>SUM(P25:P27)</f>
        <v>814649.7510553505</v>
      </c>
    </row>
    <row r="29" spans="2:16" s="33" customFormat="1" ht="16.5" thickTop="1">
      <c r="B29" s="34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14"/>
      <c r="N29" s="14"/>
      <c r="O29" s="30" t="s">
        <v>73</v>
      </c>
      <c r="P29" s="19">
        <v>-1232.389986575738</v>
      </c>
    </row>
    <row r="30" spans="2:16" s="33" customFormat="1" ht="13.5" thickBot="1">
      <c r="B30" s="37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15"/>
      <c r="N30" s="15"/>
      <c r="O30" s="30" t="s">
        <v>25</v>
      </c>
      <c r="P30" s="120">
        <f>SUM(P28:P29)</f>
        <v>813417.3610687748</v>
      </c>
    </row>
    <row r="31" spans="3:16" s="12" customFormat="1" ht="13.5" thickTop="1">
      <c r="C31" s="13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4" t="s">
        <v>26</v>
      </c>
      <c r="P31" s="121">
        <v>773369.0382360839</v>
      </c>
    </row>
    <row r="32" spans="15:16" s="12" customFormat="1" ht="12.75">
      <c r="O32" s="15" t="s">
        <v>4</v>
      </c>
      <c r="P32" s="122">
        <f>P30-P31</f>
        <v>40048.3228326909</v>
      </c>
    </row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</sheetData>
  <conditionalFormatting sqref="D39:P39 D17:O17 D69:O69">
    <cfRule type="cellIs" priority="1" dxfId="0" operator="equal" stopIfTrue="1">
      <formula>"Error"</formula>
    </cfRule>
  </conditionalFormatting>
  <printOptions horizontalCentered="1" verticalCentered="1"/>
  <pageMargins left="0.75" right="0.41" top="1" bottom="1" header="0.5" footer="0.5"/>
  <pageSetup fitToHeight="1" fitToWidth="1" horizontalDpi="300" verticalDpi="300" orientation="landscape" scale="75" r:id="rId1"/>
  <headerFooter alignWithMargins="0">
    <oddFooter>&amp;LEleventh Exhibit to the
Prefiled Rebuttal Testimony of
Julia M. Ryan&amp;RExhibit No. ___(JMR-23)
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29">
      <selection activeCell="I50" sqref="I50"/>
    </sheetView>
  </sheetViews>
  <sheetFormatPr defaultColWidth="9.140625" defaultRowHeight="12.75"/>
  <cols>
    <col min="1" max="1" width="35.140625" style="0" bestFit="1" customWidth="1"/>
    <col min="2" max="4" width="9.57421875" style="0" bestFit="1" customWidth="1"/>
    <col min="5" max="5" width="11.8515625" style="0" bestFit="1" customWidth="1"/>
    <col min="6" max="6" width="9.57421875" style="0" bestFit="1" customWidth="1"/>
    <col min="7" max="7" width="9.8515625" style="0" bestFit="1" customWidth="1"/>
    <col min="8" max="8" width="7.7109375" style="0" bestFit="1" customWidth="1"/>
    <col min="9" max="9" width="12.421875" style="0" bestFit="1" customWidth="1"/>
  </cols>
  <sheetData>
    <row r="1" spans="1:9" ht="18">
      <c r="A1" s="2"/>
      <c r="B1" s="3"/>
      <c r="C1" s="3"/>
      <c r="D1" s="3"/>
      <c r="E1" s="3"/>
      <c r="F1" s="3"/>
      <c r="G1" s="3"/>
      <c r="H1" s="3"/>
      <c r="I1" s="3"/>
    </row>
    <row r="2" spans="1:9" ht="18">
      <c r="A2" s="2" t="s">
        <v>60</v>
      </c>
      <c r="B2" s="2"/>
      <c r="C2" s="2"/>
      <c r="D2" s="2"/>
      <c r="E2" s="2"/>
      <c r="F2" s="2"/>
      <c r="G2" s="2"/>
      <c r="H2" s="2"/>
      <c r="I2" s="2"/>
    </row>
    <row r="3" spans="1:9" ht="18">
      <c r="A3" s="2" t="s">
        <v>1</v>
      </c>
      <c r="B3" s="3"/>
      <c r="C3" s="3"/>
      <c r="D3" s="3"/>
      <c r="E3" s="3"/>
      <c r="F3" s="3"/>
      <c r="G3" s="3"/>
      <c r="H3" s="3"/>
      <c r="I3" s="3"/>
    </row>
    <row r="6" spans="1:10" ht="12.75">
      <c r="A6" s="59"/>
      <c r="B6" s="59"/>
      <c r="C6" s="59"/>
      <c r="D6" s="60"/>
      <c r="E6" s="59"/>
      <c r="F6" s="60"/>
      <c r="G6" s="59"/>
      <c r="H6" s="59"/>
      <c r="I6" s="60"/>
      <c r="J6" s="59"/>
    </row>
    <row r="7" spans="1:10" ht="15">
      <c r="A7" s="84"/>
      <c r="B7" s="59"/>
      <c r="C7" s="59"/>
      <c r="D7" s="60"/>
      <c r="E7" s="59"/>
      <c r="F7" s="60"/>
      <c r="G7" s="59"/>
      <c r="H7" s="59"/>
      <c r="I7" s="60"/>
      <c r="J7" s="59"/>
    </row>
    <row r="8" spans="1:10" ht="12.75">
      <c r="A8" s="59"/>
      <c r="B8" s="59"/>
      <c r="C8" s="59"/>
      <c r="D8" s="60"/>
      <c r="E8" s="59"/>
      <c r="F8" s="60"/>
      <c r="G8" s="59"/>
      <c r="H8" s="59"/>
      <c r="I8" s="60"/>
      <c r="J8" s="59"/>
    </row>
    <row r="9" spans="1:10" ht="15">
      <c r="A9" s="84" t="s">
        <v>75</v>
      </c>
      <c r="B9" s="59"/>
      <c r="C9" s="59"/>
      <c r="D9" s="60"/>
      <c r="E9" s="59"/>
      <c r="F9" s="60"/>
      <c r="G9" s="59"/>
      <c r="H9" s="59"/>
      <c r="I9" s="60"/>
      <c r="J9" s="59"/>
    </row>
    <row r="10" spans="1:10" ht="15">
      <c r="A10" s="84" t="s">
        <v>76</v>
      </c>
      <c r="B10" s="59"/>
      <c r="C10" s="59"/>
      <c r="D10" s="60"/>
      <c r="E10" s="59"/>
      <c r="F10" s="60"/>
      <c r="G10" s="59"/>
      <c r="H10" s="59"/>
      <c r="I10" s="60"/>
      <c r="J10" s="59"/>
    </row>
    <row r="11" spans="1:10" ht="12.75">
      <c r="A11" s="85" t="s">
        <v>77</v>
      </c>
      <c r="B11" s="38"/>
      <c r="C11" s="38"/>
      <c r="D11" s="39"/>
      <c r="E11" s="40" t="s">
        <v>28</v>
      </c>
      <c r="F11" s="39"/>
      <c r="G11" s="38"/>
      <c r="H11" s="38"/>
      <c r="I11" s="41" t="s">
        <v>29</v>
      </c>
      <c r="J11" s="59"/>
    </row>
    <row r="12" spans="1:10" ht="12.75">
      <c r="A12" s="85" t="s">
        <v>78</v>
      </c>
      <c r="B12" s="42"/>
      <c r="C12" s="42" t="s">
        <v>30</v>
      </c>
      <c r="D12" s="42"/>
      <c r="E12" s="42" t="s">
        <v>31</v>
      </c>
      <c r="F12" s="42"/>
      <c r="G12" s="42" t="s">
        <v>32</v>
      </c>
      <c r="H12" s="42" t="s">
        <v>33</v>
      </c>
      <c r="I12" s="43" t="s">
        <v>34</v>
      </c>
      <c r="J12" s="59"/>
    </row>
    <row r="13" spans="1:10" ht="12.75">
      <c r="A13" s="44"/>
      <c r="B13" s="42" t="s">
        <v>35</v>
      </c>
      <c r="C13" s="42" t="s">
        <v>36</v>
      </c>
      <c r="D13" s="42" t="s">
        <v>37</v>
      </c>
      <c r="E13" s="42" t="s">
        <v>38</v>
      </c>
      <c r="F13" s="42" t="s">
        <v>37</v>
      </c>
      <c r="G13" s="42" t="s">
        <v>39</v>
      </c>
      <c r="H13" s="42" t="s">
        <v>40</v>
      </c>
      <c r="I13" s="43" t="s">
        <v>41</v>
      </c>
      <c r="J13" s="59"/>
    </row>
    <row r="14" spans="1:10" ht="12.75">
      <c r="A14" s="45" t="s">
        <v>79</v>
      </c>
      <c r="B14" s="46">
        <v>525879.0847866406</v>
      </c>
      <c r="C14" s="46">
        <v>205493.81655064606</v>
      </c>
      <c r="D14" s="46">
        <v>731372.9013372867</v>
      </c>
      <c r="E14" s="46">
        <v>-11992.506937414371</v>
      </c>
      <c r="F14" s="46">
        <v>719380.3943998723</v>
      </c>
      <c r="G14" s="46">
        <v>53496.30208784342</v>
      </c>
      <c r="H14" s="46">
        <v>492.26622</v>
      </c>
      <c r="I14" s="47">
        <v>773368.9627077157</v>
      </c>
      <c r="J14" s="86"/>
    </row>
    <row r="15" spans="1:10" ht="12.75">
      <c r="A15" s="48" t="s">
        <v>42</v>
      </c>
      <c r="B15" s="49"/>
      <c r="C15" s="49"/>
      <c r="D15" s="50"/>
      <c r="E15" s="49"/>
      <c r="F15" s="50"/>
      <c r="G15" s="49"/>
      <c r="H15" s="49"/>
      <c r="I15" s="51"/>
      <c r="J15" s="87"/>
    </row>
    <row r="16" spans="1:10" ht="12.75">
      <c r="A16" s="52" t="s">
        <v>43</v>
      </c>
      <c r="B16" s="53">
        <v>-1978.213247650594</v>
      </c>
      <c r="C16" s="53"/>
      <c r="D16" s="53">
        <v>-1978.213247650594</v>
      </c>
      <c r="E16" s="53">
        <v>0</v>
      </c>
      <c r="F16" s="53">
        <v>-1978.213247650594</v>
      </c>
      <c r="G16" s="53">
        <v>0</v>
      </c>
      <c r="H16" s="53">
        <v>0</v>
      </c>
      <c r="I16" s="54">
        <v>-1978.213247650594</v>
      </c>
      <c r="J16" s="60" t="s">
        <v>80</v>
      </c>
    </row>
    <row r="17" spans="1:10" ht="12.75">
      <c r="A17" s="52" t="s">
        <v>44</v>
      </c>
      <c r="B17" s="53">
        <v>56440.3518670372</v>
      </c>
      <c r="C17" s="53"/>
      <c r="D17" s="53">
        <v>56440.3518670372</v>
      </c>
      <c r="E17" s="53">
        <v>0</v>
      </c>
      <c r="F17" s="53">
        <v>56440.3518670372</v>
      </c>
      <c r="G17" s="53">
        <v>0</v>
      </c>
      <c r="H17" s="53">
        <v>0</v>
      </c>
      <c r="I17" s="54">
        <v>56440.3518670372</v>
      </c>
      <c r="J17" s="60" t="s">
        <v>81</v>
      </c>
    </row>
    <row r="18" spans="1:10" ht="12.75">
      <c r="A18" s="52" t="s">
        <v>45</v>
      </c>
      <c r="B18" s="53"/>
      <c r="C18" s="53">
        <v>-9784.166175562452</v>
      </c>
      <c r="D18" s="53">
        <v>-9784.166175562452</v>
      </c>
      <c r="E18" s="53"/>
      <c r="F18" s="53">
        <v>-9784.166175562452</v>
      </c>
      <c r="G18" s="53"/>
      <c r="H18" s="53"/>
      <c r="I18" s="54">
        <v>-9784.166175562452</v>
      </c>
      <c r="J18" s="60" t="s">
        <v>81</v>
      </c>
    </row>
    <row r="19" spans="1:10" ht="12.75">
      <c r="A19" s="52" t="s">
        <v>46</v>
      </c>
      <c r="B19" s="53">
        <v>2406.3012583089176</v>
      </c>
      <c r="C19" s="53">
        <v>-911.730056410156</v>
      </c>
      <c r="D19" s="53">
        <v>1494.5712018987615</v>
      </c>
      <c r="E19" s="53"/>
      <c r="F19" s="53">
        <v>1494.5712018987615</v>
      </c>
      <c r="G19" s="53"/>
      <c r="H19" s="53"/>
      <c r="I19" s="54">
        <v>1494.5712018987615</v>
      </c>
      <c r="J19" s="88" t="s">
        <v>82</v>
      </c>
    </row>
    <row r="20" spans="1:10" ht="12.75">
      <c r="A20" s="52" t="s">
        <v>49</v>
      </c>
      <c r="B20" s="53"/>
      <c r="C20" s="53">
        <v>323.31199999999995</v>
      </c>
      <c r="D20" s="53">
        <v>323.31199999999995</v>
      </c>
      <c r="E20" s="53"/>
      <c r="F20" s="53">
        <v>323.31199999999995</v>
      </c>
      <c r="G20" s="53"/>
      <c r="H20" s="53"/>
      <c r="I20" s="54">
        <v>323.31199999999995</v>
      </c>
      <c r="J20" s="89" t="s">
        <v>83</v>
      </c>
    </row>
    <row r="21" spans="1:10" ht="12.75">
      <c r="A21" s="52" t="s">
        <v>50</v>
      </c>
      <c r="B21" s="53">
        <v>0</v>
      </c>
      <c r="C21" s="53">
        <v>-931.0741572500001</v>
      </c>
      <c r="D21" s="53">
        <v>-931.0741572500001</v>
      </c>
      <c r="E21" s="53">
        <v>0</v>
      </c>
      <c r="F21" s="53">
        <v>-931.0741572500001</v>
      </c>
      <c r="G21" s="53">
        <v>0</v>
      </c>
      <c r="H21" s="53">
        <v>0</v>
      </c>
      <c r="I21" s="54">
        <v>-931.0741572500001</v>
      </c>
      <c r="J21" s="89" t="s">
        <v>81</v>
      </c>
    </row>
    <row r="22" spans="1:10" ht="12.75">
      <c r="A22" s="52" t="s">
        <v>51</v>
      </c>
      <c r="B22" s="53"/>
      <c r="C22" s="53">
        <v>-179.26064401598705</v>
      </c>
      <c r="D22" s="53">
        <v>-179.26064401598705</v>
      </c>
      <c r="E22" s="53"/>
      <c r="F22" s="53">
        <v>-179.26064401598705</v>
      </c>
      <c r="G22" s="53"/>
      <c r="H22" s="53"/>
      <c r="I22" s="54">
        <v>-179.26064401598705</v>
      </c>
      <c r="J22" s="88" t="s">
        <v>84</v>
      </c>
    </row>
    <row r="23" spans="1:10" ht="12.75">
      <c r="A23" s="52" t="s">
        <v>52</v>
      </c>
      <c r="B23" s="53"/>
      <c r="C23" s="53">
        <v>-1524.877420799271</v>
      </c>
      <c r="D23" s="53">
        <v>-1524.877420799271</v>
      </c>
      <c r="E23" s="53"/>
      <c r="F23" s="53">
        <v>-1524.877420799271</v>
      </c>
      <c r="G23" s="53"/>
      <c r="H23" s="53"/>
      <c r="I23" s="54">
        <v>-1524.877420799271</v>
      </c>
      <c r="J23" s="89" t="s">
        <v>83</v>
      </c>
    </row>
    <row r="24" spans="1:10" ht="12.75">
      <c r="A24" s="52" t="s">
        <v>53</v>
      </c>
      <c r="B24" s="53"/>
      <c r="C24" s="53">
        <v>-2746.1407999999997</v>
      </c>
      <c r="D24" s="53">
        <v>-2746.1407999999997</v>
      </c>
      <c r="E24" s="53"/>
      <c r="F24" s="53">
        <v>-2746.1407999999997</v>
      </c>
      <c r="G24" s="53"/>
      <c r="H24" s="53"/>
      <c r="I24" s="54">
        <v>-2746.1407999999997</v>
      </c>
      <c r="J24" s="88" t="s">
        <v>85</v>
      </c>
    </row>
    <row r="25" spans="1:10" ht="12.75">
      <c r="A25" s="55" t="s">
        <v>54</v>
      </c>
      <c r="B25" s="53"/>
      <c r="C25" s="53">
        <v>28.44131212864886</v>
      </c>
      <c r="D25" s="53">
        <v>28.44131212864886</v>
      </c>
      <c r="E25" s="53"/>
      <c r="F25" s="53">
        <v>28.44131212864886</v>
      </c>
      <c r="G25" s="53"/>
      <c r="H25" s="53"/>
      <c r="I25" s="54">
        <v>28.44131212864886</v>
      </c>
      <c r="J25" s="60" t="s">
        <v>81</v>
      </c>
    </row>
    <row r="26" spans="1:10" ht="12.75">
      <c r="A26" s="52" t="s">
        <v>55</v>
      </c>
      <c r="B26" s="53">
        <v>0</v>
      </c>
      <c r="C26" s="53">
        <v>0</v>
      </c>
      <c r="D26" s="53">
        <v>0</v>
      </c>
      <c r="E26" s="53">
        <v>-1761.2875962273777</v>
      </c>
      <c r="F26" s="53">
        <v>-1761.2875962273777</v>
      </c>
      <c r="G26" s="53">
        <v>0</v>
      </c>
      <c r="H26" s="53">
        <v>0</v>
      </c>
      <c r="I26" s="54">
        <v>-1761.2875962273777</v>
      </c>
      <c r="J26" s="60" t="s">
        <v>81</v>
      </c>
    </row>
    <row r="27" spans="1:10" ht="12.75">
      <c r="A27" s="52" t="s">
        <v>56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1150.8690000000001</v>
      </c>
      <c r="H27" s="53">
        <v>0</v>
      </c>
      <c r="I27" s="54">
        <v>1150.8690000000001</v>
      </c>
      <c r="J27" s="90" t="s">
        <v>82</v>
      </c>
    </row>
    <row r="28" spans="1:10" ht="12.75">
      <c r="A28" s="52" t="s">
        <v>57</v>
      </c>
      <c r="B28" s="53"/>
      <c r="C28" s="53"/>
      <c r="D28" s="53">
        <v>0</v>
      </c>
      <c r="E28" s="53"/>
      <c r="F28" s="53">
        <v>0</v>
      </c>
      <c r="G28" s="53">
        <v>-61.86699999999928</v>
      </c>
      <c r="H28" s="53"/>
      <c r="I28" s="54">
        <v>-61.86699999999928</v>
      </c>
      <c r="J28" s="60" t="s">
        <v>81</v>
      </c>
    </row>
    <row r="29" spans="1:10" ht="12.75">
      <c r="A29" s="52" t="s">
        <v>58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-422.085</v>
      </c>
      <c r="H29" s="53">
        <v>0</v>
      </c>
      <c r="I29" s="54">
        <v>-422.085</v>
      </c>
      <c r="J29" s="60" t="s">
        <v>81</v>
      </c>
    </row>
    <row r="30" spans="1:10" ht="12.75">
      <c r="A30" s="56" t="s">
        <v>86</v>
      </c>
      <c r="B30" s="57">
        <v>56868.43987769552</v>
      </c>
      <c r="C30" s="57">
        <v>-15725.495941909217</v>
      </c>
      <c r="D30" s="57">
        <v>41142.94393578631</v>
      </c>
      <c r="E30" s="57">
        <v>-1761.2875962273777</v>
      </c>
      <c r="F30" s="57">
        <v>39381.65633955893</v>
      </c>
      <c r="G30" s="57">
        <v>666.917000000001</v>
      </c>
      <c r="H30" s="57">
        <v>0</v>
      </c>
      <c r="I30" s="58">
        <v>40048.573339558934</v>
      </c>
      <c r="J30" s="86"/>
    </row>
    <row r="31" spans="1:10" ht="12.75">
      <c r="A31" s="91" t="s">
        <v>87</v>
      </c>
      <c r="B31" s="46">
        <v>582747.5246643361</v>
      </c>
      <c r="C31" s="46">
        <v>189768.32060873686</v>
      </c>
      <c r="D31" s="46">
        <v>772515.845273073</v>
      </c>
      <c r="E31" s="46">
        <v>-13753.794533641749</v>
      </c>
      <c r="F31" s="46">
        <v>758762.0507394312</v>
      </c>
      <c r="G31" s="46">
        <v>54163.21908784342</v>
      </c>
      <c r="H31" s="46">
        <v>492.26622</v>
      </c>
      <c r="I31" s="47">
        <v>813417.5360472746</v>
      </c>
      <c r="J31" s="86"/>
    </row>
    <row r="32" spans="1:10" ht="6.75" customHeight="1">
      <c r="A32" s="56"/>
      <c r="B32" s="57"/>
      <c r="C32" s="57"/>
      <c r="D32" s="57"/>
      <c r="E32" s="57"/>
      <c r="F32" s="57"/>
      <c r="G32" s="57"/>
      <c r="H32" s="57"/>
      <c r="I32" s="58"/>
      <c r="J32" s="87"/>
    </row>
    <row r="33" spans="1:10" ht="12.75">
      <c r="A33" s="52"/>
      <c r="B33" s="53"/>
      <c r="C33" s="53"/>
      <c r="D33" s="53"/>
      <c r="E33" s="53"/>
      <c r="F33" s="53"/>
      <c r="G33" s="53"/>
      <c r="H33" s="53"/>
      <c r="I33" s="54"/>
      <c r="J33" s="89"/>
    </row>
    <row r="34" spans="1:10" ht="12.75">
      <c r="A34" s="52" t="s">
        <v>47</v>
      </c>
      <c r="B34" s="53"/>
      <c r="C34" s="53">
        <v>1577.4066522788628</v>
      </c>
      <c r="D34" s="53">
        <v>1577.4066522788628</v>
      </c>
      <c r="E34" s="53"/>
      <c r="F34" s="53">
        <v>1577.4066522788628</v>
      </c>
      <c r="G34" s="53"/>
      <c r="H34" s="53"/>
      <c r="I34" s="54">
        <v>1577.4066522788628</v>
      </c>
      <c r="J34" s="88" t="s">
        <v>88</v>
      </c>
    </row>
    <row r="35" spans="1:10" ht="12.75">
      <c r="A35" s="52" t="s">
        <v>48</v>
      </c>
      <c r="B35" s="53"/>
      <c r="C35" s="53">
        <v>-345.01666570312466</v>
      </c>
      <c r="D35" s="53">
        <v>-345.01666570312466</v>
      </c>
      <c r="E35" s="53"/>
      <c r="F35" s="53">
        <v>-345.01666570312466</v>
      </c>
      <c r="G35" s="53"/>
      <c r="H35" s="53"/>
      <c r="I35" s="54">
        <v>-345.01666570312466</v>
      </c>
      <c r="J35" s="88" t="s">
        <v>88</v>
      </c>
    </row>
    <row r="36" spans="1:10" ht="12.75">
      <c r="A36" s="56" t="s">
        <v>89</v>
      </c>
      <c r="B36" s="57">
        <v>0</v>
      </c>
      <c r="C36" s="57">
        <v>1232.389986575738</v>
      </c>
      <c r="D36" s="57">
        <v>1232.389986575738</v>
      </c>
      <c r="E36" s="57">
        <v>0</v>
      </c>
      <c r="F36" s="57">
        <v>1232.389986575738</v>
      </c>
      <c r="G36" s="57">
        <v>0</v>
      </c>
      <c r="H36" s="57">
        <v>0</v>
      </c>
      <c r="I36" s="58">
        <v>1232.389986575738</v>
      </c>
      <c r="J36" s="86"/>
    </row>
    <row r="37" spans="1:10" ht="12.75">
      <c r="A37" s="56" t="s">
        <v>59</v>
      </c>
      <c r="B37" s="57">
        <v>56868.43987769552</v>
      </c>
      <c r="C37" s="57">
        <v>-14493.10595533348</v>
      </c>
      <c r="D37" s="57">
        <v>42375.33392236205</v>
      </c>
      <c r="E37" s="57">
        <v>-1761.2875962273777</v>
      </c>
      <c r="F37" s="57">
        <v>40614.046326134674</v>
      </c>
      <c r="G37" s="57">
        <v>666.917000000001</v>
      </c>
      <c r="H37" s="57">
        <v>0</v>
      </c>
      <c r="I37" s="58">
        <v>41280.963326134675</v>
      </c>
      <c r="J37" s="86"/>
    </row>
    <row r="38" spans="1:10" ht="12.75">
      <c r="A38" s="56"/>
      <c r="B38" s="57"/>
      <c r="C38" s="57"/>
      <c r="D38" s="57"/>
      <c r="E38" s="57"/>
      <c r="F38" s="57"/>
      <c r="G38" s="57"/>
      <c r="H38" s="57"/>
      <c r="I38" s="58"/>
      <c r="J38" s="87"/>
    </row>
    <row r="39" spans="1:10" ht="12.75">
      <c r="A39" s="92" t="s">
        <v>90</v>
      </c>
      <c r="B39" s="46">
        <v>582747.5246643361</v>
      </c>
      <c r="C39" s="46">
        <v>191000.7105953126</v>
      </c>
      <c r="D39" s="46">
        <v>773748.2352596488</v>
      </c>
      <c r="E39" s="46">
        <v>-13753.794533641749</v>
      </c>
      <c r="F39" s="46">
        <v>759994.440726007</v>
      </c>
      <c r="G39" s="46">
        <v>54163.21908784342</v>
      </c>
      <c r="H39" s="46">
        <v>492.26622</v>
      </c>
      <c r="I39" s="47">
        <v>814649.9260338504</v>
      </c>
      <c r="J39" s="86"/>
    </row>
    <row r="40" spans="1:10" ht="12.75">
      <c r="A40" s="93"/>
      <c r="B40" s="93"/>
      <c r="C40" s="93"/>
      <c r="D40" s="93"/>
      <c r="E40" s="93"/>
      <c r="F40" s="93"/>
      <c r="G40" s="93"/>
      <c r="H40" s="93"/>
      <c r="I40" s="93"/>
      <c r="J40" s="87"/>
    </row>
    <row r="41" spans="1:10" ht="12.75">
      <c r="A41" s="59"/>
      <c r="B41" s="94"/>
      <c r="C41" s="94"/>
      <c r="D41" s="95"/>
      <c r="E41" s="94"/>
      <c r="F41" s="60"/>
      <c r="G41" s="94"/>
      <c r="H41" s="94"/>
      <c r="I41" s="95"/>
      <c r="J41" s="87"/>
    </row>
    <row r="42" spans="1:10" ht="12.75">
      <c r="A42" s="59"/>
      <c r="B42" s="61"/>
      <c r="C42" s="59"/>
      <c r="D42" s="60"/>
      <c r="E42" s="59"/>
      <c r="F42" s="96"/>
      <c r="G42" s="97" t="s">
        <v>69</v>
      </c>
      <c r="H42" s="98"/>
      <c r="I42" s="99">
        <v>773368.9627077157</v>
      </c>
      <c r="J42" s="59"/>
    </row>
    <row r="43" spans="1:10" ht="12.75">
      <c r="A43" s="59" t="s">
        <v>91</v>
      </c>
      <c r="B43" s="61">
        <v>525879.0847866406</v>
      </c>
      <c r="C43" s="100"/>
      <c r="D43" s="101"/>
      <c r="E43" s="59"/>
      <c r="F43" s="102" t="s">
        <v>80</v>
      </c>
      <c r="G43" s="103" t="s">
        <v>92</v>
      </c>
      <c r="H43" s="103"/>
      <c r="I43" s="104">
        <v>-1978.213247650594</v>
      </c>
      <c r="J43" s="59"/>
    </row>
    <row r="44" spans="1:10" ht="12.75">
      <c r="A44" s="59" t="s">
        <v>93</v>
      </c>
      <c r="B44" s="105">
        <v>523900.87153899</v>
      </c>
      <c r="C44" s="59"/>
      <c r="D44" s="60"/>
      <c r="E44" s="59"/>
      <c r="F44" s="102" t="s">
        <v>81</v>
      </c>
      <c r="G44" s="103" t="s">
        <v>94</v>
      </c>
      <c r="H44" s="103"/>
      <c r="I44" s="104">
        <v>43508.313250126026</v>
      </c>
      <c r="J44" s="59"/>
    </row>
    <row r="45" spans="1:10" ht="12.75">
      <c r="A45" s="59" t="s">
        <v>95</v>
      </c>
      <c r="B45" s="100">
        <v>-1978.213247650594</v>
      </c>
      <c r="C45" s="100"/>
      <c r="D45" s="60"/>
      <c r="E45" s="59"/>
      <c r="F45" s="102" t="s">
        <v>85</v>
      </c>
      <c r="G45" s="103" t="s">
        <v>96</v>
      </c>
      <c r="H45" s="103"/>
      <c r="I45" s="104">
        <v>-2746.1407999999997</v>
      </c>
      <c r="J45" s="59"/>
    </row>
    <row r="46" spans="1:10" ht="12.75">
      <c r="A46" s="59"/>
      <c r="B46" s="59"/>
      <c r="C46" s="94"/>
      <c r="D46" s="60"/>
      <c r="E46" s="59"/>
      <c r="F46" s="102" t="s">
        <v>82</v>
      </c>
      <c r="G46" s="103" t="s">
        <v>97</v>
      </c>
      <c r="H46" s="103"/>
      <c r="I46" s="104">
        <v>2645.4402018987616</v>
      </c>
      <c r="J46" s="59"/>
    </row>
    <row r="47" spans="1:10" ht="12.75">
      <c r="A47" s="59"/>
      <c r="B47" s="59"/>
      <c r="C47" s="94"/>
      <c r="D47" s="60"/>
      <c r="E47" s="59"/>
      <c r="F47" s="102" t="s">
        <v>83</v>
      </c>
      <c r="G47" s="103" t="s">
        <v>98</v>
      </c>
      <c r="H47" s="103"/>
      <c r="I47" s="104">
        <v>-1201.5654207992711</v>
      </c>
      <c r="J47" s="59"/>
    </row>
    <row r="48" spans="1:10" ht="12.75">
      <c r="A48" s="59"/>
      <c r="B48" s="59"/>
      <c r="C48" s="100"/>
      <c r="D48" s="60"/>
      <c r="E48" s="59"/>
      <c r="F48" s="102" t="s">
        <v>84</v>
      </c>
      <c r="G48" s="103" t="s">
        <v>10</v>
      </c>
      <c r="H48" s="103"/>
      <c r="I48" s="106">
        <v>-179.26064401598705</v>
      </c>
      <c r="J48" s="59"/>
    </row>
    <row r="49" spans="1:10" ht="12.75">
      <c r="A49" s="59"/>
      <c r="B49" s="59"/>
      <c r="C49" s="59"/>
      <c r="D49" s="59"/>
      <c r="E49" s="59"/>
      <c r="F49" s="102"/>
      <c r="G49" s="107" t="s">
        <v>99</v>
      </c>
      <c r="H49" s="103"/>
      <c r="I49" s="108">
        <v>813417.5360472746</v>
      </c>
      <c r="J49" s="59"/>
    </row>
    <row r="50" spans="1:10" ht="12.75">
      <c r="A50" s="59"/>
      <c r="B50" s="59"/>
      <c r="C50" s="59"/>
      <c r="D50" s="60"/>
      <c r="E50" s="59"/>
      <c r="F50" s="102" t="s">
        <v>88</v>
      </c>
      <c r="G50" s="103" t="s">
        <v>100</v>
      </c>
      <c r="H50" s="103"/>
      <c r="I50" s="106">
        <v>1232.389986575738</v>
      </c>
      <c r="J50" s="59"/>
    </row>
    <row r="51" spans="1:10" ht="12.75">
      <c r="A51" s="59"/>
      <c r="B51" s="59"/>
      <c r="C51" s="59"/>
      <c r="D51" s="60"/>
      <c r="E51" s="59"/>
      <c r="F51" s="102"/>
      <c r="G51" s="107" t="s">
        <v>71</v>
      </c>
      <c r="H51" s="103"/>
      <c r="I51" s="108">
        <v>814649.9260338503</v>
      </c>
      <c r="J51" s="59"/>
    </row>
    <row r="52" spans="1:10" ht="12.75">
      <c r="A52" s="59"/>
      <c r="B52" s="59"/>
      <c r="C52" s="59"/>
      <c r="D52" s="60"/>
      <c r="E52" s="59"/>
      <c r="F52" s="109"/>
      <c r="G52" s="110"/>
      <c r="H52" s="110"/>
      <c r="I52" s="111">
        <v>0</v>
      </c>
      <c r="J52" s="59"/>
    </row>
  </sheetData>
  <printOptions horizontalCentered="1" verticalCentered="1"/>
  <pageMargins left="0.75" right="0.75" top="1" bottom="0.65" header="0.5" footer="0.31"/>
  <pageSetup fitToHeight="1" fitToWidth="1" horizontalDpi="300" verticalDpi="300" orientation="landscape" scale="72" r:id="rId1"/>
  <headerFooter alignWithMargins="0">
    <oddFooter>&amp;LEleventh Exhibit to the
Prefiled Rebuttal Testimony of
Julia M. Ryan&amp;RExhibit No. ___(JMR-23)
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workbookViewId="0" topLeftCell="C1">
      <selection activeCell="O26" sqref="O26"/>
    </sheetView>
  </sheetViews>
  <sheetFormatPr defaultColWidth="9.140625" defaultRowHeight="12.75"/>
  <cols>
    <col min="1" max="1" width="6.28125" style="1" customWidth="1"/>
    <col min="2" max="2" width="2.00390625" style="1" customWidth="1"/>
    <col min="3" max="3" width="26.28125" style="1" customWidth="1"/>
    <col min="4" max="4" width="9.28125" style="1" bestFit="1" customWidth="1"/>
    <col min="5" max="5" width="9.140625" style="1" customWidth="1"/>
    <col min="6" max="6" width="9.421875" style="1" bestFit="1" customWidth="1"/>
    <col min="7" max="7" width="9.140625" style="1" customWidth="1"/>
    <col min="8" max="8" width="9.00390625" style="1" bestFit="1" customWidth="1"/>
    <col min="9" max="9" width="9.421875" style="1" bestFit="1" customWidth="1"/>
    <col min="10" max="10" width="10.28125" style="1" customWidth="1"/>
    <col min="11" max="11" width="9.140625" style="1" customWidth="1"/>
    <col min="12" max="12" width="11.28125" style="1" customWidth="1"/>
    <col min="13" max="13" width="10.28125" style="1" customWidth="1"/>
    <col min="14" max="14" width="9.8515625" style="1" customWidth="1"/>
    <col min="15" max="15" width="11.140625" style="1" customWidth="1"/>
    <col min="16" max="16" width="12.00390625" style="1" bestFit="1" customWidth="1"/>
    <col min="17" max="16384" width="9.140625" style="1" customWidth="1"/>
  </cols>
  <sheetData>
    <row r="1" spans="2:16" ht="18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8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8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6" customFormat="1" ht="24" customHeight="1">
      <c r="B4" s="112" t="s">
        <v>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2:16" ht="12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6" customFormat="1" ht="30" customHeight="1">
      <c r="B6" s="5" t="s">
        <v>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4:16" s="21" customFormat="1" ht="12.75">
      <c r="D7" s="22">
        <v>38412</v>
      </c>
      <c r="E7" s="22">
        <v>38443</v>
      </c>
      <c r="F7" s="22">
        <v>38473</v>
      </c>
      <c r="G7" s="22">
        <v>38504</v>
      </c>
      <c r="H7" s="22">
        <v>38534</v>
      </c>
      <c r="I7" s="22">
        <v>38565</v>
      </c>
      <c r="J7" s="22">
        <v>38596</v>
      </c>
      <c r="K7" s="22">
        <v>38626</v>
      </c>
      <c r="L7" s="22">
        <v>38657</v>
      </c>
      <c r="M7" s="22">
        <v>38687</v>
      </c>
      <c r="N7" s="22">
        <v>38718</v>
      </c>
      <c r="O7" s="22">
        <v>38749</v>
      </c>
      <c r="P7" s="23" t="s">
        <v>5</v>
      </c>
    </row>
    <row r="8" spans="1:16" s="21" customFormat="1" ht="12.75" customHeight="1">
      <c r="A8" s="20">
        <v>501</v>
      </c>
      <c r="B8" s="20"/>
      <c r="C8" s="24" t="s">
        <v>6</v>
      </c>
      <c r="D8" s="114">
        <v>3524.4678399822483</v>
      </c>
      <c r="E8" s="114">
        <v>3428.9336912322483</v>
      </c>
      <c r="F8" s="114">
        <v>2848.154535932005</v>
      </c>
      <c r="G8" s="114">
        <v>3012.2369637016636</v>
      </c>
      <c r="H8" s="114">
        <v>3524.4678399822483</v>
      </c>
      <c r="I8" s="114">
        <v>3524.4678399822483</v>
      </c>
      <c r="J8" s="114">
        <v>3428.9336912322483</v>
      </c>
      <c r="K8" s="114">
        <v>3524.4678399822483</v>
      </c>
      <c r="L8" s="114">
        <v>3428.9336912322483</v>
      </c>
      <c r="M8" s="114">
        <v>3524.4678399822483</v>
      </c>
      <c r="N8" s="114">
        <v>3625.955117048218</v>
      </c>
      <c r="O8" s="114">
        <v>3330.977160798178</v>
      </c>
      <c r="P8" s="114">
        <f aca="true" t="shared" si="0" ref="P8:P13">SUM(D8:O8)</f>
        <v>40726.46405108804</v>
      </c>
    </row>
    <row r="9" spans="1:16" s="21" customFormat="1" ht="12.75">
      <c r="A9" s="20">
        <v>547</v>
      </c>
      <c r="B9" s="20"/>
      <c r="C9" s="24" t="s">
        <v>7</v>
      </c>
      <c r="D9" s="115">
        <v>5543.126029647681</v>
      </c>
      <c r="E9" s="115">
        <v>4964.733752411612</v>
      </c>
      <c r="F9" s="115">
        <v>4604.590214128445</v>
      </c>
      <c r="G9" s="115">
        <v>4558.988838232517</v>
      </c>
      <c r="H9" s="115">
        <v>7026.038048859309</v>
      </c>
      <c r="I9" s="115">
        <v>11593.98771227902</v>
      </c>
      <c r="J9" s="115">
        <v>14060.925587131813</v>
      </c>
      <c r="K9" s="115">
        <v>10230.72666530086</v>
      </c>
      <c r="L9" s="115">
        <v>10434.065348285114</v>
      </c>
      <c r="M9" s="115">
        <v>10950.052506100634</v>
      </c>
      <c r="N9" s="115">
        <v>11940.154734962576</v>
      </c>
      <c r="O9" s="115">
        <v>10026.142690902729</v>
      </c>
      <c r="P9" s="115">
        <f t="shared" si="0"/>
        <v>105933.53212824231</v>
      </c>
    </row>
    <row r="10" spans="1:16" s="21" customFormat="1" ht="12.75">
      <c r="A10" s="20">
        <v>555</v>
      </c>
      <c r="B10" s="20"/>
      <c r="C10" s="24" t="s">
        <v>8</v>
      </c>
      <c r="D10" s="115">
        <v>53626.84244254517</v>
      </c>
      <c r="E10" s="115">
        <v>40323.79771886111</v>
      </c>
      <c r="F10" s="115">
        <v>30843.25918151973</v>
      </c>
      <c r="G10" s="115">
        <v>38105.019810459235</v>
      </c>
      <c r="H10" s="115">
        <v>31707.075820041402</v>
      </c>
      <c r="I10" s="115">
        <v>32257.75280282976</v>
      </c>
      <c r="J10" s="115">
        <v>34324.04595030074</v>
      </c>
      <c r="K10" s="115">
        <v>46844.80444183402</v>
      </c>
      <c r="L10" s="115">
        <v>54618.74039222084</v>
      </c>
      <c r="M10" s="115">
        <v>69247.9510104652</v>
      </c>
      <c r="N10" s="115">
        <v>67580.0248745321</v>
      </c>
      <c r="O10" s="115">
        <v>57312.97357489895</v>
      </c>
      <c r="P10" s="115">
        <f t="shared" si="0"/>
        <v>556792.2880205082</v>
      </c>
    </row>
    <row r="11" spans="1:16" s="21" customFormat="1" ht="12.75">
      <c r="A11" s="20">
        <v>557</v>
      </c>
      <c r="B11" s="20"/>
      <c r="C11" s="24" t="s">
        <v>9</v>
      </c>
      <c r="D11" s="8">
        <v>561.9288909722222</v>
      </c>
      <c r="E11" s="8">
        <v>561.9288909722222</v>
      </c>
      <c r="F11" s="8">
        <v>561.9288909722222</v>
      </c>
      <c r="G11" s="8">
        <v>561.9288909722222</v>
      </c>
      <c r="H11" s="8">
        <v>561.9288909722222</v>
      </c>
      <c r="I11" s="8">
        <v>561.9288909722222</v>
      </c>
      <c r="J11" s="8">
        <v>561.9288909722222</v>
      </c>
      <c r="K11" s="8">
        <v>561.9288909722222</v>
      </c>
      <c r="L11" s="8">
        <v>561.9288909722222</v>
      </c>
      <c r="M11" s="8">
        <v>561.9288909722222</v>
      </c>
      <c r="N11" s="8">
        <v>544.4687522916666</v>
      </c>
      <c r="O11" s="8">
        <v>544.4687522916666</v>
      </c>
      <c r="P11" s="8">
        <f t="shared" si="0"/>
        <v>6708.2264143055545</v>
      </c>
    </row>
    <row r="12" spans="1:16" s="21" customFormat="1" ht="12.75">
      <c r="A12" s="20">
        <v>565</v>
      </c>
      <c r="B12" s="20"/>
      <c r="C12" s="24" t="s">
        <v>10</v>
      </c>
      <c r="D12" s="8">
        <v>3372.634587165907</v>
      </c>
      <c r="E12" s="8">
        <v>3390.348047065505</v>
      </c>
      <c r="F12" s="8">
        <v>3385.7194413206257</v>
      </c>
      <c r="G12" s="8">
        <v>3549.035043591154</v>
      </c>
      <c r="H12" s="8">
        <v>3762.5536069565433</v>
      </c>
      <c r="I12" s="8">
        <v>3572.8670299913906</v>
      </c>
      <c r="J12" s="8">
        <v>3879.9131266871473</v>
      </c>
      <c r="K12" s="115">
        <v>3953.7679542995847</v>
      </c>
      <c r="L12" s="115">
        <v>3914.203285469354</v>
      </c>
      <c r="M12" s="115">
        <v>3871.3462958564583</v>
      </c>
      <c r="N12" s="115">
        <v>3823.3458903813457</v>
      </c>
      <c r="O12" s="115">
        <v>3812.637359733004</v>
      </c>
      <c r="P12" s="115">
        <f t="shared" si="0"/>
        <v>44288.37166851801</v>
      </c>
    </row>
    <row r="13" spans="1:16" s="6" customFormat="1" ht="12.75">
      <c r="A13" s="20">
        <v>447</v>
      </c>
      <c r="B13" s="20"/>
      <c r="C13" s="24" t="s">
        <v>11</v>
      </c>
      <c r="D13" s="115">
        <v>-989.863599700931</v>
      </c>
      <c r="E13" s="115">
        <v>-1742.66289306641</v>
      </c>
      <c r="F13" s="115">
        <v>-529.807087707524</v>
      </c>
      <c r="G13" s="115">
        <v>-1315.45750244141</v>
      </c>
      <c r="H13" s="115">
        <v>-4682.80469726568</v>
      </c>
      <c r="I13" s="115">
        <v>-4831.94503417968</v>
      </c>
      <c r="J13" s="115">
        <v>-4124.31359375001</v>
      </c>
      <c r="K13" s="115">
        <v>-2974.03052246095</v>
      </c>
      <c r="L13" s="115">
        <v>-2558.48819580079</v>
      </c>
      <c r="M13" s="115">
        <v>-1527.74088256839</v>
      </c>
      <c r="N13" s="115">
        <v>-1160.20498718263</v>
      </c>
      <c r="O13" s="115">
        <v>-968.919275512697</v>
      </c>
      <c r="P13" s="115">
        <f t="shared" si="0"/>
        <v>-27406.238271637103</v>
      </c>
    </row>
    <row r="14" spans="2:16" s="6" customFormat="1" ht="12.75">
      <c r="B14" s="25"/>
      <c r="C14" s="26" t="s">
        <v>12</v>
      </c>
      <c r="D14" s="116">
        <f aca="true" t="shared" si="1" ref="D14:P14">SUM(D8:D13)</f>
        <v>65639.13619061229</v>
      </c>
      <c r="E14" s="116">
        <f t="shared" si="1"/>
        <v>50927.079207476294</v>
      </c>
      <c r="F14" s="116">
        <f t="shared" si="1"/>
        <v>41713.84517616551</v>
      </c>
      <c r="G14" s="116">
        <f t="shared" si="1"/>
        <v>48471.752044515386</v>
      </c>
      <c r="H14" s="116">
        <f t="shared" si="1"/>
        <v>41899.25950954604</v>
      </c>
      <c r="I14" s="116">
        <f t="shared" si="1"/>
        <v>46679.05924187497</v>
      </c>
      <c r="J14" s="116">
        <f t="shared" si="1"/>
        <v>52131.43365257415</v>
      </c>
      <c r="K14" s="116">
        <f t="shared" si="1"/>
        <v>62141.66526992799</v>
      </c>
      <c r="L14" s="116">
        <f t="shared" si="1"/>
        <v>70399.38341237899</v>
      </c>
      <c r="M14" s="116">
        <f t="shared" si="1"/>
        <v>86628.00566080837</v>
      </c>
      <c r="N14" s="116">
        <f t="shared" si="1"/>
        <v>86353.74438203327</v>
      </c>
      <c r="O14" s="116">
        <f t="shared" si="1"/>
        <v>74058.28026311182</v>
      </c>
      <c r="P14" s="116">
        <f t="shared" si="1"/>
        <v>727042.644011025</v>
      </c>
    </row>
    <row r="15" spans="1:16" s="6" customFormat="1" ht="12.75">
      <c r="A15" s="20">
        <v>456</v>
      </c>
      <c r="B15" s="20"/>
      <c r="C15" s="24" t="s">
        <v>13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f>SUM(D15:O15)</f>
        <v>0</v>
      </c>
    </row>
    <row r="16" spans="2:16" s="6" customFormat="1" ht="13.5" thickBot="1">
      <c r="B16" s="25"/>
      <c r="C16" s="27" t="s">
        <v>14</v>
      </c>
      <c r="D16" s="117">
        <f aca="true" t="shared" si="2" ref="D16:P16">+D15+D14</f>
        <v>65639.13619061229</v>
      </c>
      <c r="E16" s="117">
        <f t="shared" si="2"/>
        <v>50927.079207476294</v>
      </c>
      <c r="F16" s="117">
        <f t="shared" si="2"/>
        <v>41713.84517616551</v>
      </c>
      <c r="G16" s="117">
        <f t="shared" si="2"/>
        <v>48471.752044515386</v>
      </c>
      <c r="H16" s="117">
        <f t="shared" si="2"/>
        <v>41899.25950954604</v>
      </c>
      <c r="I16" s="117">
        <f t="shared" si="2"/>
        <v>46679.05924187497</v>
      </c>
      <c r="J16" s="117">
        <f t="shared" si="2"/>
        <v>52131.43365257415</v>
      </c>
      <c r="K16" s="117">
        <f t="shared" si="2"/>
        <v>62141.66526992799</v>
      </c>
      <c r="L16" s="117">
        <f t="shared" si="2"/>
        <v>70399.38341237899</v>
      </c>
      <c r="M16" s="117">
        <f t="shared" si="2"/>
        <v>86628.00566080837</v>
      </c>
      <c r="N16" s="117">
        <f t="shared" si="2"/>
        <v>86353.74438203327</v>
      </c>
      <c r="O16" s="117">
        <f t="shared" si="2"/>
        <v>74058.28026311182</v>
      </c>
      <c r="P16" s="117">
        <f t="shared" si="2"/>
        <v>727042.644011025</v>
      </c>
    </row>
    <row r="17" spans="2:15" s="6" customFormat="1" ht="13.5" thickTop="1">
      <c r="B17" s="20"/>
      <c r="C17" s="2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6" s="6" customFormat="1" ht="12.75">
      <c r="B18" s="20"/>
      <c r="C18" s="24" t="s">
        <v>15</v>
      </c>
      <c r="D18" s="28">
        <v>1913303.1251614</v>
      </c>
      <c r="E18" s="28">
        <v>1657047.8676600645</v>
      </c>
      <c r="F18" s="28">
        <v>1577189.5806516649</v>
      </c>
      <c r="G18" s="28">
        <v>1478857.6443869008</v>
      </c>
      <c r="H18" s="28">
        <v>1508754.6619947057</v>
      </c>
      <c r="I18" s="28">
        <v>1537625.9368361093</v>
      </c>
      <c r="J18" s="28">
        <v>1499972.9904922962</v>
      </c>
      <c r="K18" s="28">
        <v>1690860.2027958683</v>
      </c>
      <c r="L18" s="28">
        <v>1881084.5255833436</v>
      </c>
      <c r="M18" s="28">
        <v>2141613.5428265384</v>
      </c>
      <c r="N18" s="28">
        <v>2177708.7404559324</v>
      </c>
      <c r="O18" s="28">
        <v>1859918.7652641297</v>
      </c>
      <c r="P18" s="28">
        <f>SUM(D18:O18)</f>
        <v>20923937.584108956</v>
      </c>
    </row>
    <row r="19" spans="1:16" s="6" customFormat="1" ht="12.75">
      <c r="A19" s="10">
        <v>0.064</v>
      </c>
      <c r="B19" s="20"/>
      <c r="C19" s="24" t="s">
        <v>16</v>
      </c>
      <c r="D19" s="28">
        <v>1790851.7251510704</v>
      </c>
      <c r="E19" s="28">
        <v>1550996.8041298203</v>
      </c>
      <c r="F19" s="28">
        <v>1476249.4474899583</v>
      </c>
      <c r="G19" s="28">
        <v>1384210.755146139</v>
      </c>
      <c r="H19" s="28">
        <v>1412194.3636270445</v>
      </c>
      <c r="I19" s="28">
        <v>1439217.8768785982</v>
      </c>
      <c r="J19" s="28">
        <v>1403974.7191007892</v>
      </c>
      <c r="K19" s="28">
        <v>1582645.1498169326</v>
      </c>
      <c r="L19" s="28">
        <v>1760695.1159460095</v>
      </c>
      <c r="M19" s="28">
        <v>2004550.2760856398</v>
      </c>
      <c r="N19" s="28">
        <v>2038335.3810667526</v>
      </c>
      <c r="O19" s="28">
        <v>1740883.9642872254</v>
      </c>
      <c r="P19" s="28">
        <f>SUM(D19:O19)</f>
        <v>19584805.578725982</v>
      </c>
    </row>
    <row r="20" spans="2:16" s="6" customFormat="1" ht="12.75">
      <c r="B20" s="20"/>
      <c r="C20" s="2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 t="s">
        <v>17</v>
      </c>
      <c r="P20" s="28"/>
    </row>
    <row r="21" spans="2:16" s="6" customFormat="1" ht="12.75">
      <c r="B21" s="20"/>
      <c r="C21" s="2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1" t="s">
        <v>18</v>
      </c>
      <c r="P21" s="118">
        <f>+P16</f>
        <v>727042.644011025</v>
      </c>
    </row>
    <row r="22" spans="2:16" s="6" customFormat="1" ht="12.75">
      <c r="B22" s="20"/>
      <c r="C22" s="24"/>
      <c r="D22" s="28"/>
      <c r="E22" s="28"/>
      <c r="F22" s="28"/>
      <c r="G22" s="28"/>
      <c r="H22" s="28"/>
      <c r="I22" s="28"/>
      <c r="J22" s="28"/>
      <c r="K22" s="28"/>
      <c r="L22" s="28"/>
      <c r="M22" s="31" t="s">
        <v>19</v>
      </c>
      <c r="N22" s="11">
        <v>0.5</v>
      </c>
      <c r="O22" s="123">
        <v>18360.084019990376</v>
      </c>
      <c r="P22" s="119">
        <f>-O22*N22</f>
        <v>-9180.042009995188</v>
      </c>
    </row>
    <row r="23" spans="2:16" s="6" customFormat="1" ht="12.75">
      <c r="B23" s="20"/>
      <c r="C23" s="24"/>
      <c r="D23" s="28"/>
      <c r="E23" s="28"/>
      <c r="F23" s="28"/>
      <c r="G23" s="28"/>
      <c r="H23" s="28"/>
      <c r="I23" s="28"/>
      <c r="J23" s="28"/>
      <c r="K23" s="28"/>
      <c r="L23" s="28"/>
      <c r="M23" s="31" t="s">
        <v>20</v>
      </c>
      <c r="N23" s="11">
        <v>0.012</v>
      </c>
      <c r="O23" s="123">
        <v>143971.61565139683</v>
      </c>
      <c r="P23" s="119">
        <f>-O23*N23</f>
        <v>-1727.659387816762</v>
      </c>
    </row>
    <row r="24" spans="2:16" s="6" customFormat="1" ht="12.75">
      <c r="B24" s="20"/>
      <c r="C24" s="24"/>
      <c r="D24" s="28"/>
      <c r="E24" s="28"/>
      <c r="F24" s="28"/>
      <c r="G24" s="28"/>
      <c r="H24" s="28"/>
      <c r="I24" s="28"/>
      <c r="J24" s="28"/>
      <c r="K24" s="28"/>
      <c r="L24" s="28"/>
      <c r="M24" s="31" t="s">
        <v>21</v>
      </c>
      <c r="N24" s="11">
        <v>0.03</v>
      </c>
      <c r="O24" s="123">
        <v>35703.57451779671</v>
      </c>
      <c r="P24" s="119">
        <f>-O24*N24</f>
        <v>-1071.1072355339013</v>
      </c>
    </row>
    <row r="25" spans="2:16" s="6" customFormat="1" ht="13.5" thickBot="1">
      <c r="B25" s="20"/>
      <c r="C25" s="24"/>
      <c r="D25" s="28"/>
      <c r="E25" s="28"/>
      <c r="F25" s="28"/>
      <c r="G25" s="28"/>
      <c r="H25" s="28"/>
      <c r="I25" s="28"/>
      <c r="J25" s="28"/>
      <c r="K25" s="28"/>
      <c r="L25" s="28"/>
      <c r="M25" s="19"/>
      <c r="N25" s="19"/>
      <c r="O25" s="30" t="s">
        <v>22</v>
      </c>
      <c r="P25" s="117">
        <f>SUM(P21:P24)</f>
        <v>715063.8353776791</v>
      </c>
    </row>
    <row r="26" spans="2:16" s="6" customFormat="1" ht="13.5" thickTop="1">
      <c r="B26" s="20"/>
      <c r="C26" s="24"/>
      <c r="D26" s="28"/>
      <c r="E26" s="28"/>
      <c r="F26" s="28"/>
      <c r="G26" s="28"/>
      <c r="H26" s="28"/>
      <c r="I26" s="28"/>
      <c r="J26" s="28"/>
      <c r="K26" s="28"/>
      <c r="L26" s="28"/>
      <c r="M26" s="19"/>
      <c r="N26" s="19"/>
      <c r="O26" s="30" t="s">
        <v>23</v>
      </c>
      <c r="P26" s="119">
        <v>54626.0378038323</v>
      </c>
    </row>
    <row r="27" spans="2:16" s="6" customFormat="1" ht="12.75">
      <c r="B27" s="20"/>
      <c r="C27" s="24"/>
      <c r="D27" s="28"/>
      <c r="E27" s="28"/>
      <c r="F27" s="28"/>
      <c r="G27" s="28"/>
      <c r="H27" s="28"/>
      <c r="I27" s="28"/>
      <c r="J27" s="28"/>
      <c r="K27" s="28"/>
      <c r="L27" s="32"/>
      <c r="M27" s="19"/>
      <c r="N27" s="19"/>
      <c r="O27" s="30" t="s">
        <v>24</v>
      </c>
      <c r="P27" s="19">
        <v>492.26622</v>
      </c>
    </row>
    <row r="28" spans="2:16" s="6" customFormat="1" ht="13.5" thickBot="1">
      <c r="B28" s="20"/>
      <c r="C28" s="24"/>
      <c r="D28" s="28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30" t="s">
        <v>25</v>
      </c>
      <c r="P28" s="120">
        <f>SUM(P25:P27)</f>
        <v>770182.1394015114</v>
      </c>
    </row>
    <row r="29" spans="2:16" s="33" customFormat="1" ht="16.5" thickTop="1">
      <c r="B29" s="34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14"/>
      <c r="N29" s="14"/>
      <c r="O29" s="14" t="s">
        <v>26</v>
      </c>
      <c r="P29" s="121">
        <v>773369.0382360839</v>
      </c>
    </row>
    <row r="30" spans="2:16" s="33" customFormat="1" ht="12.75">
      <c r="B30" s="37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15"/>
      <c r="N30" s="15"/>
      <c r="O30" s="15" t="s">
        <v>4</v>
      </c>
      <c r="P30" s="122">
        <f>P28-P29</f>
        <v>-3186.898834572523</v>
      </c>
    </row>
    <row r="31" spans="3:16" s="12" customFormat="1" ht="12.75">
      <c r="C31" s="13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7"/>
      <c r="P31" s="18"/>
    </row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</sheetData>
  <conditionalFormatting sqref="D39:P39 D17:O17 D69:O69">
    <cfRule type="cellIs" priority="1" dxfId="0" operator="equal" stopIfTrue="1">
      <formula>"Error"</formula>
    </cfRule>
  </conditionalFormatting>
  <printOptions horizontalCentered="1" verticalCentered="1"/>
  <pageMargins left="0.2" right="0.21" top="1.02" bottom="0.41" header="0.34" footer="0.18"/>
  <pageSetup fitToHeight="1" fitToWidth="1" horizontalDpi="600" verticalDpi="600" orientation="landscape" scale="83" r:id="rId1"/>
  <headerFooter alignWithMargins="0">
    <oddFooter>&amp;LEleventh Exhibit to the
Prefiled Rebuttal Testimony of
Julia M. Ryan&amp;RExhibit No. ___(JMR-23)
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2004-11-03T11:17:11Z</cp:lastPrinted>
  <dcterms:created xsi:type="dcterms:W3CDTF">2004-10-25T22:57:37Z</dcterms:created>
  <dcterms:modified xsi:type="dcterms:W3CDTF">2004-11-05T00:06:19Z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