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pRates\Public\GASRECON\1. 191 Accounts and PGA Reports\3. 191 &amp; Migration Adjust - Send to WUTC\2024\10. October\"/>
    </mc:Choice>
  </mc:AlternateContent>
  <bookViews>
    <workbookView xWindow="7605" yWindow="405" windowWidth="20505" windowHeight="14415"/>
  </bookViews>
  <sheets>
    <sheet name="191 Accounts" sheetId="2" r:id="rId1"/>
    <sheet name="Migration Adjust" sheetId="4" r:id="rId2"/>
  </sheets>
  <definedNames>
    <definedName name="_____________________six6" localSheetId="1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1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1" hidden="1">{#N/A,#N/A,FALSE,"schA"}</definedName>
    <definedName name="____________________www1" hidden="1">{#N/A,#N/A,FALSE,"schA"}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ex1" localSheetId="1" hidden="1">{#N/A,#N/A,FALSE,"Summ";#N/A,#N/A,FALSE,"General"}</definedName>
    <definedName name="_______ex1" hidden="1">{#N/A,#N/A,FALSE,"Summ";#N/A,#N/A,FALSE,"General"}</definedName>
    <definedName name="_______new1" localSheetId="1" hidden="1">{#N/A,#N/A,FALSE,"Summ";#N/A,#N/A,FALSE,"General"}</definedName>
    <definedName name="_______new1" hidden="1">{#N/A,#N/A,FALSE,"Summ";#N/A,#N/A,FALSE,"General"}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ex1" localSheetId="1" hidden="1">{#N/A,#N/A,FALSE,"Summ";#N/A,#N/A,FALSE,"General"}</definedName>
    <definedName name="______ex1" hidden="1">{#N/A,#N/A,FALSE,"Summ";#N/A,#N/A,FALSE,"General"}</definedName>
    <definedName name="______new1" localSheetId="1" hidden="1">{#N/A,#N/A,FALSE,"Summ";#N/A,#N/A,FALSE,"General"}</definedName>
    <definedName name="______new1" hidden="1">{#N/A,#N/A,FALSE,"Summ";#N/A,#N/A,FALSE,"General"}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ex1" localSheetId="1" hidden="1">{#N/A,#N/A,FALSE,"Summ";#N/A,#N/A,FALSE,"General"}</definedName>
    <definedName name="_____ex1" hidden="1">{#N/A,#N/A,FALSE,"Summ";#N/A,#N/A,FALSE,"General"}</definedName>
    <definedName name="_____new1" localSheetId="1" hidden="1">{#N/A,#N/A,FALSE,"Summ";#N/A,#N/A,FALSE,"General"}</definedName>
    <definedName name="_____new1" hidden="1">{#N/A,#N/A,FALSE,"Summ";#N/A,#N/A,FALSE,"General"}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ex1" localSheetId="1" hidden="1">{#N/A,#N/A,FALSE,"Summ";#N/A,#N/A,FALSE,"General"}</definedName>
    <definedName name="____ex1" hidden="1">{#N/A,#N/A,FALSE,"Summ";#N/A,#N/A,FALSE,"General"}</definedName>
    <definedName name="____new1" localSheetId="1" hidden="1">{#N/A,#N/A,FALSE,"Summ";#N/A,#N/A,FALSE,"General"}</definedName>
    <definedName name="____new1" hidden="1">{#N/A,#N/A,FALSE,"Summ";#N/A,#N/A,FALSE,"General"}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ex1" localSheetId="1" hidden="1">{#N/A,#N/A,FALSE,"Summ";#N/A,#N/A,FALSE,"General"}</definedName>
    <definedName name="___ex1" hidden="1">{#N/A,#N/A,FALSE,"Summ";#N/A,#N/A,FALSE,"General"}</definedName>
    <definedName name="___new1" localSheetId="1" hidden="1">{#N/A,#N/A,FALSE,"Summ";#N/A,#N/A,FALSE,"General"}</definedName>
    <definedName name="___new1" hidden="1">{#N/A,#N/A,FALSE,"Summ";#N/A,#N/A,FALSE,"General"}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D" hidden="1">#REF!</definedName>
    <definedName name="__123Graph_ECURRENT" hidden="1">#REF!</definedName>
    <definedName name="__ex1" localSheetId="1" hidden="1">{#N/A,#N/A,FALSE,"Summ";#N/A,#N/A,FALSE,"General"}</definedName>
    <definedName name="__ex1" hidden="1">{#N/A,#N/A,FALSE,"Summ";#N/A,#N/A,FALSE,"General"}</definedName>
    <definedName name="__new1" localSheetId="1" hidden="1">{#N/A,#N/A,FALSE,"Summ";#N/A,#N/A,FALSE,"General"}</definedName>
    <definedName name="__new1" hidden="1">{#N/A,#N/A,FALSE,"Summ";#N/A,#N/A,FALSE,"General"}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2__123Graph_ABUDG6_Dtons_inv" hidden="1">#REF!</definedName>
    <definedName name="_3__123Graph_ABUDG6_Dtons_inv" hidden="1">#REF!</definedName>
    <definedName name="_4__123Graph_ABUDG6_Dtons_inv" hidden="1">#REF!</definedName>
    <definedName name="_6__123Graph_CBUDG6_D_ESCRPR" hidden="1">#REF!</definedName>
    <definedName name="_7__123Graph_CBUDG6_D_ESCRPR" hidden="1">#REF!</definedName>
    <definedName name="_7__123Graph_DBUDG6_D_ESCRPR" hidden="1">#REF!</definedName>
    <definedName name="_8__123Graph_DBUDG6_D_ESCRPR" hidden="1">#REF!</definedName>
    <definedName name="_ex1" localSheetId="1" hidden="1">{#N/A,#N/A,FALSE,"Summ";#N/A,#N/A,FALSE,"General"}</definedName>
    <definedName name="_ex1" hidden="1">{#N/A,#N/A,FALSE,"Summ";#N/A,#N/A,FALSE,"General"}</definedName>
    <definedName name="_Key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Order1" hidden="1">0</definedName>
    <definedName name="_Order2" hidden="1">0</definedName>
    <definedName name="_Parse_In" hidden="1">#REF!</definedName>
    <definedName name="_Regression_Out" hidden="1">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{"Plat Summary",#N/A,FALSE,"PLAT DESIGN"}</definedName>
    <definedName name="a" hidden="1">{"Plat Summary",#N/A,FALSE,"PLAT DESIGN"}</definedName>
    <definedName name="aaa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b" localSheetId="1" hidden="1">{"Plat Summary",#N/A,FALSE,"PLAT DESIGN"}</definedName>
    <definedName name="b" hidden="1">{"Plat Summary",#N/A,FALSE,"PLAT DESIGN"}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1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1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1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" localSheetId="1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1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gary" localSheetId="1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NOYT" localSheetId="1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rec_weco_gl_contract_aug99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ntri" hidden="1">1000</definedName>
    <definedName name="solver_rsmp" hidden="1">2</definedName>
    <definedName name="solver_seed" hidden="1">0</definedName>
    <definedName name="sue" localSheetId="1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1" hidden="1">{"Plat Summary",#N/A,FALSE,"PLAT DESIGN"}</definedName>
    <definedName name="summary" hidden="1">{"Plat Summary",#N/A,FALSE,"PLAT DESIGN"}</definedName>
    <definedName name="susan" localSheetId="1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1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1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1" hidden="1">{#N/A,#N/A,FALSE,"Cost Adjustment "}</definedName>
    <definedName name="wrn.Cost._.Adjustment." hidden="1">{#N/A,#N/A,FALSE,"Cost Adjustment 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1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1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1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1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1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1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mi._.Annual._.Cost._.Adj." localSheetId="1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1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test." localSheetId="1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1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  <definedName name="zzz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4" l="1"/>
  <c r="E24" i="4" s="1"/>
  <c r="F23" i="4"/>
  <c r="G23" i="4" s="1"/>
  <c r="B23" i="4"/>
  <c r="C23" i="4" s="1"/>
  <c r="D22" i="4"/>
  <c r="E22" i="4" s="1"/>
  <c r="F21" i="4"/>
  <c r="G21" i="4" s="1"/>
  <c r="B21" i="4"/>
  <c r="C21" i="4" s="1"/>
  <c r="D20" i="4"/>
  <c r="E20" i="4" s="1"/>
  <c r="G13" i="4"/>
  <c r="F24" i="4"/>
  <c r="G24" i="4" s="1"/>
  <c r="E13" i="4"/>
  <c r="C13" i="4"/>
  <c r="B24" i="4"/>
  <c r="C24" i="4" s="1"/>
  <c r="G12" i="4"/>
  <c r="E12" i="4"/>
  <c r="D23" i="4"/>
  <c r="E23" i="4" s="1"/>
  <c r="C12" i="4"/>
  <c r="G11" i="4"/>
  <c r="F22" i="4"/>
  <c r="G22" i="4" s="1"/>
  <c r="E11" i="4"/>
  <c r="C11" i="4"/>
  <c r="B22" i="4"/>
  <c r="C22" i="4" s="1"/>
  <c r="G10" i="4"/>
  <c r="E10" i="4"/>
  <c r="D21" i="4"/>
  <c r="E21" i="4" s="1"/>
  <c r="C10" i="4"/>
  <c r="G9" i="4"/>
  <c r="F20" i="4"/>
  <c r="G20" i="4" s="1"/>
  <c r="E9" i="4"/>
  <c r="C9" i="4"/>
  <c r="B20" i="4"/>
  <c r="C20" i="4" s="1"/>
  <c r="D24" i="2" l="1"/>
  <c r="D85" i="2" l="1"/>
  <c r="D52" i="2"/>
  <c r="D53" i="2" s="1"/>
  <c r="D67" i="2" l="1"/>
  <c r="D68" i="2" s="1"/>
  <c r="D81" i="2" l="1"/>
  <c r="D15" i="2"/>
  <c r="D74" i="2" l="1"/>
  <c r="D59" i="2"/>
  <c r="D42" i="2" l="1"/>
  <c r="D16" i="2"/>
  <c r="D33" i="2" l="1"/>
  <c r="D86" i="2" l="1"/>
  <c r="D60" i="2" l="1"/>
  <c r="D43" i="2" l="1"/>
  <c r="D25" i="2" l="1"/>
  <c r="D34" i="2"/>
  <c r="D75" i="2"/>
  <c r="D82" i="2"/>
  <c r="D89" i="2" l="1"/>
  <c r="D88" i="2"/>
  <c r="D87" i="2"/>
</calcChain>
</file>

<file path=xl/sharedStrings.xml><?xml version="1.0" encoding="utf-8"?>
<sst xmlns="http://schemas.openxmlformats.org/spreadsheetml/2006/main" count="98" uniqueCount="41">
  <si>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</si>
  <si>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</si>
  <si>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</si>
  <si>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</si>
  <si>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</si>
  <si>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</si>
  <si>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</si>
  <si>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</si>
  <si>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</si>
  <si>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</si>
  <si>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</si>
  <si>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</si>
  <si>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</si>
  <si>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</si>
  <si>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</si>
  <si>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</si>
  <si>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</si>
  <si>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</si>
  <si>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</si>
  <si>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</si>
  <si>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</si>
  <si>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</si>
  <si>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</si>
  <si>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</si>
  <si>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</si>
  <si>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</si>
  <si>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Reclass to PLNG</t>
  </si>
  <si>
    <t>PGA Supplemental Amortization (Demand) - 106B</t>
  </si>
  <si>
    <t>October</t>
  </si>
  <si>
    <t xml:space="preserve">for use in </t>
  </si>
  <si>
    <t>The migration unit adjustments, applicable for 12 months, for customers converting</t>
  </si>
  <si>
    <t>COMBINED</t>
  </si>
  <si>
    <t>COMMODITY</t>
  </si>
  <si>
    <t>DEMAND</t>
  </si>
  <si>
    <t>RS 31</t>
  </si>
  <si>
    <t>RS 41</t>
  </si>
  <si>
    <t>RS 85</t>
  </si>
  <si>
    <t>RS 86</t>
  </si>
  <si>
    <t>RS 87</t>
  </si>
  <si>
    <t>FROM SALES TO TRANSPORT in November, 2024 are as follows:</t>
  </si>
  <si>
    <t>FROM TRANSPORT TO SALES in November, 2024 are as follows: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</si>
</sst>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  <numFmt numFmtId="167" formatCode="mmmm\ yyyy"/>
    <numFmt numFmtId="168" formatCode="_(&quot;$&quot;* #,##0.00000_);_(&quot;$&quot;* \(#,##0.00000\);_(&quot;$&quot;* &quot;-&quot;?????_);_(@_)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sz val="10"/>
      <name val="Arial"/>
      <family val="2"/>
    </font>
    <font>
      <sz val="8"/>
      <name val="Arial"/>
    </font>
    <font>
      <b/>
      <sz val="8"/>
      <color rgb="FF0000FF"/>
      <name val="Arial"/>
      <family val="2"/>
    </font>
    <font>
      <b/>
      <u/>
      <sz val="8"/>
      <name val="Arial"/>
      <family val="2"/>
    </font>
    <font>
      <b/>
      <u/>
      <sz val="8"/>
      <color rgb="FF0000FF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12" fillId="0" borderId="0"/>
    <xf numFmtId="0" fontId="1" fillId="0" borderId="0"/>
  </cellStyleXfs>
  <cellXfs count="59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5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5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4" fillId="0" borderId="0" xfId="3" applyNumberFormat="1" applyFont="1" applyFill="1"/>
    <xf numFmtId="4" fontId="3" fillId="0" borderId="0" xfId="0" applyNumberFormat="1" applyFont="1" applyFill="1"/>
    <xf numFmtId="43" fontId="4" fillId="0" borderId="0" xfId="3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4" fontId="7" fillId="0" borderId="0" xfId="0" applyNumberFormat="1" applyFont="1" applyFill="1"/>
    <xf numFmtId="0" fontId="6" fillId="0" borderId="0" xfId="2" applyFont="1" applyFill="1"/>
    <xf numFmtId="0" fontId="7" fillId="0" borderId="0" xfId="2" applyFont="1" applyFill="1"/>
    <xf numFmtId="44" fontId="3" fillId="0" borderId="0" xfId="4" applyFont="1" applyFill="1"/>
    <xf numFmtId="43" fontId="10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 applyFill="1"/>
    <xf numFmtId="4" fontId="7" fillId="0" borderId="0" xfId="0" applyNumberFormat="1" applyFont="1" applyFill="1"/>
    <xf numFmtId="44" fontId="4" fillId="0" borderId="0" xfId="4" applyFont="1" applyFill="1"/>
    <xf numFmtId="4" fontId="6" fillId="0" borderId="0" xfId="0" applyNumberFormat="1" applyFont="1" applyFill="1"/>
    <xf numFmtId="43" fontId="3" fillId="0" borderId="0" xfId="0" applyNumberFormat="1" applyFont="1" applyFill="1"/>
    <xf numFmtId="43" fontId="3" fillId="0" borderId="1" xfId="6" applyNumberFormat="1" applyFont="1" applyFill="1" applyBorder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43" fontId="3" fillId="0" borderId="0" xfId="8" applyFont="1" applyFill="1"/>
    <xf numFmtId="0" fontId="2" fillId="0" borderId="0" xfId="0" applyFont="1" applyFill="1"/>
    <xf numFmtId="0" fontId="14" fillId="0" borderId="0" xfId="2" applyFont="1" applyFill="1" applyAlignment="1">
      <alignment horizontal="center"/>
    </xf>
    <xf numFmtId="17" fontId="15" fillId="0" borderId="0" xfId="3" applyNumberFormat="1" applyFont="1" applyFill="1" applyAlignment="1">
      <alignment horizontal="center" wrapText="1"/>
    </xf>
    <xf numFmtId="0" fontId="1" fillId="0" borderId="0" xfId="11"/>
    <xf numFmtId="0" fontId="16" fillId="0" borderId="0" xfId="11" applyFont="1"/>
    <xf numFmtId="0" fontId="16" fillId="0" borderId="2" xfId="11" applyFont="1" applyBorder="1" applyAlignment="1">
      <alignment horizontal="centerContinuous"/>
    </xf>
    <xf numFmtId="168" fontId="1" fillId="0" borderId="0" xfId="11" applyNumberFormat="1"/>
    <xf numFmtId="0" fontId="1" fillId="0" borderId="0" xfId="1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166" fontId="13" fillId="0" borderId="0" xfId="0" applyNumberFormat="1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2" fillId="0" borderId="0" xfId="11" applyFont="1" applyAlignment="1">
      <alignment horizontal="center" wrapText="1"/>
    </xf>
    <xf numFmtId="0" fontId="2" fillId="0" borderId="0" xfId="10" applyFont="1" applyAlignment="1">
      <alignment wrapText="1"/>
    </xf>
    <xf numFmtId="167" fontId="16" fillId="2" borderId="0" xfId="11" applyNumberFormat="1" applyFont="1" applyFill="1" applyAlignment="1">
      <alignment horizontal="center" wrapText="1"/>
    </xf>
    <xf numFmtId="0" fontId="12" fillId="2" borderId="0" xfId="10" applyFill="1" applyAlignment="1">
      <alignment horizontal="center" wrapText="1"/>
    </xf>
    <xf numFmtId="168" fontId="1" fillId="0" borderId="0" xfId="11" applyNumberFormat="1" applyFill="1"/>
    <xf numFmtId="0" fontId="1" fillId="0" borderId="0" xfId="11" applyFill="1"/>
    <xf numFmtId="0" fontId="16" fillId="0" borderId="0" xfId="11" applyFont="1" applyFill="1"/>
    <xf numFmtId="0" fontId="1" fillId="0" borderId="0" xfId="11" applyFill="1" applyAlignment="1">
      <alignment horizontal="center"/>
    </xf>
  </cellXfs>
  <cellStyles count="12">
    <cellStyle name="Comma" xfId="8" builtinId="3"/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3" xfId="9"/>
    <cellStyle name="Normal 4" xfId="10"/>
    <cellStyle name="Normal 5" xfId="3"/>
    <cellStyle name="Normal_PERSONAL" xfId="11"/>
  </cellStyles>
  <dxfs count="4"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89</xdr:row>
      <xdr:rowOff>131240</xdr:rowOff>
    </xdr:from>
    <xdr:to>
      <xdr:col>8</xdr:col>
      <xdr:colOff>419100</xdr:colOff>
      <xdr:row>112</xdr:row>
      <xdr:rowOff>10456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1580290"/>
          <a:ext cx="7991475" cy="3260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4"/>
  <sheetViews>
    <sheetView tabSelected="1" zoomScaleNormal="100" workbookViewId="0">
      <pane ySplit="7" topLeftCell="A8" activePane="bottomLeft" state="frozen"/>
      <selection pane="bottomLeft" activeCell="H23" sqref="H23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3.570312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8" width="9.140625" style="2"/>
    <col min="19" max="19" width="12.5703125" style="2" bestFit="1" customWidth="1"/>
    <col min="20" max="16384" width="9.140625" style="2"/>
  </cols>
  <sheetData>
    <row r="1" spans="1:8" x14ac:dyDescent="0.2">
      <c r="A1" s="46" t="s">
        <v>17</v>
      </c>
      <c r="B1" s="47"/>
      <c r="C1" s="47"/>
      <c r="D1" s="47"/>
    </row>
    <row r="2" spans="1:8" x14ac:dyDescent="0.2">
      <c r="A2" s="46" t="s">
        <v>18</v>
      </c>
      <c r="B2" s="47"/>
      <c r="C2" s="47"/>
      <c r="D2" s="47"/>
    </row>
    <row r="3" spans="1:8" ht="10.5" customHeight="1" x14ac:dyDescent="0.2">
      <c r="A3" s="48" t="s">
        <v>28</v>
      </c>
      <c r="B3" s="48"/>
      <c r="C3" s="48"/>
      <c r="D3" s="48"/>
    </row>
    <row r="4" spans="1:8" x14ac:dyDescent="0.2">
      <c r="A4" s="49">
        <v>2024</v>
      </c>
      <c r="B4" s="50"/>
      <c r="C4" s="50"/>
      <c r="D4" s="50"/>
    </row>
    <row r="5" spans="1:8" x14ac:dyDescent="0.2">
      <c r="A5" s="38"/>
      <c r="B5" s="38"/>
      <c r="C5" s="1"/>
      <c r="D5" s="38"/>
    </row>
    <row r="6" spans="1:8" x14ac:dyDescent="0.2">
      <c r="A6" s="7"/>
      <c r="B6" s="7"/>
      <c r="C6" s="39" t="s">
        <v>16</v>
      </c>
      <c r="D6" s="40">
        <v>45595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-106873.29</v>
      </c>
      <c r="F10" s="11"/>
      <c r="H10" s="11"/>
    </row>
    <row r="11" spans="1:8" x14ac:dyDescent="0.2">
      <c r="A11" s="4"/>
      <c r="B11" s="4" t="s">
        <v>3</v>
      </c>
      <c r="C11" s="4"/>
      <c r="D11" s="12"/>
      <c r="F11" s="11"/>
      <c r="H11" s="11"/>
    </row>
    <row r="12" spans="1:8" x14ac:dyDescent="0.2">
      <c r="A12" s="4"/>
      <c r="B12" s="4" t="s">
        <v>4</v>
      </c>
      <c r="C12" s="4"/>
      <c r="D12" s="12">
        <v>4020</v>
      </c>
    </row>
    <row r="13" spans="1:8" x14ac:dyDescent="0.2">
      <c r="A13" s="4"/>
      <c r="B13" s="4" t="s">
        <v>5</v>
      </c>
      <c r="C13" s="4"/>
      <c r="D13" s="12"/>
    </row>
    <row r="14" spans="1:8" x14ac:dyDescent="0.2">
      <c r="A14" s="4"/>
      <c r="B14" s="4" t="s">
        <v>6</v>
      </c>
      <c r="C14" s="4"/>
      <c r="D14" s="12">
        <v>-8916.84</v>
      </c>
    </row>
    <row r="15" spans="1:8" x14ac:dyDescent="0.2">
      <c r="A15" s="4"/>
      <c r="B15" s="4" t="s">
        <v>7</v>
      </c>
      <c r="C15" s="4"/>
      <c r="D15" s="14">
        <f>SUM(D11:D14)</f>
        <v>-4896.84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-111770.12999999999</v>
      </c>
      <c r="E16" s="11"/>
      <c r="F16" s="13"/>
    </row>
    <row r="17" spans="1:19" x14ac:dyDescent="0.2">
      <c r="A17" s="4"/>
      <c r="B17" s="4"/>
      <c r="C17" s="4"/>
      <c r="D17" s="8"/>
    </row>
    <row r="18" spans="1:19" x14ac:dyDescent="0.2">
      <c r="A18" s="7" t="s">
        <v>19</v>
      </c>
      <c r="B18" s="4"/>
      <c r="C18" s="4">
        <v>19100162</v>
      </c>
      <c r="D18" s="8"/>
    </row>
    <row r="19" spans="1:19" x14ac:dyDescent="0.2">
      <c r="A19" s="4"/>
      <c r="B19" s="4" t="s">
        <v>2</v>
      </c>
      <c r="C19" s="4"/>
      <c r="D19" s="10">
        <v>-10004119.93</v>
      </c>
      <c r="F19" s="11"/>
      <c r="G19" s="11"/>
      <c r="I19" s="11"/>
    </row>
    <row r="20" spans="1:19" x14ac:dyDescent="0.2">
      <c r="A20" s="4"/>
      <c r="B20" s="4" t="s">
        <v>3</v>
      </c>
      <c r="C20" s="4"/>
      <c r="D20" s="12"/>
      <c r="F20" s="11"/>
      <c r="G20" s="11"/>
      <c r="I20" s="11"/>
    </row>
    <row r="21" spans="1:19" x14ac:dyDescent="0.2">
      <c r="A21" s="4"/>
      <c r="B21" s="4" t="s">
        <v>4</v>
      </c>
      <c r="C21" s="4"/>
      <c r="D21" s="12">
        <v>9931789</v>
      </c>
    </row>
    <row r="22" spans="1:19" x14ac:dyDescent="0.2">
      <c r="A22" s="4"/>
      <c r="B22" s="4" t="s">
        <v>5</v>
      </c>
      <c r="C22" s="4"/>
      <c r="D22" s="12"/>
    </row>
    <row r="23" spans="1:19" x14ac:dyDescent="0.2">
      <c r="A23" s="4"/>
      <c r="B23" s="4" t="s">
        <v>6</v>
      </c>
      <c r="C23" s="4"/>
      <c r="D23" s="12">
        <v>21243.599999999999</v>
      </c>
    </row>
    <row r="24" spans="1:19" x14ac:dyDescent="0.2">
      <c r="A24" s="4"/>
      <c r="B24" s="4" t="s">
        <v>7</v>
      </c>
      <c r="C24" s="4"/>
      <c r="D24" s="14">
        <f>SUM(D20:D23)</f>
        <v>9953032.5999999996</v>
      </c>
      <c r="E24" s="11"/>
    </row>
    <row r="25" spans="1:19" x14ac:dyDescent="0.2">
      <c r="A25" s="4"/>
      <c r="B25" s="4" t="s">
        <v>8</v>
      </c>
      <c r="C25" s="4"/>
      <c r="D25" s="13">
        <f>+D24+D19</f>
        <v>-51087.330000000075</v>
      </c>
      <c r="E25" s="13"/>
      <c r="F25" s="11"/>
      <c r="S25" s="37"/>
    </row>
    <row r="26" spans="1:19" x14ac:dyDescent="0.2">
      <c r="A26" s="4"/>
      <c r="B26" s="4"/>
      <c r="C26" s="4"/>
      <c r="D26" s="5"/>
    </row>
    <row r="27" spans="1:19" hidden="1" x14ac:dyDescent="0.2">
      <c r="A27" s="9" t="s">
        <v>20</v>
      </c>
      <c r="B27" s="4"/>
      <c r="C27" s="4">
        <v>19100192</v>
      </c>
      <c r="D27" s="5"/>
    </row>
    <row r="28" spans="1:19" hidden="1" x14ac:dyDescent="0.2">
      <c r="A28" s="4"/>
      <c r="B28" s="4" t="s">
        <v>2</v>
      </c>
      <c r="C28" s="4"/>
      <c r="D28" s="10">
        <v>0</v>
      </c>
    </row>
    <row r="29" spans="1:19" hidden="1" x14ac:dyDescent="0.2">
      <c r="A29" s="4"/>
      <c r="B29" s="4" t="s">
        <v>3</v>
      </c>
      <c r="C29" s="4"/>
      <c r="D29" s="12">
        <v>0</v>
      </c>
    </row>
    <row r="30" spans="1:19" hidden="1" x14ac:dyDescent="0.2">
      <c r="A30" s="4"/>
      <c r="B30" s="4" t="s">
        <v>4</v>
      </c>
      <c r="C30" s="4"/>
      <c r="D30" s="12">
        <v>0</v>
      </c>
    </row>
    <row r="31" spans="1:19" hidden="1" x14ac:dyDescent="0.2">
      <c r="A31" s="4"/>
      <c r="B31" s="4" t="s">
        <v>5</v>
      </c>
      <c r="C31" s="4"/>
      <c r="D31" s="12">
        <v>0</v>
      </c>
    </row>
    <row r="32" spans="1:1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27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-2589992.8099999977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/>
      <c r="E38" s="11"/>
      <c r="F38" s="11"/>
      <c r="H38" s="11"/>
    </row>
    <row r="39" spans="1:8" x14ac:dyDescent="0.2">
      <c r="A39" s="4"/>
      <c r="B39" s="4" t="s">
        <v>4</v>
      </c>
      <c r="C39" s="4"/>
      <c r="D39" s="12">
        <v>1956321</v>
      </c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>
        <v>-46381.97</v>
      </c>
    </row>
    <row r="42" spans="1:8" s="15" customFormat="1" x14ac:dyDescent="0.2">
      <c r="A42" s="4"/>
      <c r="B42" s="4" t="s">
        <v>7</v>
      </c>
      <c r="C42" s="4"/>
      <c r="D42" s="14">
        <f>SUM(D38:D41)</f>
        <v>1909939.03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-680053.7799999977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25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0</v>
      </c>
    </row>
    <row r="47" spans="1:8" s="16" customFormat="1" x14ac:dyDescent="0.2">
      <c r="A47" s="4"/>
      <c r="B47" s="4" t="s">
        <v>24</v>
      </c>
      <c r="C47" s="4"/>
      <c r="D47" s="12"/>
    </row>
    <row r="48" spans="1:8" s="16" customFormat="1" x14ac:dyDescent="0.2">
      <c r="A48" s="4"/>
      <c r="B48" s="4" t="s">
        <v>26</v>
      </c>
      <c r="C48" s="4"/>
      <c r="D48" s="30"/>
    </row>
    <row r="49" spans="1:9" s="16" customFormat="1" x14ac:dyDescent="0.2">
      <c r="A49" s="4"/>
      <c r="B49" s="4" t="s">
        <v>3</v>
      </c>
      <c r="C49" s="4"/>
      <c r="D49" s="30">
        <v>0</v>
      </c>
      <c r="F49" s="18"/>
    </row>
    <row r="50" spans="1:9" s="16" customFormat="1" x14ac:dyDescent="0.2">
      <c r="A50" s="4"/>
      <c r="B50" s="4" t="s">
        <v>4</v>
      </c>
      <c r="C50" s="4"/>
      <c r="D50" s="30"/>
    </row>
    <row r="51" spans="1:9" s="16" customFormat="1" x14ac:dyDescent="0.2">
      <c r="A51" s="20"/>
      <c r="B51" s="4" t="s">
        <v>6</v>
      </c>
      <c r="C51" s="20"/>
      <c r="D51" s="12"/>
    </row>
    <row r="52" spans="1:9" s="16" customFormat="1" x14ac:dyDescent="0.2">
      <c r="A52" s="4"/>
      <c r="B52" s="4" t="s">
        <v>7</v>
      </c>
      <c r="C52" s="4"/>
      <c r="D52" s="33">
        <f>SUM(D47:D51)</f>
        <v>0</v>
      </c>
    </row>
    <row r="53" spans="1:9" s="16" customFormat="1" x14ac:dyDescent="0.2">
      <c r="A53" s="4"/>
      <c r="B53" s="4" t="s">
        <v>8</v>
      </c>
      <c r="C53" s="4"/>
      <c r="D53" s="21">
        <f>+D52+D46</f>
        <v>0</v>
      </c>
    </row>
    <row r="54" spans="1:9" s="16" customFormat="1" x14ac:dyDescent="0.2">
      <c r="A54" s="4"/>
      <c r="B54" s="4"/>
      <c r="C54" s="4"/>
      <c r="D54" s="21"/>
    </row>
    <row r="55" spans="1:9" s="17" customFormat="1" x14ac:dyDescent="0.2">
      <c r="A55" s="7" t="s">
        <v>9</v>
      </c>
      <c r="B55" s="4"/>
      <c r="C55" s="4">
        <v>19100012</v>
      </c>
      <c r="D55" s="8"/>
    </row>
    <row r="56" spans="1:9" s="17" customFormat="1" x14ac:dyDescent="0.2">
      <c r="A56" s="4"/>
      <c r="B56" s="4" t="s">
        <v>2</v>
      </c>
      <c r="C56" s="4"/>
      <c r="D56" s="30">
        <v>1245694.47999999</v>
      </c>
      <c r="E56" s="2"/>
      <c r="F56" s="11"/>
      <c r="G56" s="2"/>
      <c r="H56" s="2"/>
    </row>
    <row r="57" spans="1:9" s="17" customFormat="1" x14ac:dyDescent="0.2">
      <c r="A57" s="19"/>
      <c r="B57" s="4" t="s">
        <v>3</v>
      </c>
      <c r="C57" s="19"/>
      <c r="D57" s="12"/>
      <c r="E57" s="11"/>
      <c r="F57" s="2"/>
      <c r="G57" s="11"/>
      <c r="H57" s="11"/>
    </row>
    <row r="58" spans="1:9" s="17" customFormat="1" x14ac:dyDescent="0.2">
      <c r="A58" s="20"/>
      <c r="B58" s="4" t="s">
        <v>22</v>
      </c>
      <c r="C58" s="20"/>
      <c r="D58" s="12">
        <v>1661010.53</v>
      </c>
      <c r="E58" s="2"/>
      <c r="F58" s="2"/>
      <c r="G58" s="2"/>
      <c r="H58" s="2"/>
    </row>
    <row r="59" spans="1:9" x14ac:dyDescent="0.2">
      <c r="A59" s="4"/>
      <c r="B59" s="4" t="s">
        <v>7</v>
      </c>
      <c r="C59" s="4"/>
      <c r="D59" s="33">
        <f>SUM(D57:D58)</f>
        <v>1661010.53</v>
      </c>
      <c r="E59" s="11"/>
    </row>
    <row r="60" spans="1:9" x14ac:dyDescent="0.2">
      <c r="A60" s="4"/>
      <c r="B60" s="4" t="s">
        <v>8</v>
      </c>
      <c r="C60" s="4"/>
      <c r="D60" s="21">
        <f>+D59+D56</f>
        <v>2906705.00999999</v>
      </c>
      <c r="E60" s="18"/>
      <c r="F60" s="11"/>
    </row>
    <row r="61" spans="1:9" x14ac:dyDescent="0.2">
      <c r="A61" s="4"/>
      <c r="B61" s="4"/>
      <c r="C61" s="4"/>
      <c r="D61" s="8"/>
    </row>
    <row r="62" spans="1:9" x14ac:dyDescent="0.2">
      <c r="A62" s="7" t="s">
        <v>10</v>
      </c>
      <c r="B62" s="4"/>
      <c r="C62" s="4">
        <v>19100022</v>
      </c>
      <c r="D62" s="8"/>
      <c r="F62" s="11"/>
      <c r="H62" s="11"/>
      <c r="I62" s="11"/>
    </row>
    <row r="63" spans="1:9" x14ac:dyDescent="0.2">
      <c r="A63" s="4"/>
      <c r="B63" s="4" t="s">
        <v>2</v>
      </c>
      <c r="C63" s="4"/>
      <c r="D63" s="30">
        <v>-46647841.439999998</v>
      </c>
      <c r="G63" s="11"/>
      <c r="I63" s="11"/>
    </row>
    <row r="64" spans="1:9" s="15" customFormat="1" x14ac:dyDescent="0.2">
      <c r="A64" s="19"/>
      <c r="B64" s="4" t="s">
        <v>3</v>
      </c>
      <c r="C64" s="19"/>
      <c r="D64" s="12"/>
      <c r="E64" s="2"/>
      <c r="F64" s="2"/>
      <c r="G64" s="2"/>
      <c r="H64" s="2"/>
      <c r="I64" s="13"/>
    </row>
    <row r="65" spans="1:9" s="15" customFormat="1" x14ac:dyDescent="0.2">
      <c r="A65" s="19"/>
      <c r="B65" s="4" t="s">
        <v>23</v>
      </c>
      <c r="C65" s="19"/>
      <c r="E65" s="2"/>
      <c r="F65" s="2"/>
      <c r="G65" s="2"/>
      <c r="H65" s="2"/>
      <c r="I65" s="13"/>
    </row>
    <row r="66" spans="1:9" s="23" customFormat="1" x14ac:dyDescent="0.2">
      <c r="A66" s="20"/>
      <c r="B66" s="4" t="s">
        <v>22</v>
      </c>
      <c r="C66" s="20"/>
      <c r="D66" s="12">
        <v>-10929997.65</v>
      </c>
      <c r="E66" s="22"/>
    </row>
    <row r="67" spans="1:9" s="24" customFormat="1" x14ac:dyDescent="0.2">
      <c r="A67" s="4"/>
      <c r="B67" s="4" t="s">
        <v>7</v>
      </c>
      <c r="C67" s="4"/>
      <c r="D67" s="33">
        <f>SUM(D64:D66)</f>
        <v>-10929997.65</v>
      </c>
      <c r="E67" s="11"/>
      <c r="F67" s="23"/>
      <c r="G67" s="23"/>
    </row>
    <row r="68" spans="1:9" x14ac:dyDescent="0.2">
      <c r="A68" s="4"/>
      <c r="B68" s="4" t="s">
        <v>8</v>
      </c>
      <c r="C68" s="4"/>
      <c r="D68" s="21">
        <f>+D67+D63</f>
        <v>-57577839.089999996</v>
      </c>
      <c r="E68" s="18"/>
      <c r="F68" s="11"/>
    </row>
    <row r="69" spans="1:9" x14ac:dyDescent="0.2">
      <c r="A69" s="4"/>
      <c r="B69" s="4"/>
      <c r="C69" s="4"/>
      <c r="D69" s="8"/>
    </row>
    <row r="70" spans="1:9" x14ac:dyDescent="0.2">
      <c r="A70" s="7" t="s">
        <v>11</v>
      </c>
      <c r="B70" s="4"/>
      <c r="C70" s="4">
        <v>19100142</v>
      </c>
      <c r="D70" s="8"/>
    </row>
    <row r="71" spans="1:9" x14ac:dyDescent="0.2">
      <c r="A71" s="4"/>
      <c r="B71" s="4" t="s">
        <v>2</v>
      </c>
      <c r="C71" s="4"/>
      <c r="D71" s="30">
        <v>-1221431.6800000002</v>
      </c>
    </row>
    <row r="72" spans="1:9" x14ac:dyDescent="0.2">
      <c r="A72" s="19"/>
      <c r="B72" s="4" t="s">
        <v>21</v>
      </c>
      <c r="C72" s="19"/>
      <c r="D72" s="12"/>
      <c r="G72" s="11"/>
      <c r="I72" s="11"/>
    </row>
    <row r="73" spans="1:9" s="15" customFormat="1" x14ac:dyDescent="0.2">
      <c r="A73" s="20"/>
      <c r="B73" s="4" t="s">
        <v>6</v>
      </c>
      <c r="C73" s="20"/>
      <c r="D73" s="12">
        <v>9379.7000000000007</v>
      </c>
      <c r="E73" s="2"/>
      <c r="F73" s="2"/>
      <c r="G73" s="11"/>
      <c r="H73" s="2"/>
      <c r="I73" s="11"/>
    </row>
    <row r="74" spans="1:9" s="15" customFormat="1" x14ac:dyDescent="0.2">
      <c r="A74" s="4"/>
      <c r="B74" s="4" t="s">
        <v>7</v>
      </c>
      <c r="C74" s="4"/>
      <c r="D74" s="33">
        <f>SUM(D72:D73)</f>
        <v>9379.7000000000007</v>
      </c>
      <c r="E74" s="11"/>
      <c r="F74" s="2"/>
      <c r="G74" s="11"/>
      <c r="H74" s="2"/>
      <c r="I74" s="13"/>
    </row>
    <row r="75" spans="1:9" s="15" customFormat="1" x14ac:dyDescent="0.2">
      <c r="A75" s="4"/>
      <c r="B75" s="4" t="s">
        <v>8</v>
      </c>
      <c r="C75" s="4"/>
      <c r="D75" s="21">
        <f>+D74+D71</f>
        <v>-1212051.9800000002</v>
      </c>
      <c r="E75" s="18"/>
      <c r="F75" s="31"/>
    </row>
    <row r="76" spans="1:9" s="15" customFormat="1" x14ac:dyDescent="0.2">
      <c r="A76" s="4"/>
      <c r="B76" s="4"/>
      <c r="C76" s="4"/>
      <c r="D76" s="8"/>
    </row>
    <row r="77" spans="1:9" s="16" customFormat="1" x14ac:dyDescent="0.2">
      <c r="A77" s="7" t="s">
        <v>12</v>
      </c>
      <c r="B77" s="4"/>
      <c r="C77" s="4">
        <v>19100132</v>
      </c>
      <c r="D77" s="8"/>
    </row>
    <row r="78" spans="1:9" s="24" customFormat="1" x14ac:dyDescent="0.2">
      <c r="A78" s="4"/>
      <c r="B78" s="4" t="s">
        <v>2</v>
      </c>
      <c r="C78" s="4"/>
      <c r="D78" s="30">
        <v>-1158671.8700000001</v>
      </c>
    </row>
    <row r="79" spans="1:9" x14ac:dyDescent="0.2">
      <c r="A79" s="19"/>
      <c r="B79" s="4" t="s">
        <v>21</v>
      </c>
      <c r="C79" s="19"/>
      <c r="D79" s="12"/>
      <c r="F79" s="11"/>
      <c r="H79" s="11"/>
    </row>
    <row r="80" spans="1:9" x14ac:dyDescent="0.2">
      <c r="A80" s="20"/>
      <c r="B80" s="4" t="s">
        <v>6</v>
      </c>
      <c r="C80" s="20"/>
      <c r="D80" s="12">
        <v>-339304.42</v>
      </c>
      <c r="H80" s="11"/>
    </row>
    <row r="81" spans="1:8" x14ac:dyDescent="0.2">
      <c r="A81" s="4"/>
      <c r="B81" s="4" t="s">
        <v>7</v>
      </c>
      <c r="C81" s="4"/>
      <c r="D81" s="33">
        <f>SUM(D79:D80)</f>
        <v>-339304.42</v>
      </c>
      <c r="E81" s="11"/>
      <c r="H81" s="13"/>
    </row>
    <row r="82" spans="1:8" x14ac:dyDescent="0.2">
      <c r="A82" s="4"/>
      <c r="B82" s="4" t="s">
        <v>8</v>
      </c>
      <c r="C82" s="4"/>
      <c r="D82" s="21">
        <f>+D81+D78</f>
        <v>-1497976.29</v>
      </c>
      <c r="E82" s="18"/>
      <c r="F82" s="11"/>
    </row>
    <row r="83" spans="1:8" x14ac:dyDescent="0.2">
      <c r="A83" s="4"/>
      <c r="B83" s="4"/>
      <c r="C83" s="4"/>
      <c r="D83" s="8"/>
    </row>
    <row r="84" spans="1:8" s="15" customFormat="1" x14ac:dyDescent="0.2">
      <c r="A84" s="7" t="s">
        <v>13</v>
      </c>
      <c r="B84" s="4"/>
      <c r="C84" s="4"/>
      <c r="D84" s="8"/>
    </row>
    <row r="85" spans="1:8" s="15" customFormat="1" x14ac:dyDescent="0.2">
      <c r="A85" s="4"/>
      <c r="B85" s="4" t="s">
        <v>2</v>
      </c>
      <c r="C85" s="4"/>
      <c r="D85" s="34">
        <f>SUMIF($B$1:$B$82,B85,$D$1:$D$82)</f>
        <v>-60483236.540000007</v>
      </c>
      <c r="E85" s="18"/>
      <c r="F85" s="28"/>
      <c r="G85" s="28"/>
    </row>
    <row r="86" spans="1:8" s="16" customFormat="1" x14ac:dyDescent="0.2">
      <c r="A86" s="4"/>
      <c r="B86" s="4" t="s">
        <v>7</v>
      </c>
      <c r="C86" s="4"/>
      <c r="D86" s="35">
        <f>SUMIF($B$1:$B$82,B86,$D$1:$D$82)</f>
        <v>2259162.9499999983</v>
      </c>
      <c r="F86" s="28"/>
    </row>
    <row r="87" spans="1:8" ht="12" thickBot="1" x14ac:dyDescent="0.25">
      <c r="A87" s="4"/>
      <c r="B87" s="4" t="s">
        <v>8</v>
      </c>
      <c r="C87" s="4"/>
      <c r="D87" s="36">
        <f>SUMIF($B$1:$B$82,B87,$D$1:$D$82)</f>
        <v>-58224073.590000004</v>
      </c>
      <c r="E87" s="29"/>
      <c r="F87" s="28"/>
    </row>
    <row r="88" spans="1:8" ht="12" thickTop="1" x14ac:dyDescent="0.2">
      <c r="A88" s="4" t="s">
        <v>14</v>
      </c>
      <c r="B88" s="4"/>
      <c r="C88" s="4"/>
      <c r="D88" s="32">
        <f>+D16+D25+D34+D43</f>
        <v>-842911.23999999778</v>
      </c>
    </row>
    <row r="89" spans="1:8" ht="12" thickBot="1" x14ac:dyDescent="0.25">
      <c r="A89" s="4" t="s">
        <v>15</v>
      </c>
      <c r="B89" s="4"/>
      <c r="C89" s="4"/>
      <c r="D89" s="25">
        <f>+D82+D75+D68+D60+D53</f>
        <v>-57381162.350000009</v>
      </c>
    </row>
    <row r="90" spans="1:8" ht="12" thickTop="1" x14ac:dyDescent="0.2">
      <c r="A90" s="4"/>
      <c r="B90" s="4"/>
      <c r="C90" s="4"/>
    </row>
    <row r="91" spans="1:8" x14ac:dyDescent="0.2">
      <c r="A91" s="4"/>
      <c r="B91" s="4"/>
      <c r="C91" s="4"/>
    </row>
    <row r="92" spans="1:8" s="15" customFormat="1" x14ac:dyDescent="0.2">
      <c r="A92" s="4"/>
      <c r="B92" s="4"/>
      <c r="C92" s="4"/>
      <c r="D92" s="2"/>
    </row>
    <row r="93" spans="1:8" s="16" customFormat="1" x14ac:dyDescent="0.2">
      <c r="A93" s="4"/>
      <c r="B93" s="4"/>
      <c r="C93" s="4"/>
      <c r="D93" s="2"/>
    </row>
    <row r="94" spans="1:8" x14ac:dyDescent="0.2">
      <c r="A94" s="4"/>
      <c r="B94" s="4"/>
      <c r="C94" s="4"/>
    </row>
    <row r="95" spans="1:8" x14ac:dyDescent="0.2">
      <c r="A95" s="4"/>
      <c r="B95" s="4"/>
      <c r="C95" s="4"/>
    </row>
    <row r="96" spans="1:8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ht="18" customHeight="1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32" spans="2:2" x14ac:dyDescent="0.2">
      <c r="B132" s="26"/>
    </row>
    <row r="133" spans="2:2" x14ac:dyDescent="0.2">
      <c r="B133" s="27"/>
    </row>
    <row r="134" spans="2:2" x14ac:dyDescent="0.2">
      <c r="B134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5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workbookViewId="0">
      <selection activeCell="J15" sqref="J15"/>
    </sheetView>
  </sheetViews>
  <sheetFormatPr defaultColWidth="9.140625" defaultRowHeight="12.75" x14ac:dyDescent="0.2"/>
  <cols>
    <col min="1" max="1" width="17.140625" style="41" customWidth="1"/>
    <col min="2" max="2" width="12.28515625" style="41" customWidth="1"/>
    <col min="3" max="3" width="11.28515625" style="41" customWidth="1"/>
    <col min="4" max="4" width="11.42578125" style="41" customWidth="1"/>
    <col min="5" max="5" width="11.140625" style="41" customWidth="1"/>
    <col min="6" max="6" width="12.5703125" style="41" customWidth="1"/>
    <col min="7" max="7" width="9.42578125" style="41" bestFit="1" customWidth="1"/>
    <col min="8" max="16384" width="9.140625" style="41"/>
  </cols>
  <sheetData>
    <row r="1" spans="1:7" x14ac:dyDescent="0.2">
      <c r="A1" s="51" t="s">
        <v>29</v>
      </c>
      <c r="B1" s="52"/>
      <c r="C1" s="52"/>
      <c r="D1" s="52"/>
      <c r="E1" s="52"/>
      <c r="F1" s="52"/>
      <c r="G1" s="52"/>
    </row>
    <row r="2" spans="1:7" x14ac:dyDescent="0.2">
      <c r="A2" s="53">
        <v>45597</v>
      </c>
      <c r="B2" s="54"/>
      <c r="C2" s="54"/>
      <c r="D2" s="54"/>
      <c r="E2" s="54"/>
      <c r="F2" s="54"/>
      <c r="G2" s="54"/>
    </row>
    <row r="5" spans="1:7" ht="14.1" customHeight="1" x14ac:dyDescent="0.2">
      <c r="A5" s="42" t="s">
        <v>30</v>
      </c>
    </row>
    <row r="6" spans="1:7" ht="14.1" customHeight="1" x14ac:dyDescent="0.2">
      <c r="A6" s="42" t="s">
        <v>39</v>
      </c>
    </row>
    <row r="7" spans="1:7" ht="14.1" customHeight="1" x14ac:dyDescent="0.2"/>
    <row r="8" spans="1:7" ht="14.1" customHeight="1" x14ac:dyDescent="0.2">
      <c r="B8" s="43" t="s">
        <v>31</v>
      </c>
      <c r="C8" s="43"/>
      <c r="D8" s="43" t="s">
        <v>32</v>
      </c>
      <c r="E8" s="43"/>
      <c r="F8" s="43" t="s">
        <v>33</v>
      </c>
      <c r="G8" s="43"/>
    </row>
    <row r="9" spans="1:7" ht="14.1" customHeight="1" x14ac:dyDescent="0.2">
      <c r="A9" s="42" t="s">
        <v>34</v>
      </c>
      <c r="B9" s="55">
        <v>-7.0519999999999999E-2</v>
      </c>
      <c r="C9" s="56" t="str">
        <f>IF(B9&gt;0,"Surcharge","Refund")</f>
        <v>Refund</v>
      </c>
      <c r="D9" s="55">
        <v>-7.1660000000000001E-2</v>
      </c>
      <c r="E9" s="41" t="str">
        <f>IF(D9&gt;0,"Surcharge","Refund")</f>
        <v>Refund</v>
      </c>
      <c r="F9" s="44">
        <v>1.14E-3</v>
      </c>
      <c r="G9" s="41" t="str">
        <f>IF(F9&gt;0,"Surcharge","Refund")</f>
        <v>Surcharge</v>
      </c>
    </row>
    <row r="10" spans="1:7" s="56" customFormat="1" ht="14.1" customHeight="1" x14ac:dyDescent="0.2">
      <c r="A10" s="57" t="s">
        <v>35</v>
      </c>
      <c r="B10" s="55">
        <v>-7.1370000000000003E-2</v>
      </c>
      <c r="C10" s="56" t="str">
        <f>IF(B10&gt;0,"Surcharge","Refund")</f>
        <v>Refund</v>
      </c>
      <c r="D10" s="55">
        <v>-7.1660000000000001E-2</v>
      </c>
      <c r="E10" s="56" t="str">
        <f>IF(D10&gt;0,"Surcharge","Refund")</f>
        <v>Refund</v>
      </c>
      <c r="F10" s="55">
        <v>2.9E-4</v>
      </c>
      <c r="G10" s="56" t="str">
        <f>IF(F10&gt;0,"Surcharge","Refund")</f>
        <v>Surcharge</v>
      </c>
    </row>
    <row r="11" spans="1:7" ht="14.1" customHeight="1" x14ac:dyDescent="0.2">
      <c r="A11" s="42" t="s">
        <v>36</v>
      </c>
      <c r="B11" s="55">
        <v>-7.1000000000000008E-2</v>
      </c>
      <c r="C11" s="56" t="str">
        <f>IF(B11&gt;0,"Surcharge","Refund")</f>
        <v>Refund</v>
      </c>
      <c r="D11" s="55">
        <v>-7.1660000000000001E-2</v>
      </c>
      <c r="E11" s="41" t="str">
        <f>IF(D11&gt;0,"Surcharge","Refund")</f>
        <v>Refund</v>
      </c>
      <c r="F11" s="44">
        <v>6.6E-4</v>
      </c>
      <c r="G11" s="41" t="str">
        <f>IF(F11&gt;0,"Surcharge","Refund")</f>
        <v>Surcharge</v>
      </c>
    </row>
    <row r="12" spans="1:7" ht="14.1" customHeight="1" x14ac:dyDescent="0.2">
      <c r="A12" s="42" t="s">
        <v>37</v>
      </c>
      <c r="B12" s="55">
        <v>-7.0930000000000007E-2</v>
      </c>
      <c r="C12" s="56" t="str">
        <f>IF(B12&gt;0,"Surcharge","Refund")</f>
        <v>Refund</v>
      </c>
      <c r="D12" s="55">
        <v>-7.1660000000000001E-2</v>
      </c>
      <c r="E12" s="41" t="str">
        <f>IF(D12&gt;0,"Surcharge","Refund")</f>
        <v>Refund</v>
      </c>
      <c r="F12" s="44">
        <v>7.2999999999999996E-4</v>
      </c>
      <c r="G12" s="41" t="str">
        <f>IF(F12&gt;0,"Surcharge","Refund")</f>
        <v>Surcharge</v>
      </c>
    </row>
    <row r="13" spans="1:7" ht="14.1" customHeight="1" x14ac:dyDescent="0.2">
      <c r="A13" s="42" t="s">
        <v>38</v>
      </c>
      <c r="B13" s="55">
        <v>-7.0980000000000001E-2</v>
      </c>
      <c r="C13" s="56" t="str">
        <f>IF(B13&gt;0,"Surcharge","Refund")</f>
        <v>Refund</v>
      </c>
      <c r="D13" s="55">
        <v>-7.1660000000000001E-2</v>
      </c>
      <c r="E13" s="41" t="str">
        <f>IF(D13&gt;0,"Surcharge","Refund")</f>
        <v>Refund</v>
      </c>
      <c r="F13" s="44">
        <v>6.8000000000000005E-4</v>
      </c>
      <c r="G13" s="41" t="str">
        <f>IF(F13&gt;0,"Surcharge","Refund")</f>
        <v>Surcharge</v>
      </c>
    </row>
    <row r="14" spans="1:7" ht="14.1" customHeight="1" x14ac:dyDescent="0.2"/>
    <row r="15" spans="1:7" ht="14.1" customHeight="1" x14ac:dyDescent="0.2"/>
    <row r="16" spans="1:7" ht="14.1" customHeight="1" x14ac:dyDescent="0.2">
      <c r="A16" s="42" t="s">
        <v>30</v>
      </c>
    </row>
    <row r="17" spans="1:7" ht="14.1" customHeight="1" x14ac:dyDescent="0.2">
      <c r="A17" s="42" t="s">
        <v>40</v>
      </c>
    </row>
    <row r="18" spans="1:7" ht="14.1" customHeight="1" x14ac:dyDescent="0.2"/>
    <row r="19" spans="1:7" ht="14.1" customHeight="1" x14ac:dyDescent="0.2">
      <c r="B19" s="43" t="s">
        <v>31</v>
      </c>
      <c r="C19" s="43"/>
      <c r="D19" s="43" t="s">
        <v>32</v>
      </c>
      <c r="E19" s="43"/>
      <c r="F19" s="43" t="s">
        <v>33</v>
      </c>
      <c r="G19" s="43"/>
    </row>
    <row r="20" spans="1:7" ht="14.1" customHeight="1" x14ac:dyDescent="0.2">
      <c r="A20" s="42" t="s">
        <v>34</v>
      </c>
      <c r="B20" s="55">
        <f>-B9</f>
        <v>7.0519999999999999E-2</v>
      </c>
      <c r="C20" s="58" t="str">
        <f>IF(B20&gt;0,"Surcharge","Refund")</f>
        <v>Surcharge</v>
      </c>
      <c r="D20" s="55">
        <f>-D9</f>
        <v>7.1660000000000001E-2</v>
      </c>
      <c r="E20" s="45" t="str">
        <f>IF(D20&gt;0,"Surcharge","Refund")</f>
        <v>Surcharge</v>
      </c>
      <c r="F20" s="44">
        <f>-F9</f>
        <v>-1.14E-3</v>
      </c>
      <c r="G20" s="45" t="str">
        <f>IF(F20&gt;0,"Surcharge","Refund")</f>
        <v>Refund</v>
      </c>
    </row>
    <row r="21" spans="1:7" s="56" customFormat="1" ht="14.1" customHeight="1" x14ac:dyDescent="0.2">
      <c r="A21" s="57" t="s">
        <v>35</v>
      </c>
      <c r="B21" s="55">
        <f>-B10</f>
        <v>7.1370000000000003E-2</v>
      </c>
      <c r="C21" s="58" t="str">
        <f>IF(B21&gt;0,"Surcharge","Refund")</f>
        <v>Surcharge</v>
      </c>
      <c r="D21" s="55">
        <f>-D10</f>
        <v>7.1660000000000001E-2</v>
      </c>
      <c r="E21" s="58" t="str">
        <f>IF(D21&gt;0,"Surcharge","Refund")</f>
        <v>Surcharge</v>
      </c>
      <c r="F21" s="55">
        <f>-F10</f>
        <v>-2.9E-4</v>
      </c>
      <c r="G21" s="58" t="str">
        <f>IF(F21&gt;0,"Surcharge","Refund")</f>
        <v>Refund</v>
      </c>
    </row>
    <row r="22" spans="1:7" ht="14.1" customHeight="1" x14ac:dyDescent="0.2">
      <c r="A22" s="42" t="s">
        <v>36</v>
      </c>
      <c r="B22" s="55">
        <f>-B11</f>
        <v>7.1000000000000008E-2</v>
      </c>
      <c r="C22" s="58" t="str">
        <f>IF(B22&gt;0,"Surcharge","Refund")</f>
        <v>Surcharge</v>
      </c>
      <c r="D22" s="55">
        <f>-D11</f>
        <v>7.1660000000000001E-2</v>
      </c>
      <c r="E22" s="45" t="str">
        <f>IF(D22&gt;0,"Surcharge","Refund")</f>
        <v>Surcharge</v>
      </c>
      <c r="F22" s="44">
        <f>-F11</f>
        <v>-6.6E-4</v>
      </c>
      <c r="G22" s="45" t="str">
        <f>IF(F22&gt;0,"Surcharge","Refund")</f>
        <v>Refund</v>
      </c>
    </row>
    <row r="23" spans="1:7" ht="14.1" customHeight="1" x14ac:dyDescent="0.2">
      <c r="A23" s="42" t="s">
        <v>37</v>
      </c>
      <c r="B23" s="55">
        <f>-B12</f>
        <v>7.0930000000000007E-2</v>
      </c>
      <c r="C23" s="58" t="str">
        <f>IF(B23&gt;0,"Surcharge","Refund")</f>
        <v>Surcharge</v>
      </c>
      <c r="D23" s="55">
        <f>-D12</f>
        <v>7.1660000000000001E-2</v>
      </c>
      <c r="E23" s="45" t="str">
        <f>IF(D23&gt;0,"Surcharge","Refund")</f>
        <v>Surcharge</v>
      </c>
      <c r="F23" s="44">
        <f>-F12</f>
        <v>-7.2999999999999996E-4</v>
      </c>
      <c r="G23" s="45" t="str">
        <f>IF(F23&gt;0,"Surcharge","Refund")</f>
        <v>Refund</v>
      </c>
    </row>
    <row r="24" spans="1:7" ht="14.1" customHeight="1" x14ac:dyDescent="0.2">
      <c r="A24" s="42" t="s">
        <v>38</v>
      </c>
      <c r="B24" s="55">
        <f>-B13</f>
        <v>7.0980000000000001E-2</v>
      </c>
      <c r="C24" s="58" t="str">
        <f>IF(B24&gt;0,"Surcharge","Refund")</f>
        <v>Surcharge</v>
      </c>
      <c r="D24" s="55">
        <f>-D13</f>
        <v>7.1660000000000001E-2</v>
      </c>
      <c r="E24" s="45" t="str">
        <f>IF(D24&gt;0,"Surcharge","Refund")</f>
        <v>Surcharge</v>
      </c>
      <c r="F24" s="44">
        <f>-F13</f>
        <v>-6.8000000000000005E-4</v>
      </c>
      <c r="G24" s="45" t="str">
        <f>IF(F24&gt;0,"Surcharge","Refund")</f>
        <v>Refund</v>
      </c>
    </row>
  </sheetData>
  <mergeCells count="2">
    <mergeCell ref="A1:G1"/>
    <mergeCell ref="A2:G2"/>
  </mergeCells>
  <conditionalFormatting sqref="G9:G13 G20:G24 E20:E24 E9:E13 C9:C13 C20:C24">
    <cfRule type="cellIs" dxfId="3" priority="1" stopIfTrue="1" operator="equal">
      <formula>"Surcharge"</formula>
    </cfRule>
    <cfRule type="cellIs" dxfId="2" priority="2" stopIfTrue="1" operator="equal">
      <formula>"Refund"</formula>
    </cfRule>
  </conditionalFormatting>
  <conditionalFormatting sqref="F9:F13 F20:F24 D20:D24 D9:D13 B9:B13 B20:B24">
    <cfRule type="cellIs" dxfId="1" priority="3" stopIfTrue="1" operator="greaterThan">
      <formula>0</formula>
    </cfRule>
    <cfRule type="cellIs" dxfId="0" priority="4" stopIfTrue="1" operator="lessThan">
      <formula>0</formula>
    </cfRule>
  </conditionalFormatting>
  <printOptions horizontalCentered="1"/>
  <pageMargins left="0.71" right="0.75" top="0.96" bottom="0.52" header="0.5" footer="0.27"/>
  <pageSetup orientation="landscape" r:id="rId1"/>
  <headerFooter alignWithMargins="0">
    <oddHeader xml:space="preserve">&amp;C&amp;"Arial,Bold"&amp;11PUGET SOUND ENERGY&amp;8
&amp;11PGA Accounts
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DA7F2953A3E7C4D94C81359B77CDDD3" ma:contentTypeVersion="24" ma:contentTypeDescription="" ma:contentTypeScope="" ma:versionID="7d5423d4fe23d182b5e8e4bb7b7477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2023-09-15T07:00:00+00:00</OpenedDate>
    <SignificantOrder xmlns="dc463f71-b30c-4ab2-9473-d307f9d35888">false</SignificantOrder>
    <Date1 xmlns="dc463f71-b30c-4ab2-9473-d307f9d35888">2024-11-08T08:00:00+00:00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230769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AA1E69-3D42-42B7-B01E-2AB2C6AB095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6B80C05B-3BFD-4404-BAD8-2DE18581D6CC}"/>
</file>

<file path=customXml/itemProps3.xml><?xml version="1.0" encoding="utf-8"?>
<ds:datastoreItem xmlns:ds="http://schemas.openxmlformats.org/officeDocument/2006/customXml" ds:itemID="{5C66A5FC-102E-4D6F-A3BE-7C989E85AF49}"/>
</file>

<file path=customXml/itemProps4.xml><?xml version="1.0" encoding="utf-8"?>
<ds:datastoreItem xmlns:ds="http://schemas.openxmlformats.org/officeDocument/2006/customXml" ds:itemID="{C23AD503-055E-4F15-BE8A-8A8A13DAABA5}"/>
</file>

<file path=customXml/itemProps5.xml><?xml version="1.0" encoding="utf-8"?>
<ds:datastoreItem xmlns:ds="http://schemas.openxmlformats.org/officeDocument/2006/customXml" ds:itemID="{488F2031-6753-4825-A25C-35464433A0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191 Accounts</vt:lpstr>
      <vt:lpstr>Migration Adjust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Replyanskaya, Ekaterina - Transmission</cp:lastModifiedBy>
  <cp:lastPrinted>2023-02-07T04:54:14Z</cp:lastPrinted>
  <dcterms:created xsi:type="dcterms:W3CDTF">2005-03-16T23:33:46Z</dcterms:created>
  <dcterms:modified xsi:type="dcterms:W3CDTF">2024-11-08T19:04:28Z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0x0101006E56B4D1795A2E4DB2F0B01679ED314A00EDA7F2953A3E7C4D94C81359B77CDDD3</vt:lpwstr>
  </property>
  <property fmtid="{D5CDD505-2E9C-101B-9397-08002B2CF9AE}" pid="3" name="_docset_NoMedatataSyncRequired">
    <vt:lpwstr>False</vt:lpwstr>
  </property>
</Properties>
</file>