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05" yWindow="-15" windowWidth="19050" windowHeight="11880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D19" i="16" l="1"/>
  <c r="D20" i="16"/>
  <c r="D22" i="16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4" i="16" l="1"/>
  <c r="D21" i="16"/>
  <c r="D25" i="16" l="1"/>
  <c r="F14" i="18" l="1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8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D47" i="10" s="1"/>
  <c r="G48" i="2"/>
  <c r="B48" i="2"/>
  <c r="B46" i="5"/>
  <c r="G48" i="5"/>
  <c r="B25" i="5"/>
  <c r="C48" i="5"/>
  <c r="D16" i="16" l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<sst xmlns="http://schemas.openxmlformats.org/spreadsheetml/2006/main" count="631" uniqueCount="272">
  <si>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</si>
  <si>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</si>
  <si>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</si>
  <si>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</si>
  <si>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</si>
  <si>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</si>
  <si>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</si>
  <si>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</si>
  <si>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</si>
  <si>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</si>
  <si>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</si>
  <si>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</si>
  <si>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</si>
  <si>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</si>
  <si>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</si>
  <si>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</si>
  <si>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</si>
  <si>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</si>
  <si>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</si>
  <si>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</si>
  <si>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</si>
  <si>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</si>
  <si>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</si>
  <si>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</si>
  <si>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</si>
  <si>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</si>
  <si>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</si>
  <si>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</si>
  <si>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</si>
  <si>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</si>
  <si>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</si>
  <si>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</si>
  <si>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</si>
  <si>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</si>
  <si>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</si>
  <si>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</si>
  <si>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</si>
  <si>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</si>
  <si>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</si>
  <si>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</si>
  <si>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</si>
  <si>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</si>
  <si>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</si>
  <si>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</si>
  <si>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</si>
  <si>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</si>
  <si>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</si>
  <si>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</si>
  <si>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</si>
  <si>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</si>
  <si>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</si>
  <si>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</si>
  <si>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</si>
  <si>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</si>
  <si>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</si>
  <si>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</si>
  <si>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</si>
  <si>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</si>
  <si>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</si>
  <si>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</si>
  <si>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</si>
  <si>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</si>
  <si>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</si>
  <si>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</si>
  <si>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</si>
  <si>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</si>
  <si>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</si>
  <si>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</si>
  <si>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</si>
  <si>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</si>
  <si>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</si>
  <si>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</si>
  <si>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</si>
  <si>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</si>
  <si>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</si>
  <si>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</si>
  <si>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</si>
  <si>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</si>
  <si>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</si>
  <si>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</si>
  <si>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</si>
  <si>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</si>
  <si>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</si>
  <si>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</si>
  <si>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</si>
  <si>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</si>
  <si>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</si>
  <si>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</si>
  <si>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</si>
  <si>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</si>
  <si>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</si>
  <si>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</si>
  <si>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</si>
  <si>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</si>
  <si>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</si>
  <si>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</si>
  <si>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</si>
  <si>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</si>
  <si>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</si>
  <si>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</si>
  <si>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</si>
  <si>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</si>
  <si>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</si>
  <si>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</si>
  <si>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</si>
  <si>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</si>
  <si>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</si>
  <si>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</si>
  <si>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</si>
  <si>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</si>
  <si>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</si>
  <si>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</si>
  <si>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</si>
  <si>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</si>
  <si>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</si>
  <si>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</si>
  <si>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</si>
  <si>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</si>
  <si>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</si>
  <si>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</si>
  <si>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</si>
  <si>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</si>
  <si>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</si>
  <si>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</si>
  <si>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</si>
  <si>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</si>
  <si>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</si>
  <si>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</si>
  <si>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</si>
  <si>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</si>
  <si>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</si>
  <si>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</si>
  <si>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</si>
  <si>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</si>
  <si>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</si>
  <si>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</si>
  <si>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</si>
  <si>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</si>
  <si>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</si>
  <si>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</si>
  <si>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</si>
  <si>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</si>
  <si>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</si>
  <si>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</si>
  <si>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</si>
  <si>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</si>
  <si>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</si>
  <si>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</si>
  <si>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</si>
  <si>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</si>
  <si>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</si>
  <si>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</si>
  <si>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</si>
  <si>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</si>
  <si>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</si>
  <si>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</si>
  <si>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</si>
  <si>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</si>
  <si>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</si>
  <si>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</si>
  <si>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</si>
  <si>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</si>
  <si>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</si>
  <si>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</si>
  <si>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</si>
  <si>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</si>
  <si>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</si>
  <si>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</si>
  <si>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</si>
  <si>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</si>
  <si>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</si>
  <si>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</si>
  <si>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</si>
  <si>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</si>
  <si>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</si>
  <si>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</si>
  <si>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</si>
  <si>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</si>
  <si>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</si>
  <si>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</si>
  <si>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</si>
  <si>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</si>
  <si>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</si>
  <si>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</si>
  <si>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</si>
  <si>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</si>
  <si>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</si>
  <si>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</si>
  <si>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</si>
  <si>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</si>
  <si>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</si>
  <si>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</si>
  <si>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</si>
  <si>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</si>
  <si>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</si>
  <si>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</si>
  <si>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</si>
  <si>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</si>
  <si>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</si>
  <si>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</si>
  <si>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</si>
  <si>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</si>
  <si>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</si>
  <si>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</si>
  <si>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</si>
  <si>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</si>
  <si>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</si>
  <si>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</si>
  <si>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</si>
  <si>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</si>
  <si>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</si>
  <si>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</si>
  <si>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</si>
  <si>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</si>
  <si>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</si>
  <si>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</si>
  <si>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</si>
  <si>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</si>
  <si>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</si>
  <si>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</si>
  <si>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</si>
  <si>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</si>
  <si>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</si>
  <si>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</si>
  <si>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</si>
  <si>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</si>
  <si>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</si>
  <si>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</si>
  <si>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</si>
  <si>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</si>
  <si>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</si>
  <si>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</si>
  <si>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</si>
  <si>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</si>
  <si>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</si>
  <si>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</si>
  <si>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</si>
  <si>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</si>
  <si>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</si>
  <si>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</si>
  <si>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</si>
  <si>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</si>
  <si>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</si>
  <si>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</si>
  <si>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</si>
  <si>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</si>
  <si>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</si>
  <si>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</si>
  <si>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</si>
  <si>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</si>
  <si>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</si>
  <si>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</si>
  <si>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</si>
  <si>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</si>
  <si>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</si>
  <si>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</si>
  <si>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</si>
  <si>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</si>
  <si>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</si>
  <si>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</si>
  <si>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</si>
  <si>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</si>
  <si>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</si>
  <si>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</si>
  <si>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</si>
  <si>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</si>
  <si>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</si>
  <si>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</si>
  <si>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Asotin Telephone Co</t>
  </si>
  <si>
    <t>In 2015, the portion of the CAF attributable to the intrastate jurisdiction is reported on</t>
  </si>
  <si>
    <t>Line 2a.  In 2014, the total CAF revenue was reported on Line 2b.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</si>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</sst>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" x14ac:dyDescent="0.25"/>
  <cols>
    <col min="1" max="1" width="118.7109375" customWidth="1"/>
  </cols>
  <sheetData>
    <row r="1" spans="1:5" x14ac:dyDescent="0.25">
      <c r="A1" s="48" t="s">
        <v>271</v>
      </c>
    </row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ht="14.45" x14ac:dyDescent="0.3">
      <c r="A16" s="48"/>
      <c r="B16" s="48"/>
      <c r="C16" s="48"/>
      <c r="D16" s="48"/>
      <c r="E16" s="48"/>
    </row>
    <row r="17" spans="1:5" ht="23.45" x14ac:dyDescent="0.4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&amp;LEXHIBIT 4&amp;R7/29/2016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/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Asotin Telephone Co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93037.180000000008</v>
      </c>
      <c r="E9" s="56">
        <v>92189.389999999985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23880.270000000004</v>
      </c>
      <c r="E11" s="53">
        <v>85349.120000000024</v>
      </c>
    </row>
    <row r="12" spans="1:5" x14ac:dyDescent="0.25">
      <c r="A12" s="11" t="s">
        <v>207</v>
      </c>
      <c r="B12" s="18" t="s">
        <v>239</v>
      </c>
      <c r="C12" s="11"/>
      <c r="D12" s="53">
        <v>171237.65</v>
      </c>
      <c r="E12" s="53">
        <v>119445.38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14605.509999999998</v>
      </c>
      <c r="E14" s="53">
        <v>8727.8399999999983</v>
      </c>
    </row>
    <row r="15" spans="1:5" x14ac:dyDescent="0.25">
      <c r="A15" s="11" t="s">
        <v>209</v>
      </c>
      <c r="B15" s="18" t="s">
        <v>161</v>
      </c>
      <c r="C15" s="11"/>
      <c r="D15" s="53">
        <v>124820.6</v>
      </c>
      <c r="E15" s="53">
        <v>131546.72999999998</v>
      </c>
    </row>
    <row r="16" spans="1:5" ht="14.45" x14ac:dyDescent="0.3">
      <c r="A16" s="11">
        <v>4</v>
      </c>
      <c r="B16" s="18" t="s">
        <v>238</v>
      </c>
      <c r="C16" s="11" t="s">
        <v>163</v>
      </c>
      <c r="D16" s="53">
        <v>238981</v>
      </c>
      <c r="E16" s="53">
        <v>176092</v>
      </c>
    </row>
    <row r="17" spans="1:5" ht="14.45" x14ac:dyDescent="0.3">
      <c r="A17" s="11">
        <v>5</v>
      </c>
      <c r="B17" s="18" t="s">
        <v>228</v>
      </c>
      <c r="C17" s="11"/>
      <c r="D17" s="53">
        <v>64184.56</v>
      </c>
      <c r="E17" s="53">
        <v>94828.780000000013</v>
      </c>
    </row>
    <row r="18" spans="1:5" ht="14.45" x14ac:dyDescent="0.3">
      <c r="A18" s="11">
        <v>6</v>
      </c>
      <c r="B18" s="18" t="s">
        <v>184</v>
      </c>
      <c r="C18" s="12"/>
      <c r="D18" s="54">
        <v>0</v>
      </c>
      <c r="E18" s="54">
        <v>0</v>
      </c>
    </row>
    <row r="19" spans="1:5" ht="14.45" x14ac:dyDescent="0.3">
      <c r="A19" s="11">
        <v>7</v>
      </c>
      <c r="B19" s="18" t="s">
        <v>164</v>
      </c>
      <c r="C19" s="7"/>
      <c r="D19" s="36">
        <f>D9+D11+D12+D14+D15+D16+D17+D18</f>
        <v>730746.77</v>
      </c>
      <c r="E19" s="36">
        <f>E9+E11+E12+E14+E15+E16+E17+E18</f>
        <v>708179.24</v>
      </c>
    </row>
    <row r="20" spans="1:5" ht="14.45" x14ac:dyDescent="0.3">
      <c r="A20" s="11">
        <v>8</v>
      </c>
      <c r="B20" s="19" t="s">
        <v>170</v>
      </c>
      <c r="C20" s="18"/>
      <c r="D20" s="38">
        <f>IncomeStmtSummary!C10</f>
        <v>730746.77</v>
      </c>
      <c r="E20" s="38">
        <f>IncomeStmtSummary!D10</f>
        <v>708179</v>
      </c>
    </row>
    <row r="21" spans="1:5" thickBot="1" x14ac:dyDescent="0.35">
      <c r="A21" s="12">
        <v>9</v>
      </c>
      <c r="B21" s="52" t="s">
        <v>141</v>
      </c>
      <c r="C21" s="20"/>
      <c r="D21" s="51">
        <f>D19-D20</f>
        <v>0</v>
      </c>
      <c r="E21" s="35">
        <f>E19-E20</f>
        <v>0.23999999999068677</v>
      </c>
    </row>
    <row r="22" spans="1:5" thickTop="1" x14ac:dyDescent="0.3">
      <c r="B22" s="72" t="s">
        <v>211</v>
      </c>
      <c r="C22" s="66"/>
      <c r="D22" s="66"/>
      <c r="E22" s="66"/>
    </row>
    <row r="23" spans="1:5" ht="14.45" x14ac:dyDescent="0.3">
      <c r="B23" t="s">
        <v>185</v>
      </c>
      <c r="C23" s="66"/>
      <c r="D23" s="66"/>
      <c r="E23" s="66"/>
    </row>
    <row r="24" spans="1:5" ht="14.45" x14ac:dyDescent="0.3">
      <c r="B24" t="s">
        <v>186</v>
      </c>
      <c r="C24" s="66"/>
      <c r="D24" s="66"/>
      <c r="E24" s="66"/>
    </row>
    <row r="25" spans="1:5" ht="14.45" x14ac:dyDescent="0.3">
      <c r="A25" s="66"/>
      <c r="B25" s="66" t="s">
        <v>269</v>
      </c>
      <c r="C25" s="66"/>
      <c r="D25" s="66"/>
      <c r="E25" s="66"/>
    </row>
    <row r="26" spans="1:5" ht="14.45" x14ac:dyDescent="0.3">
      <c r="A26" s="66"/>
      <c r="B26" s="66" t="s">
        <v>270</v>
      </c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&amp;LEXHIBIT 4&amp;CPage &amp;P of &amp;N&amp;R7/29/2016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/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Asotin Telephone Co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ht="14.45" x14ac:dyDescent="0.3">
      <c r="A16" s="18"/>
      <c r="B16" s="18"/>
      <c r="C16" s="18"/>
      <c r="D16" s="123"/>
      <c r="E16" s="123"/>
    </row>
    <row r="17" spans="1:5" ht="14.45" x14ac:dyDescent="0.3">
      <c r="A17" s="18"/>
      <c r="B17" s="18"/>
      <c r="C17" s="18"/>
      <c r="D17" s="123"/>
      <c r="E17" s="123"/>
    </row>
    <row r="18" spans="1:5" ht="14.45" x14ac:dyDescent="0.3">
      <c r="A18" s="20"/>
      <c r="B18" s="20"/>
      <c r="C18" s="20"/>
      <c r="D18" s="124"/>
      <c r="E18" s="124"/>
    </row>
    <row r="19" spans="1:5" ht="14.45" x14ac:dyDescent="0.3">
      <c r="A19" s="18" t="s">
        <v>225</v>
      </c>
      <c r="B19" s="18"/>
      <c r="C19" s="18"/>
      <c r="D19" s="123"/>
      <c r="E19" s="123"/>
    </row>
    <row r="20" spans="1:5" ht="14.45" x14ac:dyDescent="0.3">
      <c r="A20" s="18"/>
      <c r="B20" s="18"/>
      <c r="C20" s="18"/>
      <c r="D20" s="123"/>
      <c r="E20" s="123"/>
    </row>
    <row r="21" spans="1:5" ht="14.45" x14ac:dyDescent="0.3">
      <c r="A21" s="18"/>
      <c r="B21" s="18"/>
      <c r="C21" s="18"/>
      <c r="D21" s="123"/>
      <c r="E21" s="123"/>
    </row>
    <row r="22" spans="1:5" ht="14.45" x14ac:dyDescent="0.3">
      <c r="A22" s="18"/>
      <c r="B22" s="18"/>
      <c r="C22" s="18"/>
      <c r="D22" s="123"/>
      <c r="E22" s="123"/>
    </row>
    <row r="23" spans="1:5" ht="14.45" x14ac:dyDescent="0.3">
      <c r="A23" s="20"/>
      <c r="B23" s="20"/>
      <c r="C23" s="20"/>
      <c r="D23" s="124"/>
      <c r="E23" s="124"/>
    </row>
    <row r="24" spans="1:5" ht="14.45" x14ac:dyDescent="0.3">
      <c r="A24" s="18" t="s">
        <v>232</v>
      </c>
      <c r="B24" s="18"/>
      <c r="C24" s="18"/>
      <c r="D24" s="123"/>
      <c r="E24" s="123"/>
    </row>
    <row r="25" spans="1:5" ht="14.45" x14ac:dyDescent="0.3">
      <c r="A25" s="18"/>
      <c r="B25" s="18"/>
      <c r="C25" s="18"/>
      <c r="D25" s="123"/>
      <c r="E25" s="123"/>
    </row>
    <row r="26" spans="1:5" ht="14.45" x14ac:dyDescent="0.3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&amp;LEXHIBIT 4&amp;CPage &amp;P of &amp;N&amp;R7/29/2016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zoomScaleNormal="100" workbookViewId="0"/>
  </sheetViews>
  <sheetFormatPr defaultColWidth="9.140625"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Asotin Telephone Co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1182483.6600000001</v>
      </c>
      <c r="D10" s="85">
        <f>C10</f>
        <v>1182483.6600000001</v>
      </c>
    </row>
    <row r="11" spans="1:4" x14ac:dyDescent="0.25">
      <c r="A11" s="76">
        <v>2</v>
      </c>
      <c r="B11" s="81" t="s">
        <v>196</v>
      </c>
      <c r="C11" s="101">
        <f>'RateBase '!E15</f>
        <v>942861.09</v>
      </c>
      <c r="D11" s="101">
        <f>C11</f>
        <v>942861.09</v>
      </c>
    </row>
    <row r="12" spans="1:4" x14ac:dyDescent="0.25">
      <c r="A12" s="76">
        <v>3</v>
      </c>
      <c r="B12" s="96" t="s">
        <v>197</v>
      </c>
      <c r="C12" s="83">
        <f>(C10+C11)/2</f>
        <v>1062672.375</v>
      </c>
      <c r="D12" s="83">
        <f>(D10+D11)/2</f>
        <v>1062672.375</v>
      </c>
    </row>
    <row r="13" spans="1:4" x14ac:dyDescent="0.25">
      <c r="A13" s="76">
        <v>4</v>
      </c>
      <c r="B13" s="81" t="s">
        <v>198</v>
      </c>
      <c r="C13" s="59">
        <f>IncomeStmtSummary!D29</f>
        <v>80287</v>
      </c>
      <c r="D13" s="59">
        <f>C13</f>
        <v>80287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80287</v>
      </c>
      <c r="D15" s="83">
        <f>D13+D14</f>
        <v>80287</v>
      </c>
    </row>
    <row r="16" spans="1:4" ht="14.45" x14ac:dyDescent="0.3">
      <c r="A16" s="76">
        <v>7</v>
      </c>
      <c r="B16" s="96" t="s">
        <v>199</v>
      </c>
      <c r="C16" s="84">
        <f>C15/C12</f>
        <v>7.5551978096729949E-2</v>
      </c>
      <c r="D16" s="84">
        <f>D15/D12</f>
        <v>7.5551978096729949E-2</v>
      </c>
    </row>
    <row r="17" spans="1:7" ht="14.45" x14ac:dyDescent="0.3">
      <c r="A17" s="76"/>
      <c r="B17" s="82"/>
      <c r="C17" s="88"/>
      <c r="D17" s="88"/>
    </row>
    <row r="18" spans="1:7" ht="14.45" x14ac:dyDescent="0.3">
      <c r="A18" s="76"/>
      <c r="B18" s="81"/>
      <c r="C18" s="85"/>
      <c r="D18" s="85"/>
    </row>
    <row r="19" spans="1:7" ht="14.45" x14ac:dyDescent="0.3">
      <c r="A19" s="76">
        <v>8</v>
      </c>
      <c r="B19" s="81" t="s">
        <v>203</v>
      </c>
      <c r="C19" s="80">
        <v>2235814.2000000002</v>
      </c>
      <c r="D19" s="80">
        <f>C19</f>
        <v>2235814.2000000002</v>
      </c>
    </row>
    <row r="20" spans="1:7" ht="14.45" x14ac:dyDescent="0.3">
      <c r="A20" s="76">
        <v>9</v>
      </c>
      <c r="B20" s="81" t="s">
        <v>204</v>
      </c>
      <c r="C20" s="86">
        <v>1977630</v>
      </c>
      <c r="D20" s="86">
        <f>C20</f>
        <v>1977630</v>
      </c>
    </row>
    <row r="21" spans="1:7" ht="14.45" x14ac:dyDescent="0.3">
      <c r="A21" s="76">
        <v>10</v>
      </c>
      <c r="B21" s="96" t="s">
        <v>200</v>
      </c>
      <c r="C21" s="83">
        <f t="shared" ref="C21:D21" si="0">(C19+C20)/2</f>
        <v>2106722.1</v>
      </c>
      <c r="D21" s="83">
        <f t="shared" si="0"/>
        <v>2106722.1</v>
      </c>
    </row>
    <row r="22" spans="1:7" ht="14.45" x14ac:dyDescent="0.3">
      <c r="A22" s="76">
        <v>11</v>
      </c>
      <c r="B22" s="81" t="s">
        <v>205</v>
      </c>
      <c r="C22" s="53">
        <v>70384</v>
      </c>
      <c r="D22" s="53">
        <f>C22</f>
        <v>70384</v>
      </c>
    </row>
    <row r="23" spans="1:7" ht="14.45" x14ac:dyDescent="0.3">
      <c r="A23" s="76">
        <v>12</v>
      </c>
      <c r="B23" s="81" t="s">
        <v>255</v>
      </c>
      <c r="C23" s="118"/>
      <c r="D23" s="54"/>
    </row>
    <row r="24" spans="1:7" ht="14.45" x14ac:dyDescent="0.3">
      <c r="A24" s="76">
        <v>13</v>
      </c>
      <c r="B24" s="97" t="s">
        <v>210</v>
      </c>
      <c r="C24" s="83">
        <f>C22+C23</f>
        <v>70384</v>
      </c>
      <c r="D24" s="83">
        <f>D22+D23</f>
        <v>70384</v>
      </c>
    </row>
    <row r="25" spans="1:7" ht="14.45" x14ac:dyDescent="0.3">
      <c r="A25" s="93">
        <v>14</v>
      </c>
      <c r="B25" s="99" t="s">
        <v>201</v>
      </c>
      <c r="C25" s="87">
        <f>C24/C21</f>
        <v>3.3409247475022927E-2</v>
      </c>
      <c r="D25" s="87">
        <f>D24/D21</f>
        <v>3.3409247475022927E-2</v>
      </c>
    </row>
    <row r="26" spans="1:7" ht="14.45" x14ac:dyDescent="0.3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&amp;LEXHIBIT 4&amp;CPage &amp;P of &amp;N&amp;R7/29/2016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831198.79</v>
      </c>
      <c r="C10" s="55"/>
      <c r="D10" s="59">
        <f>SUM(B10:C10)</f>
        <v>831198.79</v>
      </c>
      <c r="E10" s="18"/>
      <c r="F10" s="18" t="s">
        <v>78</v>
      </c>
      <c r="G10" s="53">
        <v>129840.01</v>
      </c>
      <c r="H10" s="55"/>
      <c r="I10" s="59">
        <f>SUM(G10:H10)</f>
        <v>129840.01</v>
      </c>
    </row>
    <row r="11" spans="1:9" x14ac:dyDescent="0.25">
      <c r="A11" s="18" t="s">
        <v>145</v>
      </c>
      <c r="B11" s="53">
        <v>0</v>
      </c>
      <c r="C11" s="55"/>
      <c r="D11" s="59">
        <f>SUM(B11:C11)</f>
        <v>0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11062.4</v>
      </c>
      <c r="H12" s="55"/>
      <c r="I12" s="59">
        <f t="shared" si="0"/>
        <v>11062.4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0</v>
      </c>
      <c r="H13" s="55"/>
      <c r="I13" s="59">
        <f t="shared" si="0"/>
        <v>0</v>
      </c>
    </row>
    <row r="14" spans="1:9" x14ac:dyDescent="0.25">
      <c r="A14" s="18" t="s">
        <v>47</v>
      </c>
      <c r="B14" s="53">
        <v>78315.19</v>
      </c>
      <c r="C14" s="55"/>
      <c r="D14" s="59">
        <f t="shared" ref="D14:D15" si="1">SUM(B14:C14)</f>
        <v>78315.19</v>
      </c>
      <c r="E14" s="18"/>
      <c r="F14" s="18" t="s">
        <v>84</v>
      </c>
      <c r="G14" s="53">
        <v>0</v>
      </c>
      <c r="H14" s="55"/>
      <c r="I14" s="59">
        <f t="shared" si="0"/>
        <v>0</v>
      </c>
    </row>
    <row r="15" spans="1:9" x14ac:dyDescent="0.25">
      <c r="A15" s="18" t="s">
        <v>45</v>
      </c>
      <c r="B15" s="53">
        <v>0</v>
      </c>
      <c r="C15" s="55"/>
      <c r="D15" s="59">
        <f t="shared" si="1"/>
        <v>0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ht="14.45" x14ac:dyDescent="0.3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ht="14.45" x14ac:dyDescent="0.3">
      <c r="A17" s="18" t="s">
        <v>44</v>
      </c>
      <c r="B17" s="53">
        <v>49555.39</v>
      </c>
      <c r="C17" s="55"/>
      <c r="D17" s="59">
        <f>SUM(B17:C17)</f>
        <v>49555.39</v>
      </c>
      <c r="E17" s="19"/>
      <c r="F17" s="18" t="s">
        <v>87</v>
      </c>
      <c r="G17" s="53">
        <v>-1051.98</v>
      </c>
      <c r="H17" s="55"/>
      <c r="I17" s="59">
        <f t="shared" si="0"/>
        <v>-1051.98</v>
      </c>
    </row>
    <row r="18" spans="1:9" ht="14.45" x14ac:dyDescent="0.3">
      <c r="A18" s="18" t="s">
        <v>47</v>
      </c>
      <c r="B18" s="53">
        <v>158643.32</v>
      </c>
      <c r="C18" s="55"/>
      <c r="D18" s="59">
        <f t="shared" ref="D18:D24" si="2">SUM(B18:C18)</f>
        <v>158643.32</v>
      </c>
      <c r="E18" s="18"/>
      <c r="F18" s="18" t="s">
        <v>88</v>
      </c>
      <c r="G18" s="53">
        <v>7462.03</v>
      </c>
      <c r="H18" s="55"/>
      <c r="I18" s="59">
        <f t="shared" si="0"/>
        <v>7462.03</v>
      </c>
    </row>
    <row r="19" spans="1:9" ht="14.45" x14ac:dyDescent="0.3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6536.32</v>
      </c>
      <c r="H19" s="120"/>
      <c r="I19" s="60">
        <f t="shared" si="0"/>
        <v>6536.32</v>
      </c>
    </row>
    <row r="20" spans="1:9" ht="14.45" x14ac:dyDescent="0.3">
      <c r="A20" s="18" t="s">
        <v>48</v>
      </c>
      <c r="B20" s="53">
        <v>118.1</v>
      </c>
      <c r="C20" s="55"/>
      <c r="D20" s="59">
        <f t="shared" si="2"/>
        <v>118.1</v>
      </c>
      <c r="E20" s="18"/>
      <c r="F20" s="18" t="s">
        <v>120</v>
      </c>
      <c r="G20" s="59">
        <f>SUM(G10:G19)</f>
        <v>153848.78</v>
      </c>
      <c r="H20" s="59">
        <f>SUM(H10:H19)</f>
        <v>0</v>
      </c>
      <c r="I20" s="59">
        <f t="shared" ref="I20" si="3">SUM(I10:I19)</f>
        <v>153848.78</v>
      </c>
    </row>
    <row r="21" spans="1:9" ht="14.45" x14ac:dyDescent="0.3">
      <c r="A21" s="18" t="s">
        <v>49</v>
      </c>
      <c r="B21" s="53">
        <v>10455.61</v>
      </c>
      <c r="C21" s="55">
        <v>0</v>
      </c>
      <c r="D21" s="59">
        <f t="shared" si="2"/>
        <v>10455.61</v>
      </c>
      <c r="E21" s="18"/>
      <c r="F21" s="22" t="s">
        <v>91</v>
      </c>
      <c r="G21" s="14"/>
      <c r="H21" s="18"/>
      <c r="I21" s="15"/>
    </row>
    <row r="22" spans="1:9" ht="14.45" x14ac:dyDescent="0.3">
      <c r="A22" s="18" t="s">
        <v>50</v>
      </c>
      <c r="B22" s="53">
        <v>0</v>
      </c>
      <c r="C22" s="55"/>
      <c r="D22" s="59">
        <f t="shared" si="2"/>
        <v>0</v>
      </c>
      <c r="E22" s="18"/>
      <c r="F22" s="18" t="s">
        <v>92</v>
      </c>
      <c r="G22" s="53">
        <v>0</v>
      </c>
      <c r="H22" s="55"/>
      <c r="I22" s="59">
        <f>SUM(G22:H22)</f>
        <v>0</v>
      </c>
    </row>
    <row r="23" spans="1:9" ht="14.45" x14ac:dyDescent="0.3">
      <c r="A23" s="18" t="s">
        <v>51</v>
      </c>
      <c r="B23" s="53">
        <v>1920.64</v>
      </c>
      <c r="C23" s="55"/>
      <c r="D23" s="59">
        <f t="shared" si="2"/>
        <v>1920.64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ht="14.45" x14ac:dyDescent="0.3">
      <c r="A24" s="18" t="s">
        <v>52</v>
      </c>
      <c r="B24" s="54">
        <v>0</v>
      </c>
      <c r="C24" s="120"/>
      <c r="D24" s="60">
        <f t="shared" si="2"/>
        <v>0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ht="14.45" x14ac:dyDescent="0.3">
      <c r="A25" s="18" t="s">
        <v>41</v>
      </c>
      <c r="B25" s="59">
        <f>B10+B11+B13+B14+B15+B17+B18+B19+B20+B21+B22+B23+B24</f>
        <v>1130207.04</v>
      </c>
      <c r="C25" s="59">
        <f>C10+C11+C13+C14+C15+C17+C18+C19+C20+C21+C22+C23+C24</f>
        <v>0</v>
      </c>
      <c r="D25" s="59">
        <f t="shared" ref="D25" si="5">D10+D11+D13+D14+D15+D17+D18+D19+D20+D21+D22+D23+D24</f>
        <v>1130207.04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ht="14.45" x14ac:dyDescent="0.3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9" x14ac:dyDescent="0.25">
      <c r="A33" s="18" t="s">
        <v>58</v>
      </c>
      <c r="B33" s="53">
        <v>0</v>
      </c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0</v>
      </c>
      <c r="C34" s="70">
        <f>-1*(C25+C29+C30+C32+C33+C35+C36+C37+C46)</f>
        <v>6928</v>
      </c>
      <c r="D34" s="59">
        <f t="shared" si="7"/>
        <v>6928</v>
      </c>
      <c r="E34" s="18"/>
      <c r="F34" s="18" t="s">
        <v>103</v>
      </c>
      <c r="G34" s="53">
        <v>-85670.29</v>
      </c>
      <c r="H34" s="55"/>
      <c r="I34" s="59">
        <f>SUM(G34:H34)</f>
        <v>-85670.29</v>
      </c>
    </row>
    <row r="35" spans="1:9" x14ac:dyDescent="0.25">
      <c r="A35" s="18" t="s">
        <v>62</v>
      </c>
      <c r="B35" s="53">
        <v>25234.63</v>
      </c>
      <c r="C35" s="55"/>
      <c r="D35" s="59">
        <f t="shared" si="7"/>
        <v>25234.63</v>
      </c>
      <c r="E35" s="18"/>
      <c r="F35" s="18" t="s">
        <v>147</v>
      </c>
      <c r="G35" s="53">
        <v>132806.44</v>
      </c>
      <c r="H35" s="121"/>
      <c r="I35" s="59">
        <f t="shared" ref="I35:I36" si="8">SUM(G35:H35)</f>
        <v>132806.44</v>
      </c>
    </row>
    <row r="36" spans="1:9" x14ac:dyDescent="0.25">
      <c r="A36" s="18" t="s">
        <v>63</v>
      </c>
      <c r="B36" s="53">
        <v>87.3</v>
      </c>
      <c r="C36" s="55"/>
      <c r="D36" s="59">
        <f t="shared" si="7"/>
        <v>87.3</v>
      </c>
      <c r="E36" s="18"/>
      <c r="F36" s="18" t="s">
        <v>104</v>
      </c>
      <c r="G36" s="54">
        <v>292.45999999999998</v>
      </c>
      <c r="H36" s="120"/>
      <c r="I36" s="60">
        <f t="shared" si="8"/>
        <v>292.45999999999998</v>
      </c>
    </row>
    <row r="37" spans="1:9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47428.610000000008</v>
      </c>
      <c r="H37" s="59">
        <f t="shared" ref="H37:I37" si="9">SUM(H34:H36)</f>
        <v>0</v>
      </c>
      <c r="I37" s="59">
        <f t="shared" si="9"/>
        <v>47428.610000000008</v>
      </c>
    </row>
    <row r="38" spans="1:9" x14ac:dyDescent="0.25">
      <c r="A38" s="18" t="s">
        <v>65</v>
      </c>
      <c r="B38" s="59">
        <f>B29+B30+B32+B33+B34+B35+B36+B37</f>
        <v>25321.93</v>
      </c>
      <c r="C38" s="59">
        <f>C29+C30+C32+C33+C34+C35+C36+C37</f>
        <v>6928</v>
      </c>
      <c r="D38" s="59">
        <f t="shared" ref="D38" si="10">D29+D30+D32+D33+D34+D35+D36+D37</f>
        <v>32249.93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25754.080000000002</v>
      </c>
      <c r="H39" s="23"/>
      <c r="I39" s="59">
        <f>SUM(G39:H39)</f>
        <v>25754.080000000002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316705.14</v>
      </c>
      <c r="H40" s="23"/>
      <c r="I40" s="59">
        <f t="shared" ref="I40:I45" si="11">SUM(G40:H40)</f>
        <v>316705.14</v>
      </c>
    </row>
    <row r="41" spans="1:9" x14ac:dyDescent="0.25">
      <c r="A41" s="18" t="s">
        <v>180</v>
      </c>
      <c r="B41" s="53">
        <v>8194664.7000000002</v>
      </c>
      <c r="C41" s="53">
        <v>-17779</v>
      </c>
      <c r="D41" s="59">
        <f>SUM(B41:C41)</f>
        <v>8176885.7000000002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9" x14ac:dyDescent="0.25">
      <c r="A43" s="18" t="s">
        <v>69</v>
      </c>
      <c r="B43" s="53">
        <v>484.71</v>
      </c>
      <c r="C43" s="53"/>
      <c r="D43" s="59">
        <f t="shared" si="12"/>
        <v>484.71</v>
      </c>
      <c r="E43" s="18"/>
      <c r="F43" s="18" t="s">
        <v>111</v>
      </c>
      <c r="G43" s="53">
        <v>38649.050000000003</v>
      </c>
      <c r="H43" s="23"/>
      <c r="I43" s="59">
        <f t="shared" si="11"/>
        <v>38649.050000000003</v>
      </c>
    </row>
    <row r="44" spans="1:9" x14ac:dyDescent="0.25">
      <c r="A44" s="18" t="s">
        <v>70</v>
      </c>
      <c r="B44" s="53">
        <v>0</v>
      </c>
      <c r="C44" s="53"/>
      <c r="D44" s="59">
        <f t="shared" si="12"/>
        <v>0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9" x14ac:dyDescent="0.25">
      <c r="A45" s="18" t="s">
        <v>121</v>
      </c>
      <c r="B45" s="54">
        <v>-6913586.79</v>
      </c>
      <c r="C45" s="54">
        <v>10851</v>
      </c>
      <c r="D45" s="60">
        <f t="shared" si="12"/>
        <v>-6902735.79</v>
      </c>
      <c r="E45" s="18"/>
      <c r="F45" s="18" t="s">
        <v>172</v>
      </c>
      <c r="G45" s="54">
        <v>1854705.93</v>
      </c>
      <c r="H45" s="102">
        <f>-1*(H20+H32+H37)</f>
        <v>0</v>
      </c>
      <c r="I45" s="60">
        <f t="shared" si="11"/>
        <v>1854705.93</v>
      </c>
    </row>
    <row r="46" spans="1:9" x14ac:dyDescent="0.25">
      <c r="A46" s="18" t="s">
        <v>71</v>
      </c>
      <c r="B46" s="59">
        <f>B41+B42+B43+B44+B45</f>
        <v>1281562.6200000001</v>
      </c>
      <c r="C46" s="59">
        <f t="shared" ref="C46:D46" si="13">C41+C42+C43+C44+C45</f>
        <v>-6928</v>
      </c>
      <c r="D46" s="59">
        <f t="shared" si="13"/>
        <v>1274634.6200000001</v>
      </c>
      <c r="E46" s="18"/>
      <c r="F46" s="18" t="s">
        <v>114</v>
      </c>
      <c r="G46" s="59">
        <f>SUM(G39:G45)</f>
        <v>2235814.2000000002</v>
      </c>
      <c r="H46" s="62">
        <f t="shared" ref="H46:I46" si="14">SUM(H39:H45)</f>
        <v>0</v>
      </c>
      <c r="I46" s="59">
        <f t="shared" si="14"/>
        <v>2235814.2000000002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2437091.59</v>
      </c>
      <c r="C48" s="61">
        <f t="shared" ref="C48:D48" si="15">C25+C38+C46</f>
        <v>0</v>
      </c>
      <c r="D48" s="61">
        <f t="shared" si="15"/>
        <v>2437091.59</v>
      </c>
      <c r="E48" s="18"/>
      <c r="F48" s="22" t="s">
        <v>115</v>
      </c>
      <c r="G48" s="61">
        <f>G20+G32+G37+G46</f>
        <v>2437091.5900000003</v>
      </c>
      <c r="H48" s="61">
        <f t="shared" ref="H48:I48" si="16">H20+H32+H37+H46</f>
        <v>0</v>
      </c>
      <c r="I48" s="61">
        <f t="shared" si="16"/>
        <v>2437091.5900000003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&amp;LEXHIBIT 4&amp;CPage &amp;P of &amp;N&amp;R7/29/2016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Asotin Telephone Co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712039</v>
      </c>
      <c r="C10" s="55"/>
      <c r="D10" s="59">
        <f>SUM(B10:C10)</f>
        <v>712039</v>
      </c>
      <c r="E10" s="18"/>
      <c r="F10" s="18" t="s">
        <v>78</v>
      </c>
      <c r="G10" s="53">
        <v>168291</v>
      </c>
      <c r="H10" s="55"/>
      <c r="I10" s="59">
        <f>SUM(G10:H10)</f>
        <v>168291</v>
      </c>
    </row>
    <row r="11" spans="1:9" x14ac:dyDescent="0.25">
      <c r="A11" s="18" t="s">
        <v>145</v>
      </c>
      <c r="B11" s="53">
        <v>0</v>
      </c>
      <c r="C11" s="55"/>
      <c r="D11" s="59">
        <f>SUM(B11:C11)</f>
        <v>0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10956</v>
      </c>
      <c r="H12" s="55"/>
      <c r="I12" s="59">
        <f t="shared" si="0"/>
        <v>10956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0</v>
      </c>
      <c r="H13" s="55"/>
      <c r="I13" s="59">
        <f t="shared" si="0"/>
        <v>0</v>
      </c>
    </row>
    <row r="14" spans="1:9" x14ac:dyDescent="0.25">
      <c r="A14" s="18" t="s">
        <v>47</v>
      </c>
      <c r="B14" s="53">
        <v>303302</v>
      </c>
      <c r="C14" s="55"/>
      <c r="D14" s="59">
        <f t="shared" ref="D14:D15" si="1">SUM(B14:C14)</f>
        <v>303302</v>
      </c>
      <c r="E14" s="18"/>
      <c r="F14" s="18" t="s">
        <v>84</v>
      </c>
      <c r="G14" s="53">
        <v>0</v>
      </c>
      <c r="H14" s="55"/>
      <c r="I14" s="59">
        <f t="shared" si="0"/>
        <v>0</v>
      </c>
    </row>
    <row r="15" spans="1:9" x14ac:dyDescent="0.25">
      <c r="A15" s="18" t="s">
        <v>45</v>
      </c>
      <c r="B15" s="53">
        <v>0</v>
      </c>
      <c r="C15" s="55"/>
      <c r="D15" s="59">
        <f t="shared" si="1"/>
        <v>0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ht="14.45" x14ac:dyDescent="0.3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ht="14.45" x14ac:dyDescent="0.3">
      <c r="A17" s="18" t="s">
        <v>44</v>
      </c>
      <c r="B17" s="53">
        <v>34659</v>
      </c>
      <c r="C17" s="55"/>
      <c r="D17" s="59">
        <f>SUM(B17:C17)</f>
        <v>34659</v>
      </c>
      <c r="E17" s="19"/>
      <c r="F17" s="18" t="s">
        <v>87</v>
      </c>
      <c r="G17" s="53">
        <v>-1040</v>
      </c>
      <c r="H17" s="55"/>
      <c r="I17" s="59">
        <f t="shared" si="0"/>
        <v>-1040</v>
      </c>
    </row>
    <row r="18" spans="1:9" ht="14.45" x14ac:dyDescent="0.3">
      <c r="A18" s="18" t="s">
        <v>47</v>
      </c>
      <c r="B18" s="53">
        <v>54138</v>
      </c>
      <c r="C18" s="55"/>
      <c r="D18" s="59">
        <f t="shared" ref="D18:D24" si="2">SUM(B18:C18)</f>
        <v>54138</v>
      </c>
      <c r="E18" s="18"/>
      <c r="F18" s="18" t="s">
        <v>88</v>
      </c>
      <c r="G18" s="53">
        <v>7269</v>
      </c>
      <c r="H18" s="55"/>
      <c r="I18" s="59">
        <f t="shared" si="0"/>
        <v>7269</v>
      </c>
    </row>
    <row r="19" spans="1:9" ht="14.45" x14ac:dyDescent="0.3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7098</v>
      </c>
      <c r="H19" s="120"/>
      <c r="I19" s="60">
        <f t="shared" si="0"/>
        <v>7098</v>
      </c>
    </row>
    <row r="20" spans="1:9" ht="14.45" x14ac:dyDescent="0.3">
      <c r="A20" s="18" t="s">
        <v>48</v>
      </c>
      <c r="B20" s="53">
        <v>82</v>
      </c>
      <c r="C20" s="55"/>
      <c r="D20" s="59">
        <f t="shared" si="2"/>
        <v>82</v>
      </c>
      <c r="E20" s="18"/>
      <c r="F20" s="18" t="s">
        <v>120</v>
      </c>
      <c r="G20" s="59">
        <f>SUM(G10:G19)</f>
        <v>192574</v>
      </c>
      <c r="H20" s="59">
        <f>SUM(H10:H19)</f>
        <v>0</v>
      </c>
      <c r="I20" s="59">
        <f t="shared" ref="I20" si="3">SUM(I10:I19)</f>
        <v>192574</v>
      </c>
    </row>
    <row r="21" spans="1:9" ht="14.45" x14ac:dyDescent="0.3">
      <c r="A21" s="18" t="s">
        <v>49</v>
      </c>
      <c r="B21" s="53">
        <v>8972</v>
      </c>
      <c r="C21" s="55">
        <v>0</v>
      </c>
      <c r="D21" s="59">
        <f t="shared" si="2"/>
        <v>8972</v>
      </c>
      <c r="E21" s="18"/>
      <c r="F21" s="22" t="s">
        <v>91</v>
      </c>
      <c r="G21" s="14"/>
      <c r="H21" s="18"/>
      <c r="I21" s="15"/>
    </row>
    <row r="22" spans="1:9" ht="14.45" x14ac:dyDescent="0.3">
      <c r="A22" s="18" t="s">
        <v>50</v>
      </c>
      <c r="B22" s="53">
        <v>0</v>
      </c>
      <c r="C22" s="55"/>
      <c r="D22" s="59">
        <f t="shared" si="2"/>
        <v>0</v>
      </c>
      <c r="E22" s="18"/>
      <c r="F22" s="18" t="s">
        <v>92</v>
      </c>
      <c r="G22" s="53">
        <v>0</v>
      </c>
      <c r="H22" s="55"/>
      <c r="I22" s="59">
        <f>SUM(G22:H22)</f>
        <v>0</v>
      </c>
    </row>
    <row r="23" spans="1:9" ht="14.45" x14ac:dyDescent="0.3">
      <c r="A23" s="18" t="s">
        <v>51</v>
      </c>
      <c r="B23" s="53">
        <v>1923</v>
      </c>
      <c r="C23" s="55"/>
      <c r="D23" s="59">
        <f t="shared" si="2"/>
        <v>1923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ht="14.45" x14ac:dyDescent="0.3">
      <c r="A24" s="18" t="s">
        <v>52</v>
      </c>
      <c r="B24" s="54">
        <v>0</v>
      </c>
      <c r="C24" s="120"/>
      <c r="D24" s="60">
        <f t="shared" si="2"/>
        <v>0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ht="14.45" x14ac:dyDescent="0.3">
      <c r="A25" s="18" t="s">
        <v>41</v>
      </c>
      <c r="B25" s="59">
        <f>B10+B11+B13+B14+B15+B17+B18+B19+B20+B21+B22+B23+B24</f>
        <v>1115115</v>
      </c>
      <c r="C25" s="59">
        <f>C10+C11+C13+C14+C15+C17+C18+C19+C20+C21+C22+C23+C24</f>
        <v>0</v>
      </c>
      <c r="D25" s="59">
        <f t="shared" ref="D25" si="5">D10+D11+D13+D14+D15+D17+D18+D19+D20+D21+D22+D23+D24</f>
        <v>1115115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ht="14.45" x14ac:dyDescent="0.3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11" x14ac:dyDescent="0.25">
      <c r="A33" s="18" t="s">
        <v>58</v>
      </c>
      <c r="B33" s="53">
        <v>0</v>
      </c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0</v>
      </c>
      <c r="C34" s="70">
        <f>-1*(C25+C29+C30+C32+C33+C35+C36+C37+C46)</f>
        <v>6510</v>
      </c>
      <c r="D34" s="59">
        <f t="shared" si="7"/>
        <v>6510</v>
      </c>
      <c r="E34" s="18"/>
      <c r="F34" s="18" t="s">
        <v>103</v>
      </c>
      <c r="G34" s="53">
        <v>-81430</v>
      </c>
      <c r="H34" s="55"/>
      <c r="I34" s="59">
        <f>SUM(G34:H34)</f>
        <v>-81430</v>
      </c>
    </row>
    <row r="35" spans="1:11" x14ac:dyDescent="0.25">
      <c r="A35" s="18" t="s">
        <v>62</v>
      </c>
      <c r="B35" s="53">
        <v>24282</v>
      </c>
      <c r="C35" s="55"/>
      <c r="D35" s="59">
        <f t="shared" si="7"/>
        <v>24282</v>
      </c>
      <c r="E35" s="18"/>
      <c r="F35" s="18" t="s">
        <v>147</v>
      </c>
      <c r="G35" s="53">
        <v>82222</v>
      </c>
      <c r="H35" s="121"/>
      <c r="I35" s="59">
        <f t="shared" ref="I35:I36" si="8">SUM(G35:H35)</f>
        <v>82222</v>
      </c>
    </row>
    <row r="36" spans="1:11" x14ac:dyDescent="0.25">
      <c r="A36" s="18" t="s">
        <v>63</v>
      </c>
      <c r="B36" s="53">
        <v>87</v>
      </c>
      <c r="C36" s="55"/>
      <c r="D36" s="59">
        <f t="shared" si="7"/>
        <v>87</v>
      </c>
      <c r="E36" s="18"/>
      <c r="F36" s="18" t="s">
        <v>104</v>
      </c>
      <c r="G36" s="54">
        <v>278</v>
      </c>
      <c r="H36" s="120"/>
      <c r="I36" s="60">
        <f t="shared" si="8"/>
        <v>278</v>
      </c>
    </row>
    <row r="37" spans="1:11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1070</v>
      </c>
      <c r="H37" s="59">
        <f t="shared" ref="H37:I37" si="9">SUM(H34:H36)</f>
        <v>0</v>
      </c>
      <c r="I37" s="59">
        <f t="shared" si="9"/>
        <v>1070</v>
      </c>
    </row>
    <row r="38" spans="1:11" x14ac:dyDescent="0.25">
      <c r="A38" s="18" t="s">
        <v>65</v>
      </c>
      <c r="B38" s="59">
        <f>B29+B30+B32+B33+B34+B35+B36+B37</f>
        <v>24369</v>
      </c>
      <c r="C38" s="59">
        <f>C29+C30+C32+C33+C34+C35+C36+C37</f>
        <v>6510</v>
      </c>
      <c r="D38" s="59">
        <f t="shared" ref="D38" si="10">D29+D30+D32+D33+D34+D35+D36+D37</f>
        <v>30879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25785</v>
      </c>
      <c r="H39" s="23"/>
      <c r="I39" s="59">
        <f>SUM(G39:H39)</f>
        <v>25785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317085</v>
      </c>
      <c r="H40" s="23"/>
      <c r="I40" s="59">
        <f t="shared" ref="I40:I45" si="11">SUM(G40:H40)</f>
        <v>317085</v>
      </c>
    </row>
    <row r="41" spans="1:11" x14ac:dyDescent="0.25">
      <c r="A41" s="18" t="s">
        <v>180</v>
      </c>
      <c r="B41" s="53">
        <v>8234594</v>
      </c>
      <c r="C41" s="53">
        <v>-11618</v>
      </c>
      <c r="D41" s="59">
        <f>SUM(B41:C41)</f>
        <v>8222976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11" x14ac:dyDescent="0.25">
      <c r="A43" s="18" t="s">
        <v>69</v>
      </c>
      <c r="B43" s="53">
        <v>37674</v>
      </c>
      <c r="C43" s="53"/>
      <c r="D43" s="59">
        <f t="shared" si="12"/>
        <v>37674</v>
      </c>
      <c r="E43" s="18"/>
      <c r="F43" s="18" t="s">
        <v>111</v>
      </c>
      <c r="G43" s="53">
        <v>31259</v>
      </c>
      <c r="H43" s="23"/>
      <c r="I43" s="59">
        <f t="shared" si="11"/>
        <v>31259</v>
      </c>
      <c r="K43" s="66"/>
    </row>
    <row r="44" spans="1:11" x14ac:dyDescent="0.25">
      <c r="A44" s="18" t="s">
        <v>70</v>
      </c>
      <c r="B44" s="53">
        <v>0</v>
      </c>
      <c r="C44" s="53"/>
      <c r="D44" s="59">
        <f t="shared" si="12"/>
        <v>0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11" x14ac:dyDescent="0.25">
      <c r="A45" s="18" t="s">
        <v>121</v>
      </c>
      <c r="B45" s="54">
        <v>-7240478</v>
      </c>
      <c r="C45" s="54">
        <v>5108</v>
      </c>
      <c r="D45" s="60">
        <f t="shared" si="12"/>
        <v>-7235370</v>
      </c>
      <c r="E45" s="18"/>
      <c r="F45" s="18" t="s">
        <v>172</v>
      </c>
      <c r="G45" s="54">
        <v>1603501</v>
      </c>
      <c r="H45" s="102">
        <f>-1*(H20+H32+H37)</f>
        <v>0</v>
      </c>
      <c r="I45" s="60">
        <f t="shared" si="11"/>
        <v>1603501</v>
      </c>
    </row>
    <row r="46" spans="1:11" x14ac:dyDescent="0.25">
      <c r="A46" s="18" t="s">
        <v>71</v>
      </c>
      <c r="B46" s="59">
        <f>B41+B42+B43+B44+B45</f>
        <v>1031790</v>
      </c>
      <c r="C46" s="59">
        <f t="shared" ref="C46:D46" si="13">C41+C42+C43+C44+C45</f>
        <v>-6510</v>
      </c>
      <c r="D46" s="59">
        <f t="shared" si="13"/>
        <v>1025280</v>
      </c>
      <c r="E46" s="18"/>
      <c r="F46" s="18" t="s">
        <v>114</v>
      </c>
      <c r="G46" s="59">
        <f>SUM(G39:G45)</f>
        <v>1977630</v>
      </c>
      <c r="H46" s="62">
        <f t="shared" ref="H46:I46" si="14">SUM(H39:H45)</f>
        <v>0</v>
      </c>
      <c r="I46" s="59">
        <f t="shared" si="14"/>
        <v>1977630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2171274</v>
      </c>
      <c r="C48" s="61">
        <f t="shared" ref="C48:D48" si="15">C25+C38+C46</f>
        <v>0</v>
      </c>
      <c r="D48" s="61">
        <f t="shared" si="15"/>
        <v>2171274</v>
      </c>
      <c r="E48" s="18"/>
      <c r="F48" s="22" t="s">
        <v>115</v>
      </c>
      <c r="G48" s="61">
        <f>G20+G32+G37+G46</f>
        <v>2171274</v>
      </c>
      <c r="H48" s="61">
        <f t="shared" ref="H48:I48" si="16">H20+H32+H37+H46</f>
        <v>0</v>
      </c>
      <c r="I48" s="61">
        <f t="shared" si="16"/>
        <v>2171274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Asotin Telephone Co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&amp;LEXHIBIT 4&amp;CPage &amp;P of &amp;N&amp;R7/29/2016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/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Asotin Telephone Co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831198.79</v>
      </c>
      <c r="C10" s="33">
        <f>'CurrentYearBalanceSheet '!D10</f>
        <v>712039</v>
      </c>
      <c r="D10" s="18"/>
      <c r="E10" s="18" t="s">
        <v>78</v>
      </c>
      <c r="F10" s="33">
        <f>PriorYearBalanceSheet!I10</f>
        <v>129840.01</v>
      </c>
      <c r="G10" s="33">
        <f>'CurrentYearBalanceSheet '!I10</f>
        <v>168291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11062.4</v>
      </c>
      <c r="G12" s="33">
        <f>'CurrentYearBalanceSheet '!I12</f>
        <v>10956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78315.19</v>
      </c>
      <c r="C14" s="33">
        <f>'CurrentYearBalanceSheet '!D14</f>
        <v>303302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ht="14.45" x14ac:dyDescent="0.3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ht="14.45" x14ac:dyDescent="0.3">
      <c r="A17" s="18" t="s">
        <v>44</v>
      </c>
      <c r="B17" s="33">
        <f>PriorYearBalanceSheet!D17</f>
        <v>49555.39</v>
      </c>
      <c r="C17" s="33">
        <f>'CurrentYearBalanceSheet '!D17</f>
        <v>34659</v>
      </c>
      <c r="D17" s="18"/>
      <c r="E17" s="18" t="s">
        <v>87</v>
      </c>
      <c r="F17" s="33">
        <f>PriorYearBalanceSheet!I17</f>
        <v>-1051.98</v>
      </c>
      <c r="G17" s="33">
        <f>'CurrentYearBalanceSheet '!I17</f>
        <v>-1040</v>
      </c>
    </row>
    <row r="18" spans="1:7" ht="14.45" x14ac:dyDescent="0.3">
      <c r="A18" s="18" t="s">
        <v>47</v>
      </c>
      <c r="B18" s="33">
        <f>PriorYearBalanceSheet!D18</f>
        <v>158643.32</v>
      </c>
      <c r="C18" s="33">
        <f>'CurrentYearBalanceSheet '!D18</f>
        <v>54138</v>
      </c>
      <c r="D18" s="18"/>
      <c r="E18" s="18" t="s">
        <v>88</v>
      </c>
      <c r="F18" s="33">
        <f>PriorYearBalanceSheet!I18</f>
        <v>7462.03</v>
      </c>
      <c r="G18" s="33">
        <f>'CurrentYearBalanceSheet '!I18</f>
        <v>7269</v>
      </c>
    </row>
    <row r="19" spans="1:7" ht="14.45" x14ac:dyDescent="0.3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6536.32</v>
      </c>
      <c r="G19" s="33">
        <f>'CurrentYearBalanceSheet '!I19</f>
        <v>7098</v>
      </c>
    </row>
    <row r="20" spans="1:7" ht="14.45" x14ac:dyDescent="0.3">
      <c r="A20" s="18" t="s">
        <v>48</v>
      </c>
      <c r="B20" s="33">
        <f>PriorYearBalanceSheet!D20</f>
        <v>118.1</v>
      </c>
      <c r="C20" s="33">
        <f>'CurrentYearBalanceSheet '!D20</f>
        <v>82</v>
      </c>
      <c r="D20" s="18"/>
      <c r="E20" s="18" t="s">
        <v>90</v>
      </c>
      <c r="F20" s="37">
        <f>SUM(F10:F19)</f>
        <v>153848.78</v>
      </c>
      <c r="G20" s="36">
        <f>SUM(G10:G19)</f>
        <v>192574</v>
      </c>
    </row>
    <row r="21" spans="1:7" ht="14.45" x14ac:dyDescent="0.3">
      <c r="A21" s="18" t="s">
        <v>49</v>
      </c>
      <c r="B21" s="33">
        <f>PriorYearBalanceSheet!D21</f>
        <v>10455.61</v>
      </c>
      <c r="C21" s="33">
        <f>'CurrentYearBalanceSheet '!D21</f>
        <v>8972</v>
      </c>
      <c r="D21" s="18"/>
      <c r="E21" s="22" t="s">
        <v>91</v>
      </c>
      <c r="F21" s="18"/>
      <c r="G21" s="15"/>
    </row>
    <row r="22" spans="1:7" ht="14.45" x14ac:dyDescent="0.3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ht="14.45" x14ac:dyDescent="0.3">
      <c r="A23" s="18" t="s">
        <v>51</v>
      </c>
      <c r="B23" s="33">
        <f>PriorYearBalanceSheet!D23</f>
        <v>1920.64</v>
      </c>
      <c r="C23" s="33">
        <f>'CurrentYearBalanceSheet '!D23</f>
        <v>1923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ht="14.45" x14ac:dyDescent="0.3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ht="14.45" x14ac:dyDescent="0.3">
      <c r="A25" s="18" t="s">
        <v>41</v>
      </c>
      <c r="B25" s="33">
        <f>B10+B11+B13+B14+B15+B17+B18+B19+B20+B21+B22+B23+B24</f>
        <v>1130207.04</v>
      </c>
      <c r="C25" s="33">
        <f>C10+C11+C13+C14+C15+C17+C18+C19+C20+C21+C22+C23+C24</f>
        <v>1115115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ht="14.45" x14ac:dyDescent="0.3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6928</v>
      </c>
      <c r="C34" s="33">
        <f>'CurrentYearBalanceSheet '!D34</f>
        <v>6510</v>
      </c>
      <c r="D34" s="18"/>
      <c r="E34" s="18" t="s">
        <v>103</v>
      </c>
      <c r="F34" s="33">
        <f>PriorYearBalanceSheet!I34</f>
        <v>-85670.29</v>
      </c>
      <c r="G34" s="33">
        <f>'CurrentYearBalanceSheet '!I34</f>
        <v>-81430</v>
      </c>
    </row>
    <row r="35" spans="1:7" x14ac:dyDescent="0.25">
      <c r="A35" s="18" t="s">
        <v>62</v>
      </c>
      <c r="B35" s="33">
        <f>PriorYearBalanceSheet!D35</f>
        <v>25234.63</v>
      </c>
      <c r="C35" s="33">
        <f>'CurrentYearBalanceSheet '!D35</f>
        <v>24282</v>
      </c>
      <c r="D35" s="18"/>
      <c r="E35" s="18" t="s">
        <v>212</v>
      </c>
      <c r="F35" s="33">
        <f>PriorYearBalanceSheet!I35</f>
        <v>132806.44</v>
      </c>
      <c r="G35" s="33">
        <f>'CurrentYearBalanceSheet '!I35</f>
        <v>82222</v>
      </c>
    </row>
    <row r="36" spans="1:7" x14ac:dyDescent="0.25">
      <c r="A36" s="18" t="s">
        <v>63</v>
      </c>
      <c r="B36" s="33">
        <f>PriorYearBalanceSheet!D36</f>
        <v>87.3</v>
      </c>
      <c r="C36" s="33">
        <f>'CurrentYearBalanceSheet '!D36</f>
        <v>87</v>
      </c>
      <c r="D36" s="18"/>
      <c r="E36" s="18" t="s">
        <v>104</v>
      </c>
      <c r="F36" s="34">
        <f>PriorYearBalanceSheet!I36</f>
        <v>292.45999999999998</v>
      </c>
      <c r="G36" s="34">
        <f>'CurrentYearBalanceSheet '!I36</f>
        <v>278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47428.610000000008</v>
      </c>
      <c r="G37" s="33">
        <f>SUM(G34:G36)</f>
        <v>1070</v>
      </c>
    </row>
    <row r="38" spans="1:7" x14ac:dyDescent="0.25">
      <c r="A38" s="18" t="s">
        <v>65</v>
      </c>
      <c r="B38" s="33">
        <f>B29+B30+B32+B33+B34+B35+B36+B37</f>
        <v>32249.93</v>
      </c>
      <c r="C38" s="33">
        <f>C29+C30+C32+C33+C34+C35+C36+C37</f>
        <v>30879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25754.080000000002</v>
      </c>
      <c r="G39" s="33">
        <f>'CurrentYearBalanceSheet '!I39</f>
        <v>25785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316705.14</v>
      </c>
      <c r="G40" s="33">
        <f>'CurrentYearBalanceSheet '!I40</f>
        <v>317085</v>
      </c>
    </row>
    <row r="41" spans="1:7" x14ac:dyDescent="0.25">
      <c r="A41" s="18" t="s">
        <v>67</v>
      </c>
      <c r="B41" s="33">
        <f>PriorYearBalanceSheet!D41</f>
        <v>8176885.7000000002</v>
      </c>
      <c r="C41" s="33">
        <f>'CurrentYearBalanceSheet '!D41</f>
        <v>8222976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484.71</v>
      </c>
      <c r="C43" s="33">
        <f>'CurrentYearBalanceSheet '!D43</f>
        <v>37674</v>
      </c>
      <c r="D43" s="18"/>
      <c r="E43" s="18" t="s">
        <v>111</v>
      </c>
      <c r="F43" s="33">
        <f>PriorYearBalanceSheet!I43</f>
        <v>38649.050000000003</v>
      </c>
      <c r="G43" s="33">
        <f>'CurrentYearBalanceSheet '!I43</f>
        <v>31259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-6902735.79</v>
      </c>
      <c r="C45" s="34">
        <f>'CurrentYearBalanceSheet '!D45</f>
        <v>-7235370</v>
      </c>
      <c r="D45" s="18"/>
      <c r="E45" s="18" t="s">
        <v>113</v>
      </c>
      <c r="F45" s="34">
        <f>PriorYearBalanceSheet!I45</f>
        <v>1854705.93</v>
      </c>
      <c r="G45" s="34">
        <f>'CurrentYearBalanceSheet '!I45</f>
        <v>1603501</v>
      </c>
    </row>
    <row r="46" spans="1:7" x14ac:dyDescent="0.25">
      <c r="A46" s="18" t="s">
        <v>71</v>
      </c>
      <c r="B46" s="33">
        <f>SUM(B41:B45)</f>
        <v>1274634.6200000001</v>
      </c>
      <c r="C46" s="33">
        <f>SUM(C41:C45)</f>
        <v>1025280</v>
      </c>
      <c r="D46" s="18"/>
      <c r="E46" s="18" t="s">
        <v>114</v>
      </c>
      <c r="F46" s="33">
        <f>SUM(F39:F45)</f>
        <v>2235814.2000000002</v>
      </c>
      <c r="G46" s="33">
        <f>SUM(G39:G45)</f>
        <v>1977630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2437091.59</v>
      </c>
      <c r="C48" s="35">
        <f>C25+C38+C46</f>
        <v>2171274</v>
      </c>
      <c r="D48" s="18"/>
      <c r="E48" s="22" t="s">
        <v>115</v>
      </c>
      <c r="F48" s="35">
        <f>F20+F32+F37+F46</f>
        <v>2437091.5900000003</v>
      </c>
      <c r="G48" s="35">
        <f>G20+G32+G37+G46</f>
        <v>2171274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&amp;LEXHIBIT 4&amp;CPage &amp;P of &amp;N&amp;R7/29/2016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/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Asotin Telephone Co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8176885.7000000002</v>
      </c>
      <c r="E10" s="59">
        <f>'BalanceSheet(Summary)'!C41</f>
        <v>8222976</v>
      </c>
      <c r="F10" s="59">
        <f>(D10+E10)/2</f>
        <v>8199930.8499999996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-6902735.79</v>
      </c>
      <c r="E12" s="59">
        <f>'BalanceSheet(Summary)'!C45</f>
        <v>-7235370</v>
      </c>
      <c r="F12" s="59">
        <f t="shared" ref="F12:F15" si="0">(D12+E12)/2</f>
        <v>-7069052.8949999996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10455.61</v>
      </c>
      <c r="E13" s="59">
        <f>'BalanceSheet(Summary)'!C21</f>
        <v>8972</v>
      </c>
      <c r="F13" s="59">
        <f t="shared" si="0"/>
        <v>9713.8050000000003</v>
      </c>
    </row>
    <row r="14" spans="1:6" x14ac:dyDescent="0.25">
      <c r="A14" s="11">
        <v>5</v>
      </c>
      <c r="B14" s="18" t="s">
        <v>130</v>
      </c>
      <c r="C14" s="20"/>
      <c r="D14" s="53">
        <v>-102121.86</v>
      </c>
      <c r="E14" s="53">
        <v>-53716.91</v>
      </c>
      <c r="F14" s="59">
        <f t="shared" si="0"/>
        <v>-77919.385000000009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1182483.6600000001</v>
      </c>
      <c r="E15" s="63">
        <f>SUM(E10:E14)</f>
        <v>942861.09</v>
      </c>
      <c r="F15" s="64">
        <f t="shared" si="0"/>
        <v>1062672.375</v>
      </c>
    </row>
    <row r="16" spans="1:6" thickTop="1" x14ac:dyDescent="0.3">
      <c r="A16" s="13"/>
      <c r="B16" s="13"/>
      <c r="C16" s="67"/>
      <c r="D16" s="67"/>
      <c r="E16" s="67"/>
      <c r="F16" s="67"/>
    </row>
    <row r="17" spans="1:6" ht="14.45" x14ac:dyDescent="0.3">
      <c r="B17" t="s">
        <v>195</v>
      </c>
      <c r="C17" s="66"/>
      <c r="D17" s="66"/>
      <c r="E17" s="66"/>
      <c r="F17" s="66"/>
    </row>
    <row r="18" spans="1:6" ht="14.45" x14ac:dyDescent="0.3">
      <c r="B18" t="s">
        <v>148</v>
      </c>
      <c r="C18" s="66"/>
      <c r="D18" s="66"/>
      <c r="E18" s="66"/>
      <c r="F18" s="66"/>
    </row>
    <row r="19" spans="1:6" ht="14.45" x14ac:dyDescent="0.3">
      <c r="B19" t="s">
        <v>131</v>
      </c>
      <c r="C19" s="66"/>
      <c r="D19" s="66"/>
      <c r="E19" s="66"/>
      <c r="F19" s="66"/>
    </row>
    <row r="20" spans="1:6" ht="14.45" x14ac:dyDescent="0.3">
      <c r="B20" t="s">
        <v>220</v>
      </c>
      <c r="C20" s="66"/>
      <c r="D20" s="66"/>
      <c r="E20" s="66"/>
      <c r="F20" s="66"/>
    </row>
    <row r="21" spans="1:6" ht="14.45" x14ac:dyDescent="0.3">
      <c r="A21" s="66"/>
      <c r="B21" s="66"/>
      <c r="C21" s="66"/>
      <c r="D21" s="66"/>
      <c r="E21" s="66"/>
      <c r="F21" s="66"/>
    </row>
    <row r="22" spans="1:6" ht="14.45" x14ac:dyDescent="0.3">
      <c r="A22" s="66"/>
      <c r="B22" s="66"/>
      <c r="C22" s="66"/>
      <c r="D22" s="66"/>
      <c r="E22" s="66"/>
      <c r="F22" s="66"/>
    </row>
    <row r="23" spans="1:6" ht="14.45" x14ac:dyDescent="0.3">
      <c r="A23" s="66"/>
      <c r="B23" s="66"/>
      <c r="C23" s="66"/>
      <c r="D23" s="66"/>
      <c r="E23" s="66"/>
      <c r="F23" s="66"/>
    </row>
    <row r="24" spans="1:6" ht="14.45" x14ac:dyDescent="0.3">
      <c r="A24" s="66"/>
      <c r="B24" s="66"/>
      <c r="C24" s="66"/>
      <c r="D24" s="66"/>
      <c r="E24" s="66"/>
      <c r="F24" s="66"/>
    </row>
    <row r="25" spans="1:6" ht="14.45" x14ac:dyDescent="0.3">
      <c r="A25" s="66"/>
      <c r="B25" s="66"/>
      <c r="C25" s="66"/>
      <c r="D25" s="66"/>
      <c r="E25" s="66"/>
      <c r="F25" s="66"/>
    </row>
    <row r="26" spans="1:6" ht="14.45" x14ac:dyDescent="0.3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&amp;LEXHIBIT 4&amp;CPage &amp;P of &amp;N&amp;R7/29/2016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/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Asotin Telephone Co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804</v>
      </c>
      <c r="D10" s="53">
        <v>748</v>
      </c>
      <c r="E10" s="33">
        <f>D10-C10</f>
        <v>-56</v>
      </c>
      <c r="F10" s="39">
        <f>E10/C10</f>
        <v>-6.965174129353234E-2</v>
      </c>
    </row>
    <row r="11" spans="1:6" x14ac:dyDescent="0.25">
      <c r="A11" s="11">
        <v>2</v>
      </c>
      <c r="B11" s="20" t="s">
        <v>138</v>
      </c>
      <c r="C11" s="53">
        <v>160</v>
      </c>
      <c r="D11" s="53">
        <v>155</v>
      </c>
      <c r="E11" s="33">
        <f>D11-C11</f>
        <v>-5</v>
      </c>
      <c r="F11" s="39">
        <f t="shared" ref="F11:F12" si="0">E11/C11</f>
        <v>-3.125E-2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964</v>
      </c>
      <c r="D12" s="35">
        <f t="shared" ref="D12:E12" si="1">SUM(D10:D11)</f>
        <v>903</v>
      </c>
      <c r="E12" s="35">
        <f t="shared" si="1"/>
        <v>-61</v>
      </c>
      <c r="F12" s="40">
        <f t="shared" si="0"/>
        <v>-6.3278008298755184E-2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ht="14.45" x14ac:dyDescent="0.3">
      <c r="A16" s="66"/>
      <c r="B16" s="66"/>
      <c r="C16" s="66"/>
      <c r="D16" s="66"/>
      <c r="E16" s="66"/>
      <c r="F16" s="66"/>
    </row>
    <row r="17" spans="1:6" ht="14.45" x14ac:dyDescent="0.3">
      <c r="A17" s="66"/>
      <c r="B17" s="66"/>
      <c r="C17" s="66"/>
      <c r="D17" s="66"/>
      <c r="E17" s="66"/>
      <c r="F17" s="66"/>
    </row>
    <row r="18" spans="1:6" ht="14.45" x14ac:dyDescent="0.3">
      <c r="A18" s="66"/>
      <c r="B18" s="66"/>
      <c r="C18" s="66"/>
      <c r="D18" s="66"/>
      <c r="E18" s="66"/>
      <c r="F18" s="66"/>
    </row>
    <row r="19" spans="1:6" ht="14.45" x14ac:dyDescent="0.3">
      <c r="A19" s="66"/>
      <c r="B19" s="66"/>
      <c r="C19" s="66"/>
      <c r="D19" s="66"/>
      <c r="E19" s="66"/>
      <c r="F19" s="66"/>
    </row>
    <row r="20" spans="1:6" ht="14.45" x14ac:dyDescent="0.3">
      <c r="A20" s="66"/>
      <c r="B20" s="66"/>
      <c r="C20" s="66"/>
      <c r="D20" s="66"/>
      <c r="E20" s="66"/>
      <c r="F20" s="66"/>
    </row>
    <row r="21" spans="1:6" ht="14.45" x14ac:dyDescent="0.3">
      <c r="A21" s="66"/>
      <c r="B21" s="66"/>
      <c r="C21" s="66"/>
      <c r="D21" s="66"/>
      <c r="E21" s="66"/>
      <c r="F21" s="66"/>
    </row>
    <row r="22" spans="1:6" ht="14.45" x14ac:dyDescent="0.3">
      <c r="A22" s="66"/>
      <c r="B22" s="66"/>
      <c r="C22" s="66"/>
      <c r="D22" s="66"/>
      <c r="E22" s="66"/>
      <c r="F22" s="66"/>
    </row>
    <row r="23" spans="1:6" ht="14.45" x14ac:dyDescent="0.3">
      <c r="A23" s="66"/>
      <c r="B23" s="66"/>
      <c r="C23" s="66"/>
      <c r="D23" s="66"/>
      <c r="E23" s="66"/>
      <c r="F23" s="66"/>
    </row>
    <row r="24" spans="1:6" ht="14.45" x14ac:dyDescent="0.3">
      <c r="A24" s="66"/>
      <c r="B24" s="66"/>
      <c r="C24" s="66"/>
      <c r="D24" s="66"/>
      <c r="E24" s="66"/>
      <c r="F24" s="66"/>
    </row>
    <row r="25" spans="1:6" ht="14.45" x14ac:dyDescent="0.3">
      <c r="A25" s="66"/>
      <c r="B25" s="66"/>
      <c r="C25" s="66"/>
      <c r="D25" s="66"/>
      <c r="E25" s="66"/>
      <c r="F25" s="66"/>
    </row>
    <row r="26" spans="1:6" ht="14.45" x14ac:dyDescent="0.3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&amp;LEXHIBIT 4&amp;CPage &amp;P of &amp;N&amp;R7/29/2016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Asotin Telephone Co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293251.52</v>
      </c>
      <c r="D9" s="53"/>
      <c r="E9" s="59">
        <f>SUM(C9:D9)</f>
        <v>293251.52</v>
      </c>
    </row>
    <row r="10" spans="1:6" x14ac:dyDescent="0.25">
      <c r="A10" s="11">
        <v>2</v>
      </c>
      <c r="B10" s="15" t="s">
        <v>2</v>
      </c>
      <c r="C10" s="53">
        <v>730746.77</v>
      </c>
      <c r="D10" s="53"/>
      <c r="E10" s="59">
        <f t="shared" ref="E10:E14" si="0">SUM(C10:D10)</f>
        <v>730746.77</v>
      </c>
    </row>
    <row r="11" spans="1:6" x14ac:dyDescent="0.25">
      <c r="A11" s="11">
        <v>3</v>
      </c>
      <c r="B11" s="15" t="s">
        <v>3</v>
      </c>
      <c r="C11" s="53">
        <v>0.26</v>
      </c>
      <c r="D11" s="53">
        <v>0</v>
      </c>
      <c r="E11" s="59">
        <f t="shared" si="0"/>
        <v>0.26</v>
      </c>
    </row>
    <row r="12" spans="1:6" x14ac:dyDescent="0.25">
      <c r="A12" s="11">
        <v>4</v>
      </c>
      <c r="B12" s="15" t="s">
        <v>4</v>
      </c>
      <c r="C12" s="53">
        <v>36652.9</v>
      </c>
      <c r="D12" s="53">
        <v>0</v>
      </c>
      <c r="E12" s="59">
        <f t="shared" si="0"/>
        <v>36652.9</v>
      </c>
    </row>
    <row r="13" spans="1:6" x14ac:dyDescent="0.25">
      <c r="A13" s="11">
        <v>5</v>
      </c>
      <c r="B13" s="15" t="s">
        <v>5</v>
      </c>
      <c r="C13" s="53">
        <v>18107.490000000002</v>
      </c>
      <c r="D13" s="53">
        <v>0</v>
      </c>
      <c r="E13" s="59">
        <f t="shared" si="0"/>
        <v>18107.490000000002</v>
      </c>
    </row>
    <row r="14" spans="1:6" x14ac:dyDescent="0.25">
      <c r="A14" s="11">
        <v>6</v>
      </c>
      <c r="B14" s="15" t="s">
        <v>152</v>
      </c>
      <c r="C14" s="53">
        <v>1737.13</v>
      </c>
      <c r="D14" s="53">
        <v>0</v>
      </c>
      <c r="E14" s="59">
        <f t="shared" si="0"/>
        <v>1737.13</v>
      </c>
    </row>
    <row r="15" spans="1:6" x14ac:dyDescent="0.25">
      <c r="A15" s="11">
        <v>7</v>
      </c>
      <c r="B15" s="95" t="s">
        <v>151</v>
      </c>
      <c r="C15" s="104">
        <f>SUM(C9:C14)</f>
        <v>1080496.0699999998</v>
      </c>
      <c r="D15" s="104">
        <f t="shared" ref="D15:E15" si="1">SUM(D9:D14)</f>
        <v>0</v>
      </c>
      <c r="E15" s="104">
        <f t="shared" si="1"/>
        <v>1080496.0699999998</v>
      </c>
      <c r="F15" s="1"/>
    </row>
    <row r="16" spans="1:6" ht="14.45" x14ac:dyDescent="0.3">
      <c r="A16" s="11">
        <v>8</v>
      </c>
      <c r="B16" s="15" t="s">
        <v>6</v>
      </c>
      <c r="C16" s="53">
        <v>294795.69</v>
      </c>
      <c r="D16" s="53">
        <v>-30880</v>
      </c>
      <c r="E16" s="42">
        <f>SUM(C16:D16)</f>
        <v>263915.69</v>
      </c>
    </row>
    <row r="17" spans="1:6" ht="14.45" x14ac:dyDescent="0.3">
      <c r="A17" s="11">
        <v>9</v>
      </c>
      <c r="B17" s="15" t="s">
        <v>40</v>
      </c>
      <c r="C17" s="53">
        <v>129471.02</v>
      </c>
      <c r="D17" s="53">
        <v>-14042</v>
      </c>
      <c r="E17" s="42">
        <f t="shared" ref="E17:E21" si="2">SUM(C17:D17)</f>
        <v>115429.02</v>
      </c>
    </row>
    <row r="18" spans="1:6" ht="14.45" x14ac:dyDescent="0.3">
      <c r="A18" s="11">
        <v>10</v>
      </c>
      <c r="B18" s="15" t="s">
        <v>7</v>
      </c>
      <c r="C18" s="53">
        <v>407598</v>
      </c>
      <c r="D18" s="53">
        <v>-41426</v>
      </c>
      <c r="E18" s="42">
        <f t="shared" si="2"/>
        <v>366172</v>
      </c>
    </row>
    <row r="19" spans="1:6" ht="14.45" x14ac:dyDescent="0.3">
      <c r="A19" s="11">
        <v>11</v>
      </c>
      <c r="B19" s="15" t="s">
        <v>8</v>
      </c>
      <c r="C19" s="53">
        <v>16765.11</v>
      </c>
      <c r="D19" s="53">
        <v>-1945</v>
      </c>
      <c r="E19" s="42">
        <f t="shared" si="2"/>
        <v>14820.11</v>
      </c>
    </row>
    <row r="20" spans="1:6" ht="14.45" x14ac:dyDescent="0.3">
      <c r="A20" s="11">
        <v>12</v>
      </c>
      <c r="B20" s="15" t="s">
        <v>9</v>
      </c>
      <c r="C20" s="53">
        <v>92827</v>
      </c>
      <c r="D20" s="53">
        <v>-9459</v>
      </c>
      <c r="E20" s="42">
        <f t="shared" si="2"/>
        <v>83368</v>
      </c>
    </row>
    <row r="21" spans="1:6" ht="14.45" x14ac:dyDescent="0.3">
      <c r="A21" s="11">
        <v>13</v>
      </c>
      <c r="B21" s="15" t="s">
        <v>10</v>
      </c>
      <c r="C21" s="53">
        <v>151668.28</v>
      </c>
      <c r="D21" s="53">
        <v>-17036</v>
      </c>
      <c r="E21" s="42">
        <f t="shared" si="2"/>
        <v>134632.28</v>
      </c>
    </row>
    <row r="22" spans="1:6" ht="14.45" x14ac:dyDescent="0.3">
      <c r="A22" s="11">
        <v>14</v>
      </c>
      <c r="B22" s="90" t="s">
        <v>150</v>
      </c>
      <c r="C22" s="104">
        <f>C16+C17+C18+C19+C20+C21</f>
        <v>1093125.0999999999</v>
      </c>
      <c r="D22" s="104">
        <f>D16+D17+D18+D19+D20+D21</f>
        <v>-114788</v>
      </c>
      <c r="E22" s="105">
        <f>E16+E17+E18+E19+E20+E21</f>
        <v>978337.1</v>
      </c>
      <c r="F22" s="1"/>
    </row>
    <row r="23" spans="1:6" ht="14.45" x14ac:dyDescent="0.3">
      <c r="A23" s="11">
        <v>15</v>
      </c>
      <c r="B23" s="15" t="s">
        <v>14</v>
      </c>
      <c r="C23" s="59">
        <f>C15-C22</f>
        <v>-12629.030000000028</v>
      </c>
      <c r="D23" s="59">
        <f>D15-D22</f>
        <v>114788</v>
      </c>
      <c r="E23" s="59">
        <f>E15-E22</f>
        <v>102158.96999999986</v>
      </c>
    </row>
    <row r="24" spans="1:6" ht="14.45" x14ac:dyDescent="0.3">
      <c r="A24" s="11">
        <v>16</v>
      </c>
      <c r="B24" s="15" t="s">
        <v>153</v>
      </c>
      <c r="C24" s="53">
        <v>-1642.86</v>
      </c>
      <c r="D24" s="55">
        <v>29681</v>
      </c>
      <c r="E24" s="59">
        <f>SUM(C24:D24)</f>
        <v>28038.14</v>
      </c>
    </row>
    <row r="25" spans="1:6" ht="14.45" x14ac:dyDescent="0.3">
      <c r="A25" s="11">
        <v>17</v>
      </c>
      <c r="B25" s="15" t="s">
        <v>11</v>
      </c>
      <c r="C25" s="53">
        <v>0</v>
      </c>
      <c r="D25" s="121">
        <v>0</v>
      </c>
      <c r="E25" s="59">
        <f t="shared" ref="E25:E27" si="3">SUM(C25:D25)</f>
        <v>0</v>
      </c>
    </row>
    <row r="26" spans="1:6" ht="14.45" x14ac:dyDescent="0.3">
      <c r="A26" s="11">
        <v>18</v>
      </c>
      <c r="B26" s="15" t="s">
        <v>229</v>
      </c>
      <c r="C26" s="53">
        <v>-20677.940000000002</v>
      </c>
      <c r="D26" s="55">
        <v>52452.75</v>
      </c>
      <c r="E26" s="59">
        <f t="shared" si="3"/>
        <v>31774.809999999998</v>
      </c>
    </row>
    <row r="27" spans="1:6" x14ac:dyDescent="0.25">
      <c r="A27" s="11">
        <v>19</v>
      </c>
      <c r="B27" s="15" t="s">
        <v>13</v>
      </c>
      <c r="C27" s="53">
        <v>44855.38</v>
      </c>
      <c r="D27" s="121">
        <v>-5396</v>
      </c>
      <c r="E27" s="59">
        <f t="shared" si="3"/>
        <v>39459.379999999997</v>
      </c>
    </row>
    <row r="28" spans="1:6" x14ac:dyDescent="0.25">
      <c r="A28" s="11">
        <v>20</v>
      </c>
      <c r="B28" s="95" t="s">
        <v>12</v>
      </c>
      <c r="C28" s="83">
        <f>SUM(C25:C27)</f>
        <v>24177.439999999995</v>
      </c>
      <c r="D28" s="83">
        <f t="shared" ref="D28:E28" si="4">SUM(D25:D27)</f>
        <v>47056.75</v>
      </c>
      <c r="E28" s="106">
        <f t="shared" si="4"/>
        <v>71234.19</v>
      </c>
    </row>
    <row r="29" spans="1:6" x14ac:dyDescent="0.25">
      <c r="A29" s="11">
        <v>21</v>
      </c>
      <c r="B29" s="95" t="s">
        <v>23</v>
      </c>
      <c r="C29" s="83">
        <f>C23+C24-C28</f>
        <v>-38449.330000000024</v>
      </c>
      <c r="D29" s="83">
        <f>D23+D24-D28</f>
        <v>97412.25</v>
      </c>
      <c r="E29" s="106">
        <f>E23+E24-E28</f>
        <v>58962.919999999853</v>
      </c>
    </row>
    <row r="30" spans="1:6" x14ac:dyDescent="0.25">
      <c r="A30" s="11">
        <v>22</v>
      </c>
      <c r="B30" s="15" t="s">
        <v>15</v>
      </c>
      <c r="C30" s="53">
        <v>0</v>
      </c>
      <c r="D30" s="55"/>
      <c r="E30" s="59">
        <f>SUM(C30:D30)</f>
        <v>0</v>
      </c>
    </row>
    <row r="31" spans="1:6" x14ac:dyDescent="0.25">
      <c r="A31" s="11">
        <v>23</v>
      </c>
      <c r="B31" s="15" t="s">
        <v>16</v>
      </c>
      <c r="C31" s="53">
        <v>0</v>
      </c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0</v>
      </c>
      <c r="D32" s="55"/>
      <c r="E32" s="59">
        <f t="shared" si="5"/>
        <v>0</v>
      </c>
    </row>
    <row r="33" spans="1:10" x14ac:dyDescent="0.25">
      <c r="A33" s="11">
        <v>25</v>
      </c>
      <c r="B33" s="15" t="s">
        <v>167</v>
      </c>
      <c r="C33" s="53">
        <v>0</v>
      </c>
      <c r="D33" s="55"/>
      <c r="E33" s="60">
        <f t="shared" si="5"/>
        <v>0</v>
      </c>
    </row>
    <row r="34" spans="1:10" x14ac:dyDescent="0.25">
      <c r="A34" s="11">
        <v>26</v>
      </c>
      <c r="B34" s="95" t="s">
        <v>18</v>
      </c>
      <c r="C34" s="83">
        <f>SUM(C30:C33)</f>
        <v>0</v>
      </c>
      <c r="D34" s="107">
        <f t="shared" ref="D34" si="6">SUM(D30:D33)</f>
        <v>0</v>
      </c>
      <c r="E34" s="83">
        <f>SUM(E30:E33)</f>
        <v>0</v>
      </c>
    </row>
    <row r="35" spans="1:10" x14ac:dyDescent="0.25">
      <c r="A35" s="11">
        <v>27</v>
      </c>
      <c r="B35" s="15" t="s">
        <v>19</v>
      </c>
      <c r="C35" s="53">
        <v>1135.52</v>
      </c>
      <c r="D35" s="55"/>
      <c r="E35" s="33">
        <f>SUM(C35:D35)</f>
        <v>1135.52</v>
      </c>
    </row>
    <row r="36" spans="1:10" x14ac:dyDescent="0.25">
      <c r="A36" s="11">
        <v>28</v>
      </c>
      <c r="B36" s="15" t="s">
        <v>20</v>
      </c>
      <c r="C36" s="53">
        <v>0</v>
      </c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>
        <v>0</v>
      </c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70432.52</v>
      </c>
      <c r="D38" s="70">
        <f>-1*(D29-D34)</f>
        <v>-97412.25</v>
      </c>
      <c r="E38" s="33">
        <f t="shared" si="7"/>
        <v>-26979.729999999996</v>
      </c>
    </row>
    <row r="39" spans="1:10" x14ac:dyDescent="0.25">
      <c r="A39" s="11">
        <v>31</v>
      </c>
      <c r="B39" s="95" t="s">
        <v>22</v>
      </c>
      <c r="C39" s="83">
        <f>C29-C34+C35+C36+C37+C38</f>
        <v>33118.709999999977</v>
      </c>
      <c r="D39" s="83">
        <f t="shared" ref="D39:E39" si="8">D29-D34+D35+D36+D37+D38</f>
        <v>0</v>
      </c>
      <c r="E39" s="83">
        <f t="shared" si="8"/>
        <v>33118.709999999854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1956512.62</v>
      </c>
      <c r="D41" s="55"/>
      <c r="E41" s="59">
        <f t="shared" ref="E41:E46" si="9">SUM(C41:D41)</f>
        <v>1956512.62</v>
      </c>
    </row>
    <row r="42" spans="1:10" x14ac:dyDescent="0.25">
      <c r="A42" s="11">
        <v>34</v>
      </c>
      <c r="B42" s="15" t="s">
        <v>26</v>
      </c>
      <c r="C42" s="53">
        <v>54519.88</v>
      </c>
      <c r="D42" s="55"/>
      <c r="E42" s="59">
        <f t="shared" si="9"/>
        <v>54519.88</v>
      </c>
    </row>
    <row r="43" spans="1:10" x14ac:dyDescent="0.25">
      <c r="A43" s="11">
        <v>35</v>
      </c>
      <c r="B43" s="15" t="s">
        <v>27</v>
      </c>
      <c r="C43" s="53">
        <v>189445.28</v>
      </c>
      <c r="D43" s="55"/>
      <c r="E43" s="59">
        <f t="shared" si="9"/>
        <v>189445.28</v>
      </c>
    </row>
    <row r="44" spans="1:10" x14ac:dyDescent="0.25">
      <c r="A44" s="11">
        <v>36</v>
      </c>
      <c r="B44" s="15" t="s">
        <v>28</v>
      </c>
      <c r="C44" s="53">
        <v>0</v>
      </c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>
        <v>0</v>
      </c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>
        <v>0</v>
      </c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1854705.93</v>
      </c>
      <c r="D47" s="107">
        <f t="shared" ref="D47:E47" si="10">(D39+D41+D42)-(D43+D44+D45+D46)</f>
        <v>0</v>
      </c>
      <c r="E47" s="106">
        <f t="shared" si="10"/>
        <v>1854705.93</v>
      </c>
    </row>
    <row r="48" spans="1:10" x14ac:dyDescent="0.25">
      <c r="A48" s="11">
        <v>40</v>
      </c>
      <c r="B48" s="15" t="s">
        <v>32</v>
      </c>
      <c r="C48" s="53">
        <v>0</v>
      </c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>
        <v>0</v>
      </c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>
        <v>0</v>
      </c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0</v>
      </c>
      <c r="D52" s="109"/>
      <c r="E52" s="33">
        <f>C52</f>
        <v>0</v>
      </c>
    </row>
    <row r="53" spans="1:7" x14ac:dyDescent="0.25">
      <c r="A53" s="11">
        <v>45</v>
      </c>
      <c r="B53" s="15" t="s">
        <v>36</v>
      </c>
      <c r="C53" s="110">
        <f>((C22+C28-C18-C19)/C15)</f>
        <v>0.64131601145018502</v>
      </c>
      <c r="D53" s="110" t="e">
        <f>((D22+D28-D18-D19)/D15)</f>
        <v>#DIV/0!</v>
      </c>
      <c r="E53" s="110">
        <f>((E22+E28-E18-E19)/E15)</f>
        <v>0.61877058007254038</v>
      </c>
    </row>
    <row r="54" spans="1:7" x14ac:dyDescent="0.25">
      <c r="A54" s="11">
        <v>46</v>
      </c>
      <c r="B54" s="15" t="s">
        <v>37</v>
      </c>
      <c r="C54" s="110">
        <f>((C22+C28+C34)/C15)</f>
        <v>1.0340644182074628</v>
      </c>
      <c r="D54" s="110" t="e">
        <f>((D22+D28+D34)/D15)</f>
        <v>#DIV/0!</v>
      </c>
      <c r="E54" s="110">
        <f>((E22+E28+E34)/E15)</f>
        <v>0.97137909071710016</v>
      </c>
    </row>
    <row r="55" spans="1:7" x14ac:dyDescent="0.25">
      <c r="A55" s="11">
        <v>47</v>
      </c>
      <c r="B55" s="15" t="s">
        <v>38</v>
      </c>
      <c r="C55" s="110" t="e">
        <f>((C39+C34)/C34)</f>
        <v>#DIV/0!</v>
      </c>
      <c r="D55" s="110" t="e">
        <f t="shared" ref="D55:E55" si="13">((D39+D34)/D34)</f>
        <v>#DIV/0!</v>
      </c>
      <c r="E55" s="110" t="e">
        <f t="shared" si="13"/>
        <v>#DIV/0!</v>
      </c>
    </row>
    <row r="56" spans="1:7" x14ac:dyDescent="0.25">
      <c r="A56" s="11">
        <v>48</v>
      </c>
      <c r="B56" s="15" t="s">
        <v>39</v>
      </c>
      <c r="C56" s="110" t="e">
        <f>(C39+C34+C18+C19)/C52</f>
        <v>#DIV/0!</v>
      </c>
      <c r="D56" s="110" t="e">
        <f>(D39+D34+D18+D19)/D52</f>
        <v>#DIV/0!</v>
      </c>
      <c r="E56" s="110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&amp;LEXHIBIT 4&amp;CPage &amp;P of &amp;N&amp;R7/29/2016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Asotin Telephone Co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275954</v>
      </c>
      <c r="D9" s="53"/>
      <c r="E9" s="33">
        <f>SUM(C9:D9)</f>
        <v>275954</v>
      </c>
    </row>
    <row r="10" spans="1:6" x14ac:dyDescent="0.25">
      <c r="A10" s="11">
        <v>2</v>
      </c>
      <c r="B10" s="18" t="s">
        <v>2</v>
      </c>
      <c r="C10" s="53">
        <v>708179</v>
      </c>
      <c r="D10" s="53"/>
      <c r="E10" s="33">
        <f t="shared" ref="E10:E14" si="0">SUM(C10:D10)</f>
        <v>708179</v>
      </c>
    </row>
    <row r="11" spans="1:6" x14ac:dyDescent="0.25">
      <c r="A11" s="11">
        <v>3</v>
      </c>
      <c r="B11" s="18" t="s">
        <v>3</v>
      </c>
      <c r="C11" s="53">
        <v>0</v>
      </c>
      <c r="D11" s="53">
        <v>0</v>
      </c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33955</v>
      </c>
      <c r="D12" s="53">
        <v>0</v>
      </c>
      <c r="E12" s="33">
        <f t="shared" si="0"/>
        <v>33955</v>
      </c>
    </row>
    <row r="13" spans="1:6" x14ac:dyDescent="0.25">
      <c r="A13" s="11">
        <v>5</v>
      </c>
      <c r="B13" s="18" t="s">
        <v>5</v>
      </c>
      <c r="C13" s="53">
        <v>18126</v>
      </c>
      <c r="D13" s="53">
        <v>0</v>
      </c>
      <c r="E13" s="33">
        <f t="shared" si="0"/>
        <v>18126</v>
      </c>
    </row>
    <row r="14" spans="1:6" x14ac:dyDescent="0.25">
      <c r="A14" s="11">
        <v>6</v>
      </c>
      <c r="B14" s="18" t="s">
        <v>152</v>
      </c>
      <c r="C14" s="53">
        <v>508</v>
      </c>
      <c r="D14" s="53">
        <v>0</v>
      </c>
      <c r="E14" s="33">
        <f t="shared" si="0"/>
        <v>508</v>
      </c>
    </row>
    <row r="15" spans="1:6" x14ac:dyDescent="0.25">
      <c r="A15" s="11">
        <v>7</v>
      </c>
      <c r="B15" s="90" t="s">
        <v>151</v>
      </c>
      <c r="C15" s="41">
        <f>SUM(C9:C14)</f>
        <v>1036722</v>
      </c>
      <c r="D15" s="41">
        <f t="shared" ref="D15:E15" si="1">SUM(D9:D14)</f>
        <v>0</v>
      </c>
      <c r="E15" s="41">
        <f t="shared" si="1"/>
        <v>1036722</v>
      </c>
      <c r="F15" s="1"/>
    </row>
    <row r="16" spans="1:6" ht="14.45" x14ac:dyDescent="0.3">
      <c r="A16" s="11">
        <v>8</v>
      </c>
      <c r="B16" s="18" t="s">
        <v>6</v>
      </c>
      <c r="C16" s="53">
        <v>266630</v>
      </c>
      <c r="D16" s="53">
        <v>-30617</v>
      </c>
      <c r="E16" s="42">
        <f>SUM(C16:D16)</f>
        <v>236013</v>
      </c>
    </row>
    <row r="17" spans="1:6" ht="14.45" x14ac:dyDescent="0.3">
      <c r="A17" s="11">
        <v>9</v>
      </c>
      <c r="B17" s="18" t="s">
        <v>40</v>
      </c>
      <c r="C17" s="53">
        <v>134772</v>
      </c>
      <c r="D17" s="53">
        <v>-13521</v>
      </c>
      <c r="E17" s="42">
        <f t="shared" ref="E17:E21" si="2">SUM(C17:D17)</f>
        <v>121251</v>
      </c>
    </row>
    <row r="18" spans="1:6" ht="14.45" x14ac:dyDescent="0.3">
      <c r="A18" s="11">
        <v>10</v>
      </c>
      <c r="B18" s="18" t="s">
        <v>7</v>
      </c>
      <c r="C18" s="53">
        <v>338008</v>
      </c>
      <c r="D18" s="53">
        <v>-43598</v>
      </c>
      <c r="E18" s="42">
        <f t="shared" si="2"/>
        <v>294410</v>
      </c>
    </row>
    <row r="19" spans="1:6" ht="14.45" x14ac:dyDescent="0.3">
      <c r="A19" s="11">
        <v>11</v>
      </c>
      <c r="B19" s="18" t="s">
        <v>8</v>
      </c>
      <c r="C19" s="53">
        <v>17289</v>
      </c>
      <c r="D19" s="53">
        <v>-2251</v>
      </c>
      <c r="E19" s="42">
        <f t="shared" si="2"/>
        <v>15038</v>
      </c>
    </row>
    <row r="20" spans="1:6" ht="14.45" x14ac:dyDescent="0.3">
      <c r="A20" s="11">
        <v>12</v>
      </c>
      <c r="B20" s="18" t="s">
        <v>9</v>
      </c>
      <c r="C20" s="53">
        <v>92701</v>
      </c>
      <c r="D20" s="53">
        <v>-7470</v>
      </c>
      <c r="E20" s="42">
        <f t="shared" si="2"/>
        <v>85231</v>
      </c>
    </row>
    <row r="21" spans="1:6" ht="14.45" x14ac:dyDescent="0.3">
      <c r="A21" s="11">
        <v>13</v>
      </c>
      <c r="B21" s="18" t="s">
        <v>10</v>
      </c>
      <c r="C21" s="53">
        <v>159976</v>
      </c>
      <c r="D21" s="53">
        <v>-15119</v>
      </c>
      <c r="E21" s="42">
        <f t="shared" si="2"/>
        <v>144857</v>
      </c>
    </row>
    <row r="22" spans="1:6" ht="14.45" x14ac:dyDescent="0.3">
      <c r="A22" s="11">
        <v>14</v>
      </c>
      <c r="B22" s="90" t="s">
        <v>150</v>
      </c>
      <c r="C22" s="41">
        <f>C16+C17+C18+C19+C20+C21</f>
        <v>1009376</v>
      </c>
      <c r="D22" s="41">
        <f>D16+D17+D18+D19+D20+D21</f>
        <v>-112576</v>
      </c>
      <c r="E22" s="43">
        <f>E16+E17+E18+E19+E20+E21</f>
        <v>896800</v>
      </c>
      <c r="F22" s="1"/>
    </row>
    <row r="23" spans="1:6" ht="14.45" x14ac:dyDescent="0.3">
      <c r="A23" s="11">
        <v>15</v>
      </c>
      <c r="B23" s="18" t="s">
        <v>14</v>
      </c>
      <c r="C23" s="33">
        <f>C15-C22</f>
        <v>27346</v>
      </c>
      <c r="D23" s="33">
        <f>D15-D22</f>
        <v>112576</v>
      </c>
      <c r="E23" s="33">
        <f>E15-E22</f>
        <v>139922</v>
      </c>
    </row>
    <row r="24" spans="1:6" ht="14.45" x14ac:dyDescent="0.3">
      <c r="A24" s="11">
        <v>16</v>
      </c>
      <c r="B24" s="18" t="s">
        <v>153</v>
      </c>
      <c r="C24" s="53">
        <v>-1548</v>
      </c>
      <c r="D24" s="55">
        <v>23783</v>
      </c>
      <c r="E24" s="33">
        <f>SUM(C24:D24)</f>
        <v>22235</v>
      </c>
    </row>
    <row r="25" spans="1:6" ht="14.45" x14ac:dyDescent="0.3">
      <c r="A25" s="11">
        <v>17</v>
      </c>
      <c r="B25" s="18" t="s">
        <v>11</v>
      </c>
      <c r="C25" s="53">
        <v>0</v>
      </c>
      <c r="D25" s="121">
        <v>0</v>
      </c>
      <c r="E25" s="33">
        <f t="shared" ref="E25:E27" si="3">SUM(C25:D25)</f>
        <v>0</v>
      </c>
    </row>
    <row r="26" spans="1:6" ht="14.45" x14ac:dyDescent="0.3">
      <c r="A26" s="11">
        <v>18</v>
      </c>
      <c r="B26" s="18" t="s">
        <v>229</v>
      </c>
      <c r="C26" s="53">
        <v>-6235</v>
      </c>
      <c r="D26" s="55">
        <v>49403</v>
      </c>
      <c r="E26" s="33">
        <f t="shared" si="3"/>
        <v>43168</v>
      </c>
    </row>
    <row r="27" spans="1:6" x14ac:dyDescent="0.25">
      <c r="A27" s="11">
        <v>19</v>
      </c>
      <c r="B27" s="18" t="s">
        <v>13</v>
      </c>
      <c r="C27" s="53">
        <v>43493</v>
      </c>
      <c r="D27" s="121">
        <v>-4791</v>
      </c>
      <c r="E27" s="33">
        <f t="shared" si="3"/>
        <v>38702</v>
      </c>
    </row>
    <row r="28" spans="1:6" x14ac:dyDescent="0.25">
      <c r="A28" s="11">
        <v>20</v>
      </c>
      <c r="B28" s="90" t="s">
        <v>12</v>
      </c>
      <c r="C28" s="38">
        <f>SUM(C25:C27)</f>
        <v>37258</v>
      </c>
      <c r="D28" s="38">
        <f t="shared" ref="D28:E28" si="4">SUM(D25:D27)</f>
        <v>44612</v>
      </c>
      <c r="E28" s="44">
        <f t="shared" si="4"/>
        <v>81870</v>
      </c>
    </row>
    <row r="29" spans="1:6" x14ac:dyDescent="0.25">
      <c r="A29" s="11">
        <v>21</v>
      </c>
      <c r="B29" s="90" t="s">
        <v>23</v>
      </c>
      <c r="C29" s="38">
        <f>C23+C24-C28</f>
        <v>-11460</v>
      </c>
      <c r="D29" s="38">
        <f>D23+D24-D28</f>
        <v>91747</v>
      </c>
      <c r="E29" s="44">
        <f>E23+E24-E28</f>
        <v>80287</v>
      </c>
    </row>
    <row r="30" spans="1:6" x14ac:dyDescent="0.25">
      <c r="A30" s="11">
        <v>22</v>
      </c>
      <c r="B30" s="18" t="s">
        <v>15</v>
      </c>
      <c r="C30" s="53">
        <v>0</v>
      </c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>
        <v>0</v>
      </c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0</v>
      </c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>
        <v>0</v>
      </c>
      <c r="D33" s="55"/>
      <c r="E33" s="34">
        <f t="shared" si="5"/>
        <v>0</v>
      </c>
    </row>
    <row r="34" spans="1:5" x14ac:dyDescent="0.25">
      <c r="A34" s="11">
        <v>26</v>
      </c>
      <c r="B34" s="90" t="s">
        <v>18</v>
      </c>
      <c r="C34" s="38">
        <f>SUM(C30:C33)</f>
        <v>0</v>
      </c>
      <c r="D34" s="65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>
        <v>1073</v>
      </c>
      <c r="D35" s="55"/>
      <c r="E35" s="33">
        <f>SUM(C35:D35)</f>
        <v>1073</v>
      </c>
    </row>
    <row r="36" spans="1:5" x14ac:dyDescent="0.25">
      <c r="A36" s="11">
        <v>28</v>
      </c>
      <c r="B36" s="18" t="s">
        <v>20</v>
      </c>
      <c r="C36" s="53">
        <v>0</v>
      </c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>
        <v>0</v>
      </c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80771</v>
      </c>
      <c r="D38" s="70">
        <f>-1*(D29-D34)</f>
        <v>-91747</v>
      </c>
      <c r="E38" s="33">
        <f t="shared" si="7"/>
        <v>-10976</v>
      </c>
    </row>
    <row r="39" spans="1:5" x14ac:dyDescent="0.25">
      <c r="A39" s="11">
        <v>31</v>
      </c>
      <c r="B39" s="90" t="s">
        <v>22</v>
      </c>
      <c r="C39" s="38">
        <f>C29-C34+C35+C36+C37+C38</f>
        <v>70384</v>
      </c>
      <c r="D39" s="38">
        <f t="shared" ref="D39:E39" si="8">D29-D34+D35+D36+D37+D38</f>
        <v>0</v>
      </c>
      <c r="E39" s="38">
        <f t="shared" si="8"/>
        <v>70384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1854706</v>
      </c>
      <c r="D41" s="55"/>
      <c r="E41" s="33">
        <f t="shared" ref="E41:E46" si="9">SUM(C41:D41)</f>
        <v>1854706</v>
      </c>
    </row>
    <row r="42" spans="1:5" x14ac:dyDescent="0.25">
      <c r="A42" s="11">
        <v>34</v>
      </c>
      <c r="B42" s="18" t="s">
        <v>26</v>
      </c>
      <c r="C42" s="53">
        <v>0</v>
      </c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>
        <v>280576</v>
      </c>
      <c r="D43" s="55"/>
      <c r="E43" s="33">
        <f t="shared" si="9"/>
        <v>280576</v>
      </c>
    </row>
    <row r="44" spans="1:5" x14ac:dyDescent="0.25">
      <c r="A44" s="11">
        <v>36</v>
      </c>
      <c r="B44" s="18" t="s">
        <v>28</v>
      </c>
      <c r="C44" s="53">
        <v>0</v>
      </c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41013</v>
      </c>
      <c r="D45" s="55"/>
      <c r="E45" s="33">
        <f t="shared" si="9"/>
        <v>41013</v>
      </c>
    </row>
    <row r="46" spans="1:5" x14ac:dyDescent="0.25">
      <c r="A46" s="11">
        <v>38</v>
      </c>
      <c r="B46" s="18" t="s">
        <v>30</v>
      </c>
      <c r="C46" s="53">
        <v>0</v>
      </c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1603501</v>
      </c>
      <c r="D47" s="65">
        <f t="shared" ref="D47:E47" si="10">(D39+D41+D42)-(D43+D44+D45+D46)</f>
        <v>0</v>
      </c>
      <c r="E47" s="44">
        <f t="shared" si="10"/>
        <v>1603501</v>
      </c>
    </row>
    <row r="48" spans="1:5" x14ac:dyDescent="0.25">
      <c r="A48" s="11">
        <v>40</v>
      </c>
      <c r="B48" s="18" t="s">
        <v>32</v>
      </c>
      <c r="C48" s="53">
        <v>0</v>
      </c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>
        <v>0</v>
      </c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>
        <v>0</v>
      </c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103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0.66684897204843729</v>
      </c>
      <c r="D53" s="47" t="e">
        <f>((D22+D28-D18-D19)/D15)</f>
        <v>#DIV/0!</v>
      </c>
      <c r="E53" s="47">
        <f>((E22+E28-E18-E19)/E15)</f>
        <v>0.6455173132237958</v>
      </c>
    </row>
    <row r="54" spans="1:7" x14ac:dyDescent="0.25">
      <c r="A54" s="11">
        <v>46</v>
      </c>
      <c r="B54" s="18" t="s">
        <v>37</v>
      </c>
      <c r="C54" s="47">
        <f>((C22+C28+C34)/C15)</f>
        <v>1.0095609044661924</v>
      </c>
      <c r="D54" s="47" t="e">
        <f>((D22+D28+D34)/D15)</f>
        <v>#DIV/0!</v>
      </c>
      <c r="E54" s="47">
        <f>((E22+E28+E34)/E15)</f>
        <v>0.94400427501297357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&amp;LEXHIBIT 4&amp;CPage &amp;P of &amp;N&amp;R7/29/2016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/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Asotin Telephone Co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293251.52</v>
      </c>
      <c r="D9" s="42">
        <f>'CurrentYearIncomeStmt '!E9</f>
        <v>275954</v>
      </c>
    </row>
    <row r="10" spans="1:5" x14ac:dyDescent="0.25">
      <c r="A10" s="11">
        <v>2</v>
      </c>
      <c r="B10" s="18" t="s">
        <v>2</v>
      </c>
      <c r="C10" s="33">
        <f>PriorYearIncomeStmt!E10</f>
        <v>730746.77</v>
      </c>
      <c r="D10" s="42">
        <f>'CurrentYearIncomeStmt '!E10</f>
        <v>708179</v>
      </c>
    </row>
    <row r="11" spans="1:5" x14ac:dyDescent="0.25">
      <c r="A11" s="11">
        <v>3</v>
      </c>
      <c r="B11" s="18" t="s">
        <v>3</v>
      </c>
      <c r="C11" s="33">
        <f>PriorYearIncomeStmt!E11</f>
        <v>0.26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36652.9</v>
      </c>
      <c r="D12" s="42">
        <f>'CurrentYearIncomeStmt '!E12</f>
        <v>33955</v>
      </c>
    </row>
    <row r="13" spans="1:5" x14ac:dyDescent="0.25">
      <c r="A13" s="11">
        <v>5</v>
      </c>
      <c r="B13" s="18" t="s">
        <v>5</v>
      </c>
      <c r="C13" s="33">
        <f>PriorYearIncomeStmt!E13</f>
        <v>18107.490000000002</v>
      </c>
      <c r="D13" s="42">
        <f>'CurrentYearIncomeStmt '!E13</f>
        <v>18126</v>
      </c>
    </row>
    <row r="14" spans="1:5" x14ac:dyDescent="0.25">
      <c r="A14" s="11">
        <v>6</v>
      </c>
      <c r="B14" s="18" t="s">
        <v>152</v>
      </c>
      <c r="C14" s="33">
        <f>PriorYearIncomeStmt!E14</f>
        <v>1737.13</v>
      </c>
      <c r="D14" s="42">
        <f>'CurrentYearIncomeStmt '!E14</f>
        <v>508</v>
      </c>
    </row>
    <row r="15" spans="1:5" x14ac:dyDescent="0.25">
      <c r="A15" s="11">
        <v>7</v>
      </c>
      <c r="B15" s="90" t="s">
        <v>151</v>
      </c>
      <c r="C15" s="41">
        <f>SUM(C9:C14)</f>
        <v>1080496.0699999998</v>
      </c>
      <c r="D15" s="43">
        <f t="shared" ref="D15" si="0">SUM(D9:D14)</f>
        <v>1036722</v>
      </c>
      <c r="E15" s="1"/>
    </row>
    <row r="16" spans="1:5" ht="14.45" x14ac:dyDescent="0.3">
      <c r="A16" s="11">
        <v>8</v>
      </c>
      <c r="B16" s="18" t="s">
        <v>6</v>
      </c>
      <c r="C16" s="33">
        <f>PriorYearIncomeStmt!E16</f>
        <v>263915.69</v>
      </c>
      <c r="D16" s="42">
        <f>'CurrentYearIncomeStmt '!E16</f>
        <v>236013</v>
      </c>
    </row>
    <row r="17" spans="1:5" ht="14.45" x14ac:dyDescent="0.3">
      <c r="A17" s="11">
        <v>9</v>
      </c>
      <c r="B17" s="18" t="s">
        <v>40</v>
      </c>
      <c r="C17" s="33">
        <f>PriorYearIncomeStmt!E17</f>
        <v>115429.02</v>
      </c>
      <c r="D17" s="42">
        <f>'CurrentYearIncomeStmt '!E17</f>
        <v>121251</v>
      </c>
    </row>
    <row r="18" spans="1:5" ht="14.45" x14ac:dyDescent="0.3">
      <c r="A18" s="11">
        <v>10</v>
      </c>
      <c r="B18" s="18" t="s">
        <v>7</v>
      </c>
      <c r="C18" s="33">
        <f>PriorYearIncomeStmt!E18</f>
        <v>366172</v>
      </c>
      <c r="D18" s="42">
        <f>'CurrentYearIncomeStmt '!E18</f>
        <v>294410</v>
      </c>
    </row>
    <row r="19" spans="1:5" ht="14.45" x14ac:dyDescent="0.3">
      <c r="A19" s="11">
        <v>11</v>
      </c>
      <c r="B19" s="18" t="s">
        <v>8</v>
      </c>
      <c r="C19" s="33">
        <f>PriorYearIncomeStmt!E19</f>
        <v>14820.11</v>
      </c>
      <c r="D19" s="42">
        <f>'CurrentYearIncomeStmt '!E19</f>
        <v>15038</v>
      </c>
    </row>
    <row r="20" spans="1:5" ht="14.45" x14ac:dyDescent="0.3">
      <c r="A20" s="11">
        <v>12</v>
      </c>
      <c r="B20" s="18" t="s">
        <v>9</v>
      </c>
      <c r="C20" s="33">
        <f>PriorYearIncomeStmt!E20</f>
        <v>83368</v>
      </c>
      <c r="D20" s="42">
        <f>'CurrentYearIncomeStmt '!E20</f>
        <v>85231</v>
      </c>
    </row>
    <row r="21" spans="1:5" ht="14.45" x14ac:dyDescent="0.3">
      <c r="A21" s="11">
        <v>13</v>
      </c>
      <c r="B21" s="18" t="s">
        <v>10</v>
      </c>
      <c r="C21" s="33">
        <f>PriorYearIncomeStmt!E21</f>
        <v>134632.28</v>
      </c>
      <c r="D21" s="42">
        <f>'CurrentYearIncomeStmt '!E21</f>
        <v>144857</v>
      </c>
    </row>
    <row r="22" spans="1:5" ht="14.45" x14ac:dyDescent="0.3">
      <c r="A22" s="11">
        <v>14</v>
      </c>
      <c r="B22" s="90" t="s">
        <v>150</v>
      </c>
      <c r="C22" s="41">
        <f>C16+C17+C18+C19+C20+C21</f>
        <v>978337.1</v>
      </c>
      <c r="D22" s="43">
        <f>D16+D17+D18+D19+D20+D21</f>
        <v>896800</v>
      </c>
      <c r="E22" s="1"/>
    </row>
    <row r="23" spans="1:5" ht="14.45" x14ac:dyDescent="0.3">
      <c r="A23" s="11">
        <v>15</v>
      </c>
      <c r="B23" s="18" t="s">
        <v>14</v>
      </c>
      <c r="C23" s="33">
        <f>C15-C22</f>
        <v>102158.96999999986</v>
      </c>
      <c r="D23" s="42">
        <f>D15-D22</f>
        <v>139922</v>
      </c>
    </row>
    <row r="24" spans="1:5" ht="14.45" x14ac:dyDescent="0.3">
      <c r="A24" s="11">
        <v>16</v>
      </c>
      <c r="B24" s="18" t="s">
        <v>153</v>
      </c>
      <c r="C24" s="33">
        <f>PriorYearIncomeStmt!E24</f>
        <v>28038.14</v>
      </c>
      <c r="D24" s="42">
        <f>'CurrentYearIncomeStmt '!E24</f>
        <v>22235</v>
      </c>
    </row>
    <row r="25" spans="1:5" ht="14.45" x14ac:dyDescent="0.3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ht="14.45" x14ac:dyDescent="0.3">
      <c r="A26" s="11">
        <v>18</v>
      </c>
      <c r="B26" s="18" t="s">
        <v>214</v>
      </c>
      <c r="C26" s="33">
        <f>PriorYearIncomeStmt!E26</f>
        <v>31774.809999999998</v>
      </c>
      <c r="D26" s="42">
        <f>'CurrentYearIncomeStmt '!E26</f>
        <v>43168</v>
      </c>
    </row>
    <row r="27" spans="1:5" x14ac:dyDescent="0.25">
      <c r="A27" s="11">
        <v>19</v>
      </c>
      <c r="B27" s="18" t="s">
        <v>13</v>
      </c>
      <c r="C27" s="33">
        <f>PriorYearIncomeStmt!E27</f>
        <v>39459.379999999997</v>
      </c>
      <c r="D27" s="42">
        <f>'CurrentYearIncomeStmt '!E27</f>
        <v>38702</v>
      </c>
    </row>
    <row r="28" spans="1:5" x14ac:dyDescent="0.25">
      <c r="A28" s="11">
        <v>20</v>
      </c>
      <c r="B28" s="90" t="s">
        <v>12</v>
      </c>
      <c r="C28" s="38">
        <f>SUM(C25:C27)</f>
        <v>71234.19</v>
      </c>
      <c r="D28" s="44">
        <f t="shared" ref="D28" si="1">SUM(D25:D27)</f>
        <v>81870</v>
      </c>
    </row>
    <row r="29" spans="1:5" x14ac:dyDescent="0.25">
      <c r="A29" s="11">
        <v>21</v>
      </c>
      <c r="B29" s="90" t="s">
        <v>23</v>
      </c>
      <c r="C29" s="38">
        <f>C23+C24-C28</f>
        <v>58962.919999999853</v>
      </c>
      <c r="D29" s="44">
        <f>D23+D24-D28</f>
        <v>80287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90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1135.52</v>
      </c>
      <c r="D35" s="42">
        <f>'CurrentYearIncomeStmt '!E35</f>
        <v>1073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-26979.729999999996</v>
      </c>
      <c r="D38" s="42">
        <f>'CurrentYearIncomeStmt '!E38</f>
        <v>-10976</v>
      </c>
    </row>
    <row r="39" spans="1:4" x14ac:dyDescent="0.25">
      <c r="A39" s="11">
        <v>31</v>
      </c>
      <c r="B39" s="90" t="s">
        <v>22</v>
      </c>
      <c r="C39" s="38">
        <f>C29-C34+C35+C36+C37+C38</f>
        <v>33118.709999999854</v>
      </c>
      <c r="D39" s="44">
        <f t="shared" ref="D39" si="3">D29-D34+D35+D36+D37+D38</f>
        <v>70384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1956512.62</v>
      </c>
      <c r="D41" s="42">
        <f>'CurrentYearIncomeStmt '!E41</f>
        <v>1854706</v>
      </c>
    </row>
    <row r="42" spans="1:4" x14ac:dyDescent="0.25">
      <c r="A42" s="11">
        <v>34</v>
      </c>
      <c r="B42" s="18" t="s">
        <v>26</v>
      </c>
      <c r="C42" s="33">
        <f>PriorYearIncomeStmt!E42</f>
        <v>54519.88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189445.28</v>
      </c>
      <c r="D43" s="42">
        <f>'CurrentYearIncomeStmt '!E43</f>
        <v>280576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41013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1854705.93</v>
      </c>
      <c r="D47" s="44">
        <f t="shared" ref="D47" si="4">(D39+D41+D42)-(D43+D44+D45+D46)</f>
        <v>1603501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45</v>
      </c>
      <c r="B53" s="18" t="s">
        <v>36</v>
      </c>
      <c r="C53" s="50">
        <f>((C22+C28-C18-C19)/C15)</f>
        <v>0.61877058007254038</v>
      </c>
      <c r="D53" s="50">
        <f>((D22+D28-D18-D19)/D15)</f>
        <v>0.6455173132237958</v>
      </c>
    </row>
    <row r="54" spans="1:8" x14ac:dyDescent="0.25">
      <c r="A54" s="11">
        <v>46</v>
      </c>
      <c r="B54" s="18" t="s">
        <v>37</v>
      </c>
      <c r="C54" s="50">
        <f>((C22+C28+C34)/C15)</f>
        <v>0.97137909071710016</v>
      </c>
      <c r="D54" s="50">
        <f>((D22+D28+D34)/D15)</f>
        <v>0.94400427501297357</v>
      </c>
    </row>
    <row r="55" spans="1:8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&amp;LEXHIBIT 4&amp;CPage &amp;P of &amp;N&amp;R7/29/2016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88B44DB6A64B4EB48438AEA0C3707D" ma:contentTypeVersion="96" ma:contentTypeDescription="" ma:contentTypeScope="" ma:versionID="5d032bc0484eef14f769130a0bb66be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Asotin Telephone Company</CaseCompanyNames>
    <DocketNumber xmlns="dc463f71-b30c-4ab2-9473-d307f9d35888">160956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A7F24FB-7FE9-486B-8256-8C3357DB8F84}"/>
</file>

<file path=customXml/itemProps2.xml><?xml version="1.0" encoding="utf-8"?>
<ds:datastoreItem xmlns:ds="http://schemas.openxmlformats.org/officeDocument/2006/customXml" ds:itemID="{56FF9D35-DEB6-40A3-A7AB-0BADF52FF4BB}"/>
</file>

<file path=customXml/itemProps3.xml><?xml version="1.0" encoding="utf-8"?>
<ds:datastoreItem xmlns:ds="http://schemas.openxmlformats.org/officeDocument/2006/customXml" ds:itemID="{49283A88-73A8-456F-A4A1-3DA457367B88}"/>
</file>

<file path=customXml/itemProps4.xml><?xml version="1.0" encoding="utf-8"?>
<ds:datastoreItem xmlns:ds="http://schemas.openxmlformats.org/officeDocument/2006/customXml" ds:itemID="{EBEB786C-F636-493B-8606-A3C517F92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2016-07-28T18:25:16Z</cp:lastPrinted>
  <dcterms:created xsi:type="dcterms:W3CDTF">2014-05-21T17:51:51Z</dcterms:created>
  <dcterms:modified xsi:type="dcterms:W3CDTF">2016-07-28T18:26:20Z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0x0101006E56B4D1795A2E4DB2F0B01679ED314A003C88B44DB6A64B4EB48438AEA0C3707D</vt:lpwstr>
  </property>
  <property fmtid="{D5CDD505-2E9C-101B-9397-08002B2CF9AE}" pid="3" name="_docset_NoMedatataSyncRequired">
    <vt:lpwstr>False</vt:lpwstr>
  </property>
</Properties>
</file>