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xl/externalLinks/externalLink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320" windowHeight="12120" firstSheet="1" activeTab="1"/>
  </bookViews>
  <sheets>
    <sheet name="Exhibit No.  MTT-2 Page 1" sheetId="1" r:id="rId1"/>
    <sheet name="Exhibit No.   MTT-2 Page 2" sheetId="2" r:id="rId2"/>
    <sheet name="Exhibit No.  MTT-2 Page 3" sheetId="8" r:id="rId3"/>
    <sheet name="Exhibit No.  MTT-2 Page 4" sheetId="6" r:id="rId4"/>
    <sheet name="Exhibit No.  MTT-2 Page 5" sheetId="5" r:id="rId5"/>
    <sheet name="Exhibit No. MTT-2 Pg 6Footnotes" sheetId="7" r:id="rId6"/>
    <sheet name="Sheet1" sheetId="9" r:id="rId7"/>
  </sheets>
  <externalReferences>
    <externalReference r:id="rId8"/>
    <externalReference r:id="rId9"/>
    <externalReference r:id="rId10"/>
    <externalReference r:id="rId11"/>
    <externalReference r:id="rId12"/>
    <externalReference r:id="rId13"/>
    <externalReference r:id="rId14"/>
  </externalReferences>
  <definedNames>
    <definedName name="a" hidden="1">{"Print_Detail",#N/A,FALSE,"Redemption_Maturity Extract"}</definedName>
    <definedName name="AcctGrp">[1]Amort!$O$34</definedName>
    <definedName name="ActualsDate">[2]Sheet2!$B$1</definedName>
    <definedName name="CurrDte" localSheetId="2">[3]Debt!$C$1</definedName>
    <definedName name="CurrDte" localSheetId="5">[4]Debt!$C$1</definedName>
    <definedName name="CurrDte">[4]Debt!$C$1</definedName>
    <definedName name="d" localSheetId="2">[5]Debt!$C$1</definedName>
    <definedName name="d">[6]Sheet2!$B$8</definedName>
    <definedName name="dd" localSheetId="2" hidden="1">{"Print_Detail",#N/A,FALSE,"Redemption_Maturity Extract"}</definedName>
    <definedName name="dd" localSheetId="5" hidden="1">{"Print_Detail",#N/A,FALSE,"Redemption_Maturity Extract"}</definedName>
    <definedName name="dd" hidden="1">{"Print_Detail",#N/A,FALSE,"Redemption_Maturity Extract"}</definedName>
    <definedName name="ddd" localSheetId="2" hidden="1">{"Full",#N/A,FALSE,"Sec MTN B Summary"}</definedName>
    <definedName name="ddd" localSheetId="5" hidden="1">{"Full",#N/A,FALSE,"Sec MTN B Summary"}</definedName>
    <definedName name="ddd" hidden="1">{"Full",#N/A,FALSE,"Sec MTN B Summary"}</definedName>
    <definedName name="dddd" localSheetId="2" hidden="1">{"RedPrem_InitRed View",#N/A,FALSE,"Sec MTN B Summary"}</definedName>
    <definedName name="dddd" localSheetId="5" hidden="1">{"RedPrem_InitRed View",#N/A,FALSE,"Sec MTN B Summary"}</definedName>
    <definedName name="dddd" hidden="1">{"RedPrem_InitRed View",#N/A,FALSE,"Sec MTN B Summary"}</definedName>
    <definedName name="dddddd" localSheetId="2" hidden="1">{"Pivot1",#N/A,FALSE,"Redemption_Maturity Extract"}</definedName>
    <definedName name="dddddd" localSheetId="5" hidden="1">{"Pivot1",#N/A,FALSE,"Redemption_Maturity Extract"}</definedName>
    <definedName name="dddddd" hidden="1">{"Pivot1",#N/A,FALSE,"Redemption_Maturity Extract"}</definedName>
    <definedName name="dddddddd" localSheetId="2" hidden="1">{"Pivot2",#N/A,FALSE,"Redemption_Maturity Extract"}</definedName>
    <definedName name="dddddddd" localSheetId="5"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2'!$B$2:$K$35</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5"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5"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5"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5"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5"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5" hidden="1">{"Pivot2",#N/A,FALSE,"Redemption_Maturity Extract"}</definedName>
    <definedName name="wrn.Pivot2." hidden="1">{"Pivot2",#N/A,FALSE,"Redemption_Maturity Extract"}</definedName>
  </definedNames>
  <calcPr calcId="125725"/>
</workbook>
</file>

<file path=xl/calcChain.xml><?xml version="1.0" encoding="utf-8"?>
<calcChain xmlns="http://schemas.openxmlformats.org/spreadsheetml/2006/main">
  <c r="D36" i="7"/>
  <c r="E21" l="1"/>
  <c r="G21" s="1"/>
  <c r="E14"/>
  <c r="G14" s="1"/>
  <c r="K8"/>
  <c r="D17"/>
  <c r="G16"/>
  <c r="K16" s="1"/>
  <c r="G15"/>
  <c r="K15" s="1"/>
  <c r="D10"/>
  <c r="G9"/>
  <c r="G10" s="1"/>
  <c r="E8"/>
  <c r="E10" s="1"/>
  <c r="K21" l="1"/>
  <c r="G17"/>
  <c r="E17"/>
  <c r="K9"/>
  <c r="K10" s="1"/>
  <c r="I8"/>
  <c r="I10" s="1"/>
  <c r="E10" i="5"/>
  <c r="A18" l="1"/>
  <c r="A19" s="1"/>
  <c r="A20" s="1"/>
  <c r="Y36" i="8" l="1"/>
  <c r="M27" l="1"/>
  <c r="N10" i="5" l="1"/>
  <c r="O10" s="1"/>
  <c r="K10"/>
  <c r="L10" s="1"/>
  <c r="H10"/>
  <c r="I10" s="1"/>
  <c r="F10"/>
  <c r="N11" i="6"/>
  <c r="O11" s="1"/>
  <c r="K11"/>
  <c r="L11" s="1"/>
  <c r="H11"/>
  <c r="I11" s="1"/>
  <c r="E11"/>
  <c r="F11" s="1"/>
  <c r="D24" i="2" l="1"/>
  <c r="U27" i="8" l="1"/>
  <c r="W27" s="1"/>
  <c r="U26"/>
  <c r="W26" s="1"/>
  <c r="D41"/>
  <c r="D42" s="1"/>
  <c r="D43" s="1"/>
  <c r="D44" s="1"/>
  <c r="A3"/>
  <c r="Y7" s="1"/>
  <c r="U9"/>
  <c r="W9" s="1"/>
  <c r="AC9"/>
  <c r="U10"/>
  <c r="W10" s="1"/>
  <c r="AC10"/>
  <c r="U11"/>
  <c r="W11" s="1"/>
  <c r="AC11"/>
  <c r="U12"/>
  <c r="W12" s="1"/>
  <c r="AC12"/>
  <c r="U13"/>
  <c r="W13" s="1"/>
  <c r="AC13"/>
  <c r="U14"/>
  <c r="AC14"/>
  <c r="U15"/>
  <c r="W15" s="1"/>
  <c r="AC15"/>
  <c r="U16"/>
  <c r="W16" s="1"/>
  <c r="AC16"/>
  <c r="U17"/>
  <c r="W17" s="1"/>
  <c r="AC17"/>
  <c r="U18"/>
  <c r="W18" s="1"/>
  <c r="AC18"/>
  <c r="U19"/>
  <c r="W19" s="1"/>
  <c r="AC19"/>
  <c r="U20"/>
  <c r="W20" s="1"/>
  <c r="AC20"/>
  <c r="U21"/>
  <c r="W21" s="1"/>
  <c r="AC21"/>
  <c r="U22"/>
  <c r="W22" s="1"/>
  <c r="AC22"/>
  <c r="U23"/>
  <c r="W23" s="1"/>
  <c r="AC23"/>
  <c r="U24"/>
  <c r="W24" s="1"/>
  <c r="AC24"/>
  <c r="U25"/>
  <c r="W25" s="1"/>
  <c r="AC25"/>
  <c r="AC28"/>
  <c r="AC29"/>
  <c r="U30"/>
  <c r="W30" s="1"/>
  <c r="AA30" s="1"/>
  <c r="AC30"/>
  <c r="U31"/>
  <c r="W31" s="1"/>
  <c r="AA31" s="1"/>
  <c r="AC31"/>
  <c r="U32"/>
  <c r="W32" s="1"/>
  <c r="AA32" s="1"/>
  <c r="AC32"/>
  <c r="U33"/>
  <c r="W33" s="1"/>
  <c r="AA33" s="1"/>
  <c r="AC33"/>
  <c r="U34"/>
  <c r="W34" s="1"/>
  <c r="AA34" s="1"/>
  <c r="AC34"/>
  <c r="AC35"/>
  <c r="AC36"/>
  <c r="AC37"/>
  <c r="Y27" l="1"/>
  <c r="AA27" s="1"/>
  <c r="Y26"/>
  <c r="F37"/>
  <c r="Y12"/>
  <c r="AA12" s="1"/>
  <c r="Y16"/>
  <c r="AA16" s="1"/>
  <c r="Y20"/>
  <c r="Y23"/>
  <c r="AA23" s="1"/>
  <c r="Y15"/>
  <c r="AA15" s="1"/>
  <c r="Y19"/>
  <c r="AA19" s="1"/>
  <c r="AA20"/>
  <c r="Y11"/>
  <c r="AA11" s="1"/>
  <c r="Y22"/>
  <c r="AA22" s="1"/>
  <c r="Y10"/>
  <c r="AA10" s="1"/>
  <c r="Y14"/>
  <c r="Y18"/>
  <c r="AA18" s="1"/>
  <c r="Y21"/>
  <c r="AA21" s="1"/>
  <c r="Y25"/>
  <c r="AA25" s="1"/>
  <c r="Y13"/>
  <c r="AA13" s="1"/>
  <c r="Y24"/>
  <c r="AA24" s="1"/>
  <c r="Y9"/>
  <c r="Y17"/>
  <c r="AA17" s="1"/>
  <c r="AC39"/>
  <c r="AC38"/>
  <c r="I14" i="7" l="1"/>
  <c r="AA26" i="8"/>
  <c r="Y28"/>
  <c r="Y35" s="1"/>
  <c r="AC40"/>
  <c r="AA9"/>
  <c r="I17" i="7" l="1"/>
  <c r="K14"/>
  <c r="K17" s="1"/>
  <c r="AC41" i="8"/>
  <c r="AC43" l="1"/>
  <c r="AC42"/>
  <c r="P7" i="5" l="1"/>
  <c r="P7" i="6" l="1"/>
  <c r="F20" i="2" l="1"/>
  <c r="E15" i="6"/>
  <c r="P19"/>
  <c r="A6"/>
  <c r="A7" s="1"/>
  <c r="A8" s="1"/>
  <c r="A9" s="1"/>
  <c r="A10" s="1"/>
  <c r="A11" s="1"/>
  <c r="A12" s="1"/>
  <c r="A13" s="1"/>
  <c r="A14" s="1"/>
  <c r="A15" s="1"/>
  <c r="A16" s="1"/>
  <c r="A17" s="1"/>
  <c r="A18" s="1"/>
  <c r="A19" s="1"/>
  <c r="A3"/>
  <c r="C5" s="1"/>
  <c r="D5" s="1"/>
  <c r="L17" i="5"/>
  <c r="J17"/>
  <c r="A6"/>
  <c r="A7" s="1"/>
  <c r="A8" s="1"/>
  <c r="A9" s="1"/>
  <c r="A10" s="1"/>
  <c r="A11" s="1"/>
  <c r="A12" s="1"/>
  <c r="A13" s="1"/>
  <c r="A14" s="1"/>
  <c r="A15" s="1"/>
  <c r="A16" s="1"/>
  <c r="A17" s="1"/>
  <c r="A3"/>
  <c r="C5" s="1"/>
  <c r="D5" s="1"/>
  <c r="F22" i="2"/>
  <c r="Y37" i="8" l="1"/>
  <c r="F24" i="2"/>
  <c r="K36" i="8"/>
  <c r="L15" i="5"/>
  <c r="J22" i="2"/>
  <c r="D9" i="6"/>
  <c r="D13" s="1"/>
  <c r="E5"/>
  <c r="F15"/>
  <c r="G15" s="1"/>
  <c r="H15" s="1"/>
  <c r="I15" s="1"/>
  <c r="J15" s="1"/>
  <c r="K15" s="1"/>
  <c r="L15" s="1"/>
  <c r="M15" s="1"/>
  <c r="N15" s="1"/>
  <c r="O15" s="1"/>
  <c r="P15" l="1"/>
  <c r="J20" i="2"/>
  <c r="J24" s="1"/>
  <c r="D9" i="5"/>
  <c r="D11" s="1"/>
  <c r="E5"/>
  <c r="E9" i="6"/>
  <c r="E13" s="1"/>
  <c r="F5"/>
  <c r="F9" l="1"/>
  <c r="F13" s="1"/>
  <c r="G5"/>
  <c r="F5" i="5"/>
  <c r="E9"/>
  <c r="E11" s="1"/>
  <c r="D11" i="2" l="1"/>
  <c r="G9" i="6"/>
  <c r="G13" s="1"/>
  <c r="H5"/>
  <c r="F9" i="5"/>
  <c r="F11" s="1"/>
  <c r="G5"/>
  <c r="F9" i="2" l="1"/>
  <c r="J9" s="1"/>
  <c r="F7"/>
  <c r="H5" i="5"/>
  <c r="G9"/>
  <c r="G11" s="1"/>
  <c r="H9" i="6"/>
  <c r="H13" s="1"/>
  <c r="I5"/>
  <c r="F11" i="2" l="1"/>
  <c r="H9" i="5"/>
  <c r="H11" s="1"/>
  <c r="I5"/>
  <c r="I9" i="6"/>
  <c r="I13" s="1"/>
  <c r="J5"/>
  <c r="J5" i="5" l="1"/>
  <c r="I9"/>
  <c r="I11" s="1"/>
  <c r="J9" i="6"/>
  <c r="J13" s="1"/>
  <c r="K5"/>
  <c r="K9" l="1"/>
  <c r="K13" s="1"/>
  <c r="L5"/>
  <c r="J9" i="5"/>
  <c r="J11" s="1"/>
  <c r="K5"/>
  <c r="L9" i="6" l="1"/>
  <c r="L13" s="1"/>
  <c r="M5"/>
  <c r="L5" i="5"/>
  <c r="K9"/>
  <c r="K11" s="1"/>
  <c r="L9" l="1"/>
  <c r="L11" s="1"/>
  <c r="M5"/>
  <c r="M9" i="6"/>
  <c r="M13" s="1"/>
  <c r="N5"/>
  <c r="N9" l="1"/>
  <c r="N13" s="1"/>
  <c r="O5"/>
  <c r="O9" s="1"/>
  <c r="O13" s="1"/>
  <c r="N5" i="5"/>
  <c r="M9"/>
  <c r="M11" s="1"/>
  <c r="N9" l="1"/>
  <c r="N11" s="1"/>
  <c r="O5"/>
  <c r="P9" i="6"/>
  <c r="F16" l="1"/>
  <c r="H16"/>
  <c r="J16"/>
  <c r="L16"/>
  <c r="N16"/>
  <c r="E16"/>
  <c r="G16"/>
  <c r="I16"/>
  <c r="K16"/>
  <c r="M16"/>
  <c r="O16"/>
  <c r="P13"/>
  <c r="O9" i="5"/>
  <c r="O11" s="1"/>
  <c r="D16" i="6" l="1"/>
  <c r="P14"/>
  <c r="P16" s="1"/>
  <c r="P18" s="1"/>
  <c r="P20" s="1"/>
  <c r="W36" i="8" s="1"/>
  <c r="AA36" s="1"/>
  <c r="P11" i="5"/>
  <c r="D17" s="1"/>
  <c r="K17" l="1"/>
  <c r="M17" l="1"/>
  <c r="E14" i="8"/>
  <c r="W14" s="1"/>
  <c r="AA14" s="1"/>
  <c r="AA28" l="1"/>
  <c r="AA35" s="1"/>
  <c r="AA37" s="1"/>
  <c r="W39" s="1"/>
  <c r="H7" i="2" s="1"/>
  <c r="J7" s="1"/>
  <c r="J11" l="1"/>
</calcChain>
</file>

<file path=xl/sharedStrings.xml><?xml version="1.0" encoding="utf-8"?>
<sst xmlns="http://schemas.openxmlformats.org/spreadsheetml/2006/main" count="282" uniqueCount="192">
  <si>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</si>
  <si>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</si>
  <si>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</si>
  <si>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</si>
  <si>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</si>
  <si>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</si>
  <si>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</si>
  <si>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</si>
  <si>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</si>
  <si>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</si>
  <si>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</si>
  <si>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</si>
  <si>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</si>
  <si>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</si>
  <si>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</si>
  <si>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</si>
  <si>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</si>
  <si>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</si>
  <si>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</si>
  <si>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</si>
  <si>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</si>
  <si>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</si>
  <si>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</si>
  <si>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</si>
  <si>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</si>
  <si>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</si>
  <si>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</si>
  <si>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</si>
  <si>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</si>
  <si>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</si>
  <si>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</si>
  <si>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</si>
  <si>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</si>
  <si>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</si>
  <si>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</si>
  <si>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</si>
  <si>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</si>
  <si>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</si>
  <si>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</si>
  <si>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</si>
  <si>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</si>
  <si>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</si>
  <si>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</si>
  <si>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</si>
  <si>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</si>
  <si>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</si>
  <si>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</si>
  <si>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</si>
  <si>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</si>
  <si>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</si>
  <si>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</si>
  <si>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</si>
  <si>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</si>
  <si>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</si>
  <si>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</si>
  <si>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</si>
  <si>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</si>
  <si>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</si>
  <si>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</si>
  <si>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</si>
  <si>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</si>
  <si>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</si>
  <si>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</si>
  <si>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</si>
  <si>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</si>
  <si>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</si>
  <si>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</si>
  <si>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</si>
  <si>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</si>
  <si>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</si>
  <si>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</si>
  <si>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</si>
  <si>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</si>
  <si>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</si>
  <si>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</si>
  <si>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</si>
  <si>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</si>
  <si>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</si>
  <si>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</si>
  <si>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SERIES A </t>
  </si>
  <si>
    <t xml:space="preserve">5.45% SERIES </t>
  </si>
  <si>
    <t xml:space="preserve">FMBS - 6.25% </t>
  </si>
  <si>
    <t xml:space="preserve">FMBS - 5.70% </t>
  </si>
  <si>
    <t xml:space="preserve">5.95% SERIES </t>
  </si>
  <si>
    <t>5.125% SERIES</t>
  </si>
  <si>
    <t xml:space="preserve">3.89% SERIES </t>
  </si>
  <si>
    <t xml:space="preserve">5.55% SERIES </t>
  </si>
  <si>
    <t xml:space="preserve">4.45% SERIES </t>
  </si>
  <si>
    <t>Forecasted Issuance</t>
  </si>
  <si>
    <t>Repurchase</t>
  </si>
  <si>
    <t>The coupon rate used is the cost of debt at the time of the repurchases</t>
  </si>
  <si>
    <t>The amounts are calculated using the IRR function</t>
  </si>
  <si>
    <t>Cost of Long-Term Variable Rate Debt Detail</t>
  </si>
  <si>
    <t xml:space="preserve">Avg of </t>
  </si>
  <si>
    <t>(m)</t>
  </si>
  <si>
    <t>(o)</t>
  </si>
  <si>
    <t>Trust Preferred</t>
  </si>
  <si>
    <t>Number of Days in Month</t>
  </si>
  <si>
    <t>Forecasted Rates Trust Preferred*</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</si>
  <si>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</si>
  <si>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</si>
  <si>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</si>
  <si>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</si>
  <si>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</si>
  <si>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</si>
  <si>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</si>
  <si>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</si>
  <si>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</si>
  <si>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</si>
  <si>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</si>
  <si>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</si>
  <si>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</si>
  <si>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</si>
  <si>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</si>
  <si>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</si>
  <si>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</si>
  <si>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</si>
  <si>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</si>
  <si>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</si>
  <si>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</si>
  <si>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</si>
  <si>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</si>
  <si>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</si>
  <si>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Long-term Debt</t>
  </si>
  <si>
    <t>Short-term Debt</t>
  </si>
  <si>
    <t>Long-term debt</t>
  </si>
  <si>
    <t>Adjustments</t>
  </si>
  <si>
    <t>a</t>
  </si>
  <si>
    <t>Current Portion of long-term debt</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</si>
  <si>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</si>
  <si>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</si>
  <si>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</si>
  <si>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</si>
  <si>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</si>
  <si>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</si>
  <si>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</si>
  <si>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</si>
  <si>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</si>
  <si>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</si>
  <si>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</si>
  <si>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</si>
  <si>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Var. Rate Long-Term Debt, interest rate information comes from Exhibit No. MTT-2 Page 5</t>
  </si>
  <si>
    <t>(dollars in thousands)</t>
  </si>
  <si>
    <t>Last Upgraded</t>
  </si>
  <si>
    <t>Avista Corp./Corporate credit rating</t>
  </si>
  <si>
    <t>(1)</t>
  </si>
  <si>
    <t>Capital Structure Reconciliation</t>
  </si>
  <si>
    <t>Equity</t>
  </si>
  <si>
    <t>Adjusted to reflect short term debt balances on a monthly average.</t>
  </si>
  <si>
    <t>Capital Stock Expense</t>
  </si>
  <si>
    <t>Avista Corp</t>
  </si>
  <si>
    <t>Subsidiaries</t>
  </si>
  <si>
    <t>Total short-term debt</t>
  </si>
  <si>
    <t>Cost of Debt Detail - Washington</t>
  </si>
  <si>
    <t>Short-Term Debt information comes from Exhibit No. MTT-2 Page 4</t>
  </si>
  <si>
    <t>Total Debt</t>
  </si>
  <si>
    <t>Short-term debt at subsidiaries</t>
  </si>
  <si>
    <r>
      <t>March/August 2011</t>
    </r>
    <r>
      <rPr>
        <vertAlign val="superscript"/>
        <sz val="12"/>
        <rFont val="Times New Roman"/>
        <family val="1"/>
      </rPr>
      <t>(1)</t>
    </r>
  </si>
  <si>
    <t>Adjusted Weighted Average Cost of Debt</t>
  </si>
  <si>
    <t>Short Term-Debt</t>
  </si>
  <si>
    <t xml:space="preserve">0.84% SERIES </t>
  </si>
  <si>
    <t xml:space="preserve">4.23% SERIES </t>
  </si>
  <si>
    <t xml:space="preserve">FMBS - SERIES C </t>
  </si>
  <si>
    <t>ADVANCE ASSOCIAT</t>
  </si>
  <si>
    <t>.</t>
  </si>
  <si>
    <t>Short-term Borrowings - Month End Balances</t>
  </si>
  <si>
    <t>Forecasted Equity Activity (dollars in thousands):</t>
  </si>
  <si>
    <t>Total</t>
  </si>
  <si>
    <t>Equity Adjustments (dollars in thousands):</t>
  </si>
  <si>
    <t>Activity</t>
  </si>
  <si>
    <t>This is a projected issuance, whose maturity date and coupon rate may change depending on market conditions. Forecasted Rates are based on forward rates from Thomson Reuters analysis tools plus an estimated credit spread</t>
  </si>
  <si>
    <t>We exclude short-term borrowings outstanding at our subsidiaries.</t>
  </si>
  <si>
    <t>We hold $11.547 million of these securities. The $40 million adjusted balance relates to the current outstanding balance to third party investors.</t>
  </si>
  <si>
    <t xml:space="preserve">We exclude the following: capital stock expense; in order to recover the costs incurred for issuing equity, an amount equivalent to the actual short-term debt borrowings at the subsidiaries, and accumulated other comprehensive loss; in order to reflect our actual equity balance. </t>
  </si>
  <si>
    <t>Avg Monthly Forecasted Borrowing Rate*</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</si>
  <si>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</si>
  <si>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</si>
  <si>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</si>
  <si>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(2)</t>
  </si>
  <si>
    <t xml:space="preserve"> REDACTED - Confidential Per WAC 480-07-160 </t>
  </si>
  <si>
    <t>4.11% SERIES</t>
  </si>
  <si>
    <t>Issuance costs are estimated.</t>
  </si>
  <si>
    <t xml:space="preserve">*Forecasted Rates are based on forward rates from Thomson Reuters analysis tools plus the 67.5 basis points pursuant to the credit facility agreement. </t>
  </si>
  <si>
    <r>
      <t xml:space="preserve">January 2014 </t>
    </r>
    <r>
      <rPr>
        <vertAlign val="superscript"/>
        <sz val="12"/>
        <rFont val="Times New Roman"/>
        <family val="1"/>
      </rPr>
      <t>(2)</t>
    </r>
  </si>
  <si>
    <t>The Company received an upgrade from Standard &amp; Poor's to its Corporate credit rating in March 2011 and to its First Mortgage Bonds in August 2011.</t>
  </si>
  <si>
    <t>The Company received upgrades from Moody's Investors Service in January 2014. The upgrades were one level for First Mortgage Bonds and the Issuer Rating and two levels for Trust-Originated Preferred Securities.</t>
  </si>
  <si>
    <t>10-Q 9/30/2014</t>
  </si>
  <si>
    <r>
      <t>Adjusted Regulatory Balance</t>
    </r>
    <r>
      <rPr>
        <b/>
        <sz val="9"/>
        <rFont val="Arial"/>
        <family val="2"/>
      </rPr>
      <t xml:space="preserve"> 9/30/2014</t>
    </r>
  </si>
  <si>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and subsidiary long-term debt are excluded from Avista Utilities long-term debt. </t>
  </si>
  <si>
    <t>Adjusted Regulatory Balance 12/31/2015</t>
  </si>
  <si>
    <t xml:space="preserve">Represents the issuance of long-term debt.  In December 2014 we issued $60 million.  Additionally, there are forecasted issuances of $120 million. For additional details related to these issuances see page 3 of this Exhibit. </t>
  </si>
  <si>
    <t>Embedded Cost of Capital</t>
  </si>
</sst>
</file>

<file path=xl/styles.xml><?xml version="1.0" encoding="utf-8"?>
<styleSheet xmlns="http://schemas.openxmlformats.org/spreadsheetml/2006/main">
  <numFmts count="28">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s>
  <fonts count="79">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6"/>
      <name val="Times New Roman"/>
      <family val="1"/>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sz val="8"/>
      <color indexed="9"/>
      <name val="Arial"/>
      <family val="2"/>
    </font>
    <font>
      <b/>
      <sz val="8"/>
      <color indexed="9"/>
      <name val="Arial"/>
      <family val="2"/>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
      <b/>
      <sz val="14"/>
      <color rgb="FFFF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8"/>
        <bgColor indexed="64"/>
      </patternFill>
    </fill>
    <fill>
      <patternFill patternType="solid">
        <fgColor indexed="13"/>
      </patternFill>
    </fill>
    <fill>
      <patternFill patternType="solid">
        <fgColor indexed="17"/>
      </patternFill>
    </fill>
  </fills>
  <borders count="40">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53">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39" fontId="14"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6" applyNumberFormat="0" applyAlignment="0" applyProtection="0"/>
    <xf numFmtId="0" fontId="30" fillId="0" borderId="0"/>
    <xf numFmtId="0" fontId="31" fillId="21" borderId="7" applyNumberFormat="0" applyAlignment="0" applyProtection="0"/>
    <xf numFmtId="0" fontId="32" fillId="22" borderId="0">
      <alignment horizontal="left"/>
    </xf>
    <xf numFmtId="0" fontId="21" fillId="22" borderId="0">
      <alignment horizontal="right"/>
    </xf>
    <xf numFmtId="0" fontId="21" fillId="22" borderId="0">
      <alignment horizontal="center"/>
    </xf>
    <xf numFmtId="0" fontId="21" fillId="22" borderId="0">
      <alignment horizontal="right"/>
    </xf>
    <xf numFmtId="0" fontId="33"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4"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5" fillId="0" borderId="0" applyFont="0" applyFill="0" applyBorder="0" applyAlignment="0" applyProtection="0"/>
    <xf numFmtId="177" fontId="14"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38" fontId="13" fillId="23" borderId="0" applyNumberFormat="0" applyBorder="0" applyAlignment="0" applyProtection="0"/>
    <xf numFmtId="0" fontId="38" fillId="0" borderId="0">
      <alignment horizontal="left"/>
    </xf>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10" fontId="13" fillId="24" borderId="11" applyNumberFormat="0" applyBorder="0" applyAlignment="0" applyProtection="0"/>
    <xf numFmtId="0" fontId="42" fillId="7" borderId="6" applyNumberFormat="0" applyAlignment="0" applyProtection="0"/>
    <xf numFmtId="178" fontId="14" fillId="0" borderId="0" applyFont="0" applyFill="0" applyBorder="0" applyAlignment="0" applyProtection="0">
      <alignment horizontal="left" indent="1"/>
    </xf>
    <xf numFmtId="0" fontId="32" fillId="22" borderId="0">
      <alignment horizontal="left"/>
    </xf>
    <xf numFmtId="0" fontId="32" fillId="22" borderId="0">
      <alignment horizontal="left"/>
    </xf>
    <xf numFmtId="0" fontId="43" fillId="0" borderId="12" applyNumberFormat="0" applyFill="0" applyAlignment="0" applyProtection="0"/>
    <xf numFmtId="0" fontId="44" fillId="25" borderId="0"/>
    <xf numFmtId="0" fontId="45" fillId="0" borderId="2"/>
    <xf numFmtId="179" fontId="14" fillId="26" borderId="0" applyFont="0" applyFill="0" applyBorder="0" applyAlignment="0" applyProtection="0"/>
    <xf numFmtId="0" fontId="46" fillId="27" borderId="0" applyNumberFormat="0" applyBorder="0" applyAlignment="0" applyProtection="0"/>
    <xf numFmtId="18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8" fillId="0" borderId="0"/>
    <xf numFmtId="0" fontId="8" fillId="0" borderId="0"/>
    <xf numFmtId="0" fontId="49" fillId="0" borderId="0"/>
    <xf numFmtId="0" fontId="49"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50" fillId="0" borderId="0"/>
    <xf numFmtId="0" fontId="50" fillId="0" borderId="0"/>
    <xf numFmtId="0" fontId="4" fillId="0" borderId="0"/>
    <xf numFmtId="37" fontId="14" fillId="0" borderId="0"/>
    <xf numFmtId="0" fontId="50" fillId="0" borderId="0"/>
    <xf numFmtId="0" fontId="50"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6" fillId="28" borderId="13" applyNumberFormat="0" applyFont="0" applyAlignment="0" applyProtection="0"/>
    <xf numFmtId="0" fontId="51" fillId="20" borderId="14" applyNumberFormat="0" applyAlignment="0" applyProtection="0"/>
    <xf numFmtId="182" fontId="26" fillId="22" borderId="0" applyBorder="0">
      <alignment horizontal="right"/>
    </xf>
    <xf numFmtId="182" fontId="26" fillId="22" borderId="0">
      <alignment horizontal="right"/>
    </xf>
    <xf numFmtId="40" fontId="52" fillId="29" borderId="0">
      <alignment horizontal="right"/>
    </xf>
    <xf numFmtId="0" fontId="53" fillId="29" borderId="0">
      <alignment horizontal="right"/>
    </xf>
    <xf numFmtId="0" fontId="54" fillId="29" borderId="3"/>
    <xf numFmtId="0" fontId="54" fillId="0" borderId="0" applyBorder="0">
      <alignment horizontal="centerContinuous"/>
    </xf>
    <xf numFmtId="0" fontId="55"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2" fillId="22" borderId="0">
      <alignment horizontal="center"/>
    </xf>
    <xf numFmtId="49" fontId="56" fillId="22" borderId="0">
      <alignment horizontal="center"/>
    </xf>
    <xf numFmtId="0" fontId="21" fillId="22" borderId="0">
      <alignment horizontal="center"/>
    </xf>
    <xf numFmtId="0" fontId="21" fillId="22" borderId="0">
      <alignment horizontal="centerContinuous"/>
    </xf>
    <xf numFmtId="0" fontId="20" fillId="22" borderId="0">
      <alignment horizontal="left"/>
    </xf>
    <xf numFmtId="49" fontId="20" fillId="22" borderId="0">
      <alignment horizontal="center"/>
    </xf>
    <xf numFmtId="0" fontId="32" fillId="22" borderId="0">
      <alignment horizontal="left"/>
    </xf>
    <xf numFmtId="49" fontId="20" fillId="22" borderId="0">
      <alignment horizontal="left"/>
    </xf>
    <xf numFmtId="0" fontId="32" fillId="22" borderId="0">
      <alignment horizontal="centerContinuous"/>
    </xf>
    <xf numFmtId="0" fontId="32" fillId="22" borderId="0">
      <alignment horizontal="right"/>
    </xf>
    <xf numFmtId="49" fontId="32" fillId="22" borderId="0">
      <alignment horizontal="left"/>
    </xf>
    <xf numFmtId="0" fontId="21" fillId="22" borderId="0">
      <alignment horizontal="right"/>
    </xf>
    <xf numFmtId="0" fontId="20" fillId="30" borderId="0">
      <alignment horizontal="center"/>
    </xf>
    <xf numFmtId="0" fontId="23" fillId="30" borderId="0">
      <alignment horizontal="center"/>
    </xf>
    <xf numFmtId="0" fontId="45" fillId="0" borderId="0"/>
    <xf numFmtId="183" fontId="14" fillId="0" borderId="0" applyFont="0" applyFill="0" applyBorder="0" applyAlignment="0" applyProtection="0"/>
    <xf numFmtId="0" fontId="57" fillId="0" borderId="0" applyNumberFormat="0" applyFill="0" applyBorder="0" applyAlignment="0" applyProtection="0"/>
    <xf numFmtId="0" fontId="32" fillId="0" borderId="15" applyNumberFormat="0" applyFill="0" applyAlignment="0" applyProtection="0"/>
    <xf numFmtId="0" fontId="58" fillId="22" borderId="0">
      <alignment horizontal="center"/>
    </xf>
    <xf numFmtId="0" fontId="59" fillId="0" borderId="0" applyNumberFormat="0" applyFill="0" applyBorder="0" applyAlignment="0" applyProtection="0"/>
    <xf numFmtId="0" fontId="60"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2" fillId="29" borderId="0">
      <alignment horizontal="right"/>
    </xf>
    <xf numFmtId="0" fontId="2" fillId="0" borderId="0"/>
    <xf numFmtId="43" fontId="2"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5"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9"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5" fillId="0" borderId="0" applyFont="0" applyFill="0" applyBorder="0" applyAlignment="0" applyProtection="0"/>
    <xf numFmtId="0" fontId="2" fillId="0" borderId="0"/>
    <xf numFmtId="0" fontId="2" fillId="0" borderId="0"/>
    <xf numFmtId="0" fontId="2" fillId="0" borderId="0"/>
    <xf numFmtId="0" fontId="2" fillId="0" borderId="0"/>
    <xf numFmtId="0" fontId="49" fillId="0" borderId="0"/>
    <xf numFmtId="37" fontId="14" fillId="0" borderId="0"/>
    <xf numFmtId="0" fontId="50" fillId="0" borderId="0"/>
    <xf numFmtId="0" fontId="50"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70" fillId="22" borderId="0" applyBorder="0">
      <alignment horizontal="right"/>
    </xf>
    <xf numFmtId="0" fontId="71" fillId="22" borderId="0">
      <alignment horizontal="center"/>
    </xf>
    <xf numFmtId="0" fontId="72" fillId="22" borderId="0" applyBorder="0"/>
    <xf numFmtId="0" fontId="72" fillId="22" borderId="0" applyBorder="0">
      <alignment horizontal="centerContinuous"/>
    </xf>
    <xf numFmtId="0" fontId="73"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2" fillId="29" borderId="0">
      <alignment horizontal="right"/>
    </xf>
    <xf numFmtId="43" fontId="8" fillId="0" borderId="0" applyFont="0" applyFill="0" applyBorder="0" applyAlignment="0" applyProtection="0"/>
    <xf numFmtId="37" fontId="14" fillId="0" borderId="0"/>
    <xf numFmtId="37" fontId="14" fillId="0" borderId="0"/>
    <xf numFmtId="40" fontId="52" fillId="29" borderId="0">
      <alignment horizontal="right"/>
    </xf>
    <xf numFmtId="40" fontId="52" fillId="29" borderId="0">
      <alignment horizontal="right"/>
    </xf>
    <xf numFmtId="43" fontId="8" fillId="0" borderId="0" applyFont="0" applyFill="0" applyBorder="0" applyAlignment="0" applyProtection="0"/>
    <xf numFmtId="40" fontId="52"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5" fillId="22" borderId="0" applyBorder="0">
      <alignment horizontal="centerContinuous"/>
    </xf>
    <xf numFmtId="0" fontId="76" fillId="33" borderId="0" applyBorder="0">
      <alignment horizontal="centerContinuous"/>
    </xf>
    <xf numFmtId="43" fontId="10" fillId="0" borderId="0" applyFont="0" applyFill="0" applyBorder="0" applyAlignment="0" applyProtection="0"/>
    <xf numFmtId="0" fontId="74" fillId="32" borderId="0">
      <alignment horizontal="center"/>
    </xf>
    <xf numFmtId="0" fontId="10" fillId="0" borderId="0"/>
    <xf numFmtId="0" fontId="1" fillId="0" borderId="0"/>
    <xf numFmtId="0" fontId="10" fillId="0" borderId="0"/>
    <xf numFmtId="0" fontId="74" fillId="32" borderId="0">
      <alignment horizontal="center"/>
    </xf>
    <xf numFmtId="0" fontId="53" fillId="29" borderId="0">
      <alignment horizontal="right"/>
    </xf>
    <xf numFmtId="0" fontId="31" fillId="33" borderId="0"/>
    <xf numFmtId="0" fontId="75" fillId="22" borderId="0" applyBorder="0">
      <alignment horizontal="centerContinuous"/>
    </xf>
    <xf numFmtId="0" fontId="54" fillId="0" borderId="0" applyBorder="0">
      <alignment horizontal="centerContinuous"/>
    </xf>
    <xf numFmtId="0" fontId="76" fillId="33" borderId="0" applyBorder="0">
      <alignment horizontal="centerContinuous"/>
    </xf>
    <xf numFmtId="0" fontId="55" fillId="0" borderId="0" applyBorder="0">
      <alignment horizontal="centerContinuous"/>
    </xf>
    <xf numFmtId="0" fontId="1" fillId="0" borderId="0"/>
    <xf numFmtId="40" fontId="52" fillId="29" borderId="0">
      <alignment horizontal="right"/>
    </xf>
    <xf numFmtId="43" fontId="8" fillId="0" borderId="0" applyFont="0" applyFill="0" applyBorder="0" applyAlignment="0" applyProtection="0"/>
    <xf numFmtId="37" fontId="14" fillId="0" borderId="0"/>
    <xf numFmtId="0" fontId="6" fillId="0" borderId="0"/>
  </cellStyleXfs>
  <cellXfs count="319">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vertical="top"/>
    </xf>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42"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xf numFmtId="170" fontId="13" fillId="0" borderId="0" xfId="4" applyNumberFormat="1" applyFont="1" applyFill="1"/>
    <xf numFmtId="3" fontId="13" fillId="0" borderId="0" xfId="4" applyNumberFormat="1" applyFont="1" applyFill="1" applyAlignment="1">
      <alignment horizontal="center"/>
    </xf>
    <xf numFmtId="0" fontId="6" fillId="0" borderId="0" xfId="4" applyFill="1"/>
    <xf numFmtId="171" fontId="13" fillId="0" borderId="0" xfId="4" applyNumberFormat="1" applyFont="1" applyFill="1"/>
    <xf numFmtId="0" fontId="13" fillId="0" borderId="0" xfId="4"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41" fontId="13" fillId="0" borderId="0" xfId="4" applyNumberFormat="1" applyFont="1" applyFill="1"/>
    <xf numFmtId="0" fontId="13" fillId="0" borderId="0" xfId="4" applyFont="1" applyFill="1" applyBorder="1"/>
    <xf numFmtId="0" fontId="12" fillId="0" borderId="0" xfId="4" applyFont="1" applyFill="1" applyAlignment="1">
      <alignment horizontal="right"/>
    </xf>
    <xf numFmtId="41" fontId="12" fillId="0" borderId="0" xfId="4" applyNumberFormat="1" applyFont="1" applyFill="1"/>
    <xf numFmtId="0" fontId="12" fillId="0" borderId="0" xfId="4" applyFont="1" applyFill="1" applyBorder="1"/>
    <xf numFmtId="41" fontId="13" fillId="0" borderId="0" xfId="4" applyNumberFormat="1" applyFont="1" applyFill="1" applyBorder="1"/>
    <xf numFmtId="41" fontId="13" fillId="0" borderId="1" xfId="4" applyNumberFormat="1" applyFont="1" applyFill="1" applyBorder="1"/>
    <xf numFmtId="10" fontId="13" fillId="0" borderId="0" xfId="4" applyNumberFormat="1" applyFont="1" applyFill="1"/>
    <xf numFmtId="3" fontId="13" fillId="0" borderId="0" xfId="11" applyNumberFormat="1" applyFont="1" applyFill="1" applyBorder="1"/>
    <xf numFmtId="0" fontId="13" fillId="0" borderId="0" xfId="12" applyFont="1"/>
    <xf numFmtId="14" fontId="13" fillId="0" borderId="0" xfId="12" applyNumberFormat="1" applyFont="1" applyFill="1" applyAlignment="1">
      <alignment horizontal="right"/>
    </xf>
    <xf numFmtId="0" fontId="13" fillId="0" borderId="0" xfId="12" applyFont="1" applyFill="1"/>
    <xf numFmtId="3" fontId="13" fillId="0" borderId="0" xfId="12" applyNumberFormat="1" applyFont="1" applyFill="1" applyBorder="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20" fillId="0" borderId="0" xfId="14" applyNumberFormat="1" applyFont="1" applyFill="1" applyBorder="1" applyProtection="1"/>
    <xf numFmtId="0" fontId="13" fillId="0" borderId="0" xfId="0" applyFont="1" applyFill="1" applyBorder="1"/>
    <xf numFmtId="0" fontId="8" fillId="0" borderId="0" xfId="0" applyFont="1" applyFill="1" applyBorder="1"/>
    <xf numFmtId="0" fontId="20" fillId="0" borderId="0" xfId="14" applyFont="1" applyFill="1" applyBorder="1" applyProtection="1"/>
    <xf numFmtId="0" fontId="22"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166" fontId="13" fillId="0" borderId="0" xfId="16" applyNumberFormat="1" applyFont="1" applyFill="1"/>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37" fontId="12" fillId="0" borderId="1" xfId="0" applyNumberFormat="1" applyFont="1" applyFill="1" applyBorder="1"/>
    <xf numFmtId="168" fontId="13" fillId="0" borderId="5" xfId="2" applyNumberFormat="1" applyFont="1" applyFill="1" applyBorder="1"/>
    <xf numFmtId="168" fontId="12" fillId="0" borderId="5" xfId="2" applyNumberFormat="1" applyFont="1" applyFill="1" applyBorder="1"/>
    <xf numFmtId="174" fontId="13" fillId="0" borderId="0" xfId="0" applyNumberFormat="1" applyFont="1" applyFill="1" applyBorder="1" applyAlignment="1">
      <alignment horizontal="left"/>
    </xf>
    <xf numFmtId="0" fontId="12" fillId="0" borderId="0" xfId="11" applyFont="1" applyFill="1" applyAlignment="1">
      <alignment horizontal="right"/>
    </xf>
    <xf numFmtId="173" fontId="0" fillId="0" borderId="0" xfId="0" applyNumberFormat="1" applyFill="1"/>
    <xf numFmtId="5" fontId="12" fillId="0" borderId="0" xfId="11" applyNumberFormat="1" applyFont="1" applyFill="1"/>
    <xf numFmtId="175" fontId="13" fillId="0" borderId="0" xfId="9" applyNumberFormat="1" applyFont="1" applyFill="1"/>
    <xf numFmtId="43" fontId="13" fillId="0" borderId="0" xfId="9" applyFont="1" applyFill="1"/>
    <xf numFmtId="43" fontId="24" fillId="0" borderId="0" xfId="9" applyFont="1" applyFill="1" applyBorder="1" applyAlignment="1" applyProtection="1">
      <alignment horizontal="left"/>
    </xf>
    <xf numFmtId="0" fontId="8" fillId="0" borderId="0" xfId="11" applyFill="1"/>
    <xf numFmtId="10" fontId="12" fillId="0" borderId="0" xfId="11" applyNumberFormat="1" applyFont="1" applyFill="1"/>
    <xf numFmtId="10" fontId="0" fillId="0" borderId="0" xfId="0" applyNumberFormat="1" applyFill="1"/>
    <xf numFmtId="37" fontId="14" fillId="0" borderId="0" xfId="13" applyFont="1" applyFill="1" applyAlignment="1" applyProtection="1">
      <alignment horizontal="center"/>
    </xf>
    <xf numFmtId="43" fontId="13" fillId="0" borderId="0" xfId="1" applyFont="1" applyFill="1"/>
    <xf numFmtId="0" fontId="8" fillId="0" borderId="0" xfId="0" applyFont="1" applyFill="1" applyAlignment="1">
      <alignment horizontal="center"/>
    </xf>
    <xf numFmtId="0" fontId="13" fillId="0" borderId="0" xfId="4"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20"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10" fontId="13" fillId="0" borderId="0" xfId="0" applyNumberFormat="1" applyFont="1" applyFill="1" applyBorder="1" applyAlignment="1">
      <alignment horizontal="center"/>
    </xf>
    <xf numFmtId="10" fontId="62" fillId="0" borderId="0" xfId="0" applyNumberFormat="1" applyFont="1" applyAlignment="1">
      <alignment horizontal="center"/>
    </xf>
    <xf numFmtId="37" fontId="15" fillId="0" borderId="0" xfId="2" quotePrefix="1" applyNumberFormat="1" applyFont="1" applyFill="1" applyBorder="1"/>
    <xf numFmtId="173" fontId="13" fillId="0" borderId="0" xfId="0" applyNumberFormat="1" applyFont="1" applyFill="1" applyBorder="1"/>
    <xf numFmtId="168" fontId="13" fillId="0" borderId="0" xfId="2" applyNumberFormat="1" applyFont="1" applyFill="1" applyBorder="1"/>
    <xf numFmtId="168" fontId="12" fillId="0" borderId="0" xfId="2" applyNumberFormat="1" applyFont="1" applyFill="1"/>
    <xf numFmtId="0" fontId="17" fillId="0" borderId="0" xfId="4" applyFont="1" applyFill="1" applyAlignment="1">
      <alignment horizontal="left" vertical="top"/>
    </xf>
    <xf numFmtId="0" fontId="18" fillId="0" borderId="0" xfId="4" applyFont="1" applyFill="1"/>
    <xf numFmtId="168" fontId="13" fillId="0" borderId="0" xfId="2" applyNumberFormat="1" applyFont="1" applyFill="1"/>
    <xf numFmtId="168" fontId="0" fillId="0" borderId="0" xfId="2" applyNumberFormat="1" applyFont="1"/>
    <xf numFmtId="168" fontId="0" fillId="0" borderId="0" xfId="2" applyNumberFormat="1" applyFont="1" applyFill="1"/>
    <xf numFmtId="173" fontId="10" fillId="0" borderId="0" xfId="1" applyNumberFormat="1" applyFont="1"/>
    <xf numFmtId="0" fontId="14" fillId="0" borderId="0" xfId="0" quotePrefix="1" applyFont="1" applyAlignment="1">
      <alignment horizontal="left" vertical="top"/>
    </xf>
    <xf numFmtId="168" fontId="21" fillId="0" borderId="0" xfId="2" applyNumberFormat="1" applyFont="1" applyFill="1" applyBorder="1" applyProtection="1"/>
    <xf numFmtId="173" fontId="12" fillId="0" borderId="0" xfId="1" applyNumberFormat="1" applyFont="1" applyFill="1"/>
    <xf numFmtId="168" fontId="12" fillId="0" borderId="0" xfId="2" applyNumberFormat="1" applyFont="1" applyFill="1" applyBorder="1"/>
    <xf numFmtId="168" fontId="0" fillId="0" borderId="0" xfId="2" applyNumberFormat="1" applyFont="1" applyFill="1" applyBorder="1"/>
    <xf numFmtId="3" fontId="13" fillId="0" borderId="0" xfId="12" applyNumberFormat="1" applyFont="1"/>
    <xf numFmtId="3" fontId="12" fillId="0" borderId="0" xfId="4" applyNumberFormat="1" applyFont="1" applyFill="1"/>
    <xf numFmtId="0" fontId="12" fillId="0" borderId="0" xfId="4" applyFont="1" applyFill="1"/>
    <xf numFmtId="166" fontId="13" fillId="0" borderId="0" xfId="4" applyNumberFormat="1" applyFont="1" applyFill="1"/>
    <xf numFmtId="0" fontId="17" fillId="0" borderId="0" xfId="4" applyFont="1" applyFill="1"/>
    <xf numFmtId="14" fontId="13" fillId="0" borderId="0" xfId="4" applyNumberFormat="1" applyFont="1" applyFill="1"/>
    <xf numFmtId="0" fontId="13" fillId="0" borderId="0" xfId="4" applyFont="1" applyFill="1"/>
    <xf numFmtId="3" fontId="13" fillId="0" borderId="0" xfId="4" applyNumberFormat="1" applyFont="1" applyFill="1"/>
    <xf numFmtId="0" fontId="13" fillId="0" borderId="0" xfId="4" applyFont="1" applyFill="1" applyAlignment="1">
      <alignment horizontal="right"/>
    </xf>
    <xf numFmtId="14" fontId="13" fillId="0" borderId="0" xfId="4" applyNumberFormat="1" applyFont="1" applyFill="1" applyAlignment="1">
      <alignment horizontal="right"/>
    </xf>
    <xf numFmtId="10" fontId="13" fillId="0" borderId="0" xfId="4" applyNumberFormat="1" applyFont="1" applyFill="1"/>
    <xf numFmtId="3" fontId="13" fillId="0" borderId="0" xfId="4" applyNumberFormat="1" applyFont="1" applyFill="1" applyBorder="1"/>
    <xf numFmtId="0" fontId="13" fillId="0" borderId="0" xfId="4" applyFont="1" applyFill="1" applyBorder="1"/>
    <xf numFmtId="169" fontId="0" fillId="0" borderId="0" xfId="0" applyNumberFormat="1" applyFill="1"/>
    <xf numFmtId="10" fontId="13" fillId="0" borderId="0" xfId="12" applyNumberFormat="1" applyFont="1" applyFill="1"/>
    <xf numFmtId="3" fontId="13" fillId="0" borderId="5" xfId="4" applyNumberFormat="1" applyFont="1" applyFill="1" applyBorder="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3"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37" fontId="63"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6" fillId="0" borderId="31" xfId="5" applyNumberFormat="1" applyFont="1" applyFill="1" applyBorder="1"/>
    <xf numFmtId="10" fontId="7" fillId="0" borderId="31" xfId="0" applyNumberFormat="1" applyFont="1" applyFill="1" applyBorder="1" applyAlignment="1">
      <alignment horizontal="center"/>
    </xf>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9" fontId="10" fillId="0" borderId="31" xfId="0" applyNumberFormat="1" applyFont="1" applyFill="1" applyBorder="1" applyAlignment="1">
      <alignment horizontal="center"/>
    </xf>
    <xf numFmtId="3" fontId="66" fillId="0" borderId="16" xfId="6" applyNumberFormat="1" applyFont="1" applyFill="1" applyBorder="1" applyAlignment="1">
      <alignment horizontal="center"/>
    </xf>
    <xf numFmtId="0" fontId="66" fillId="0" borderId="16" xfId="6" applyFont="1" applyFill="1" applyBorder="1" applyAlignment="1">
      <alignment horizontal="center"/>
    </xf>
    <xf numFmtId="0" fontId="66" fillId="0" borderId="16" xfId="6" applyFont="1" applyFill="1" applyBorder="1"/>
    <xf numFmtId="0" fontId="10" fillId="0" borderId="16" xfId="6" applyFont="1" applyFill="1" applyBorder="1" applyAlignment="1">
      <alignment horizontal="left"/>
    </xf>
    <xf numFmtId="37" fontId="63"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6" fillId="0" borderId="17" xfId="6" applyNumberFormat="1" applyFont="1" applyFill="1" applyBorder="1" applyAlignment="1">
      <alignment horizontal="center"/>
    </xf>
    <xf numFmtId="10" fontId="66" fillId="0" borderId="17" xfId="6" applyNumberFormat="1" applyFont="1" applyFill="1" applyBorder="1" applyAlignment="1">
      <alignment horizontal="center"/>
    </xf>
    <xf numFmtId="2" fontId="66" fillId="0" borderId="17" xfId="6" applyNumberFormat="1" applyFont="1" applyFill="1" applyBorder="1" applyAlignment="1">
      <alignment horizontal="center"/>
    </xf>
    <xf numFmtId="0" fontId="10" fillId="0" borderId="27" xfId="0" applyFont="1" applyFill="1" applyBorder="1"/>
    <xf numFmtId="3" fontId="66" fillId="0" borderId="18" xfId="6" applyNumberFormat="1" applyFont="1" applyFill="1" applyBorder="1" applyAlignment="1">
      <alignment horizontal="center"/>
    </xf>
    <xf numFmtId="10" fontId="66" fillId="0" borderId="18" xfId="6" applyNumberFormat="1" applyFont="1" applyFill="1" applyBorder="1" applyAlignment="1">
      <alignment horizontal="center"/>
    </xf>
    <xf numFmtId="2" fontId="66"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6"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168" fontId="10" fillId="0" borderId="17" xfId="2" applyNumberFormat="1" applyFont="1" applyFill="1" applyBorder="1"/>
    <xf numFmtId="0" fontId="13" fillId="0" borderId="0" xfId="4" applyFont="1" applyFill="1" applyAlignment="1">
      <alignment horizontal="center"/>
    </xf>
    <xf numFmtId="166" fontId="12" fillId="0" borderId="0" xfId="207" applyNumberFormat="1" applyFont="1" applyFill="1"/>
    <xf numFmtId="3" fontId="13" fillId="0" borderId="0" xfId="4" applyNumberFormat="1" applyFont="1" applyFill="1" applyAlignment="1">
      <alignment horizontal="right"/>
    </xf>
    <xf numFmtId="184" fontId="13" fillId="0" borderId="0" xfId="250" applyNumberFormat="1" applyFont="1" applyFill="1"/>
    <xf numFmtId="166" fontId="12" fillId="0" borderId="1" xfId="207" applyNumberFormat="1" applyFont="1" applyFill="1" applyBorder="1"/>
    <xf numFmtId="0" fontId="13" fillId="0" borderId="1" xfId="4" applyFont="1" applyFill="1" applyBorder="1"/>
    <xf numFmtId="3" fontId="13" fillId="0" borderId="1" xfId="4" applyNumberFormat="1" applyFont="1" applyFill="1" applyBorder="1"/>
    <xf numFmtId="185" fontId="13" fillId="0" borderId="0" xfId="4" applyNumberFormat="1" applyFont="1" applyFill="1" applyAlignment="1">
      <alignment horizontal="right"/>
    </xf>
    <xf numFmtId="0" fontId="12" fillId="0" borderId="0" xfId="11" applyFont="1"/>
    <xf numFmtId="166" fontId="13" fillId="0" borderId="0" xfId="207" applyNumberFormat="1" applyFont="1" applyFill="1"/>
    <xf numFmtId="166" fontId="13" fillId="0" borderId="0" xfId="207" applyNumberFormat="1" applyFont="1" applyFill="1" applyBorder="1"/>
    <xf numFmtId="3" fontId="13" fillId="0" borderId="1" xfId="12" applyNumberFormat="1" applyFont="1" applyFill="1" applyBorder="1"/>
    <xf numFmtId="173" fontId="13" fillId="0" borderId="0" xfId="250" applyNumberFormat="1" applyFont="1" applyFill="1" applyBorder="1"/>
    <xf numFmtId="3" fontId="13" fillId="0" borderId="0" xfId="12" applyNumberFormat="1" applyFont="1" applyFill="1"/>
    <xf numFmtId="173" fontId="13" fillId="0" borderId="0" xfId="250" applyNumberFormat="1" applyFont="1" applyFill="1"/>
    <xf numFmtId="41" fontId="13" fillId="0" borderId="0" xfId="207" applyNumberFormat="1" applyFont="1" applyFill="1" applyBorder="1"/>
    <xf numFmtId="10" fontId="13" fillId="0" borderId="0" xfId="269" applyNumberFormat="1" applyFont="1" applyFill="1"/>
    <xf numFmtId="166" fontId="16" fillId="0" borderId="0" xfId="207" applyNumberFormat="1" applyFont="1" applyFill="1"/>
    <xf numFmtId="166" fontId="13" fillId="0" borderId="0" xfId="269" applyNumberFormat="1" applyFont="1" applyFill="1" applyAlignment="1">
      <alignment horizontal="center"/>
    </xf>
    <xf numFmtId="43" fontId="12" fillId="0" borderId="0" xfId="250" applyFont="1" applyFill="1"/>
    <xf numFmtId="43" fontId="12" fillId="0" borderId="0" xfId="9" applyFont="1" applyFill="1"/>
    <xf numFmtId="0" fontId="19" fillId="0" borderId="0" xfId="4" applyFont="1" applyFill="1" applyAlignment="1">
      <alignment vertical="top"/>
    </xf>
    <xf numFmtId="3" fontId="13" fillId="0" borderId="0" xfId="4" applyNumberFormat="1" applyFont="1" applyFill="1" applyAlignment="1">
      <alignment vertical="top"/>
    </xf>
    <xf numFmtId="0" fontId="13" fillId="0" borderId="0" xfId="4" applyFont="1" applyFill="1" applyAlignment="1">
      <alignment vertical="top"/>
    </xf>
    <xf numFmtId="3" fontId="13" fillId="0" borderId="0" xfId="4" applyNumberFormat="1" applyFont="1" applyFill="1" applyAlignment="1">
      <alignment horizontal="right" vertical="top"/>
    </xf>
    <xf numFmtId="170" fontId="13" fillId="0" borderId="0" xfId="4" applyNumberFormat="1" applyFont="1" applyFill="1" applyAlignment="1">
      <alignment vertical="top"/>
    </xf>
    <xf numFmtId="37" fontId="14" fillId="0" borderId="0" xfId="423"/>
    <xf numFmtId="168" fontId="61" fillId="0" borderId="33" xfId="2" applyNumberFormat="1" applyFont="1" applyFill="1" applyBorder="1"/>
    <xf numFmtId="10" fontId="8" fillId="0" borderId="0" xfId="0" applyNumberFormat="1" applyFont="1" applyFill="1"/>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173" fontId="0" fillId="0" borderId="0" xfId="247" applyNumberFormat="1" applyFont="1" applyBorder="1"/>
    <xf numFmtId="10" fontId="13" fillId="0" borderId="0" xfId="0" applyNumberFormat="1" applyFont="1" applyFill="1" applyBorder="1" applyAlignment="1">
      <alignment horizontal="right"/>
    </xf>
    <xf numFmtId="0" fontId="13" fillId="0" borderId="0" xfId="452" applyFont="1" applyFill="1" applyAlignment="1">
      <alignment horizontal="left"/>
    </xf>
    <xf numFmtId="9" fontId="10" fillId="0" borderId="17" xfId="0" applyNumberFormat="1" applyFont="1" applyFill="1" applyBorder="1" applyAlignment="1">
      <alignment horizontal="center"/>
    </xf>
    <xf numFmtId="9" fontId="10" fillId="0" borderId="16" xfId="0" applyNumberFormat="1" applyFont="1" applyFill="1" applyBorder="1" applyAlignment="1">
      <alignment horizontal="center"/>
    </xf>
    <xf numFmtId="9" fontId="10" fillId="0" borderId="18" xfId="0" applyNumberFormat="1" applyFont="1" applyBorder="1" applyAlignment="1">
      <alignment horizontal="center"/>
    </xf>
    <xf numFmtId="9" fontId="10" fillId="0" borderId="18" xfId="0" applyNumberFormat="1" applyFont="1" applyFill="1" applyBorder="1" applyAlignment="1">
      <alignment horizontal="center"/>
    </xf>
    <xf numFmtId="0" fontId="10" fillId="0" borderId="0" xfId="4" applyFont="1" applyFill="1"/>
    <xf numFmtId="5" fontId="23" fillId="0" borderId="0" xfId="0" applyNumberFormat="1" applyFont="1" applyFill="1" applyBorder="1"/>
    <xf numFmtId="173" fontId="20" fillId="0" borderId="0" xfId="1" applyNumberFormat="1" applyFont="1" applyFill="1" applyBorder="1" applyProtection="1"/>
    <xf numFmtId="37" fontId="20" fillId="0" borderId="0" xfId="14" applyNumberFormat="1" applyFont="1" applyFill="1" applyBorder="1" applyProtection="1"/>
    <xf numFmtId="10" fontId="10" fillId="0" borderId="16" xfId="0" applyNumberFormat="1" applyFont="1" applyFill="1" applyBorder="1" applyAlignment="1">
      <alignment horizontal="center"/>
    </xf>
    <xf numFmtId="0" fontId="0" fillId="0" borderId="0" xfId="0" applyFill="1" applyAlignment="1">
      <alignment horizontal="left" vertical="top" wrapText="1"/>
    </xf>
    <xf numFmtId="0" fontId="0" fillId="0" borderId="0" xfId="0" applyFill="1" applyAlignment="1">
      <alignment horizontal="left" wrapText="1"/>
    </xf>
    <xf numFmtId="0" fontId="0" fillId="0" borderId="0" xfId="0" applyFill="1" applyAlignment="1">
      <alignment horizontal="center" vertical="center"/>
    </xf>
    <xf numFmtId="0" fontId="0" fillId="0" borderId="0" xfId="0" applyFill="1" applyAlignment="1">
      <alignment horizontal="center"/>
    </xf>
    <xf numFmtId="0" fontId="61" fillId="0" borderId="0" xfId="0" applyFont="1" applyFill="1" applyAlignment="1">
      <alignment horizontal="left" vertical="center"/>
    </xf>
    <xf numFmtId="0" fontId="78" fillId="0" borderId="0" xfId="0" applyFont="1" applyFill="1"/>
    <xf numFmtId="0" fontId="61" fillId="0" borderId="0" xfId="0" applyFont="1" applyFill="1" applyAlignment="1">
      <alignment horizontal="center" wrapText="1"/>
    </xf>
    <xf numFmtId="0" fontId="61" fillId="0" borderId="0" xfId="0" applyFont="1" applyFill="1"/>
    <xf numFmtId="0" fontId="61" fillId="0" borderId="0" xfId="0" applyFont="1" applyFill="1" applyAlignment="1">
      <alignment horizontal="center"/>
    </xf>
    <xf numFmtId="0" fontId="61" fillId="0" borderId="0" xfId="0" applyFont="1" applyFill="1" applyBorder="1" applyAlignment="1">
      <alignment horizontal="center"/>
    </xf>
    <xf numFmtId="0" fontId="0" fillId="0" borderId="0" xfId="0" applyFill="1" applyAlignment="1">
      <alignment horizontal="center" wrapText="1"/>
    </xf>
    <xf numFmtId="0" fontId="0" fillId="0" borderId="0" xfId="0" applyFill="1" applyBorder="1" applyAlignment="1">
      <alignment horizontal="center" wrapText="1"/>
    </xf>
    <xf numFmtId="173" fontId="0" fillId="0" borderId="0" xfId="245" applyNumberFormat="1" applyFont="1" applyFill="1"/>
    <xf numFmtId="173" fontId="0" fillId="0" borderId="0" xfId="245" applyNumberFormat="1" applyFont="1" applyFill="1" applyBorder="1"/>
    <xf numFmtId="168" fontId="0" fillId="0" borderId="5" xfId="2" applyNumberFormat="1" applyFont="1" applyFill="1" applyBorder="1"/>
    <xf numFmtId="0" fontId="61" fillId="0" borderId="0" xfId="0" applyFont="1" applyFill="1" applyAlignment="1">
      <alignment horizontal="left"/>
    </xf>
    <xf numFmtId="168" fontId="0" fillId="0" borderId="0" xfId="2" quotePrefix="1" applyNumberFormat="1" applyFont="1" applyFill="1"/>
    <xf numFmtId="0" fontId="0" fillId="0" borderId="0" xfId="0" applyFill="1" applyBorder="1" applyAlignment="1">
      <alignment horizontal="center"/>
    </xf>
    <xf numFmtId="168" fontId="0" fillId="0" borderId="4" xfId="2" applyNumberFormat="1" applyFont="1" applyFill="1" applyBorder="1"/>
    <xf numFmtId="0" fontId="14" fillId="0" borderId="0" xfId="0" applyFont="1" applyFill="1"/>
    <xf numFmtId="37" fontId="14" fillId="0" borderId="0" xfId="0" applyNumberFormat="1" applyFont="1" applyFill="1" applyBorder="1" applyProtection="1">
      <protection locked="0"/>
    </xf>
    <xf numFmtId="168" fontId="0" fillId="0" borderId="0" xfId="0" applyNumberFormat="1" applyFill="1"/>
    <xf numFmtId="0" fontId="0" fillId="0" borderId="0" xfId="0" applyFill="1" applyAlignment="1">
      <alignment horizontal="left" vertical="top"/>
    </xf>
    <xf numFmtId="0" fontId="0" fillId="0" borderId="0" xfId="0" applyFont="1" applyFill="1"/>
    <xf numFmtId="0" fontId="0" fillId="0" borderId="0" xfId="0" applyFont="1" applyFill="1" applyAlignment="1">
      <alignment horizontal="left" indent="2"/>
    </xf>
    <xf numFmtId="0" fontId="0" fillId="0" borderId="0" xfId="0" applyFill="1" applyAlignment="1">
      <alignment horizontal="left" indent="2"/>
    </xf>
    <xf numFmtId="0" fontId="61" fillId="0" borderId="0" xfId="0" applyFont="1" applyFill="1" applyAlignment="1">
      <alignment horizontal="left" indent="2"/>
    </xf>
    <xf numFmtId="173" fontId="14" fillId="0" borderId="0" xfId="247" applyNumberFormat="1" applyFont="1" applyFill="1"/>
    <xf numFmtId="0" fontId="61" fillId="0" borderId="0" xfId="0" applyFont="1" applyFill="1" applyAlignment="1">
      <alignment horizontal="center" vertical="center" wrapText="1"/>
    </xf>
    <xf numFmtId="173" fontId="0" fillId="0" borderId="0" xfId="0" applyNumberFormat="1" applyFill="1" applyBorder="1"/>
    <xf numFmtId="0" fontId="77" fillId="0" borderId="0" xfId="0" applyFont="1" applyFill="1" applyBorder="1"/>
    <xf numFmtId="0" fontId="10" fillId="0" borderId="0" xfId="0" applyFont="1" applyAlignment="1">
      <alignment horizontal="left" vertical="top" wrapText="1"/>
    </xf>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10" fillId="0" borderId="0" xfId="0" applyFont="1" applyAlignment="1">
      <alignment horizontal="center" vertic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68" fillId="31" borderId="0" xfId="4" applyFont="1" applyFill="1" applyAlignment="1">
      <alignment horizontal="center"/>
    </xf>
    <xf numFmtId="0" fontId="67" fillId="31" borderId="0" xfId="4" applyFont="1" applyFill="1" applyAlignment="1">
      <alignment horizontal="center"/>
    </xf>
    <xf numFmtId="164" fontId="67" fillId="31" borderId="0" xfId="4" applyNumberFormat="1" applyFont="1" applyFill="1" applyAlignment="1">
      <alignment horizontal="center"/>
    </xf>
    <xf numFmtId="0" fontId="13" fillId="0" borderId="0" xfId="4" applyFont="1" applyFill="1" applyAlignment="1">
      <alignment horizontal="left" vertical="top" wrapText="1"/>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5" fontId="25" fillId="0" borderId="0" xfId="14" applyNumberFormat="1" applyFont="1" applyFill="1" applyBorder="1" applyAlignment="1" applyProtection="1">
      <alignment horizontal="left"/>
    </xf>
    <xf numFmtId="0" fontId="61" fillId="0" borderId="0" xfId="4" applyFont="1" applyFill="1" applyAlignment="1">
      <alignment horizontal="center"/>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Fill="1" applyAlignment="1">
      <alignment horizontal="center"/>
    </xf>
    <xf numFmtId="0" fontId="0" fillId="0" borderId="0" xfId="0" applyFill="1" applyAlignment="1">
      <alignment horizontal="left" wrapText="1"/>
    </xf>
    <xf numFmtId="0" fontId="61" fillId="0" borderId="0" xfId="0" applyFont="1" applyFill="1" applyAlignment="1">
      <alignment horizontal="left"/>
    </xf>
    <xf numFmtId="0" fontId="61" fillId="0" borderId="34" xfId="0" applyFont="1" applyBorder="1" applyAlignment="1">
      <alignment horizontal="center" vertical="center" wrapText="1"/>
    </xf>
    <xf numFmtId="0" fontId="61" fillId="0" borderId="35" xfId="0" applyFont="1" applyBorder="1" applyAlignment="1">
      <alignment horizontal="center" vertical="center" wrapText="1"/>
    </xf>
    <xf numFmtId="0" fontId="61" fillId="0" borderId="36" xfId="0" applyFont="1" applyBorder="1" applyAlignment="1">
      <alignment horizontal="center" vertical="center" wrapText="1"/>
    </xf>
    <xf numFmtId="0" fontId="61" fillId="0" borderId="37" xfId="0" applyFont="1" applyBorder="1" applyAlignment="1">
      <alignment horizontal="center" vertical="center" wrapText="1"/>
    </xf>
    <xf numFmtId="0" fontId="61" fillId="0" borderId="38" xfId="0" applyFont="1" applyBorder="1" applyAlignment="1">
      <alignment horizontal="center" vertical="center" wrapText="1"/>
    </xf>
    <xf numFmtId="0" fontId="61" fillId="0" borderId="39" xfId="0" applyFont="1" applyBorder="1" applyAlignment="1">
      <alignment horizontal="center" vertical="center" wrapText="1"/>
    </xf>
    <xf numFmtId="173" fontId="10" fillId="0" borderId="18" xfId="1" applyNumberFormat="1" applyFont="1" applyFill="1" applyBorder="1"/>
  </cellXfs>
  <cellStyles count="453">
    <cellStyle name="20% - Accent1 2" xfId="17"/>
    <cellStyle name="20% - Accent2 2" xfId="18"/>
    <cellStyle name="20% - Accent3 2" xfId="19"/>
    <cellStyle name="20% - Accent4 2" xfId="20"/>
    <cellStyle name="20% - Accent5 2" xfId="21"/>
    <cellStyle name="20% - Accent6 2" xfId="22"/>
    <cellStyle name="2decimal"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ategory" xfId="44"/>
    <cellStyle name="Check Cell 2" xfId="45"/>
    <cellStyle name="ColumnAttributeAbovePrompt" xfId="46"/>
    <cellStyle name="ColumnAttributePrompt" xfId="47"/>
    <cellStyle name="ColumnAttributeValue" xfId="48"/>
    <cellStyle name="ColumnHeadingPrompt" xfId="49"/>
    <cellStyle name="ColumnHeadingValue" xfId="50"/>
    <cellStyle name="Comma" xfId="1" builtinId="3"/>
    <cellStyle name="Comma [0] 2" xfId="51"/>
    <cellStyle name="Comma [0] 2 2" xfId="270"/>
    <cellStyle name="Comma [0] 3" xfId="271"/>
    <cellStyle name="Comma 10" xfId="52"/>
    <cellStyle name="Comma 10 2" xfId="272"/>
    <cellStyle name="Comma 11" xfId="245"/>
    <cellStyle name="Comma 11 2" xfId="273"/>
    <cellStyle name="Comma 12" xfId="247"/>
    <cellStyle name="Comma 12 2" xfId="274"/>
    <cellStyle name="Comma 13" xfId="252"/>
    <cellStyle name="Comma 13 2" xfId="275"/>
    <cellStyle name="Comma 14" xfId="261"/>
    <cellStyle name="Comma 14 2" xfId="276"/>
    <cellStyle name="Comma 15" xfId="254"/>
    <cellStyle name="Comma 15 2" xfId="277"/>
    <cellStyle name="Comma 16" xfId="265"/>
    <cellStyle name="Comma 16 2" xfId="278"/>
    <cellStyle name="Comma 17" xfId="259"/>
    <cellStyle name="Comma 17 2" xfId="279"/>
    <cellStyle name="Comma 18" xfId="263"/>
    <cellStyle name="Comma 18 2" xfId="280"/>
    <cellStyle name="Comma 19" xfId="257"/>
    <cellStyle name="Comma 19 2" xfId="281"/>
    <cellStyle name="Comma 2" xfId="53"/>
    <cellStyle name="Comma 2 2" xfId="9"/>
    <cellStyle name="Comma 2 2 2" xfId="54"/>
    <cellStyle name="Comma 2 2 2 2" xfId="282"/>
    <cellStyle name="Comma 2 2 2 3" xfId="436"/>
    <cellStyle name="Comma 2 2 3" xfId="250"/>
    <cellStyle name="Comma 2 2 3 2" xfId="283"/>
    <cellStyle name="Comma 2 2 4" xfId="284"/>
    <cellStyle name="Comma 2 3" xfId="55"/>
    <cellStyle name="Comma 2 4" xfId="56"/>
    <cellStyle name="Comma 20" xfId="267"/>
    <cellStyle name="Comma 20 2" xfId="285"/>
    <cellStyle name="Comma 21" xfId="266"/>
    <cellStyle name="Comma 21 2" xfId="286"/>
    <cellStyle name="Comma 22" xfId="287"/>
    <cellStyle name="Comma 23" xfId="288"/>
    <cellStyle name="Comma 24" xfId="289"/>
    <cellStyle name="Comma 25" xfId="290"/>
    <cellStyle name="Comma 26" xfId="291"/>
    <cellStyle name="Comma 27" xfId="292"/>
    <cellStyle name="Comma 28" xfId="293"/>
    <cellStyle name="Comma 29" xfId="294"/>
    <cellStyle name="Comma 3" xfId="15"/>
    <cellStyle name="Comma 3 2" xfId="57"/>
    <cellStyle name="Comma 3 2 2" xfId="58"/>
    <cellStyle name="Comma 3 2 3" xfId="59"/>
    <cellStyle name="Comma 3 2 3 2" xfId="295"/>
    <cellStyle name="Comma 3 3" xfId="60"/>
    <cellStyle name="Comma 3 3 2" xfId="61"/>
    <cellStyle name="Comma 3 3 2 2" xfId="296"/>
    <cellStyle name="Comma 3 4" xfId="62"/>
    <cellStyle name="Comma 3 4 2" xfId="297"/>
    <cellStyle name="Comma 3 5" xfId="63"/>
    <cellStyle name="Comma 3 5 2" xfId="298"/>
    <cellStyle name="Comma 3 6" xfId="299"/>
    <cellStyle name="Comma 3 6 2" xfId="300"/>
    <cellStyle name="Comma 30" xfId="301"/>
    <cellStyle name="Comma 31" xfId="302"/>
    <cellStyle name="Comma 32" xfId="303"/>
    <cellStyle name="Comma 33" xfId="304"/>
    <cellStyle name="Comma 34" xfId="305"/>
    <cellStyle name="Comma 35" xfId="306"/>
    <cellStyle name="Comma 36" xfId="307"/>
    <cellStyle name="Comma 36 2" xfId="308"/>
    <cellStyle name="Comma 37" xfId="422"/>
    <cellStyle name="Comma 38" xfId="429"/>
    <cellStyle name="Comma 39" xfId="427"/>
    <cellStyle name="Comma 4" xfId="64"/>
    <cellStyle name="Comma 4 2" xfId="65"/>
    <cellStyle name="Comma 4 2 2" xfId="66"/>
    <cellStyle name="Comma 4 2 2 2" xfId="309"/>
    <cellStyle name="Comma 4 2 3" xfId="67"/>
    <cellStyle name="Comma 4 2 3 2" xfId="310"/>
    <cellStyle name="Comma 4 2 4" xfId="311"/>
    <cellStyle name="Comma 4 3" xfId="68"/>
    <cellStyle name="Comma 4 3 2" xfId="312"/>
    <cellStyle name="Comma 4 4" xfId="69"/>
    <cellStyle name="Comma 4 4 2" xfId="313"/>
    <cellStyle name="Comma 4 5" xfId="70"/>
    <cellStyle name="Comma 4 5 2" xfId="314"/>
    <cellStyle name="Comma 4 6" xfId="71"/>
    <cellStyle name="Comma 4 6 2" xfId="315"/>
    <cellStyle name="Comma 40" xfId="431"/>
    <cellStyle name="Comma 41" xfId="450"/>
    <cellStyle name="Comma 5" xfId="72"/>
    <cellStyle name="Comma 5 2" xfId="73"/>
    <cellStyle name="Comma 5 2 2" xfId="74"/>
    <cellStyle name="Comma 5 2 2 2" xfId="316"/>
    <cellStyle name="Comma 5 2 3" xfId="75"/>
    <cellStyle name="Comma 5 2 3 2" xfId="317"/>
    <cellStyle name="Comma 5 2 4" xfId="318"/>
    <cellStyle name="Comma 5 3" xfId="76"/>
    <cellStyle name="Comma 5 3 2" xfId="319"/>
    <cellStyle name="Comma 5 4" xfId="77"/>
    <cellStyle name="Comma 5 4 2" xfId="320"/>
    <cellStyle name="Comma 5 5" xfId="78"/>
    <cellStyle name="Comma 5 5 2" xfId="321"/>
    <cellStyle name="Comma 5 6" xfId="322"/>
    <cellStyle name="Comma 5 7" xfId="432"/>
    <cellStyle name="Comma 6" xfId="79"/>
    <cellStyle name="Comma 6 2" xfId="323"/>
    <cellStyle name="Comma 7" xfId="10"/>
    <cellStyle name="Comma 7 2" xfId="324"/>
    <cellStyle name="Comma 8" xfId="80"/>
    <cellStyle name="Comma 9" xfId="81"/>
    <cellStyle name="Company Name" xfId="325"/>
    <cellStyle name="Currency" xfId="2" builtinId="4"/>
    <cellStyle name="Currency [0] 2" xfId="82"/>
    <cellStyle name="Currency [0] 2 2" xfId="326"/>
    <cellStyle name="Currency 10" xfId="327"/>
    <cellStyle name="Currency 11" xfId="328"/>
    <cellStyle name="Currency 12" xfId="329"/>
    <cellStyle name="Currency 13" xfId="330"/>
    <cellStyle name="Currency 14" xfId="331"/>
    <cellStyle name="Currency 15" xfId="332"/>
    <cellStyle name="Currency 16" xfId="333"/>
    <cellStyle name="Currency 17" xfId="334"/>
    <cellStyle name="Currency 18" xfId="335"/>
    <cellStyle name="Currency 19" xfId="336"/>
    <cellStyle name="Currency 2" xfId="83"/>
    <cellStyle name="Currency 2 2" xfId="5"/>
    <cellStyle name="Currency 2 2 2" xfId="337"/>
    <cellStyle name="Currency 2 3" xfId="84"/>
    <cellStyle name="Currency 2 3 2" xfId="338"/>
    <cellStyle name="Currency 2 4" xfId="339"/>
    <cellStyle name="Currency 20" xfId="340"/>
    <cellStyle name="Currency 21" xfId="341"/>
    <cellStyle name="Currency 22" xfId="342"/>
    <cellStyle name="Currency 3" xfId="85"/>
    <cellStyle name="Currency 3 2" xfId="86"/>
    <cellStyle name="Currency 3 2 2" xfId="87"/>
    <cellStyle name="Currency 3 2 2 2" xfId="343"/>
    <cellStyle name="Currency 3 2 3" xfId="88"/>
    <cellStyle name="Currency 3 2 3 2" xfId="344"/>
    <cellStyle name="Currency 3 2 4" xfId="345"/>
    <cellStyle name="Currency 3 3" xfId="89"/>
    <cellStyle name="Currency 3 3 2" xfId="346"/>
    <cellStyle name="Currency 3 4" xfId="90"/>
    <cellStyle name="Currency 3 4 2" xfId="347"/>
    <cellStyle name="Currency 3 5" xfId="91"/>
    <cellStyle name="Currency 3 5 2" xfId="348"/>
    <cellStyle name="Currency 3 6" xfId="349"/>
    <cellStyle name="Currency 3 7" xfId="433"/>
    <cellStyle name="Currency 4" xfId="92"/>
    <cellStyle name="Currency 4 2" xfId="350"/>
    <cellStyle name="Currency 5" xfId="93"/>
    <cellStyle name="Currency 5 2" xfId="351"/>
    <cellStyle name="Currency 6" xfId="352"/>
    <cellStyle name="Currency 6 2" xfId="353"/>
    <cellStyle name="Currency 7" xfId="354"/>
    <cellStyle name="Currency 8" xfId="355"/>
    <cellStyle name="Currency 9" xfId="356"/>
    <cellStyle name="Currency0" xfId="94"/>
    <cellStyle name="Currency0nospace" xfId="95"/>
    <cellStyle name="Currency0nospace 2" xfId="357"/>
    <cellStyle name="Currency2" xfId="96"/>
    <cellStyle name="Explanatory Text 2" xfId="97"/>
    <cellStyle name="Good 2" xfId="98"/>
    <cellStyle name="Grey" xfId="99"/>
    <cellStyle name="HEADER" xfId="100"/>
    <cellStyle name="Heading 1 2" xfId="101"/>
    <cellStyle name="Heading 2 2" xfId="102"/>
    <cellStyle name="Heading 3 2" xfId="103"/>
    <cellStyle name="Heading 4 2" xfId="104"/>
    <cellStyle name="Input [yellow]" xfId="105"/>
    <cellStyle name="Input 2" xfId="106"/>
    <cellStyle name="LabelWithTotals" xfId="107"/>
    <cellStyle name="LineItemPrompt" xfId="108"/>
    <cellStyle name="LineItemValue" xfId="109"/>
    <cellStyle name="Linked Cell 2" xfId="110"/>
    <cellStyle name="Manual-Input" xfId="111"/>
    <cellStyle name="Model" xfId="112"/>
    <cellStyle name="MonthHeader" xfId="113"/>
    <cellStyle name="Neutral 2" xfId="114"/>
    <cellStyle name="Normal" xfId="0" builtinId="0"/>
    <cellStyle name="Normal - Style1" xfId="115"/>
    <cellStyle name="Normal 10" xfId="116"/>
    <cellStyle name="Normal 10 2" xfId="117"/>
    <cellStyle name="Normal 10 2 2" xfId="118"/>
    <cellStyle name="Normal 10 2 3" xfId="119"/>
    <cellStyle name="Normal 10 3" xfId="120"/>
    <cellStyle name="Normal 10 4" xfId="121"/>
    <cellStyle name="Normal 10 5" xfId="122"/>
    <cellStyle name="Normal 11" xfId="123"/>
    <cellStyle name="Normal 11 2" xfId="124"/>
    <cellStyle name="Normal 11 2 2" xfId="125"/>
    <cellStyle name="Normal 11 2 3" xfId="126"/>
    <cellStyle name="Normal 11 3" xfId="127"/>
    <cellStyle name="Normal 11 4" xfId="128"/>
    <cellStyle name="Normal 11 5" xfId="129"/>
    <cellStyle name="Normal 12" xfId="130"/>
    <cellStyle name="Normal 12 2" xfId="131"/>
    <cellStyle name="Normal 12 2 2" xfId="132"/>
    <cellStyle name="Normal 12 2 3" xfId="133"/>
    <cellStyle name="Normal 12 3" xfId="134"/>
    <cellStyle name="Normal 12 4" xfId="135"/>
    <cellStyle name="Normal 12 5" xfId="136"/>
    <cellStyle name="Normal 13" xfId="137"/>
    <cellStyle name="Normal 13 2" xfId="138"/>
    <cellStyle name="Normal 14" xfId="139"/>
    <cellStyle name="Normal 15" xfId="140"/>
    <cellStyle name="Normal 16" xfId="6"/>
    <cellStyle name="Normal 16 2" xfId="141"/>
    <cellStyle name="Normal 16 3" xfId="358"/>
    <cellStyle name="Normal 17" xfId="142"/>
    <cellStyle name="Normal 17 2" xfId="143"/>
    <cellStyle name="Normal 17 3" xfId="359"/>
    <cellStyle name="Normal 18" xfId="144"/>
    <cellStyle name="Normal 18 2" xfId="145"/>
    <cellStyle name="Normal 18 3" xfId="360"/>
    <cellStyle name="Normal 19" xfId="146"/>
    <cellStyle name="Normal 19 2" xfId="361"/>
    <cellStyle name="Normal 2" xfId="147"/>
    <cellStyle name="Normal 2 2" xfId="11"/>
    <cellStyle name="Normal 2 2 2" xfId="148"/>
    <cellStyle name="Normal 2 2 2 2" xfId="438"/>
    <cellStyle name="Normal 2 2 3" xfId="249"/>
    <cellStyle name="Normal 2 3" xfId="149"/>
    <cellStyle name="Normal 2 3 2" xfId="150"/>
    <cellStyle name="Normal 2 4" xfId="151"/>
    <cellStyle name="Normal 2 5" xfId="152"/>
    <cellStyle name="Normal 2 6" xfId="153"/>
    <cellStyle name="Normal 2 7" xfId="362"/>
    <cellStyle name="Normal 20" xfId="154"/>
    <cellStyle name="Normal 21" xfId="155"/>
    <cellStyle name="Normal 22" xfId="156"/>
    <cellStyle name="Normal 23" xfId="157"/>
    <cellStyle name="Normal 24" xfId="158"/>
    <cellStyle name="Normal 25" xfId="159"/>
    <cellStyle name="Normal 25 2" xfId="363"/>
    <cellStyle name="Normal 26" xfId="160"/>
    <cellStyle name="Normal 26 2" xfId="364"/>
    <cellStyle name="Normal 27" xfId="161"/>
    <cellStyle name="Normal 27 2" xfId="365"/>
    <cellStyle name="Normal 28" xfId="162"/>
    <cellStyle name="Normal 28 2" xfId="366"/>
    <cellStyle name="Normal 29" xfId="246"/>
    <cellStyle name="Normal 29 2" xfId="367"/>
    <cellStyle name="Normal 3" xfId="163"/>
    <cellStyle name="Normal 3 2" xfId="164"/>
    <cellStyle name="Normal 3 2 2" xfId="448"/>
    <cellStyle name="Normal 3 2 3" xfId="439"/>
    <cellStyle name="Normal 3 3" xfId="165"/>
    <cellStyle name="Normal 3 4" xfId="166"/>
    <cellStyle name="Normal 3 5" xfId="368"/>
    <cellStyle name="Normal 30" xfId="251"/>
    <cellStyle name="Normal 31" xfId="256"/>
    <cellStyle name="Normal 32" xfId="255"/>
    <cellStyle name="Normal 33" xfId="253"/>
    <cellStyle name="Normal 34" xfId="262"/>
    <cellStyle name="Normal 35" xfId="258"/>
    <cellStyle name="Normal 36" xfId="264"/>
    <cellStyle name="Normal 37" xfId="260"/>
    <cellStyle name="Normal 38" xfId="268"/>
    <cellStyle name="Normal 39" xfId="369"/>
    <cellStyle name="Normal 4" xfId="167"/>
    <cellStyle name="Normal 4 2" xfId="168"/>
    <cellStyle name="Normal 4 2 2" xfId="440"/>
    <cellStyle name="Normal 4 3" xfId="169"/>
    <cellStyle name="Normal 4 4" xfId="170"/>
    <cellStyle name="Normal 4 5" xfId="171"/>
    <cellStyle name="Normal 40" xfId="370"/>
    <cellStyle name="Normal 41" xfId="371"/>
    <cellStyle name="Normal 41 2" xfId="372"/>
    <cellStyle name="Normal 42" xfId="373"/>
    <cellStyle name="Normal 43" xfId="374"/>
    <cellStyle name="Normal 44" xfId="375"/>
    <cellStyle name="Normal 45" xfId="376"/>
    <cellStyle name="Normal 46" xfId="377"/>
    <cellStyle name="Normal 47" xfId="378"/>
    <cellStyle name="Normal 48" xfId="379"/>
    <cellStyle name="Normal 49" xfId="380"/>
    <cellStyle name="Normal 5" xfId="12"/>
    <cellStyle name="Normal 5 2" xfId="172"/>
    <cellStyle name="Normal 50" xfId="381"/>
    <cellStyle name="Normal 51" xfId="382"/>
    <cellStyle name="Normal 52" xfId="383"/>
    <cellStyle name="Normal 53" xfId="384"/>
    <cellStyle name="Normal 54" xfId="385"/>
    <cellStyle name="Normal 55" xfId="386"/>
    <cellStyle name="Normal 56" xfId="387"/>
    <cellStyle name="Normal 57" xfId="420"/>
    <cellStyle name="Normal 58" xfId="430"/>
    <cellStyle name="Normal 59" xfId="423"/>
    <cellStyle name="Normal 6" xfId="173"/>
    <cellStyle name="Normal 6 2" xfId="174"/>
    <cellStyle name="Normal 6 2 2" xfId="175"/>
    <cellStyle name="Normal 6 2 3" xfId="176"/>
    <cellStyle name="Normal 6 3" xfId="177"/>
    <cellStyle name="Normal 6 4" xfId="178"/>
    <cellStyle name="Normal 6 5" xfId="179"/>
    <cellStyle name="Normal 60" xfId="424"/>
    <cellStyle name="Normal 61" xfId="451"/>
    <cellStyle name="Normal 7" xfId="180"/>
    <cellStyle name="Normal 7 2" xfId="181"/>
    <cellStyle name="Normal 7 2 2" xfId="182"/>
    <cellStyle name="Normal 7 2 3" xfId="183"/>
    <cellStyle name="Normal 7 3" xfId="184"/>
    <cellStyle name="Normal 7 4" xfId="185"/>
    <cellStyle name="Normal 7 5" xfId="186"/>
    <cellStyle name="Normal 8" xfId="187"/>
    <cellStyle name="Normal 8 2" xfId="188"/>
    <cellStyle name="Normal 8 2 2" xfId="189"/>
    <cellStyle name="Normal 8 2 3" xfId="190"/>
    <cellStyle name="Normal 8 3" xfId="191"/>
    <cellStyle name="Normal 8 4" xfId="192"/>
    <cellStyle name="Normal 8 5" xfId="193"/>
    <cellStyle name="Normal 9" xfId="194"/>
    <cellStyle name="Normal_AMACAPST" xfId="14"/>
    <cellStyle name="Normal_COSTOF" xfId="13"/>
    <cellStyle name="Normal_UE-070804 et al Exhibits KLE 3 and 4 CONFIDENTIAL 10-17-07" xfId="4"/>
    <cellStyle name="Normal_UE-070804 et al Exhibits KLE 3 and 4 CONFIDENTIAL 10-17-07 2" xfId="452"/>
    <cellStyle name="Note 2" xfId="195"/>
    <cellStyle name="Output 2" xfId="196"/>
    <cellStyle name="OUTPUT AMOUNTS" xfId="197"/>
    <cellStyle name="Output Amounts 10" xfId="421"/>
    <cellStyle name="OUTPUT AMOUNTS 2" xfId="198"/>
    <cellStyle name="Output Amounts 3" xfId="199"/>
    <cellStyle name="Output Amounts 4" xfId="248"/>
    <cellStyle name="OUTPUT AMOUNTS 5" xfId="388"/>
    <cellStyle name="Output Amounts 6" xfId="426"/>
    <cellStyle name="Output Amounts 7" xfId="425"/>
    <cellStyle name="Output Amounts 8" xfId="449"/>
    <cellStyle name="Output Amounts 9" xfId="428"/>
    <cellStyle name="Output Column Headings" xfId="200"/>
    <cellStyle name="OUTPUT COLUMN HEADINGS 2" xfId="389"/>
    <cellStyle name="Output Column Headings 2 2" xfId="442"/>
    <cellStyle name="OUTPUT COLUMN HEADINGS 3" xfId="441"/>
    <cellStyle name="OUTPUT COLUMN HEADINGS 4" xfId="437"/>
    <cellStyle name="Output Line Items" xfId="201"/>
    <cellStyle name="OUTPUT LINE ITEMS 2" xfId="390"/>
    <cellStyle name="OUTPUT LINE ITEMS 2 2" xfId="443"/>
    <cellStyle name="Output Report Heading" xfId="202"/>
    <cellStyle name="OUTPUT REPORT HEADING 2" xfId="391"/>
    <cellStyle name="Output Report Heading 2 2" xfId="445"/>
    <cellStyle name="OUTPUT REPORT HEADING 3" xfId="444"/>
    <cellStyle name="OUTPUT REPORT HEADING 4" xfId="434"/>
    <cellStyle name="Output Report Title" xfId="203"/>
    <cellStyle name="OUTPUT REPORT TITLE 2" xfId="392"/>
    <cellStyle name="Output Report Title 2 2" xfId="447"/>
    <cellStyle name="OUTPUT REPORT TITLE 3" xfId="446"/>
    <cellStyle name="OUTPUT REPORT TITLE 4" xfId="435"/>
    <cellStyle name="Percent" xfId="3" builtinId="5"/>
    <cellStyle name="Percent [2]" xfId="204"/>
    <cellStyle name="Percent 10" xfId="7"/>
    <cellStyle name="Percent 10 2" xfId="393"/>
    <cellStyle name="Percent 11" xfId="205"/>
    <cellStyle name="Percent 11 2" xfId="394"/>
    <cellStyle name="Percent 12" xfId="206"/>
    <cellStyle name="Percent 12 2" xfId="395"/>
    <cellStyle name="Percent 13" xfId="269"/>
    <cellStyle name="Percent 14" xfId="396"/>
    <cellStyle name="Percent 15" xfId="397"/>
    <cellStyle name="Percent 16" xfId="398"/>
    <cellStyle name="Percent 17" xfId="399"/>
    <cellStyle name="Percent 18" xfId="400"/>
    <cellStyle name="Percent 19" xfId="401"/>
    <cellStyle name="Percent 2" xfId="207"/>
    <cellStyle name="Percent 2 2" xfId="8"/>
    <cellStyle name="Percent 2 3" xfId="208"/>
    <cellStyle name="Percent 20" xfId="402"/>
    <cellStyle name="Percent 21" xfId="403"/>
    <cellStyle name="Percent 22" xfId="404"/>
    <cellStyle name="Percent 23" xfId="405"/>
    <cellStyle name="Percent 24" xfId="406"/>
    <cellStyle name="Percent 25" xfId="407"/>
    <cellStyle name="Percent 26" xfId="408"/>
    <cellStyle name="Percent 27" xfId="409"/>
    <cellStyle name="Percent 28" xfId="410"/>
    <cellStyle name="Percent 29" xfId="411"/>
    <cellStyle name="Percent 3" xfId="16"/>
    <cellStyle name="Percent 3 2" xfId="209"/>
    <cellStyle name="Percent 3 3" xfId="210"/>
    <cellStyle name="Percent 30" xfId="412"/>
    <cellStyle name="Percent 31" xfId="413"/>
    <cellStyle name="Percent 32" xfId="414"/>
    <cellStyle name="Percent 33" xfId="415"/>
    <cellStyle name="Percent 4" xfId="211"/>
    <cellStyle name="Percent 4 2" xfId="212"/>
    <cellStyle name="Percent 4 2 2" xfId="213"/>
    <cellStyle name="Percent 4 2 3" xfId="214"/>
    <cellStyle name="Percent 4 3" xfId="215"/>
    <cellStyle name="Percent 4 4" xfId="216"/>
    <cellStyle name="Percent 4 5" xfId="217"/>
    <cellStyle name="Percent 5" xfId="218"/>
    <cellStyle name="Percent 6" xfId="219"/>
    <cellStyle name="Percent 6 2" xfId="416"/>
    <cellStyle name="Percent 7" xfId="220"/>
    <cellStyle name="Percent 7 2" xfId="417"/>
    <cellStyle name="Percent 8" xfId="221"/>
    <cellStyle name="Percent 8 2" xfId="418"/>
    <cellStyle name="Percent 9" xfId="222"/>
    <cellStyle name="Percent 9 2" xfId="419"/>
    <cellStyle name="QtrHeader" xfId="223"/>
    <cellStyle name="ReportTitlePrompt" xfId="224"/>
    <cellStyle name="ReportTitleValue" xfId="225"/>
    <cellStyle name="RowAcctAbovePrompt" xfId="226"/>
    <cellStyle name="RowAcctSOBAbovePrompt" xfId="227"/>
    <cellStyle name="RowAcctSOBValue" xfId="228"/>
    <cellStyle name="RowAcctValue" xfId="229"/>
    <cellStyle name="RowAttrAbovePrompt" xfId="230"/>
    <cellStyle name="RowAttrValue" xfId="231"/>
    <cellStyle name="RowColSetAbovePrompt" xfId="232"/>
    <cellStyle name="RowColSetLeftPrompt" xfId="233"/>
    <cellStyle name="RowColSetValue" xfId="234"/>
    <cellStyle name="RowLeftPrompt" xfId="235"/>
    <cellStyle name="SampleUsingFormatMask" xfId="236"/>
    <cellStyle name="SampleWithNoFormatMask" xfId="237"/>
    <cellStyle name="subhead" xfId="238"/>
    <cellStyle name="Thousands" xfId="239"/>
    <cellStyle name="Title 2" xfId="240"/>
    <cellStyle name="Total 2" xfId="241"/>
    <cellStyle name="UploadThisRowValue" xfId="242"/>
    <cellStyle name="Warning Text 2" xfId="243"/>
    <cellStyle name="YrHeader" xfId="244"/>
  </cellStyles>
  <dxfs count="2">
    <dxf>
      <fill>
        <patternFill>
          <bgColor indexed="11"/>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N52"/>
  <sheetViews>
    <sheetView showWhiteSpace="0" view="pageLayout" zoomScale="90" zoomScaleNormal="100" zoomScalePageLayoutView="90" workbookViewId="0">
      <selection activeCell="B16" sqref="B16"/>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284" t="s">
        <v>0</v>
      </c>
      <c r="C1" s="284"/>
      <c r="D1" s="284"/>
      <c r="E1" s="284"/>
      <c r="F1" s="284"/>
      <c r="G1" s="284"/>
      <c r="H1" s="284"/>
      <c r="I1" s="284"/>
      <c r="J1" s="284"/>
      <c r="K1" s="284"/>
      <c r="L1" s="284"/>
      <c r="M1" s="284"/>
      <c r="N1" s="284"/>
    </row>
    <row r="2" spans="2:14" ht="15.75" customHeight="1">
      <c r="B2" s="285" t="s">
        <v>1</v>
      </c>
      <c r="C2" s="285"/>
      <c r="D2" s="285"/>
      <c r="E2" s="285"/>
      <c r="F2" s="285"/>
      <c r="G2" s="285"/>
      <c r="H2" s="285"/>
      <c r="I2" s="285"/>
      <c r="J2" s="285"/>
      <c r="K2" s="285"/>
      <c r="L2" s="285"/>
      <c r="M2" s="285"/>
      <c r="N2" s="285"/>
    </row>
    <row r="3" spans="2:14">
      <c r="B3" s="284"/>
      <c r="C3" s="284"/>
      <c r="D3" s="284"/>
      <c r="E3" s="284"/>
      <c r="F3" s="284"/>
      <c r="G3" s="284"/>
      <c r="H3" s="284"/>
      <c r="I3" s="284"/>
      <c r="J3" s="284"/>
      <c r="K3" s="284"/>
      <c r="L3" s="284"/>
      <c r="M3" s="284"/>
      <c r="N3" s="284"/>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ht="18.75">
      <c r="B7" s="8" t="s">
        <v>143</v>
      </c>
      <c r="C7" s="7"/>
      <c r="D7" s="3"/>
      <c r="E7" s="286" t="s">
        <v>157</v>
      </c>
      <c r="F7" s="286"/>
      <c r="G7" s="286"/>
      <c r="H7" s="115"/>
      <c r="I7" s="7"/>
      <c r="J7" s="3"/>
      <c r="K7" s="286" t="s">
        <v>183</v>
      </c>
      <c r="L7" s="286"/>
      <c r="M7" s="286"/>
      <c r="N7" s="3"/>
    </row>
    <row r="8" spans="2:14">
      <c r="B8" s="3"/>
      <c r="C8" s="7"/>
      <c r="D8" s="3"/>
      <c r="E8" s="3"/>
      <c r="F8" s="3"/>
      <c r="G8" s="3"/>
      <c r="H8" s="3"/>
      <c r="I8" s="7"/>
      <c r="J8" s="3"/>
      <c r="K8" s="3"/>
      <c r="L8" s="3"/>
      <c r="M8" s="3"/>
      <c r="N8" s="3"/>
    </row>
    <row r="9" spans="2:14">
      <c r="B9" s="9" t="s">
        <v>4</v>
      </c>
      <c r="C9" s="7"/>
      <c r="D9" s="3"/>
      <c r="E9" s="283" t="s">
        <v>5</v>
      </c>
      <c r="F9" s="283"/>
      <c r="G9" s="283"/>
      <c r="H9" s="3"/>
      <c r="I9" s="7"/>
      <c r="J9" s="3"/>
      <c r="K9" s="283" t="s">
        <v>5</v>
      </c>
      <c r="L9" s="283"/>
      <c r="M9" s="283"/>
      <c r="N9" s="3"/>
    </row>
    <row r="10" spans="2:14">
      <c r="B10" s="3"/>
      <c r="C10" s="7"/>
      <c r="D10" s="3"/>
      <c r="E10" s="3"/>
      <c r="F10" s="3"/>
      <c r="G10" s="3"/>
      <c r="H10" s="3"/>
      <c r="I10" s="7"/>
      <c r="J10" s="3"/>
      <c r="K10" s="3"/>
      <c r="L10" s="3"/>
      <c r="M10" s="3"/>
      <c r="N10" s="3"/>
    </row>
    <row r="11" spans="2:14">
      <c r="B11" s="3"/>
      <c r="C11" s="7" t="s">
        <v>6</v>
      </c>
      <c r="D11" s="3"/>
      <c r="E11" s="3"/>
      <c r="F11" s="3"/>
      <c r="G11" s="3"/>
      <c r="H11" s="3"/>
      <c r="I11" s="7" t="s">
        <v>7</v>
      </c>
      <c r="J11" s="3"/>
      <c r="K11" s="3"/>
      <c r="L11" s="3"/>
      <c r="M11" s="3"/>
      <c r="N11" s="3"/>
    </row>
    <row r="12" spans="2:14">
      <c r="B12" s="3"/>
      <c r="C12" s="7"/>
      <c r="D12" s="3"/>
      <c r="E12" s="3"/>
      <c r="F12" s="3"/>
      <c r="G12" s="3"/>
      <c r="H12" s="3"/>
      <c r="I12" s="7"/>
      <c r="J12" s="3"/>
      <c r="K12" s="3"/>
      <c r="L12" s="3"/>
      <c r="M12" s="3"/>
      <c r="N12" s="3"/>
    </row>
    <row r="13" spans="2:14">
      <c r="B13" s="3"/>
      <c r="C13" s="7" t="s">
        <v>8</v>
      </c>
      <c r="D13" s="3"/>
      <c r="E13" s="3"/>
      <c r="F13" s="3"/>
      <c r="G13" s="3"/>
      <c r="H13" s="3"/>
      <c r="I13" s="7" t="s">
        <v>9</v>
      </c>
      <c r="J13" s="3"/>
      <c r="K13" s="3"/>
      <c r="L13" s="3"/>
      <c r="M13" s="3"/>
      <c r="N13" s="3"/>
    </row>
    <row r="14" spans="2:14">
      <c r="B14" s="3"/>
      <c r="C14" s="7"/>
      <c r="D14" s="3"/>
      <c r="E14" s="3"/>
      <c r="F14" s="3"/>
      <c r="G14" s="3"/>
      <c r="H14" s="3"/>
      <c r="I14" s="7"/>
      <c r="J14" s="3"/>
      <c r="K14" s="3"/>
      <c r="L14" s="3"/>
      <c r="M14" s="3"/>
      <c r="N14" s="3"/>
    </row>
    <row r="15" spans="2:14">
      <c r="B15" s="3"/>
      <c r="C15" s="7" t="s">
        <v>10</v>
      </c>
      <c r="D15" s="3"/>
      <c r="E15" s="3"/>
      <c r="F15" s="3"/>
      <c r="G15" s="3"/>
      <c r="H15" s="3"/>
      <c r="I15" s="7" t="s">
        <v>11</v>
      </c>
      <c r="J15" s="3"/>
      <c r="K15" s="3"/>
      <c r="L15" s="3"/>
      <c r="M15" s="3"/>
      <c r="N15" s="3"/>
    </row>
    <row r="16" spans="2:14">
      <c r="B16" s="3"/>
      <c r="C16" s="7"/>
      <c r="D16" s="3"/>
      <c r="E16" s="3"/>
      <c r="F16" s="3"/>
      <c r="G16" s="3"/>
      <c r="H16" s="3"/>
      <c r="I16" s="7"/>
      <c r="J16" s="3"/>
      <c r="K16" s="3"/>
      <c r="L16" s="3"/>
      <c r="M16" s="3"/>
      <c r="N16" s="3"/>
    </row>
    <row r="17" spans="2:14">
      <c r="B17" s="3"/>
      <c r="C17" s="7" t="s">
        <v>12</v>
      </c>
      <c r="D17" s="3"/>
      <c r="E17" s="3"/>
      <c r="F17" s="3"/>
      <c r="G17" s="3"/>
      <c r="H17" s="3"/>
      <c r="I17" s="7" t="s">
        <v>13</v>
      </c>
      <c r="J17" s="3"/>
      <c r="K17" s="3"/>
      <c r="L17" s="3"/>
      <c r="M17" s="3"/>
      <c r="N17" s="3"/>
    </row>
    <row r="18" spans="2:14">
      <c r="B18" s="3"/>
      <c r="C18" s="7"/>
      <c r="D18" s="3"/>
      <c r="E18" s="3"/>
      <c r="F18" s="3"/>
      <c r="G18" s="3"/>
      <c r="H18" s="3"/>
      <c r="I18" s="7"/>
      <c r="J18" s="3"/>
      <c r="K18" s="3"/>
      <c r="L18" s="3"/>
      <c r="M18" s="3"/>
      <c r="N18" s="3"/>
    </row>
    <row r="19" spans="2:14">
      <c r="B19" s="3"/>
      <c r="C19" s="7" t="s">
        <v>14</v>
      </c>
      <c r="D19" s="3"/>
      <c r="E19" s="10"/>
      <c r="F19" s="3"/>
      <c r="G19" s="3"/>
      <c r="H19" s="3"/>
      <c r="I19" s="7" t="s">
        <v>15</v>
      </c>
      <c r="J19" s="3"/>
      <c r="K19" s="3"/>
      <c r="L19" s="3"/>
      <c r="M19" s="3"/>
      <c r="N19" s="3"/>
    </row>
    <row r="20" spans="2:14">
      <c r="B20" s="3"/>
      <c r="C20" s="7"/>
      <c r="D20" s="3"/>
      <c r="E20" s="3"/>
      <c r="F20" s="3"/>
      <c r="G20" s="3"/>
      <c r="H20" s="3"/>
      <c r="I20" s="7"/>
      <c r="J20" s="3"/>
      <c r="K20" s="3"/>
      <c r="L20" s="3"/>
      <c r="M20" s="3"/>
      <c r="N20" s="3"/>
    </row>
    <row r="21" spans="2:14">
      <c r="B21" s="3"/>
      <c r="C21" s="7" t="s">
        <v>16</v>
      </c>
      <c r="D21" s="3"/>
      <c r="E21" s="3"/>
      <c r="F21" s="3"/>
      <c r="G21" s="3"/>
      <c r="H21" s="3"/>
      <c r="I21" s="7" t="s">
        <v>17</v>
      </c>
      <c r="J21" s="3"/>
      <c r="K21" s="3" t="s">
        <v>19</v>
      </c>
      <c r="L21" s="3"/>
      <c r="M21" s="3"/>
      <c r="N21" s="3"/>
    </row>
    <row r="22" spans="2:14">
      <c r="B22" s="3"/>
      <c r="C22" s="7"/>
      <c r="D22" s="3"/>
      <c r="E22" s="3"/>
      <c r="F22" s="3"/>
      <c r="G22" s="3"/>
      <c r="H22" s="3"/>
      <c r="I22" s="7"/>
      <c r="J22" s="3"/>
      <c r="K22" s="3" t="s">
        <v>21</v>
      </c>
      <c r="L22" s="3"/>
      <c r="M22" s="3"/>
      <c r="N22" s="3"/>
    </row>
    <row r="23" spans="2:14">
      <c r="B23" s="3"/>
      <c r="C23" s="7"/>
      <c r="D23" s="3"/>
      <c r="E23" s="3"/>
      <c r="F23" s="3"/>
      <c r="G23" s="3"/>
      <c r="H23" s="3"/>
      <c r="I23" s="7"/>
      <c r="J23" s="3"/>
      <c r="K23" s="3"/>
      <c r="L23" s="3"/>
      <c r="M23" s="3"/>
      <c r="N23" s="3"/>
    </row>
    <row r="24" spans="2:14">
      <c r="B24" s="3"/>
      <c r="C24" s="7" t="s">
        <v>18</v>
      </c>
      <c r="D24" s="3"/>
      <c r="E24" s="3" t="s">
        <v>19</v>
      </c>
      <c r="F24" s="3"/>
      <c r="G24" s="3"/>
      <c r="H24" s="3"/>
      <c r="I24" s="7" t="s">
        <v>20</v>
      </c>
      <c r="J24" s="3"/>
      <c r="L24" s="3"/>
      <c r="M24" s="3"/>
      <c r="N24" s="3"/>
    </row>
    <row r="25" spans="2:14">
      <c r="B25" s="3"/>
      <c r="C25" s="7"/>
      <c r="D25" s="3"/>
      <c r="E25" s="3" t="s">
        <v>21</v>
      </c>
      <c r="F25" s="3"/>
      <c r="G25" s="3"/>
      <c r="H25" s="3"/>
      <c r="I25" s="7"/>
      <c r="J25" s="3"/>
      <c r="L25" s="3"/>
      <c r="M25" s="3"/>
      <c r="N25" s="3"/>
    </row>
    <row r="26" spans="2:14">
      <c r="B26" s="3"/>
      <c r="C26" s="7"/>
      <c r="D26" s="3"/>
      <c r="E26" s="3"/>
      <c r="F26" s="3"/>
      <c r="G26" s="3"/>
      <c r="H26" s="3"/>
      <c r="I26" s="7"/>
      <c r="J26" s="3"/>
      <c r="K26" s="3"/>
      <c r="L26" s="3"/>
      <c r="M26" s="3"/>
      <c r="N26" s="3"/>
    </row>
    <row r="27" spans="2:14">
      <c r="B27" s="3"/>
      <c r="C27" s="7" t="s">
        <v>22</v>
      </c>
      <c r="D27" s="3"/>
      <c r="F27" s="3"/>
      <c r="G27" s="3"/>
      <c r="H27" s="3"/>
      <c r="I27" s="7" t="s">
        <v>23</v>
      </c>
      <c r="J27" s="3"/>
      <c r="K27" s="3" t="s">
        <v>26</v>
      </c>
      <c r="L27" s="3"/>
      <c r="M27" s="3"/>
      <c r="N27" s="3"/>
    </row>
    <row r="28" spans="2:14">
      <c r="B28" s="3"/>
      <c r="C28" s="7"/>
      <c r="D28" s="3"/>
      <c r="F28" s="3"/>
      <c r="G28" s="3"/>
      <c r="H28" s="3"/>
      <c r="I28" s="7"/>
      <c r="J28" s="3"/>
      <c r="K28" s="3"/>
      <c r="L28" s="3"/>
      <c r="M28" s="3"/>
      <c r="N28" s="3"/>
    </row>
    <row r="29" spans="2:14">
      <c r="B29" s="3"/>
      <c r="C29" s="7"/>
      <c r="D29" s="3"/>
      <c r="E29" s="3"/>
      <c r="F29" s="3"/>
      <c r="G29" s="3"/>
      <c r="H29" s="3"/>
      <c r="I29" s="7"/>
      <c r="J29" s="3"/>
      <c r="K29" s="3"/>
      <c r="L29" s="3"/>
      <c r="M29" s="3"/>
      <c r="N29" s="3"/>
    </row>
    <row r="30" spans="2:14">
      <c r="B30" s="3"/>
      <c r="C30" s="7" t="s">
        <v>24</v>
      </c>
      <c r="D30" s="3"/>
      <c r="E30" s="3" t="s">
        <v>144</v>
      </c>
      <c r="F30" s="3"/>
      <c r="G30" s="3"/>
      <c r="H30" s="3"/>
      <c r="I30" s="7" t="s">
        <v>25</v>
      </c>
      <c r="J30" s="3"/>
      <c r="K30" s="3" t="s">
        <v>31</v>
      </c>
      <c r="L30" s="3"/>
      <c r="M30" s="3"/>
      <c r="N30" s="3"/>
    </row>
    <row r="31" spans="2:14">
      <c r="B31" s="3"/>
      <c r="C31" s="7"/>
      <c r="D31" s="3"/>
      <c r="E31" s="3"/>
      <c r="F31" s="3"/>
      <c r="G31" s="3"/>
      <c r="H31" s="3"/>
      <c r="I31" s="7"/>
      <c r="J31" s="3"/>
      <c r="L31" s="3"/>
      <c r="M31" s="3"/>
      <c r="N31" s="3"/>
    </row>
    <row r="32" spans="2:14">
      <c r="B32" s="3"/>
      <c r="C32" s="7"/>
      <c r="D32" s="3"/>
      <c r="E32" s="3"/>
      <c r="F32" s="3"/>
      <c r="G32" s="3"/>
      <c r="H32" s="3"/>
      <c r="I32" s="3"/>
      <c r="J32" s="3"/>
      <c r="K32" s="3"/>
      <c r="L32" s="3"/>
      <c r="M32" s="3"/>
      <c r="N32" s="3"/>
    </row>
    <row r="33" spans="1:14">
      <c r="B33" s="3"/>
      <c r="C33" s="7" t="s">
        <v>27</v>
      </c>
      <c r="D33" s="3"/>
      <c r="E33" s="3"/>
      <c r="F33" s="3"/>
      <c r="G33" s="3"/>
      <c r="H33" s="3"/>
      <c r="I33" s="7" t="s">
        <v>28</v>
      </c>
      <c r="J33" s="3"/>
      <c r="L33" s="3"/>
      <c r="M33" s="3"/>
      <c r="N33" s="3"/>
    </row>
    <row r="34" spans="1:14" ht="6.75" customHeight="1">
      <c r="B34" s="3"/>
      <c r="C34" s="7"/>
      <c r="D34" s="3"/>
      <c r="E34" s="3"/>
      <c r="F34" s="3"/>
      <c r="G34" s="3"/>
      <c r="H34" s="3"/>
      <c r="I34" s="7"/>
      <c r="J34" s="3"/>
      <c r="K34" s="3"/>
      <c r="L34" s="3"/>
      <c r="M34" s="3"/>
      <c r="N34" s="3"/>
    </row>
    <row r="35" spans="1:14" ht="8.25" customHeight="1">
      <c r="B35" s="3"/>
      <c r="C35" s="7"/>
      <c r="D35" s="3"/>
      <c r="E35" s="3"/>
      <c r="F35" s="3"/>
      <c r="G35" s="3"/>
      <c r="H35" s="3"/>
      <c r="I35" s="7"/>
      <c r="J35" s="3"/>
      <c r="K35" s="3"/>
      <c r="L35" s="3"/>
      <c r="M35" s="3"/>
      <c r="N35" s="3"/>
    </row>
    <row r="36" spans="1:14" ht="20.100000000000001" customHeight="1" thickBot="1">
      <c r="B36" s="11"/>
      <c r="C36" s="12"/>
      <c r="D36" s="11"/>
      <c r="E36" s="13" t="s">
        <v>29</v>
      </c>
      <c r="F36" s="13"/>
      <c r="G36" s="13"/>
      <c r="H36" s="13"/>
      <c r="I36" s="13"/>
      <c r="J36" s="13"/>
      <c r="K36" s="13"/>
      <c r="L36" s="13"/>
      <c r="M36" s="13"/>
      <c r="N36" s="13"/>
    </row>
    <row r="37" spans="1:14">
      <c r="B37" s="3"/>
      <c r="C37" s="7" t="s">
        <v>30</v>
      </c>
      <c r="D37" s="3"/>
      <c r="E37" s="3" t="s">
        <v>31</v>
      </c>
      <c r="F37" s="3"/>
      <c r="G37" s="3"/>
      <c r="H37" s="3"/>
      <c r="I37" s="7" t="s">
        <v>32</v>
      </c>
      <c r="J37" s="3"/>
      <c r="L37" s="3"/>
      <c r="M37" s="3"/>
      <c r="N37" s="3"/>
    </row>
    <row r="38" spans="1:14">
      <c r="B38" s="3"/>
      <c r="C38" s="7"/>
      <c r="D38" s="3"/>
      <c r="E38" s="3"/>
      <c r="F38" s="3"/>
      <c r="G38" s="3"/>
      <c r="H38" s="3"/>
      <c r="I38" s="7"/>
      <c r="J38" s="3"/>
      <c r="K38" s="3"/>
      <c r="L38" s="3"/>
      <c r="M38" s="3"/>
      <c r="N38" s="3"/>
    </row>
    <row r="39" spans="1:14">
      <c r="B39" s="3"/>
      <c r="C39" s="7"/>
      <c r="D39" s="3"/>
      <c r="E39" s="3"/>
      <c r="F39" s="3"/>
      <c r="G39" s="3"/>
      <c r="H39" s="3"/>
      <c r="I39" s="7"/>
      <c r="J39" s="3"/>
      <c r="K39" s="3"/>
      <c r="L39" s="3"/>
      <c r="M39" s="3"/>
      <c r="N39" s="3"/>
    </row>
    <row r="40" spans="1:14">
      <c r="B40" s="3"/>
      <c r="C40" s="7" t="s">
        <v>33</v>
      </c>
      <c r="D40" s="3"/>
      <c r="E40" s="3"/>
      <c r="F40" s="3"/>
      <c r="G40" s="3"/>
      <c r="H40" s="3"/>
      <c r="I40" s="7" t="s">
        <v>34</v>
      </c>
      <c r="J40" s="3"/>
      <c r="K40" s="3"/>
      <c r="L40" s="3"/>
      <c r="M40" s="3"/>
      <c r="N40" s="3"/>
    </row>
    <row r="41" spans="1:14">
      <c r="B41" s="3"/>
      <c r="C41" s="7"/>
      <c r="D41" s="3"/>
      <c r="E41" s="3"/>
      <c r="F41" s="3"/>
      <c r="G41" s="3"/>
      <c r="H41" s="3"/>
      <c r="I41" s="7"/>
      <c r="J41" s="3"/>
      <c r="K41" s="3"/>
      <c r="L41" s="3"/>
      <c r="M41" s="3"/>
      <c r="N41" s="3"/>
    </row>
    <row r="42" spans="1:14">
      <c r="B42" s="3"/>
      <c r="C42" s="7"/>
      <c r="D42" s="3"/>
      <c r="E42" s="3"/>
      <c r="F42" s="3"/>
      <c r="G42" s="3"/>
      <c r="H42" s="3"/>
      <c r="I42" s="7"/>
      <c r="J42" s="3"/>
      <c r="K42" s="3"/>
      <c r="L42" s="3"/>
      <c r="M42" s="3"/>
      <c r="N42" s="3"/>
    </row>
    <row r="43" spans="1:14">
      <c r="B43" s="3"/>
      <c r="C43" s="7" t="s">
        <v>35</v>
      </c>
      <c r="D43" s="3"/>
      <c r="E43" s="3"/>
      <c r="F43" s="3"/>
      <c r="G43" s="3"/>
      <c r="H43" s="3"/>
      <c r="I43" s="7" t="s">
        <v>36</v>
      </c>
      <c r="J43" s="3"/>
      <c r="K43" s="3"/>
      <c r="L43" s="3"/>
      <c r="M43" s="3"/>
      <c r="N43" s="3"/>
    </row>
    <row r="44" spans="1:14" ht="6.75" customHeight="1">
      <c r="B44" s="3"/>
      <c r="C44" s="7"/>
      <c r="D44" s="3"/>
      <c r="E44" s="3"/>
      <c r="F44" s="3"/>
      <c r="G44" s="3"/>
      <c r="H44" s="3"/>
      <c r="I44" s="7"/>
      <c r="J44" s="3"/>
      <c r="K44" s="3"/>
      <c r="L44" s="3"/>
      <c r="M44" s="3"/>
      <c r="N44" s="3"/>
    </row>
    <row r="45" spans="1:14" ht="30.6" customHeight="1">
      <c r="A45" s="116" t="s">
        <v>145</v>
      </c>
      <c r="B45" s="282" t="s">
        <v>184</v>
      </c>
      <c r="C45" s="282"/>
      <c r="D45" s="282"/>
      <c r="E45" s="282"/>
      <c r="F45" s="282"/>
      <c r="G45" s="282"/>
      <c r="H45" s="282"/>
      <c r="I45" s="282"/>
      <c r="J45" s="282"/>
      <c r="K45" s="282"/>
      <c r="L45" s="282"/>
      <c r="M45" s="282"/>
      <c r="N45" s="282"/>
    </row>
    <row r="46" spans="1:14" ht="31.9" customHeight="1">
      <c r="A46" s="116" t="s">
        <v>178</v>
      </c>
      <c r="B46" s="282" t="s">
        <v>185</v>
      </c>
      <c r="C46" s="282"/>
      <c r="D46" s="282"/>
      <c r="E46" s="282"/>
      <c r="F46" s="282"/>
      <c r="G46" s="282"/>
      <c r="H46" s="282"/>
      <c r="I46" s="282"/>
      <c r="J46" s="282"/>
      <c r="K46" s="282"/>
      <c r="L46" s="282"/>
      <c r="M46" s="282"/>
      <c r="N46" s="282"/>
    </row>
    <row r="47" spans="1:14">
      <c r="B47" s="3"/>
      <c r="C47" s="7"/>
      <c r="D47" s="3"/>
      <c r="E47" s="3"/>
      <c r="F47" s="3"/>
      <c r="G47" s="3"/>
      <c r="H47" s="3"/>
      <c r="I47" s="7"/>
      <c r="J47" s="3"/>
      <c r="K47" s="3"/>
      <c r="L47" s="3"/>
      <c r="M47" s="3"/>
      <c r="N47" s="3"/>
    </row>
    <row r="48" spans="1:14">
      <c r="B48" s="3"/>
      <c r="C48" s="7"/>
      <c r="D48" s="3"/>
      <c r="E48" s="3"/>
      <c r="F48" s="3"/>
      <c r="G48" s="3"/>
      <c r="H48" s="3"/>
      <c r="I48" s="7"/>
      <c r="J48" s="3"/>
      <c r="K48" s="3"/>
      <c r="L48" s="3"/>
      <c r="M48" s="3"/>
      <c r="N48" s="3"/>
    </row>
    <row r="49" spans="2:14">
      <c r="B49" s="3"/>
      <c r="C49" s="7"/>
      <c r="D49" s="3"/>
      <c r="E49" s="3"/>
      <c r="F49" s="3"/>
      <c r="G49" s="3"/>
      <c r="H49" s="3"/>
      <c r="I49" s="7"/>
      <c r="J49" s="3"/>
      <c r="K49" s="3"/>
      <c r="L49" s="3"/>
      <c r="M49" s="3"/>
      <c r="N49" s="3"/>
    </row>
    <row r="50" spans="2:14">
      <c r="B50" s="3"/>
      <c r="C50" s="7"/>
      <c r="D50" s="3"/>
      <c r="E50" s="3"/>
      <c r="F50" s="3"/>
      <c r="G50" s="3"/>
      <c r="H50" s="3"/>
      <c r="I50" s="7"/>
      <c r="J50" s="3"/>
      <c r="K50" s="3"/>
      <c r="L50" s="3"/>
      <c r="M50" s="3"/>
      <c r="N50" s="3"/>
    </row>
    <row r="51" spans="2:14">
      <c r="B51" s="3"/>
      <c r="C51" s="7"/>
      <c r="D51" s="3"/>
      <c r="E51" s="3"/>
      <c r="F51" s="3"/>
      <c r="G51" s="3"/>
      <c r="H51" s="3"/>
      <c r="I51" s="7"/>
      <c r="J51" s="3"/>
      <c r="K51" s="3"/>
      <c r="L51" s="3"/>
      <c r="M51" s="3"/>
      <c r="N51" s="3"/>
    </row>
    <row r="52" spans="2:14">
      <c r="B52" s="3"/>
      <c r="C52" s="7"/>
      <c r="D52" s="3"/>
      <c r="E52" s="3"/>
      <c r="F52" s="3"/>
      <c r="G52" s="3"/>
      <c r="H52" s="3"/>
      <c r="I52" s="7"/>
      <c r="J52" s="3"/>
      <c r="K52" s="3"/>
      <c r="L52" s="3"/>
      <c r="M52" s="3"/>
      <c r="N52" s="3"/>
    </row>
  </sheetData>
  <mergeCells count="9">
    <mergeCell ref="B46:N46"/>
    <mergeCell ref="E9:G9"/>
    <mergeCell ref="K9:M9"/>
    <mergeCell ref="B1:N1"/>
    <mergeCell ref="B2:N2"/>
    <mergeCell ref="B3:N3"/>
    <mergeCell ref="E7:G7"/>
    <mergeCell ref="K7:M7"/>
    <mergeCell ref="B45:N45"/>
  </mergeCells>
  <pageMargins left="0.48" right="0.48" top="0.5" bottom="0.5" header="0.5" footer="0.5"/>
  <pageSetup scale="75" orientation="landscape" r:id="rId1"/>
  <headerFooter scaleWithDoc="0" alignWithMargins="0">
    <oddHeader>&amp;RExhibit No.___(MTT-2)</oddHeader>
    <oddFooter>&amp;R&amp;12Page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B1:O47"/>
  <sheetViews>
    <sheetView tabSelected="1" zoomScale="85" zoomScaleNormal="85" workbookViewId="0">
      <selection activeCell="H31" sqref="H31"/>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s>
  <sheetData>
    <row r="1" spans="2:15" ht="13.5" thickBot="1"/>
    <row r="2" spans="2:15" ht="15.75">
      <c r="B2" s="292" t="s">
        <v>0</v>
      </c>
      <c r="C2" s="293"/>
      <c r="D2" s="293"/>
      <c r="E2" s="293"/>
      <c r="F2" s="293"/>
      <c r="G2" s="293"/>
      <c r="H2" s="293"/>
      <c r="I2" s="293"/>
      <c r="J2" s="293"/>
      <c r="K2" s="294"/>
    </row>
    <row r="3" spans="2:15" ht="15.75">
      <c r="B3" s="295" t="s">
        <v>177</v>
      </c>
      <c r="C3" s="296"/>
      <c r="D3" s="296"/>
      <c r="E3" s="296"/>
      <c r="F3" s="296"/>
      <c r="G3" s="296"/>
      <c r="H3" s="296"/>
      <c r="I3" s="296"/>
      <c r="J3" s="296"/>
      <c r="K3" s="297"/>
    </row>
    <row r="4" spans="2:15" ht="15.75">
      <c r="B4" s="289">
        <v>42369</v>
      </c>
      <c r="C4" s="290"/>
      <c r="D4" s="290"/>
      <c r="E4" s="290"/>
      <c r="F4" s="290"/>
      <c r="G4" s="290"/>
      <c r="H4" s="290"/>
      <c r="I4" s="290"/>
      <c r="J4" s="290"/>
      <c r="K4" s="291"/>
    </row>
    <row r="5" spans="2:15" ht="15.75" customHeight="1">
      <c r="B5" s="137"/>
      <c r="C5" s="138"/>
      <c r="D5" s="139"/>
      <c r="E5" s="139"/>
      <c r="F5" s="140" t="s">
        <v>37</v>
      </c>
      <c r="G5" s="139"/>
      <c r="H5" s="141"/>
      <c r="I5" s="139"/>
      <c r="J5" s="138" t="s">
        <v>41</v>
      </c>
      <c r="K5" s="142"/>
      <c r="M5" s="15"/>
      <c r="N5" s="15"/>
      <c r="O5" s="16"/>
    </row>
    <row r="6" spans="2:15" ht="14.25" customHeight="1">
      <c r="B6" s="143"/>
      <c r="C6" s="144"/>
      <c r="D6" s="145" t="s">
        <v>38</v>
      </c>
      <c r="E6" s="146"/>
      <c r="F6" s="147" t="s">
        <v>39</v>
      </c>
      <c r="G6" s="146"/>
      <c r="H6" s="148" t="s">
        <v>40</v>
      </c>
      <c r="I6" s="146"/>
      <c r="J6" s="149" t="s">
        <v>40</v>
      </c>
      <c r="K6" s="150"/>
      <c r="M6" s="17"/>
      <c r="N6" s="15"/>
      <c r="O6" s="16"/>
    </row>
    <row r="7" spans="2:15" ht="18.75">
      <c r="B7" s="151"/>
      <c r="C7" s="152" t="s">
        <v>155</v>
      </c>
      <c r="D7" s="207">
        <v>1613000000</v>
      </c>
      <c r="E7" s="153"/>
      <c r="F7" s="242">
        <f>ROUND(D7/$D$11,2)</f>
        <v>0.52</v>
      </c>
      <c r="G7" s="154"/>
      <c r="H7" s="155">
        <f>+'Exhibit No.  MTT-2 Page 3'!W39</f>
        <v>5.2029809402809969E-2</v>
      </c>
      <c r="I7" s="154"/>
      <c r="J7" s="155">
        <f>F7*H7</f>
        <v>2.7055500889461185E-2</v>
      </c>
      <c r="K7" s="156"/>
      <c r="M7" s="18"/>
      <c r="N7" s="237"/>
      <c r="O7" s="16"/>
    </row>
    <row r="8" spans="2:15" ht="9.75" customHeight="1">
      <c r="B8" s="151"/>
      <c r="C8" s="152"/>
      <c r="D8" s="154"/>
      <c r="E8" s="154"/>
      <c r="F8" s="243"/>
      <c r="G8" s="154"/>
      <c r="H8" s="157"/>
      <c r="I8" s="154"/>
      <c r="J8" s="250"/>
      <c r="K8" s="159"/>
      <c r="M8" s="238"/>
      <c r="N8" s="19"/>
      <c r="O8" s="16"/>
    </row>
    <row r="9" spans="2:15" ht="18.75">
      <c r="B9" s="151"/>
      <c r="C9" s="152" t="s">
        <v>42</v>
      </c>
      <c r="D9" s="318">
        <v>1489671000</v>
      </c>
      <c r="E9" s="160"/>
      <c r="F9" s="245">
        <f>ROUND(D9/$D$11,2)</f>
        <v>0.48</v>
      </c>
      <c r="G9" s="161"/>
      <c r="H9" s="162">
        <v>9.9000000000000005E-2</v>
      </c>
      <c r="I9" s="181">
        <v>-1</v>
      </c>
      <c r="J9" s="162">
        <f>F9*H9</f>
        <v>4.752E-2</v>
      </c>
      <c r="K9" s="156"/>
      <c r="M9" s="239"/>
      <c r="N9" s="19"/>
      <c r="O9" s="20"/>
    </row>
    <row r="10" spans="2:15" ht="9.75" customHeight="1">
      <c r="B10" s="151"/>
      <c r="C10" s="152"/>
      <c r="D10" s="163"/>
      <c r="E10" s="154"/>
      <c r="F10" s="164"/>
      <c r="G10" s="154"/>
      <c r="H10" s="165"/>
      <c r="I10" s="154"/>
      <c r="J10" s="164"/>
      <c r="K10" s="159"/>
      <c r="M10" s="238"/>
      <c r="N10" s="19"/>
    </row>
    <row r="11" spans="2:15" ht="16.5" thickBot="1">
      <c r="B11" s="151"/>
      <c r="C11" s="167" t="s">
        <v>43</v>
      </c>
      <c r="D11" s="168">
        <f>SUM(D7:D9)</f>
        <v>3102671000</v>
      </c>
      <c r="E11" s="154"/>
      <c r="F11" s="176">
        <f>SUM(F7:F9)</f>
        <v>1</v>
      </c>
      <c r="G11" s="154"/>
      <c r="H11" s="161"/>
      <c r="I11" s="154"/>
      <c r="J11" s="169">
        <f>SUM(J7:J9)</f>
        <v>7.4575500889461188E-2</v>
      </c>
      <c r="K11" s="170"/>
      <c r="M11" s="238"/>
      <c r="N11" s="19"/>
    </row>
    <row r="12" spans="2:15" ht="17.25" thickTop="1" thickBot="1">
      <c r="B12" s="171"/>
      <c r="C12" s="172"/>
      <c r="D12" s="173"/>
      <c r="E12" s="172"/>
      <c r="F12" s="173"/>
      <c r="G12" s="172"/>
      <c r="H12" s="172"/>
      <c r="I12" s="172"/>
      <c r="J12" s="173"/>
      <c r="K12" s="174"/>
      <c r="N12" s="19"/>
    </row>
    <row r="13" spans="2:15">
      <c r="B13" s="78"/>
      <c r="C13" s="78"/>
      <c r="D13" s="78"/>
      <c r="E13" s="78"/>
      <c r="F13" s="78"/>
      <c r="G13" s="78"/>
      <c r="H13" s="78"/>
      <c r="I13" s="78"/>
      <c r="J13" s="78"/>
      <c r="K13" s="78"/>
      <c r="N13" s="19"/>
    </row>
    <row r="14" spans="2:15" ht="13.5" thickBot="1">
      <c r="B14" s="76"/>
      <c r="C14" s="76"/>
      <c r="D14" s="76"/>
      <c r="E14" s="76"/>
      <c r="F14" s="134"/>
      <c r="G14" s="76"/>
      <c r="H14" s="134"/>
      <c r="I14" s="76"/>
      <c r="J14" s="79"/>
      <c r="K14" s="76"/>
      <c r="M14" s="22"/>
      <c r="N14" s="19"/>
    </row>
    <row r="15" spans="2:15" ht="15.75">
      <c r="B15" s="175"/>
      <c r="C15" s="287" t="s">
        <v>0</v>
      </c>
      <c r="D15" s="287"/>
      <c r="E15" s="287"/>
      <c r="F15" s="287"/>
      <c r="G15" s="287"/>
      <c r="H15" s="287"/>
      <c r="I15" s="287"/>
      <c r="J15" s="287"/>
      <c r="K15" s="184"/>
      <c r="M15" s="22"/>
      <c r="N15" s="19"/>
    </row>
    <row r="16" spans="2:15" ht="15.75">
      <c r="B16" s="185"/>
      <c r="C16" s="288" t="s">
        <v>191</v>
      </c>
      <c r="D16" s="288"/>
      <c r="E16" s="288"/>
      <c r="F16" s="288"/>
      <c r="G16" s="288"/>
      <c r="H16" s="288"/>
      <c r="I16" s="288"/>
      <c r="J16" s="288"/>
      <c r="K16" s="186"/>
      <c r="N16" s="19"/>
    </row>
    <row r="17" spans="2:14" ht="15.75">
      <c r="B17" s="289">
        <v>41912</v>
      </c>
      <c r="C17" s="290"/>
      <c r="D17" s="290"/>
      <c r="E17" s="290"/>
      <c r="F17" s="290"/>
      <c r="G17" s="290"/>
      <c r="H17" s="290"/>
      <c r="I17" s="290"/>
      <c r="J17" s="290"/>
      <c r="K17" s="291"/>
      <c r="N17" s="19"/>
    </row>
    <row r="18" spans="2:14" ht="15.75">
      <c r="B18" s="190"/>
      <c r="C18" s="191"/>
      <c r="D18" s="192"/>
      <c r="E18" s="192"/>
      <c r="F18" s="193" t="s">
        <v>37</v>
      </c>
      <c r="G18" s="192"/>
      <c r="H18" s="194"/>
      <c r="I18" s="192"/>
      <c r="J18" s="166" t="s">
        <v>41</v>
      </c>
      <c r="K18" s="195"/>
      <c r="M18" s="113"/>
      <c r="N18" s="19"/>
    </row>
    <row r="19" spans="2:14" ht="15.75">
      <c r="B19" s="151"/>
      <c r="C19" s="178"/>
      <c r="D19" s="196" t="s">
        <v>38</v>
      </c>
      <c r="E19" s="177"/>
      <c r="F19" s="197" t="s">
        <v>39</v>
      </c>
      <c r="G19" s="177"/>
      <c r="H19" s="198" t="s">
        <v>40</v>
      </c>
      <c r="I19" s="177"/>
      <c r="J19" s="199" t="s">
        <v>40</v>
      </c>
      <c r="K19" s="159"/>
      <c r="N19" s="19"/>
    </row>
    <row r="20" spans="2:14" ht="18.75">
      <c r="B20" s="151"/>
      <c r="C20" s="152" t="s">
        <v>155</v>
      </c>
      <c r="D20" s="207">
        <v>1414970000</v>
      </c>
      <c r="E20" s="153"/>
      <c r="F20" s="242">
        <f>+D20/$D$24</f>
        <v>0.50166492468839385</v>
      </c>
      <c r="G20" s="154"/>
      <c r="H20" s="155">
        <v>5.2545000000000001E-2</v>
      </c>
      <c r="I20" s="154"/>
      <c r="J20" s="155">
        <f>+F20*H20</f>
        <v>2.6359983467751657E-2</v>
      </c>
      <c r="K20" s="159"/>
      <c r="M20" s="98"/>
      <c r="N20" s="19"/>
    </row>
    <row r="21" spans="2:14" ht="9.75" customHeight="1">
      <c r="B21" s="151"/>
      <c r="C21" s="179"/>
      <c r="D21" s="154"/>
      <c r="E21" s="154"/>
      <c r="F21" s="243"/>
      <c r="G21" s="154"/>
      <c r="H21" s="157"/>
      <c r="I21" s="154"/>
      <c r="J21" s="158"/>
      <c r="K21" s="159"/>
      <c r="M21" s="99"/>
      <c r="N21" s="19"/>
    </row>
    <row r="22" spans="2:14" ht="18.75">
      <c r="B22" s="143"/>
      <c r="C22" s="180" t="s">
        <v>42</v>
      </c>
      <c r="D22" s="318">
        <v>1405578000</v>
      </c>
      <c r="E22" s="181"/>
      <c r="F22" s="244">
        <f>+D22/D24</f>
        <v>0.49833507531160609</v>
      </c>
      <c r="G22" s="182"/>
      <c r="H22" s="162">
        <v>9.8000000000000004E-2</v>
      </c>
      <c r="I22" s="181">
        <v>-2</v>
      </c>
      <c r="J22" s="202">
        <f>+F22*H22</f>
        <v>4.8836837380537401E-2</v>
      </c>
      <c r="K22" s="150"/>
      <c r="M22" s="21"/>
      <c r="N22" s="19"/>
    </row>
    <row r="23" spans="2:14" ht="9.75" customHeight="1">
      <c r="B23" s="143"/>
      <c r="C23" s="180"/>
      <c r="D23" s="200"/>
      <c r="E23" s="183"/>
      <c r="F23" s="140"/>
      <c r="G23" s="183"/>
      <c r="H23" s="201"/>
      <c r="I23" s="183"/>
      <c r="J23" s="138"/>
      <c r="K23" s="150"/>
      <c r="M23" s="21"/>
      <c r="N23" s="19"/>
    </row>
    <row r="24" spans="2:14" ht="16.5" thickBot="1">
      <c r="B24" s="143"/>
      <c r="C24" s="180" t="s">
        <v>44</v>
      </c>
      <c r="D24" s="204">
        <f>SUM(D20:D22)</f>
        <v>2820548000</v>
      </c>
      <c r="E24" s="183"/>
      <c r="F24" s="205">
        <f>SUM(F20:F22)</f>
        <v>1</v>
      </c>
      <c r="G24" s="183"/>
      <c r="H24" s="182"/>
      <c r="I24" s="183"/>
      <c r="J24" s="206">
        <f>SUM(J20:J22)</f>
        <v>7.5196820848289062E-2</v>
      </c>
      <c r="K24" s="150"/>
      <c r="M24" s="21"/>
      <c r="N24" s="19"/>
    </row>
    <row r="25" spans="2:14" ht="17.25" thickTop="1" thickBot="1">
      <c r="B25" s="187"/>
      <c r="C25" s="188"/>
      <c r="D25" s="203"/>
      <c r="E25" s="188"/>
      <c r="F25" s="203"/>
      <c r="G25" s="188"/>
      <c r="H25" s="188"/>
      <c r="I25" s="188"/>
      <c r="J25" s="203"/>
      <c r="K25" s="189"/>
    </row>
    <row r="26" spans="2:14">
      <c r="B26" s="14"/>
      <c r="C26" s="14"/>
      <c r="D26" s="14"/>
      <c r="E26" s="14"/>
      <c r="F26" s="14"/>
      <c r="G26" s="14"/>
      <c r="H26" s="14"/>
      <c r="I26" s="14"/>
      <c r="J26" s="14"/>
      <c r="K26" s="14"/>
    </row>
    <row r="27" spans="2:14" ht="15.75">
      <c r="C27" s="3"/>
    </row>
    <row r="28" spans="2:14" ht="15.75">
      <c r="B28" s="106">
        <v>-1</v>
      </c>
      <c r="C28" s="3" t="s">
        <v>139</v>
      </c>
    </row>
    <row r="29" spans="2:14" ht="15.75">
      <c r="B29" s="106">
        <v>-2</v>
      </c>
      <c r="C29" s="3" t="s">
        <v>140</v>
      </c>
    </row>
    <row r="30" spans="2:14" ht="15.75">
      <c r="B30" s="106"/>
      <c r="C30" s="3"/>
    </row>
    <row r="31" spans="2:14" ht="15.75">
      <c r="C31" s="7"/>
    </row>
    <row r="32" spans="2:14" ht="15.75">
      <c r="C32" s="3"/>
    </row>
    <row r="33" spans="2:3" ht="15.75">
      <c r="C33" s="3"/>
    </row>
    <row r="34" spans="2:3" ht="15.75">
      <c r="C34" s="23"/>
    </row>
    <row r="35" spans="2:3" ht="15.75">
      <c r="C35" s="23"/>
    </row>
    <row r="47" spans="2:3" ht="15.75">
      <c r="B47" s="3"/>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oddHeader>&amp;RExhibit No.___(MTT-2)</oddHeader>
    <oddFooter>&amp;R&amp;12Page &amp;P of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K51"/>
  <sheetViews>
    <sheetView topLeftCell="A5" zoomScaleNormal="100" workbookViewId="0">
      <selection activeCell="B16" sqref="B16"/>
    </sheetView>
  </sheetViews>
  <sheetFormatPr defaultColWidth="11.42578125" defaultRowHeight="11.25"/>
  <cols>
    <col min="1" max="1" width="3.7109375" style="127" customWidth="1"/>
    <col min="2" max="2" width="1.7109375" style="127" customWidth="1"/>
    <col min="3" max="3" width="17.85546875" style="127" bestFit="1" customWidth="1"/>
    <col min="4" max="4" width="1.7109375" style="127" customWidth="1"/>
    <col min="5" max="5" width="12.42578125" style="128" customWidth="1"/>
    <col min="6" max="6" width="1.7109375" style="127" customWidth="1"/>
    <col min="7" max="7" width="11.7109375" style="26" customWidth="1"/>
    <col min="8" max="8" width="1.7109375" style="127" customWidth="1"/>
    <col min="9" max="9" width="10.42578125" style="128" customWidth="1"/>
    <col min="10" max="10" width="1.7109375" style="127" customWidth="1"/>
    <col min="11" max="11" width="10.7109375" style="128" customWidth="1"/>
    <col min="12" max="12" width="1.7109375" style="127" customWidth="1"/>
    <col min="13" max="13" width="9.85546875" style="128" customWidth="1"/>
    <col min="14" max="14" width="1.7109375" style="127" customWidth="1"/>
    <col min="15" max="15" width="10.42578125" style="128" bestFit="1" customWidth="1"/>
    <col min="16" max="16" width="1.7109375" style="127" customWidth="1"/>
    <col min="17" max="17" width="8.5703125" style="128" bestFit="1" customWidth="1"/>
    <col min="18" max="18" width="1.7109375" style="127" customWidth="1"/>
    <col min="19" max="19" width="9.7109375" style="128" customWidth="1"/>
    <col min="20" max="20" width="1.7109375" style="127" customWidth="1"/>
    <col min="21" max="21" width="13" style="128" customWidth="1"/>
    <col min="22" max="22" width="1.7109375" style="127" customWidth="1"/>
    <col min="23" max="23" width="8.7109375" style="29" customWidth="1"/>
    <col min="24" max="24" width="1.7109375" style="127" customWidth="1"/>
    <col min="25" max="25" width="11.7109375" style="128" customWidth="1"/>
    <col min="26" max="26" width="1.7109375" style="127" customWidth="1"/>
    <col min="27" max="27" width="10.7109375" style="128" customWidth="1"/>
    <col min="28" max="28" width="1.7109375" style="127" customWidth="1"/>
    <col min="29" max="29" width="4.85546875" style="127" bestFit="1" customWidth="1"/>
    <col min="30" max="30" width="16" style="127" bestFit="1" customWidth="1"/>
    <col min="31" max="31" width="14.28515625" style="127" bestFit="1" customWidth="1"/>
    <col min="32" max="32" width="12.42578125" style="127" bestFit="1" customWidth="1"/>
    <col min="33" max="16384" width="11.42578125" style="127"/>
  </cols>
  <sheetData>
    <row r="1" spans="1:32">
      <c r="A1" s="298" t="s">
        <v>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row>
    <row r="2" spans="1:32">
      <c r="A2" s="299" t="s">
        <v>153</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row>
    <row r="3" spans="1:32" ht="12.75" customHeight="1">
      <c r="A3" s="300">
        <f>+'Exhibit No.   MTT-2 Page 2'!B4</f>
        <v>42369</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row>
    <row r="4" spans="1:32" ht="12.75">
      <c r="K4" s="127"/>
      <c r="M4" s="27"/>
      <c r="N4" s="27"/>
      <c r="O4" s="28"/>
      <c r="P4" s="27"/>
      <c r="Q4" s="28"/>
      <c r="R4" s="27"/>
      <c r="S4" s="28"/>
    </row>
    <row r="5" spans="1:32" s="208" customFormat="1">
      <c r="E5" s="27"/>
      <c r="G5" s="31"/>
      <c r="I5" s="27"/>
      <c r="K5" s="27"/>
      <c r="M5" s="27"/>
      <c r="O5" s="27"/>
      <c r="Q5" s="27"/>
      <c r="S5" s="27"/>
      <c r="U5" s="27"/>
      <c r="W5" s="32"/>
      <c r="Y5" s="27" t="s">
        <v>45</v>
      </c>
      <c r="AA5" s="27"/>
    </row>
    <row r="6" spans="1:32" s="208" customFormat="1">
      <c r="A6" s="208" t="s">
        <v>46</v>
      </c>
      <c r="E6" s="27" t="s">
        <v>47</v>
      </c>
      <c r="G6" s="31" t="s">
        <v>48</v>
      </c>
      <c r="I6" s="27" t="s">
        <v>49</v>
      </c>
      <c r="K6" s="27" t="s">
        <v>45</v>
      </c>
      <c r="M6" s="27" t="s">
        <v>50</v>
      </c>
      <c r="O6" s="208" t="s">
        <v>51</v>
      </c>
      <c r="Q6" s="208" t="s">
        <v>52</v>
      </c>
      <c r="S6" s="208" t="s">
        <v>53</v>
      </c>
      <c r="U6" s="27" t="s">
        <v>54</v>
      </c>
      <c r="W6" s="32" t="s">
        <v>55</v>
      </c>
      <c r="Y6" s="27" t="s">
        <v>56</v>
      </c>
      <c r="AA6" s="27" t="s">
        <v>57</v>
      </c>
      <c r="AC6" s="208" t="s">
        <v>46</v>
      </c>
    </row>
    <row r="7" spans="1:32" s="208" customFormat="1">
      <c r="A7" s="33" t="s">
        <v>58</v>
      </c>
      <c r="C7" s="33" t="s">
        <v>59</v>
      </c>
      <c r="E7" s="34" t="s">
        <v>60</v>
      </c>
      <c r="F7" s="33"/>
      <c r="G7" s="35" t="s">
        <v>61</v>
      </c>
      <c r="I7" s="34" t="s">
        <v>61</v>
      </c>
      <c r="K7" s="34" t="s">
        <v>38</v>
      </c>
      <c r="M7" s="34" t="s">
        <v>62</v>
      </c>
      <c r="O7" s="33" t="s">
        <v>63</v>
      </c>
      <c r="Q7" s="33" t="s">
        <v>64</v>
      </c>
      <c r="S7" s="33" t="s">
        <v>65</v>
      </c>
      <c r="U7" s="34" t="s">
        <v>66</v>
      </c>
      <c r="W7" s="36" t="s">
        <v>48</v>
      </c>
      <c r="Y7" s="37">
        <f>+A3</f>
        <v>42369</v>
      </c>
      <c r="AA7" s="34" t="s">
        <v>40</v>
      </c>
      <c r="AC7" s="33" t="s">
        <v>58</v>
      </c>
    </row>
    <row r="8" spans="1:32">
      <c r="C8" s="208" t="s">
        <v>67</v>
      </c>
      <c r="D8" s="208"/>
      <c r="E8" s="27" t="s">
        <v>68</v>
      </c>
      <c r="F8" s="208"/>
      <c r="G8" s="38" t="s">
        <v>69</v>
      </c>
      <c r="H8" s="208"/>
      <c r="I8" s="27" t="s">
        <v>70</v>
      </c>
      <c r="J8" s="208"/>
      <c r="K8" s="27" t="s">
        <v>71</v>
      </c>
      <c r="L8" s="208"/>
      <c r="M8" s="27" t="s">
        <v>72</v>
      </c>
      <c r="N8" s="208"/>
      <c r="O8" s="27" t="s">
        <v>73</v>
      </c>
      <c r="P8" s="208"/>
      <c r="Q8" s="27" t="s">
        <v>73</v>
      </c>
      <c r="R8" s="208"/>
      <c r="S8" s="27" t="s">
        <v>74</v>
      </c>
      <c r="T8" s="208"/>
      <c r="U8" s="32" t="s">
        <v>75</v>
      </c>
      <c r="V8" s="208"/>
      <c r="W8" s="27" t="s">
        <v>76</v>
      </c>
      <c r="X8" s="208"/>
      <c r="Y8" s="27" t="s">
        <v>77</v>
      </c>
      <c r="AA8" s="27" t="s">
        <v>78</v>
      </c>
    </row>
    <row r="9" spans="1:32">
      <c r="A9" s="127">
        <v>1</v>
      </c>
      <c r="C9" s="127" t="s">
        <v>79</v>
      </c>
      <c r="E9" s="226">
        <v>7.5300000000000006E-2</v>
      </c>
      <c r="G9" s="130">
        <v>45051</v>
      </c>
      <c r="H9" s="129"/>
      <c r="I9" s="130">
        <v>34095</v>
      </c>
      <c r="K9" s="41">
        <v>5500000</v>
      </c>
      <c r="L9" s="41"/>
      <c r="M9" s="41">
        <v>42711.86</v>
      </c>
      <c r="N9" s="41"/>
      <c r="O9" s="41">
        <v>0</v>
      </c>
      <c r="P9" s="128"/>
      <c r="Q9" s="41">
        <v>0</v>
      </c>
      <c r="R9" s="41"/>
      <c r="S9" s="41">
        <v>963011.16999999993</v>
      </c>
      <c r="T9" s="41"/>
      <c r="U9" s="41">
        <f t="shared" ref="U9:U27" si="0">IF(K9&gt;0,K9-SUM(M9:S9),0)</f>
        <v>4494276.97</v>
      </c>
      <c r="W9" s="225">
        <f t="shared" ref="W9:W27" si="1">IF(K9&gt;0,YIELD(I9,G9,E9,U9/K9*100,100,2,0),"")</f>
        <v>9.3589870845507697E-2</v>
      </c>
      <c r="Y9" s="41">
        <f t="shared" ref="Y9:Y27" si="2">IF(G9&gt;$Y$7,K9,"")</f>
        <v>5500000</v>
      </c>
      <c r="Z9" s="41"/>
      <c r="AA9" s="41">
        <f t="shared" ref="AA9:AA27" si="3">IF(AND(G9&gt;$Y$7,K9&gt;0),Y9*W9,IF(G9&gt;$Y$7,M9/((YEAR(G9)-YEAR(I9))*12+MONTH(G9)-MONTH(I9))*12,0))</f>
        <v>514744.28965029231</v>
      </c>
      <c r="AC9" s="127">
        <f t="shared" ref="AC9:AC25" si="4">+A9</f>
        <v>1</v>
      </c>
      <c r="AD9" s="209"/>
      <c r="AE9" s="228"/>
      <c r="AF9" s="211"/>
    </row>
    <row r="10" spans="1:32">
      <c r="A10" s="127">
        <v>2</v>
      </c>
      <c r="C10" s="127" t="s">
        <v>79</v>
      </c>
      <c r="E10" s="226">
        <v>7.5399999999999995E-2</v>
      </c>
      <c r="G10" s="130">
        <v>45051</v>
      </c>
      <c r="H10" s="129"/>
      <c r="I10" s="130">
        <v>34096</v>
      </c>
      <c r="K10" s="41">
        <v>1000000</v>
      </c>
      <c r="L10" s="41"/>
      <c r="M10" s="41">
        <v>7766.28</v>
      </c>
      <c r="N10" s="41"/>
      <c r="O10" s="41">
        <v>0</v>
      </c>
      <c r="P10" s="128"/>
      <c r="Q10" s="41">
        <v>0</v>
      </c>
      <c r="R10" s="41"/>
      <c r="S10" s="41">
        <v>175411.87</v>
      </c>
      <c r="T10" s="41"/>
      <c r="U10" s="41">
        <f t="shared" si="0"/>
        <v>816821.85</v>
      </c>
      <c r="W10" s="225">
        <f t="shared" si="1"/>
        <v>9.3746718479689059E-2</v>
      </c>
      <c r="Y10" s="41">
        <f t="shared" si="2"/>
        <v>1000000</v>
      </c>
      <c r="Z10" s="41"/>
      <c r="AA10" s="41">
        <f t="shared" si="3"/>
        <v>93746.718479689065</v>
      </c>
      <c r="AC10" s="127">
        <f t="shared" si="4"/>
        <v>2</v>
      </c>
      <c r="AD10" s="209"/>
      <c r="AE10" s="228"/>
      <c r="AF10" s="211"/>
    </row>
    <row r="11" spans="1:32">
      <c r="A11" s="127">
        <v>3</v>
      </c>
      <c r="C11" s="127" t="s">
        <v>79</v>
      </c>
      <c r="E11" s="226">
        <v>7.3899999999999993E-2</v>
      </c>
      <c r="G11" s="130">
        <v>43231</v>
      </c>
      <c r="H11" s="129"/>
      <c r="I11" s="130">
        <v>34100</v>
      </c>
      <c r="K11" s="41">
        <v>7000000</v>
      </c>
      <c r="L11" s="41"/>
      <c r="M11" s="41">
        <v>54363.94</v>
      </c>
      <c r="N11" s="41"/>
      <c r="O11" s="41">
        <v>0</v>
      </c>
      <c r="P11" s="128"/>
      <c r="Q11" s="41">
        <v>0</v>
      </c>
      <c r="R11" s="41"/>
      <c r="S11" s="41">
        <v>1227883.0900000001</v>
      </c>
      <c r="T11" s="41"/>
      <c r="U11" s="41">
        <f t="shared" si="0"/>
        <v>5717752.9699999997</v>
      </c>
      <c r="W11" s="225">
        <f t="shared" si="1"/>
        <v>9.2873485642923595E-2</v>
      </c>
      <c r="Y11" s="41">
        <f t="shared" si="2"/>
        <v>7000000</v>
      </c>
      <c r="Z11" s="41"/>
      <c r="AA11" s="41">
        <f t="shared" si="3"/>
        <v>650114.39950046514</v>
      </c>
      <c r="AC11" s="127">
        <f t="shared" si="4"/>
        <v>3</v>
      </c>
      <c r="AD11" s="209"/>
      <c r="AE11" s="228"/>
      <c r="AF11" s="211"/>
    </row>
    <row r="12" spans="1:32">
      <c r="A12" s="127">
        <v>4</v>
      </c>
      <c r="C12" s="127" t="s">
        <v>79</v>
      </c>
      <c r="E12" s="226">
        <v>7.4499999999999997E-2</v>
      </c>
      <c r="G12" s="130">
        <v>43262</v>
      </c>
      <c r="H12" s="129"/>
      <c r="I12" s="130">
        <v>34129</v>
      </c>
      <c r="K12" s="41">
        <v>15500000</v>
      </c>
      <c r="L12" s="41"/>
      <c r="M12" s="41">
        <v>120377.3</v>
      </c>
      <c r="N12" s="41"/>
      <c r="O12" s="41">
        <v>0</v>
      </c>
      <c r="P12" s="128"/>
      <c r="Q12" s="41">
        <v>50220</v>
      </c>
      <c r="R12" s="41"/>
      <c r="S12" s="41">
        <v>2140439.59</v>
      </c>
      <c r="T12" s="41"/>
      <c r="U12" s="41">
        <f t="shared" si="0"/>
        <v>13188963.109999999</v>
      </c>
      <c r="W12" s="225">
        <f t="shared" si="1"/>
        <v>8.9530005143456853E-2</v>
      </c>
      <c r="Y12" s="41">
        <f t="shared" si="2"/>
        <v>15500000</v>
      </c>
      <c r="Z12" s="41"/>
      <c r="AA12" s="41">
        <f t="shared" si="3"/>
        <v>1387715.0797235812</v>
      </c>
      <c r="AC12" s="127">
        <f t="shared" si="4"/>
        <v>4</v>
      </c>
      <c r="AD12" s="209"/>
      <c r="AE12" s="228"/>
      <c r="AF12" s="211"/>
    </row>
    <row r="13" spans="1:32">
      <c r="A13" s="127">
        <v>5</v>
      </c>
      <c r="C13" s="127" t="s">
        <v>79</v>
      </c>
      <c r="E13" s="226">
        <v>7.1800000000000003E-2</v>
      </c>
      <c r="G13" s="130">
        <v>45149</v>
      </c>
      <c r="H13" s="129"/>
      <c r="I13" s="130">
        <v>34193</v>
      </c>
      <c r="K13" s="41">
        <v>7000000</v>
      </c>
      <c r="L13" s="41"/>
      <c r="M13" s="41">
        <v>54363.94</v>
      </c>
      <c r="N13" s="41"/>
      <c r="O13" s="41">
        <v>0</v>
      </c>
      <c r="P13" s="128"/>
      <c r="Q13" s="41">
        <v>0</v>
      </c>
      <c r="R13" s="41"/>
      <c r="S13" s="41">
        <v>0</v>
      </c>
      <c r="T13" s="41"/>
      <c r="U13" s="41">
        <f t="shared" si="0"/>
        <v>6945636.0599999996</v>
      </c>
      <c r="W13" s="225">
        <f t="shared" si="1"/>
        <v>7.2437767495133337E-2</v>
      </c>
      <c r="Y13" s="41">
        <f t="shared" si="2"/>
        <v>7000000</v>
      </c>
      <c r="Z13" s="41"/>
      <c r="AA13" s="41">
        <f t="shared" si="3"/>
        <v>507064.37246593338</v>
      </c>
      <c r="AC13" s="127">
        <f t="shared" si="4"/>
        <v>5</v>
      </c>
      <c r="AD13" s="209"/>
      <c r="AE13" s="228"/>
      <c r="AF13" s="211"/>
    </row>
    <row r="14" spans="1:32">
      <c r="A14" s="127">
        <v>6</v>
      </c>
      <c r="C14" s="127" t="s">
        <v>163</v>
      </c>
      <c r="E14" s="226">
        <f>+'Exhibit No.  MTT-2 Page 5'!K17</f>
        <v>1.3700822886342516E-2</v>
      </c>
      <c r="F14" s="110">
        <v>1</v>
      </c>
      <c r="G14" s="130">
        <v>50192</v>
      </c>
      <c r="H14" s="129"/>
      <c r="I14" s="130">
        <v>35584</v>
      </c>
      <c r="K14" s="41">
        <v>40000000</v>
      </c>
      <c r="L14" s="41"/>
      <c r="M14" s="41">
        <v>1296086</v>
      </c>
      <c r="N14" s="41"/>
      <c r="O14" s="41">
        <v>0</v>
      </c>
      <c r="P14" s="128"/>
      <c r="Q14" s="41">
        <v>0</v>
      </c>
      <c r="R14" s="41"/>
      <c r="S14" s="41">
        <v>-1769125</v>
      </c>
      <c r="T14" s="41"/>
      <c r="U14" s="41">
        <f t="shared" si="0"/>
        <v>40473039</v>
      </c>
      <c r="V14" s="133"/>
      <c r="W14" s="225">
        <f t="shared" si="1"/>
        <v>1.3318453391658706E-2</v>
      </c>
      <c r="X14" s="133"/>
      <c r="Y14" s="41">
        <f t="shared" si="2"/>
        <v>40000000</v>
      </c>
      <c r="Z14" s="41"/>
      <c r="AA14" s="41">
        <f t="shared" si="3"/>
        <v>532738.13566634827</v>
      </c>
      <c r="AC14" s="127">
        <f t="shared" si="4"/>
        <v>6</v>
      </c>
      <c r="AD14" s="209"/>
      <c r="AE14" s="228"/>
      <c r="AF14" s="211"/>
    </row>
    <row r="15" spans="1:32">
      <c r="A15" s="127">
        <v>7</v>
      </c>
      <c r="C15" s="127" t="s">
        <v>162</v>
      </c>
      <c r="D15" s="111"/>
      <c r="E15" s="226">
        <v>6.3700000000000007E-2</v>
      </c>
      <c r="F15" s="125"/>
      <c r="G15" s="130">
        <v>46923</v>
      </c>
      <c r="H15" s="43"/>
      <c r="I15" s="130">
        <v>35965</v>
      </c>
      <c r="J15" s="123"/>
      <c r="K15" s="41">
        <v>25000000</v>
      </c>
      <c r="L15" s="44"/>
      <c r="M15" s="41">
        <v>158303.79</v>
      </c>
      <c r="N15" s="44"/>
      <c r="O15" s="41">
        <v>0</v>
      </c>
      <c r="P15" s="122"/>
      <c r="Q15" s="41">
        <v>0</v>
      </c>
      <c r="R15" s="44"/>
      <c r="S15" s="41">
        <v>188649</v>
      </c>
      <c r="T15" s="44"/>
      <c r="U15" s="41">
        <f t="shared" si="0"/>
        <v>24653047.210000001</v>
      </c>
      <c r="V15" s="45"/>
      <c r="W15" s="225">
        <f t="shared" si="1"/>
        <v>6.4754538518065133E-2</v>
      </c>
      <c r="X15" s="45"/>
      <c r="Y15" s="41">
        <f t="shared" si="2"/>
        <v>25000000</v>
      </c>
      <c r="Z15" s="44"/>
      <c r="AA15" s="41">
        <f t="shared" si="3"/>
        <v>1618863.4629516283</v>
      </c>
      <c r="AC15" s="127">
        <f t="shared" si="4"/>
        <v>7</v>
      </c>
      <c r="AD15" s="209"/>
      <c r="AE15" s="228"/>
      <c r="AF15" s="211"/>
    </row>
    <row r="16" spans="1:32">
      <c r="A16" s="127">
        <v>8</v>
      </c>
      <c r="C16" s="127" t="s">
        <v>80</v>
      </c>
      <c r="D16" s="111"/>
      <c r="E16" s="226">
        <v>5.45E-2</v>
      </c>
      <c r="F16" s="125"/>
      <c r="G16" s="130">
        <v>43800</v>
      </c>
      <c r="H16" s="43"/>
      <c r="I16" s="130">
        <v>38309</v>
      </c>
      <c r="J16" s="123"/>
      <c r="K16" s="41">
        <v>90000000</v>
      </c>
      <c r="L16" s="44"/>
      <c r="M16" s="41">
        <v>1192681.1800000002</v>
      </c>
      <c r="N16" s="44"/>
      <c r="O16" s="41">
        <v>0</v>
      </c>
      <c r="P16" s="122"/>
      <c r="Q16" s="41">
        <v>239400</v>
      </c>
      <c r="R16" s="44"/>
      <c r="S16" s="41">
        <v>7244917.9664489515</v>
      </c>
      <c r="T16" s="44"/>
      <c r="U16" s="41">
        <f t="shared" si="0"/>
        <v>81323000.853551045</v>
      </c>
      <c r="V16" s="45"/>
      <c r="W16" s="225">
        <f t="shared" si="1"/>
        <v>6.4615779666883741E-2</v>
      </c>
      <c r="X16" s="45"/>
      <c r="Y16" s="41">
        <f t="shared" si="2"/>
        <v>90000000</v>
      </c>
      <c r="Z16" s="44"/>
      <c r="AA16" s="41">
        <f t="shared" si="3"/>
        <v>5815420.1700195363</v>
      </c>
      <c r="AC16" s="127">
        <f t="shared" si="4"/>
        <v>8</v>
      </c>
      <c r="AD16" s="209"/>
      <c r="AE16" s="228"/>
      <c r="AF16" s="211"/>
    </row>
    <row r="17" spans="1:35">
      <c r="A17" s="127">
        <v>9</v>
      </c>
      <c r="C17" s="127" t="s">
        <v>81</v>
      </c>
      <c r="D17" s="111"/>
      <c r="E17" s="226">
        <v>6.25E-2</v>
      </c>
      <c r="F17" s="125"/>
      <c r="G17" s="130">
        <v>49644</v>
      </c>
      <c r="H17" s="43"/>
      <c r="I17" s="130">
        <v>38673</v>
      </c>
      <c r="J17" s="123"/>
      <c r="K17" s="41">
        <v>150000000</v>
      </c>
      <c r="L17" s="44"/>
      <c r="M17" s="41">
        <v>1812935.49</v>
      </c>
      <c r="N17" s="44"/>
      <c r="O17" s="41">
        <v>-4445000</v>
      </c>
      <c r="P17" s="122"/>
      <c r="Q17" s="41">
        <v>367500</v>
      </c>
      <c r="R17" s="44"/>
      <c r="S17" s="41">
        <v>1700376.3864715428</v>
      </c>
      <c r="T17" s="44"/>
      <c r="U17" s="41">
        <f t="shared" si="0"/>
        <v>150564188.12352845</v>
      </c>
      <c r="V17" s="45"/>
      <c r="W17" s="225">
        <f t="shared" si="1"/>
        <v>6.2219270186626811E-2</v>
      </c>
      <c r="X17" s="45"/>
      <c r="Y17" s="41">
        <f t="shared" si="2"/>
        <v>150000000</v>
      </c>
      <c r="Z17" s="44"/>
      <c r="AA17" s="41">
        <f t="shared" si="3"/>
        <v>9332890.5279940218</v>
      </c>
      <c r="AC17" s="127">
        <f t="shared" si="4"/>
        <v>9</v>
      </c>
      <c r="AD17" s="209"/>
      <c r="AE17" s="228"/>
      <c r="AF17" s="211"/>
    </row>
    <row r="18" spans="1:35">
      <c r="A18" s="127">
        <v>10</v>
      </c>
      <c r="C18" s="127" t="s">
        <v>82</v>
      </c>
      <c r="D18" s="111"/>
      <c r="E18" s="226">
        <v>5.7000000000000002E-2</v>
      </c>
      <c r="F18" s="125"/>
      <c r="G18" s="130">
        <v>50222</v>
      </c>
      <c r="H18" s="43"/>
      <c r="I18" s="130">
        <v>39066</v>
      </c>
      <c r="J18" s="123"/>
      <c r="K18" s="41">
        <v>150000000</v>
      </c>
      <c r="L18" s="44"/>
      <c r="M18" s="41">
        <v>4702304.129999999</v>
      </c>
      <c r="N18" s="44"/>
      <c r="O18" s="41">
        <v>3738000</v>
      </c>
      <c r="P18" s="122"/>
      <c r="Q18" s="41">
        <v>222000</v>
      </c>
      <c r="R18" s="44"/>
      <c r="S18" s="41">
        <v>0</v>
      </c>
      <c r="T18" s="44"/>
      <c r="U18" s="41">
        <f t="shared" si="0"/>
        <v>141337695.87</v>
      </c>
      <c r="V18" s="45"/>
      <c r="W18" s="225">
        <f t="shared" si="1"/>
        <v>6.1197829079802084E-2</v>
      </c>
      <c r="X18" s="45"/>
      <c r="Y18" s="41">
        <f t="shared" si="2"/>
        <v>150000000</v>
      </c>
      <c r="Z18" s="44"/>
      <c r="AA18" s="41">
        <f t="shared" si="3"/>
        <v>9179674.3619703129</v>
      </c>
      <c r="AC18" s="127">
        <f t="shared" si="4"/>
        <v>10</v>
      </c>
      <c r="AD18" s="209"/>
      <c r="AE18" s="228"/>
      <c r="AF18" s="211"/>
    </row>
    <row r="19" spans="1:35">
      <c r="A19" s="127">
        <v>11</v>
      </c>
      <c r="C19" s="127" t="s">
        <v>83</v>
      </c>
      <c r="D19" s="111"/>
      <c r="E19" s="226">
        <v>5.9500000000000004E-2</v>
      </c>
      <c r="F19" s="125"/>
      <c r="G19" s="130">
        <v>43252</v>
      </c>
      <c r="H19" s="43"/>
      <c r="I19" s="130">
        <v>39541</v>
      </c>
      <c r="J19" s="123"/>
      <c r="K19" s="41">
        <v>250000000</v>
      </c>
      <c r="L19" s="44"/>
      <c r="M19" s="41">
        <v>2246419.11</v>
      </c>
      <c r="N19" s="44"/>
      <c r="O19" s="41">
        <v>16395000</v>
      </c>
      <c r="P19" s="122"/>
      <c r="Q19" s="41">
        <v>835000</v>
      </c>
      <c r="R19" s="44"/>
      <c r="S19" s="41">
        <v>0</v>
      </c>
      <c r="T19" s="44"/>
      <c r="U19" s="41">
        <f t="shared" si="0"/>
        <v>230523580.88999999</v>
      </c>
      <c r="V19" s="45"/>
      <c r="W19" s="225">
        <f t="shared" si="1"/>
        <v>7.0343705160099648E-2</v>
      </c>
      <c r="X19" s="45"/>
      <c r="Y19" s="41">
        <f t="shared" si="2"/>
        <v>250000000</v>
      </c>
      <c r="Z19" s="44"/>
      <c r="AA19" s="41">
        <f t="shared" si="3"/>
        <v>17585926.290024914</v>
      </c>
      <c r="AC19" s="127">
        <f t="shared" si="4"/>
        <v>11</v>
      </c>
      <c r="AD19" s="209"/>
      <c r="AE19" s="228"/>
      <c r="AF19" s="211"/>
      <c r="AI19" s="41"/>
    </row>
    <row r="20" spans="1:35">
      <c r="A20" s="127">
        <v>12</v>
      </c>
      <c r="C20" s="127" t="s">
        <v>84</v>
      </c>
      <c r="D20" s="111"/>
      <c r="E20" s="226">
        <v>5.1249999999999997E-2</v>
      </c>
      <c r="F20" s="125"/>
      <c r="G20" s="130">
        <v>44652</v>
      </c>
      <c r="H20" s="43"/>
      <c r="I20" s="130">
        <v>40078</v>
      </c>
      <c r="J20" s="123"/>
      <c r="K20" s="41">
        <v>250000000</v>
      </c>
      <c r="L20" s="44"/>
      <c r="M20" s="41">
        <v>2284787.7500000005</v>
      </c>
      <c r="N20" s="44"/>
      <c r="O20" s="41">
        <v>-10776222</v>
      </c>
      <c r="P20" s="122"/>
      <c r="Q20" s="41">
        <v>575000</v>
      </c>
      <c r="R20" s="44"/>
      <c r="S20" s="41">
        <v>2875816.7087100977</v>
      </c>
      <c r="T20" s="44"/>
      <c r="U20" s="41">
        <f t="shared" si="0"/>
        <v>255040617.5412899</v>
      </c>
      <c r="V20" s="45"/>
      <c r="W20" s="225">
        <f t="shared" si="1"/>
        <v>4.9074459492199983E-2</v>
      </c>
      <c r="X20" s="45"/>
      <c r="Y20" s="41">
        <f t="shared" si="2"/>
        <v>250000000</v>
      </c>
      <c r="Z20" s="44"/>
      <c r="AA20" s="41">
        <f t="shared" si="3"/>
        <v>12268614.873049995</v>
      </c>
      <c r="AC20" s="127">
        <f t="shared" si="4"/>
        <v>12</v>
      </c>
      <c r="AD20" s="227"/>
      <c r="AF20" s="211"/>
    </row>
    <row r="21" spans="1:35">
      <c r="A21" s="127">
        <v>14</v>
      </c>
      <c r="C21" s="127" t="s">
        <v>85</v>
      </c>
      <c r="E21" s="226">
        <v>3.8899999999999997E-2</v>
      </c>
      <c r="G21" s="130">
        <v>44185</v>
      </c>
      <c r="I21" s="130">
        <v>40532</v>
      </c>
      <c r="K21" s="41">
        <v>52000000</v>
      </c>
      <c r="L21" s="41"/>
      <c r="M21" s="41">
        <v>383338.36948594218</v>
      </c>
      <c r="N21" s="41"/>
      <c r="O21" s="41">
        <v>0</v>
      </c>
      <c r="Q21" s="41">
        <v>0</v>
      </c>
      <c r="R21" s="41"/>
      <c r="S21" s="41">
        <v>6273664.2221528422</v>
      </c>
      <c r="T21" s="41"/>
      <c r="U21" s="41">
        <f t="shared" si="0"/>
        <v>45342997.408361211</v>
      </c>
      <c r="W21" s="225">
        <f t="shared" si="1"/>
        <v>5.5775483998088779E-2</v>
      </c>
      <c r="Y21" s="46">
        <f t="shared" si="2"/>
        <v>52000000</v>
      </c>
      <c r="Z21" s="41"/>
      <c r="AA21" s="46">
        <f t="shared" si="3"/>
        <v>2900325.1679006163</v>
      </c>
      <c r="AC21" s="127">
        <f t="shared" si="4"/>
        <v>14</v>
      </c>
      <c r="AD21" s="128"/>
      <c r="AF21" s="211"/>
    </row>
    <row r="22" spans="1:35">
      <c r="A22" s="127">
        <v>15</v>
      </c>
      <c r="C22" s="127" t="s">
        <v>86</v>
      </c>
      <c r="E22" s="226">
        <v>5.5500000000000001E-2</v>
      </c>
      <c r="G22" s="130">
        <v>51490</v>
      </c>
      <c r="I22" s="130">
        <v>40532</v>
      </c>
      <c r="K22" s="41">
        <v>35000000</v>
      </c>
      <c r="L22" s="41"/>
      <c r="M22" s="41">
        <v>258833.51792323033</v>
      </c>
      <c r="N22" s="41"/>
      <c r="O22" s="41">
        <v>0</v>
      </c>
      <c r="Q22" s="41">
        <v>0</v>
      </c>
      <c r="R22" s="41"/>
      <c r="S22" s="41">
        <v>5263821.6495898366</v>
      </c>
      <c r="T22" s="41"/>
      <c r="U22" s="41">
        <f t="shared" si="0"/>
        <v>29477344.832486935</v>
      </c>
      <c r="W22" s="225">
        <f t="shared" si="1"/>
        <v>6.7882497516345841E-2</v>
      </c>
      <c r="Y22" s="46">
        <f t="shared" si="2"/>
        <v>35000000</v>
      </c>
      <c r="Z22" s="46"/>
      <c r="AA22" s="46">
        <f t="shared" si="3"/>
        <v>2375887.4130721046</v>
      </c>
      <c r="AC22" s="127">
        <f t="shared" si="4"/>
        <v>15</v>
      </c>
      <c r="AD22" s="128"/>
      <c r="AF22" s="211"/>
    </row>
    <row r="23" spans="1:35">
      <c r="A23" s="127">
        <v>16</v>
      </c>
      <c r="C23" s="127" t="s">
        <v>87</v>
      </c>
      <c r="E23" s="226">
        <v>4.4499999999999998E-2</v>
      </c>
      <c r="G23" s="130">
        <v>51849</v>
      </c>
      <c r="I23" s="130">
        <v>40891</v>
      </c>
      <c r="K23" s="41">
        <v>85000000</v>
      </c>
      <c r="L23" s="41"/>
      <c r="M23" s="41">
        <v>692833.13</v>
      </c>
      <c r="N23" s="41"/>
      <c r="O23" s="41">
        <v>10557000</v>
      </c>
      <c r="Q23" s="41">
        <v>0</v>
      </c>
      <c r="R23" s="41"/>
      <c r="S23" s="41">
        <v>0</v>
      </c>
      <c r="T23" s="41"/>
      <c r="U23" s="41">
        <f t="shared" si="0"/>
        <v>73750166.870000005</v>
      </c>
      <c r="W23" s="225">
        <f t="shared" si="1"/>
        <v>5.3398480565838784E-2</v>
      </c>
      <c r="Y23" s="46">
        <f t="shared" si="2"/>
        <v>85000000</v>
      </c>
      <c r="Z23" s="46"/>
      <c r="AA23" s="46">
        <f t="shared" si="3"/>
        <v>4538870.8480962962</v>
      </c>
      <c r="AC23" s="127">
        <f t="shared" si="4"/>
        <v>16</v>
      </c>
      <c r="AD23" s="128"/>
      <c r="AF23" s="211"/>
    </row>
    <row r="24" spans="1:35">
      <c r="A24" s="127">
        <v>17</v>
      </c>
      <c r="C24" s="127" t="s">
        <v>161</v>
      </c>
      <c r="E24" s="226">
        <v>4.2299999999999997E-2</v>
      </c>
      <c r="G24" s="130">
        <v>54025</v>
      </c>
      <c r="I24" s="130">
        <v>41243</v>
      </c>
      <c r="K24" s="41">
        <v>80000000</v>
      </c>
      <c r="L24" s="41"/>
      <c r="M24" s="41">
        <v>730832.49999999988</v>
      </c>
      <c r="N24" s="41"/>
      <c r="O24" s="41">
        <v>18546870</v>
      </c>
      <c r="Q24" s="41">
        <v>0</v>
      </c>
      <c r="R24" s="41"/>
      <c r="S24" s="41">
        <v>105020.45965535883</v>
      </c>
      <c r="T24" s="41"/>
      <c r="U24" s="41">
        <f t="shared" si="0"/>
        <v>60617277.040344641</v>
      </c>
      <c r="W24" s="225">
        <f t="shared" si="1"/>
        <v>5.8681663596242842E-2</v>
      </c>
      <c r="Y24" s="46">
        <f t="shared" si="2"/>
        <v>80000000</v>
      </c>
      <c r="Z24" s="46"/>
      <c r="AA24" s="46">
        <f t="shared" si="3"/>
        <v>4694533.0876994273</v>
      </c>
      <c r="AC24" s="127">
        <f t="shared" si="4"/>
        <v>17</v>
      </c>
      <c r="AD24" s="128"/>
      <c r="AF24" s="211"/>
    </row>
    <row r="25" spans="1:35">
      <c r="A25" s="127">
        <v>18</v>
      </c>
      <c r="C25" s="127" t="s">
        <v>160</v>
      </c>
      <c r="E25" s="226">
        <v>8.3999999999999995E-3</v>
      </c>
      <c r="G25" s="130">
        <v>42596</v>
      </c>
      <c r="I25" s="130">
        <v>41500</v>
      </c>
      <c r="K25" s="41">
        <v>90000000</v>
      </c>
      <c r="L25" s="41"/>
      <c r="M25" s="41">
        <v>512137.68000000005</v>
      </c>
      <c r="N25" s="41"/>
      <c r="O25" s="41">
        <v>-2900680</v>
      </c>
      <c r="Q25" s="41">
        <v>0</v>
      </c>
      <c r="R25" s="41"/>
      <c r="S25" s="41">
        <v>0</v>
      </c>
      <c r="T25" s="41"/>
      <c r="U25" s="41">
        <f t="shared" si="0"/>
        <v>92388542.319999993</v>
      </c>
      <c r="W25" s="225">
        <f t="shared" si="1"/>
        <v>-4.3964796511730518E-4</v>
      </c>
      <c r="Y25" s="46">
        <f t="shared" si="2"/>
        <v>90000000</v>
      </c>
      <c r="Z25" s="46"/>
      <c r="AA25" s="46">
        <f t="shared" si="3"/>
        <v>-39568.316860557468</v>
      </c>
      <c r="AC25" s="127">
        <f t="shared" si="4"/>
        <v>18</v>
      </c>
      <c r="AD25" s="128"/>
      <c r="AF25" s="211"/>
    </row>
    <row r="26" spans="1:35">
      <c r="A26" s="127">
        <v>19</v>
      </c>
      <c r="C26" s="127" t="s">
        <v>180</v>
      </c>
      <c r="E26" s="226">
        <v>4.1099999999999998E-2</v>
      </c>
      <c r="F26" s="110">
        <v>6</v>
      </c>
      <c r="G26" s="130">
        <v>52946</v>
      </c>
      <c r="I26" s="130">
        <v>41988</v>
      </c>
      <c r="K26" s="41">
        <v>60000000</v>
      </c>
      <c r="L26" s="41"/>
      <c r="M26" s="41">
        <v>450000</v>
      </c>
      <c r="N26" s="41"/>
      <c r="O26" s="41">
        <v>-5429000</v>
      </c>
      <c r="Q26" s="41">
        <v>0</v>
      </c>
      <c r="R26" s="41"/>
      <c r="S26" s="41">
        <v>0</v>
      </c>
      <c r="T26" s="41"/>
      <c r="U26" s="41">
        <f t="shared" si="0"/>
        <v>64979000</v>
      </c>
      <c r="W26" s="225">
        <f t="shared" si="1"/>
        <v>3.6524241406962199E-2</v>
      </c>
      <c r="Y26" s="46">
        <f t="shared" si="2"/>
        <v>60000000</v>
      </c>
      <c r="Z26" s="46"/>
      <c r="AA26" s="46">
        <f t="shared" si="3"/>
        <v>2191454.4844177319</v>
      </c>
      <c r="AD26" s="128"/>
      <c r="AF26" s="211"/>
    </row>
    <row r="27" spans="1:35">
      <c r="A27" s="127">
        <v>20</v>
      </c>
      <c r="C27" s="127" t="s">
        <v>88</v>
      </c>
      <c r="E27" s="226">
        <v>4.4999999999999998E-2</v>
      </c>
      <c r="F27" s="110">
        <v>2</v>
      </c>
      <c r="G27" s="130">
        <v>53220</v>
      </c>
      <c r="I27" s="130">
        <v>42262</v>
      </c>
      <c r="K27" s="41">
        <v>120000000</v>
      </c>
      <c r="L27" s="41"/>
      <c r="M27" s="41">
        <f>+K27*0.01</f>
        <v>1200000</v>
      </c>
      <c r="N27" s="41"/>
      <c r="O27" s="41">
        <v>0</v>
      </c>
      <c r="Q27" s="41">
        <v>0</v>
      </c>
      <c r="R27" s="41"/>
      <c r="S27" s="41">
        <v>0</v>
      </c>
      <c r="T27" s="41"/>
      <c r="U27" s="41">
        <f t="shared" si="0"/>
        <v>118800000</v>
      </c>
      <c r="W27" s="225">
        <f t="shared" si="1"/>
        <v>4.5615126059218754E-2</v>
      </c>
      <c r="Y27" s="47">
        <f t="shared" si="2"/>
        <v>120000000</v>
      </c>
      <c r="Z27" s="46"/>
      <c r="AA27" s="47">
        <f t="shared" si="3"/>
        <v>5473815.1271062503</v>
      </c>
      <c r="AD27" s="128"/>
      <c r="AF27" s="211"/>
    </row>
    <row r="28" spans="1:35">
      <c r="A28" s="127">
        <v>21</v>
      </c>
      <c r="E28" s="124"/>
      <c r="G28" s="130"/>
      <c r="I28" s="130"/>
      <c r="W28" s="217"/>
      <c r="Y28" s="223">
        <f>+SUM(Y9:Y27)</f>
        <v>1513000000</v>
      </c>
      <c r="Z28" s="133"/>
      <c r="AA28" s="223">
        <f>+SUM(AA9:AA27)</f>
        <v>81622830.492928579</v>
      </c>
      <c r="AC28" s="127">
        <f t="shared" ref="AC28:AC43" si="5">+A28</f>
        <v>21</v>
      </c>
      <c r="AE28" s="224"/>
      <c r="AF28" s="211"/>
    </row>
    <row r="29" spans="1:35">
      <c r="A29" s="127">
        <v>22</v>
      </c>
      <c r="E29" s="124"/>
      <c r="G29" s="130"/>
      <c r="I29" s="130"/>
      <c r="W29" s="217"/>
      <c r="Y29" s="223" t="s">
        <v>164</v>
      </c>
      <c r="Z29" s="133"/>
      <c r="AA29" s="223"/>
      <c r="AC29" s="127">
        <f t="shared" si="5"/>
        <v>22</v>
      </c>
      <c r="AF29" s="211"/>
    </row>
    <row r="30" spans="1:35">
      <c r="A30" s="127">
        <v>23</v>
      </c>
      <c r="C30" s="127" t="s">
        <v>89</v>
      </c>
      <c r="D30" s="125"/>
      <c r="E30" s="131">
        <v>8.8499999999999995E-2</v>
      </c>
      <c r="F30" s="125">
        <v>3</v>
      </c>
      <c r="G30" s="126">
        <v>46909</v>
      </c>
      <c r="H30" s="129"/>
      <c r="I30" s="130">
        <v>37400</v>
      </c>
      <c r="K30" s="128">
        <v>10000000</v>
      </c>
      <c r="S30" s="222">
        <v>-2228153</v>
      </c>
      <c r="U30" s="132">
        <f>K30-M30-S30</f>
        <v>12228153</v>
      </c>
      <c r="V30" s="133"/>
      <c r="W30" s="218">
        <f>YIELD(I30,G30,E30,U30/K30*100,100,2,0)</f>
        <v>6.9809831044499712E-2</v>
      </c>
      <c r="X30" s="133"/>
      <c r="Y30" s="132"/>
      <c r="Z30" s="125">
        <v>4</v>
      </c>
      <c r="AA30" s="49">
        <f>-PMT(W30,(YEAR(G30)-YEAR(I30)),S30)</f>
        <v>-188084.26632318582</v>
      </c>
      <c r="AC30" s="127">
        <f t="shared" si="5"/>
        <v>23</v>
      </c>
      <c r="AD30" s="124"/>
      <c r="AF30" s="211"/>
    </row>
    <row r="31" spans="1:35">
      <c r="A31" s="127">
        <v>24</v>
      </c>
      <c r="C31" s="127" t="s">
        <v>89</v>
      </c>
      <c r="D31" s="125"/>
      <c r="E31" s="131">
        <v>8.8300000000000003E-2</v>
      </c>
      <c r="F31" s="125">
        <v>3</v>
      </c>
      <c r="G31" s="126">
        <v>46909</v>
      </c>
      <c r="H31" s="129"/>
      <c r="I31" s="130">
        <v>37714</v>
      </c>
      <c r="K31" s="128">
        <v>10000000</v>
      </c>
      <c r="S31" s="222">
        <v>-450768.99999999994</v>
      </c>
      <c r="U31" s="132">
        <f>K31-M31-S31</f>
        <v>10450769</v>
      </c>
      <c r="V31" s="133"/>
      <c r="W31" s="218">
        <f>YIELD(I31,G31,E31,U31/K31*100,100,2,0)</f>
        <v>8.3949643464908075E-2</v>
      </c>
      <c r="X31" s="133"/>
      <c r="Y31" s="132"/>
      <c r="Z31" s="125">
        <v>4</v>
      </c>
      <c r="AA31" s="49">
        <f>-PMT(W31,(YEAR(G31)-YEAR(I31)),S31)</f>
        <v>-43661.153827584996</v>
      </c>
      <c r="AC31" s="127">
        <f t="shared" si="5"/>
        <v>24</v>
      </c>
      <c r="AD31" s="124"/>
      <c r="AE31" s="128"/>
      <c r="AF31" s="211"/>
    </row>
    <row r="32" spans="1:35">
      <c r="A32" s="127">
        <v>25</v>
      </c>
      <c r="C32" s="127" t="s">
        <v>89</v>
      </c>
      <c r="D32" s="125"/>
      <c r="E32" s="131">
        <v>8.8300000000000003E-2</v>
      </c>
      <c r="F32" s="125">
        <v>3</v>
      </c>
      <c r="G32" s="126">
        <v>44924</v>
      </c>
      <c r="H32" s="129"/>
      <c r="I32" s="130">
        <v>37691</v>
      </c>
      <c r="K32" s="128">
        <v>5000000</v>
      </c>
      <c r="S32" s="222">
        <v>92363.000000000029</v>
      </c>
      <c r="U32" s="132">
        <f>K32-M32-S32</f>
        <v>4907637</v>
      </c>
      <c r="V32" s="133"/>
      <c r="W32" s="218">
        <f>YIELD(I32,G32,E32,U32/K32*100,100,2,0)</f>
        <v>9.0293815979527764E-2</v>
      </c>
      <c r="X32" s="133"/>
      <c r="Y32" s="132"/>
      <c r="Z32" s="125">
        <v>4</v>
      </c>
      <c r="AA32" s="49">
        <f>-PMT(W32,(YEAR(G32)-YEAR(I32)),S32)</f>
        <v>10340.69316564882</v>
      </c>
      <c r="AC32" s="127">
        <f t="shared" si="5"/>
        <v>25</v>
      </c>
      <c r="AD32" s="124"/>
      <c r="AE32" s="128"/>
      <c r="AF32" s="211"/>
    </row>
    <row r="33" spans="1:37" s="50" customFormat="1">
      <c r="A33" s="127">
        <v>26</v>
      </c>
      <c r="C33" s="127" t="s">
        <v>89</v>
      </c>
      <c r="D33" s="125"/>
      <c r="E33" s="135">
        <v>5.7169999999999999E-2</v>
      </c>
      <c r="F33" s="125">
        <v>3</v>
      </c>
      <c r="G33" s="51">
        <v>49004</v>
      </c>
      <c r="H33" s="52"/>
      <c r="I33" s="51">
        <v>40177</v>
      </c>
      <c r="J33" s="52"/>
      <c r="K33" s="221">
        <v>17000000</v>
      </c>
      <c r="L33" s="52"/>
      <c r="M33" s="221"/>
      <c r="N33" s="52"/>
      <c r="O33" s="52"/>
      <c r="P33" s="52"/>
      <c r="Q33" s="52"/>
      <c r="R33" s="52"/>
      <c r="S33" s="220">
        <v>1916297.1170360595</v>
      </c>
      <c r="T33" s="52"/>
      <c r="U33" s="132">
        <f>K33-M33-S33</f>
        <v>15083702.882963941</v>
      </c>
      <c r="V33" s="52"/>
      <c r="W33" s="218">
        <f>YIELD(I33,G33,E33,U33/K33*100,100,2,0)</f>
        <v>6.6608254872293382E-2</v>
      </c>
      <c r="X33" s="52"/>
      <c r="Y33" s="53"/>
      <c r="Z33" s="125">
        <v>4</v>
      </c>
      <c r="AA33" s="53">
        <f>-PMT(W33,(YEAR(G33)-YEAR(I33)),S33)</f>
        <v>159445.77488649799</v>
      </c>
      <c r="AB33" s="127"/>
      <c r="AC33" s="127">
        <f t="shared" si="5"/>
        <v>26</v>
      </c>
      <c r="AD33" s="127"/>
      <c r="AE33" s="128"/>
      <c r="AF33" s="211"/>
      <c r="AG33" s="127"/>
      <c r="AH33" s="127"/>
      <c r="AI33" s="127"/>
      <c r="AJ33" s="121"/>
      <c r="AK33" s="121"/>
    </row>
    <row r="34" spans="1:37" s="50" customFormat="1">
      <c r="A34" s="127">
        <v>27</v>
      </c>
      <c r="C34" s="127" t="s">
        <v>89</v>
      </c>
      <c r="D34" s="125"/>
      <c r="E34" s="135">
        <v>6.5500000000000003E-2</v>
      </c>
      <c r="F34" s="125">
        <v>3</v>
      </c>
      <c r="G34" s="51">
        <v>48488</v>
      </c>
      <c r="H34" s="52"/>
      <c r="I34" s="51">
        <v>39813</v>
      </c>
      <c r="J34" s="52"/>
      <c r="K34" s="221">
        <v>66700000</v>
      </c>
      <c r="L34" s="52"/>
      <c r="M34" s="221"/>
      <c r="N34" s="52"/>
      <c r="O34" s="52"/>
      <c r="P34" s="52"/>
      <c r="Q34" s="52"/>
      <c r="R34" s="52"/>
      <c r="S34" s="220">
        <v>3709174.4508350072</v>
      </c>
      <c r="T34" s="52"/>
      <c r="U34" s="132">
        <f>K34-M34-S34</f>
        <v>62990825.549164996</v>
      </c>
      <c r="V34" s="52"/>
      <c r="W34" s="218">
        <f>YIELD(I34,G34,E34,U34/K34*100,100,2,0)</f>
        <v>7.0338383648514316E-2</v>
      </c>
      <c r="X34" s="52"/>
      <c r="Y34" s="219"/>
      <c r="Z34" s="125">
        <v>4</v>
      </c>
      <c r="AA34" s="219">
        <f>-PMT(W34,(YEAR(G34)-YEAR(I34)),S34)</f>
        <v>324360.47034696257</v>
      </c>
      <c r="AB34" s="127"/>
      <c r="AC34" s="127">
        <f t="shared" si="5"/>
        <v>27</v>
      </c>
      <c r="AD34" s="127"/>
      <c r="AE34" s="127"/>
      <c r="AF34" s="211"/>
      <c r="AG34" s="127"/>
      <c r="AH34" s="127"/>
      <c r="AI34" s="127"/>
      <c r="AJ34" s="121"/>
      <c r="AK34" s="121"/>
    </row>
    <row r="35" spans="1:37">
      <c r="A35" s="127">
        <v>28</v>
      </c>
      <c r="E35" s="127"/>
      <c r="G35" s="127"/>
      <c r="I35" s="127"/>
      <c r="K35" s="127"/>
      <c r="S35" s="127"/>
      <c r="U35" s="127"/>
      <c r="W35" s="218"/>
      <c r="Y35" s="132">
        <f>+SUM(Y28:Y34)</f>
        <v>1513000000</v>
      </c>
      <c r="AA35" s="49">
        <f>+SUM(AA28:AA34)</f>
        <v>81885232.011176929</v>
      </c>
      <c r="AC35" s="127">
        <f t="shared" si="5"/>
        <v>28</v>
      </c>
      <c r="AF35" s="211"/>
    </row>
    <row r="36" spans="1:37" ht="12.95" customHeight="1">
      <c r="A36" s="127">
        <v>29</v>
      </c>
      <c r="D36" s="125">
        <v>5</v>
      </c>
      <c r="E36" s="128" t="s">
        <v>159</v>
      </c>
      <c r="F36" s="123"/>
      <c r="K36" s="128">
        <f>+'Exhibit No.  MTT-2 Page 4'!P19</f>
        <v>100000000</v>
      </c>
      <c r="U36" s="132"/>
      <c r="W36" s="217">
        <f>+'Exhibit No.  MTT-2 Page 4'!P20</f>
        <v>2.0388505555555558E-2</v>
      </c>
      <c r="Y36" s="214">
        <f>+'Exhibit No.  MTT-2 Page 4'!P19</f>
        <v>100000000</v>
      </c>
      <c r="AA36" s="214">
        <f>+W36*Y36</f>
        <v>2038850.5555555557</v>
      </c>
      <c r="AC36" s="127">
        <f t="shared" si="5"/>
        <v>29</v>
      </c>
      <c r="AD36" s="128"/>
      <c r="AF36" s="211"/>
    </row>
    <row r="37" spans="1:37" ht="12" thickBot="1">
      <c r="A37" s="127">
        <v>30</v>
      </c>
      <c r="F37" s="216" t="str">
        <f>"TOTAL DEBT OUTSTANDING AND COST OF DEBT AT "&amp;TEXT(Y7,"mmmm d, yyyy")</f>
        <v>TOTAL DEBT OUTSTANDING AND COST OF DEBT AT December 31, 2015</v>
      </c>
      <c r="U37" s="215"/>
      <c r="W37" s="127"/>
      <c r="Y37" s="136">
        <f>SUM(Y35:Y36)</f>
        <v>1613000000</v>
      </c>
      <c r="AA37" s="136">
        <f>SUM(AA35:AA36)</f>
        <v>83924082.566732481</v>
      </c>
      <c r="AC37" s="127">
        <f t="shared" si="5"/>
        <v>30</v>
      </c>
      <c r="AF37" s="211"/>
    </row>
    <row r="38" spans="1:37" ht="12" thickTop="1">
      <c r="A38" s="127">
        <v>31</v>
      </c>
      <c r="U38" s="210"/>
      <c r="AC38" s="127">
        <f t="shared" si="5"/>
        <v>31</v>
      </c>
      <c r="AF38" s="211"/>
    </row>
    <row r="39" spans="1:37">
      <c r="A39" s="127">
        <v>32</v>
      </c>
      <c r="Q39" s="212" t="s">
        <v>158</v>
      </c>
      <c r="R39" s="213"/>
      <c r="S39" s="212"/>
      <c r="T39" s="213"/>
      <c r="U39" s="214"/>
      <c r="V39" s="213"/>
      <c r="W39" s="212">
        <f>AA37/Y37</f>
        <v>5.2029809402809969E-2</v>
      </c>
      <c r="Y39" s="127"/>
      <c r="AA39" s="127"/>
      <c r="AC39" s="127">
        <f t="shared" si="5"/>
        <v>32</v>
      </c>
      <c r="AF39" s="211"/>
    </row>
    <row r="40" spans="1:37">
      <c r="A40" s="127">
        <v>33</v>
      </c>
      <c r="B40" s="125"/>
      <c r="D40" s="229">
        <v>1</v>
      </c>
      <c r="E40" s="230" t="s">
        <v>141</v>
      </c>
      <c r="F40" s="231"/>
      <c r="G40" s="233"/>
      <c r="H40" s="231"/>
      <c r="I40" s="230"/>
      <c r="J40" s="231"/>
      <c r="K40" s="230"/>
      <c r="L40" s="231"/>
      <c r="M40" s="230"/>
      <c r="N40" s="231"/>
      <c r="O40" s="230"/>
      <c r="P40" s="231"/>
      <c r="Q40" s="230"/>
      <c r="R40" s="231"/>
      <c r="S40" s="230"/>
      <c r="T40" s="231"/>
      <c r="U40" s="232"/>
      <c r="Y40" s="132"/>
      <c r="AA40" s="132"/>
      <c r="AC40" s="127">
        <f t="shared" si="5"/>
        <v>33</v>
      </c>
    </row>
    <row r="41" spans="1:37" ht="24.75" customHeight="1">
      <c r="A41" s="127">
        <v>34</v>
      </c>
      <c r="B41" s="125"/>
      <c r="D41" s="229">
        <f>+D40+1</f>
        <v>2</v>
      </c>
      <c r="E41" s="301" t="s">
        <v>170</v>
      </c>
      <c r="F41" s="301"/>
      <c r="G41" s="301"/>
      <c r="H41" s="301"/>
      <c r="I41" s="301"/>
      <c r="J41" s="301"/>
      <c r="K41" s="301"/>
      <c r="L41" s="301"/>
      <c r="M41" s="301"/>
      <c r="N41" s="301"/>
      <c r="O41" s="301"/>
      <c r="P41" s="301"/>
      <c r="Q41" s="301"/>
      <c r="R41" s="301"/>
      <c r="S41" s="301"/>
      <c r="T41" s="301"/>
      <c r="U41" s="301"/>
      <c r="W41" s="209"/>
      <c r="Y41" s="132"/>
      <c r="AA41" s="132"/>
      <c r="AC41" s="127">
        <f t="shared" si="5"/>
        <v>34</v>
      </c>
    </row>
    <row r="42" spans="1:37">
      <c r="A42" s="127">
        <v>35</v>
      </c>
      <c r="B42" s="125"/>
      <c r="D42" s="229">
        <f>+D41+1</f>
        <v>3</v>
      </c>
      <c r="E42" s="231" t="s">
        <v>90</v>
      </c>
      <c r="F42" s="231"/>
      <c r="G42" s="233"/>
      <c r="H42" s="231"/>
      <c r="I42" s="231"/>
      <c r="J42" s="231"/>
      <c r="K42" s="230"/>
      <c r="L42" s="231"/>
      <c r="M42" s="230"/>
      <c r="N42" s="231"/>
      <c r="O42" s="230"/>
      <c r="P42" s="231"/>
      <c r="Q42" s="230"/>
      <c r="R42" s="231"/>
      <c r="S42" s="230"/>
      <c r="T42" s="231"/>
      <c r="U42" s="230"/>
      <c r="Y42" s="132"/>
      <c r="AA42" s="132"/>
      <c r="AC42" s="127">
        <f t="shared" si="5"/>
        <v>35</v>
      </c>
    </row>
    <row r="43" spans="1:37">
      <c r="A43" s="127">
        <v>36</v>
      </c>
      <c r="B43" s="125"/>
      <c r="D43" s="229">
        <f>+D42+1</f>
        <v>4</v>
      </c>
      <c r="E43" s="231" t="s">
        <v>91</v>
      </c>
      <c r="F43" s="231"/>
      <c r="G43" s="233"/>
      <c r="H43" s="231"/>
      <c r="I43" s="230"/>
      <c r="J43" s="231"/>
      <c r="K43" s="231"/>
      <c r="L43" s="231"/>
      <c r="M43" s="231"/>
      <c r="N43" s="231"/>
      <c r="O43" s="231"/>
      <c r="P43" s="231"/>
      <c r="Q43" s="231"/>
      <c r="R43" s="231"/>
      <c r="S43" s="231"/>
      <c r="T43" s="231"/>
      <c r="U43" s="231"/>
      <c r="Y43" s="127"/>
      <c r="AA43" s="127"/>
      <c r="AC43" s="127">
        <f t="shared" si="5"/>
        <v>36</v>
      </c>
    </row>
    <row r="44" spans="1:37">
      <c r="B44" s="125"/>
      <c r="D44" s="229">
        <f>+D43+1</f>
        <v>5</v>
      </c>
      <c r="E44" s="230" t="s">
        <v>154</v>
      </c>
      <c r="F44" s="231"/>
      <c r="G44" s="233"/>
      <c r="H44" s="231"/>
      <c r="I44" s="230"/>
      <c r="J44" s="231"/>
      <c r="K44" s="230"/>
      <c r="L44" s="231"/>
      <c r="M44" s="230"/>
      <c r="N44" s="231"/>
      <c r="O44" s="230"/>
      <c r="P44" s="231"/>
      <c r="Q44" s="230"/>
      <c r="R44" s="231"/>
      <c r="S44" s="230"/>
      <c r="T44" s="231"/>
      <c r="U44" s="230"/>
    </row>
    <row r="45" spans="1:37">
      <c r="B45" s="125"/>
      <c r="D45" s="229">
        <v>6</v>
      </c>
      <c r="E45" s="230" t="s">
        <v>181</v>
      </c>
    </row>
    <row r="46" spans="1:37">
      <c r="B46" s="125"/>
    </row>
    <row r="47" spans="1:37" ht="15.75">
      <c r="B47" s="246"/>
    </row>
    <row r="48" spans="1:37">
      <c r="B48" s="125"/>
    </row>
    <row r="49" spans="2:27">
      <c r="B49" s="125"/>
    </row>
    <row r="50" spans="2:27">
      <c r="B50" s="125"/>
      <c r="I50" s="127"/>
      <c r="K50" s="127"/>
      <c r="M50" s="127"/>
      <c r="O50" s="127"/>
      <c r="Q50" s="127"/>
      <c r="S50" s="127"/>
      <c r="U50" s="127"/>
      <c r="W50" s="127"/>
      <c r="Y50" s="127"/>
      <c r="AA50" s="127"/>
    </row>
    <row r="51" spans="2:27">
      <c r="G51" s="128"/>
      <c r="I51" s="127"/>
      <c r="K51" s="127"/>
      <c r="M51" s="127"/>
      <c r="O51" s="127"/>
      <c r="Q51" s="127"/>
      <c r="S51" s="127"/>
      <c r="U51" s="127"/>
      <c r="W51" s="127"/>
      <c r="Y51" s="127"/>
      <c r="AA51" s="127"/>
    </row>
  </sheetData>
  <mergeCells count="4">
    <mergeCell ref="A1:AC1"/>
    <mergeCell ref="A2:AC2"/>
    <mergeCell ref="A3:AC3"/>
    <mergeCell ref="E41:U41"/>
  </mergeCells>
  <conditionalFormatting sqref="G9:G27 I9:I27">
    <cfRule type="expression" dxfId="1" priority="1" stopIfTrue="1">
      <formula>(G9&lt;#REF!)</formula>
    </cfRule>
  </conditionalFormatting>
  <pageMargins left="0.48" right="0.48" top="0.5" bottom="0.5" header="0.5" footer="0.5"/>
  <pageSetup scale="72" orientation="landscape" r:id="rId1"/>
  <headerFooter scaleWithDoc="0" alignWithMargins="0">
    <oddHeader>&amp;RExhibit No.___(MTT-2)</oddHeader>
    <oddFooter>&amp;R&amp;12Page &amp;P of &amp;N</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S47"/>
  <sheetViews>
    <sheetView view="pageLayout" topLeftCell="N1" zoomScaleNormal="100" workbookViewId="0">
      <selection activeCell="B16" sqref="B16"/>
    </sheetView>
  </sheetViews>
  <sheetFormatPr defaultRowHeight="12.75"/>
  <cols>
    <col min="1" max="1" width="3.28515625" style="76" bestFit="1" customWidth="1"/>
    <col min="2" max="2" width="33.5703125" style="76" customWidth="1"/>
    <col min="3" max="14" width="11.5703125" style="76" bestFit="1" customWidth="1"/>
    <col min="15" max="15" width="12" style="76" customWidth="1"/>
    <col min="16" max="16" width="11.5703125" style="76" bestFit="1" customWidth="1"/>
    <col min="17" max="17" width="1.5703125" style="76" customWidth="1"/>
    <col min="18" max="18" width="14.42578125" style="76" bestFit="1" customWidth="1"/>
    <col min="19" max="19" width="14" style="76" bestFit="1" customWidth="1"/>
    <col min="20" max="256" width="9.140625" style="76"/>
    <col min="257" max="257" width="4.7109375" style="76" customWidth="1"/>
    <col min="258" max="258" width="24.28515625" style="76" customWidth="1"/>
    <col min="259" max="259" width="8" style="76" customWidth="1"/>
    <col min="260" max="260" width="12.7109375" style="76" customWidth="1"/>
    <col min="261" max="261" width="10.140625" style="76" bestFit="1" customWidth="1"/>
    <col min="262" max="263" width="8.140625" style="76" customWidth="1"/>
    <col min="264" max="266" width="8.28515625" style="76" customWidth="1"/>
    <col min="267" max="268" width="8.42578125" style="76" customWidth="1"/>
    <col min="269" max="269" width="8.28515625" style="76" customWidth="1"/>
    <col min="270" max="270" width="8.140625" style="76" customWidth="1"/>
    <col min="271" max="271" width="8.28515625" style="76" customWidth="1"/>
    <col min="272" max="272" width="11.28515625" style="76" customWidth="1"/>
    <col min="273" max="273" width="9.85546875" style="76" bestFit="1" customWidth="1"/>
    <col min="274" max="512" width="9.140625" style="76"/>
    <col min="513" max="513" width="4.7109375" style="76" customWidth="1"/>
    <col min="514" max="514" width="24.28515625" style="76" customWidth="1"/>
    <col min="515" max="515" width="8" style="76" customWidth="1"/>
    <col min="516" max="516" width="12.7109375" style="76" customWidth="1"/>
    <col min="517" max="517" width="10.140625" style="76" bestFit="1" customWidth="1"/>
    <col min="518" max="519" width="8.140625" style="76" customWidth="1"/>
    <col min="520" max="522" width="8.28515625" style="76" customWidth="1"/>
    <col min="523" max="524" width="8.42578125" style="76" customWidth="1"/>
    <col min="525" max="525" width="8.28515625" style="76" customWidth="1"/>
    <col min="526" max="526" width="8.140625" style="76" customWidth="1"/>
    <col min="527" max="527" width="8.28515625" style="76" customWidth="1"/>
    <col min="528" max="528" width="11.28515625" style="76" customWidth="1"/>
    <col min="529" max="529" width="9.85546875" style="76" bestFit="1" customWidth="1"/>
    <col min="530" max="768" width="9.140625" style="76"/>
    <col min="769" max="769" width="4.7109375" style="76" customWidth="1"/>
    <col min="770" max="770" width="24.28515625" style="76" customWidth="1"/>
    <col min="771" max="771" width="8" style="76" customWidth="1"/>
    <col min="772" max="772" width="12.7109375" style="76" customWidth="1"/>
    <col min="773" max="773" width="10.140625" style="76" bestFit="1" customWidth="1"/>
    <col min="774" max="775" width="8.140625" style="76" customWidth="1"/>
    <col min="776" max="778" width="8.28515625" style="76" customWidth="1"/>
    <col min="779" max="780" width="8.42578125" style="76" customWidth="1"/>
    <col min="781" max="781" width="8.28515625" style="76" customWidth="1"/>
    <col min="782" max="782" width="8.140625" style="76" customWidth="1"/>
    <col min="783" max="783" width="8.28515625" style="76" customWidth="1"/>
    <col min="784" max="784" width="11.28515625" style="76" customWidth="1"/>
    <col min="785" max="785" width="9.85546875" style="76" bestFit="1" customWidth="1"/>
    <col min="786" max="1024" width="9.140625" style="76"/>
    <col min="1025" max="1025" width="4.7109375" style="76" customWidth="1"/>
    <col min="1026" max="1026" width="24.28515625" style="76" customWidth="1"/>
    <col min="1027" max="1027" width="8" style="76" customWidth="1"/>
    <col min="1028" max="1028" width="12.7109375" style="76" customWidth="1"/>
    <col min="1029" max="1029" width="10.140625" style="76" bestFit="1" customWidth="1"/>
    <col min="1030" max="1031" width="8.140625" style="76" customWidth="1"/>
    <col min="1032" max="1034" width="8.28515625" style="76" customWidth="1"/>
    <col min="1035" max="1036" width="8.42578125" style="76" customWidth="1"/>
    <col min="1037" max="1037" width="8.28515625" style="76" customWidth="1"/>
    <col min="1038" max="1038" width="8.140625" style="76" customWidth="1"/>
    <col min="1039" max="1039" width="8.28515625" style="76" customWidth="1"/>
    <col min="1040" max="1040" width="11.28515625" style="76" customWidth="1"/>
    <col min="1041" max="1041" width="9.85546875" style="76" bestFit="1" customWidth="1"/>
    <col min="1042" max="1280" width="9.140625" style="76"/>
    <col min="1281" max="1281" width="4.7109375" style="76" customWidth="1"/>
    <col min="1282" max="1282" width="24.28515625" style="76" customWidth="1"/>
    <col min="1283" max="1283" width="8" style="76" customWidth="1"/>
    <col min="1284" max="1284" width="12.7109375" style="76" customWidth="1"/>
    <col min="1285" max="1285" width="10.140625" style="76" bestFit="1" customWidth="1"/>
    <col min="1286" max="1287" width="8.140625" style="76" customWidth="1"/>
    <col min="1288" max="1290" width="8.28515625" style="76" customWidth="1"/>
    <col min="1291" max="1292" width="8.42578125" style="76" customWidth="1"/>
    <col min="1293" max="1293" width="8.28515625" style="76" customWidth="1"/>
    <col min="1294" max="1294" width="8.140625" style="76" customWidth="1"/>
    <col min="1295" max="1295" width="8.28515625" style="76" customWidth="1"/>
    <col min="1296" max="1296" width="11.28515625" style="76" customWidth="1"/>
    <col min="1297" max="1297" width="9.85546875" style="76" bestFit="1" customWidth="1"/>
    <col min="1298" max="1536" width="9.140625" style="76"/>
    <col min="1537" max="1537" width="4.7109375" style="76" customWidth="1"/>
    <col min="1538" max="1538" width="24.28515625" style="76" customWidth="1"/>
    <col min="1539" max="1539" width="8" style="76" customWidth="1"/>
    <col min="1540" max="1540" width="12.7109375" style="76" customWidth="1"/>
    <col min="1541" max="1541" width="10.140625" style="76" bestFit="1" customWidth="1"/>
    <col min="1542" max="1543" width="8.140625" style="76" customWidth="1"/>
    <col min="1544" max="1546" width="8.28515625" style="76" customWidth="1"/>
    <col min="1547" max="1548" width="8.42578125" style="76" customWidth="1"/>
    <col min="1549" max="1549" width="8.28515625" style="76" customWidth="1"/>
    <col min="1550" max="1550" width="8.140625" style="76" customWidth="1"/>
    <col min="1551" max="1551" width="8.28515625" style="76" customWidth="1"/>
    <col min="1552" max="1552" width="11.28515625" style="76" customWidth="1"/>
    <col min="1553" max="1553" width="9.85546875" style="76" bestFit="1" customWidth="1"/>
    <col min="1554" max="1792" width="9.140625" style="76"/>
    <col min="1793" max="1793" width="4.7109375" style="76" customWidth="1"/>
    <col min="1794" max="1794" width="24.28515625" style="76" customWidth="1"/>
    <col min="1795" max="1795" width="8" style="76" customWidth="1"/>
    <col min="1796" max="1796" width="12.7109375" style="76" customWidth="1"/>
    <col min="1797" max="1797" width="10.140625" style="76" bestFit="1" customWidth="1"/>
    <col min="1798" max="1799" width="8.140625" style="76" customWidth="1"/>
    <col min="1800" max="1802" width="8.28515625" style="76" customWidth="1"/>
    <col min="1803" max="1804" width="8.42578125" style="76" customWidth="1"/>
    <col min="1805" max="1805" width="8.28515625" style="76" customWidth="1"/>
    <col min="1806" max="1806" width="8.140625" style="76" customWidth="1"/>
    <col min="1807" max="1807" width="8.28515625" style="76" customWidth="1"/>
    <col min="1808" max="1808" width="11.28515625" style="76" customWidth="1"/>
    <col min="1809" max="1809" width="9.85546875" style="76" bestFit="1" customWidth="1"/>
    <col min="1810" max="2048" width="9.140625" style="76"/>
    <col min="2049" max="2049" width="4.7109375" style="76" customWidth="1"/>
    <col min="2050" max="2050" width="24.28515625" style="76" customWidth="1"/>
    <col min="2051" max="2051" width="8" style="76" customWidth="1"/>
    <col min="2052" max="2052" width="12.7109375" style="76" customWidth="1"/>
    <col min="2053" max="2053" width="10.140625" style="76" bestFit="1" customWidth="1"/>
    <col min="2054" max="2055" width="8.140625" style="76" customWidth="1"/>
    <col min="2056" max="2058" width="8.28515625" style="76" customWidth="1"/>
    <col min="2059" max="2060" width="8.42578125" style="76" customWidth="1"/>
    <col min="2061" max="2061" width="8.28515625" style="76" customWidth="1"/>
    <col min="2062" max="2062" width="8.140625" style="76" customWidth="1"/>
    <col min="2063" max="2063" width="8.28515625" style="76" customWidth="1"/>
    <col min="2064" max="2064" width="11.28515625" style="76" customWidth="1"/>
    <col min="2065" max="2065" width="9.85546875" style="76" bestFit="1" customWidth="1"/>
    <col min="2066" max="2304" width="9.140625" style="76"/>
    <col min="2305" max="2305" width="4.7109375" style="76" customWidth="1"/>
    <col min="2306" max="2306" width="24.28515625" style="76" customWidth="1"/>
    <col min="2307" max="2307" width="8" style="76" customWidth="1"/>
    <col min="2308" max="2308" width="12.7109375" style="76" customWidth="1"/>
    <col min="2309" max="2309" width="10.140625" style="76" bestFit="1" customWidth="1"/>
    <col min="2310" max="2311" width="8.140625" style="76" customWidth="1"/>
    <col min="2312" max="2314" width="8.28515625" style="76" customWidth="1"/>
    <col min="2315" max="2316" width="8.42578125" style="76" customWidth="1"/>
    <col min="2317" max="2317" width="8.28515625" style="76" customWidth="1"/>
    <col min="2318" max="2318" width="8.140625" style="76" customWidth="1"/>
    <col min="2319" max="2319" width="8.28515625" style="76" customWidth="1"/>
    <col min="2320" max="2320" width="11.28515625" style="76" customWidth="1"/>
    <col min="2321" max="2321" width="9.85546875" style="76" bestFit="1" customWidth="1"/>
    <col min="2322" max="2560" width="9.140625" style="76"/>
    <col min="2561" max="2561" width="4.7109375" style="76" customWidth="1"/>
    <col min="2562" max="2562" width="24.28515625" style="76" customWidth="1"/>
    <col min="2563" max="2563" width="8" style="76" customWidth="1"/>
    <col min="2564" max="2564" width="12.7109375" style="76" customWidth="1"/>
    <col min="2565" max="2565" width="10.140625" style="76" bestFit="1" customWidth="1"/>
    <col min="2566" max="2567" width="8.140625" style="76" customWidth="1"/>
    <col min="2568" max="2570" width="8.28515625" style="76" customWidth="1"/>
    <col min="2571" max="2572" width="8.42578125" style="76" customWidth="1"/>
    <col min="2573" max="2573" width="8.28515625" style="76" customWidth="1"/>
    <col min="2574" max="2574" width="8.140625" style="76" customWidth="1"/>
    <col min="2575" max="2575" width="8.28515625" style="76" customWidth="1"/>
    <col min="2576" max="2576" width="11.28515625" style="76" customWidth="1"/>
    <col min="2577" max="2577" width="9.85546875" style="76" bestFit="1" customWidth="1"/>
    <col min="2578" max="2816" width="9.140625" style="76"/>
    <col min="2817" max="2817" width="4.7109375" style="76" customWidth="1"/>
    <col min="2818" max="2818" width="24.28515625" style="76" customWidth="1"/>
    <col min="2819" max="2819" width="8" style="76" customWidth="1"/>
    <col min="2820" max="2820" width="12.7109375" style="76" customWidth="1"/>
    <col min="2821" max="2821" width="10.140625" style="76" bestFit="1" customWidth="1"/>
    <col min="2822" max="2823" width="8.140625" style="76" customWidth="1"/>
    <col min="2824" max="2826" width="8.28515625" style="76" customWidth="1"/>
    <col min="2827" max="2828" width="8.42578125" style="76" customWidth="1"/>
    <col min="2829" max="2829" width="8.28515625" style="76" customWidth="1"/>
    <col min="2830" max="2830" width="8.140625" style="76" customWidth="1"/>
    <col min="2831" max="2831" width="8.28515625" style="76" customWidth="1"/>
    <col min="2832" max="2832" width="11.28515625" style="76" customWidth="1"/>
    <col min="2833" max="2833" width="9.85546875" style="76" bestFit="1" customWidth="1"/>
    <col min="2834" max="3072" width="9.140625" style="76"/>
    <col min="3073" max="3073" width="4.7109375" style="76" customWidth="1"/>
    <col min="3074" max="3074" width="24.28515625" style="76" customWidth="1"/>
    <col min="3075" max="3075" width="8" style="76" customWidth="1"/>
    <col min="3076" max="3076" width="12.7109375" style="76" customWidth="1"/>
    <col min="3077" max="3077" width="10.140625" style="76" bestFit="1" customWidth="1"/>
    <col min="3078" max="3079" width="8.140625" style="76" customWidth="1"/>
    <col min="3080" max="3082" width="8.28515625" style="76" customWidth="1"/>
    <col min="3083" max="3084" width="8.42578125" style="76" customWidth="1"/>
    <col min="3085" max="3085" width="8.28515625" style="76" customWidth="1"/>
    <col min="3086" max="3086" width="8.140625" style="76" customWidth="1"/>
    <col min="3087" max="3087" width="8.28515625" style="76" customWidth="1"/>
    <col min="3088" max="3088" width="11.28515625" style="76" customWidth="1"/>
    <col min="3089" max="3089" width="9.85546875" style="76" bestFit="1" customWidth="1"/>
    <col min="3090" max="3328" width="9.140625" style="76"/>
    <col min="3329" max="3329" width="4.7109375" style="76" customWidth="1"/>
    <col min="3330" max="3330" width="24.28515625" style="76" customWidth="1"/>
    <col min="3331" max="3331" width="8" style="76" customWidth="1"/>
    <col min="3332" max="3332" width="12.7109375" style="76" customWidth="1"/>
    <col min="3333" max="3333" width="10.140625" style="76" bestFit="1" customWidth="1"/>
    <col min="3334" max="3335" width="8.140625" style="76" customWidth="1"/>
    <col min="3336" max="3338" width="8.28515625" style="76" customWidth="1"/>
    <col min="3339" max="3340" width="8.42578125" style="76" customWidth="1"/>
    <col min="3341" max="3341" width="8.28515625" style="76" customWidth="1"/>
    <col min="3342" max="3342" width="8.140625" style="76" customWidth="1"/>
    <col min="3343" max="3343" width="8.28515625" style="76" customWidth="1"/>
    <col min="3344" max="3344" width="11.28515625" style="76" customWidth="1"/>
    <col min="3345" max="3345" width="9.85546875" style="76" bestFit="1" customWidth="1"/>
    <col min="3346" max="3584" width="9.140625" style="76"/>
    <col min="3585" max="3585" width="4.7109375" style="76" customWidth="1"/>
    <col min="3586" max="3586" width="24.28515625" style="76" customWidth="1"/>
    <col min="3587" max="3587" width="8" style="76" customWidth="1"/>
    <col min="3588" max="3588" width="12.7109375" style="76" customWidth="1"/>
    <col min="3589" max="3589" width="10.140625" style="76" bestFit="1" customWidth="1"/>
    <col min="3590" max="3591" width="8.140625" style="76" customWidth="1"/>
    <col min="3592" max="3594" width="8.28515625" style="76" customWidth="1"/>
    <col min="3595" max="3596" width="8.42578125" style="76" customWidth="1"/>
    <col min="3597" max="3597" width="8.28515625" style="76" customWidth="1"/>
    <col min="3598" max="3598" width="8.140625" style="76" customWidth="1"/>
    <col min="3599" max="3599" width="8.28515625" style="76" customWidth="1"/>
    <col min="3600" max="3600" width="11.28515625" style="76" customWidth="1"/>
    <col min="3601" max="3601" width="9.85546875" style="76" bestFit="1" customWidth="1"/>
    <col min="3602" max="3840" width="9.140625" style="76"/>
    <col min="3841" max="3841" width="4.7109375" style="76" customWidth="1"/>
    <col min="3842" max="3842" width="24.28515625" style="76" customWidth="1"/>
    <col min="3843" max="3843" width="8" style="76" customWidth="1"/>
    <col min="3844" max="3844" width="12.7109375" style="76" customWidth="1"/>
    <col min="3845" max="3845" width="10.140625" style="76" bestFit="1" customWidth="1"/>
    <col min="3846" max="3847" width="8.140625" style="76" customWidth="1"/>
    <col min="3848" max="3850" width="8.28515625" style="76" customWidth="1"/>
    <col min="3851" max="3852" width="8.42578125" style="76" customWidth="1"/>
    <col min="3853" max="3853" width="8.28515625" style="76" customWidth="1"/>
    <col min="3854" max="3854" width="8.140625" style="76" customWidth="1"/>
    <col min="3855" max="3855" width="8.28515625" style="76" customWidth="1"/>
    <col min="3856" max="3856" width="11.28515625" style="76" customWidth="1"/>
    <col min="3857" max="3857" width="9.85546875" style="76" bestFit="1" customWidth="1"/>
    <col min="3858" max="4096" width="9.140625" style="76"/>
    <col min="4097" max="4097" width="4.7109375" style="76" customWidth="1"/>
    <col min="4098" max="4098" width="24.28515625" style="76" customWidth="1"/>
    <col min="4099" max="4099" width="8" style="76" customWidth="1"/>
    <col min="4100" max="4100" width="12.7109375" style="76" customWidth="1"/>
    <col min="4101" max="4101" width="10.140625" style="76" bestFit="1" customWidth="1"/>
    <col min="4102" max="4103" width="8.140625" style="76" customWidth="1"/>
    <col min="4104" max="4106" width="8.28515625" style="76" customWidth="1"/>
    <col min="4107" max="4108" width="8.42578125" style="76" customWidth="1"/>
    <col min="4109" max="4109" width="8.28515625" style="76" customWidth="1"/>
    <col min="4110" max="4110" width="8.140625" style="76" customWidth="1"/>
    <col min="4111" max="4111" width="8.28515625" style="76" customWidth="1"/>
    <col min="4112" max="4112" width="11.28515625" style="76" customWidth="1"/>
    <col min="4113" max="4113" width="9.85546875" style="76" bestFit="1" customWidth="1"/>
    <col min="4114" max="4352" width="9.140625" style="76"/>
    <col min="4353" max="4353" width="4.7109375" style="76" customWidth="1"/>
    <col min="4354" max="4354" width="24.28515625" style="76" customWidth="1"/>
    <col min="4355" max="4355" width="8" style="76" customWidth="1"/>
    <col min="4356" max="4356" width="12.7109375" style="76" customWidth="1"/>
    <col min="4357" max="4357" width="10.140625" style="76" bestFit="1" customWidth="1"/>
    <col min="4358" max="4359" width="8.140625" style="76" customWidth="1"/>
    <col min="4360" max="4362" width="8.28515625" style="76" customWidth="1"/>
    <col min="4363" max="4364" width="8.42578125" style="76" customWidth="1"/>
    <col min="4365" max="4365" width="8.28515625" style="76" customWidth="1"/>
    <col min="4366" max="4366" width="8.140625" style="76" customWidth="1"/>
    <col min="4367" max="4367" width="8.28515625" style="76" customWidth="1"/>
    <col min="4368" max="4368" width="11.28515625" style="76" customWidth="1"/>
    <col min="4369" max="4369" width="9.85546875" style="76" bestFit="1" customWidth="1"/>
    <col min="4370" max="4608" width="9.140625" style="76"/>
    <col min="4609" max="4609" width="4.7109375" style="76" customWidth="1"/>
    <col min="4610" max="4610" width="24.28515625" style="76" customWidth="1"/>
    <col min="4611" max="4611" width="8" style="76" customWidth="1"/>
    <col min="4612" max="4612" width="12.7109375" style="76" customWidth="1"/>
    <col min="4613" max="4613" width="10.140625" style="76" bestFit="1" customWidth="1"/>
    <col min="4614" max="4615" width="8.140625" style="76" customWidth="1"/>
    <col min="4616" max="4618" width="8.28515625" style="76" customWidth="1"/>
    <col min="4619" max="4620" width="8.42578125" style="76" customWidth="1"/>
    <col min="4621" max="4621" width="8.28515625" style="76" customWidth="1"/>
    <col min="4622" max="4622" width="8.140625" style="76" customWidth="1"/>
    <col min="4623" max="4623" width="8.28515625" style="76" customWidth="1"/>
    <col min="4624" max="4624" width="11.28515625" style="76" customWidth="1"/>
    <col min="4625" max="4625" width="9.85546875" style="76" bestFit="1" customWidth="1"/>
    <col min="4626" max="4864" width="9.140625" style="76"/>
    <col min="4865" max="4865" width="4.7109375" style="76" customWidth="1"/>
    <col min="4866" max="4866" width="24.28515625" style="76" customWidth="1"/>
    <col min="4867" max="4867" width="8" style="76" customWidth="1"/>
    <col min="4868" max="4868" width="12.7109375" style="76" customWidth="1"/>
    <col min="4869" max="4869" width="10.140625" style="76" bestFit="1" customWidth="1"/>
    <col min="4870" max="4871" width="8.140625" style="76" customWidth="1"/>
    <col min="4872" max="4874" width="8.28515625" style="76" customWidth="1"/>
    <col min="4875" max="4876" width="8.42578125" style="76" customWidth="1"/>
    <col min="4877" max="4877" width="8.28515625" style="76" customWidth="1"/>
    <col min="4878" max="4878" width="8.140625" style="76" customWidth="1"/>
    <col min="4879" max="4879" width="8.28515625" style="76" customWidth="1"/>
    <col min="4880" max="4880" width="11.28515625" style="76" customWidth="1"/>
    <col min="4881" max="4881" width="9.85546875" style="76" bestFit="1" customWidth="1"/>
    <col min="4882" max="5120" width="9.140625" style="76"/>
    <col min="5121" max="5121" width="4.7109375" style="76" customWidth="1"/>
    <col min="5122" max="5122" width="24.28515625" style="76" customWidth="1"/>
    <col min="5123" max="5123" width="8" style="76" customWidth="1"/>
    <col min="5124" max="5124" width="12.7109375" style="76" customWidth="1"/>
    <col min="5125" max="5125" width="10.140625" style="76" bestFit="1" customWidth="1"/>
    <col min="5126" max="5127" width="8.140625" style="76" customWidth="1"/>
    <col min="5128" max="5130" width="8.28515625" style="76" customWidth="1"/>
    <col min="5131" max="5132" width="8.42578125" style="76" customWidth="1"/>
    <col min="5133" max="5133" width="8.28515625" style="76" customWidth="1"/>
    <col min="5134" max="5134" width="8.140625" style="76" customWidth="1"/>
    <col min="5135" max="5135" width="8.28515625" style="76" customWidth="1"/>
    <col min="5136" max="5136" width="11.28515625" style="76" customWidth="1"/>
    <col min="5137" max="5137" width="9.85546875" style="76" bestFit="1" customWidth="1"/>
    <col min="5138" max="5376" width="9.140625" style="76"/>
    <col min="5377" max="5377" width="4.7109375" style="76" customWidth="1"/>
    <col min="5378" max="5378" width="24.28515625" style="76" customWidth="1"/>
    <col min="5379" max="5379" width="8" style="76" customWidth="1"/>
    <col min="5380" max="5380" width="12.7109375" style="76" customWidth="1"/>
    <col min="5381" max="5381" width="10.140625" style="76" bestFit="1" customWidth="1"/>
    <col min="5382" max="5383" width="8.140625" style="76" customWidth="1"/>
    <col min="5384" max="5386" width="8.28515625" style="76" customWidth="1"/>
    <col min="5387" max="5388" width="8.42578125" style="76" customWidth="1"/>
    <col min="5389" max="5389" width="8.28515625" style="76" customWidth="1"/>
    <col min="5390" max="5390" width="8.140625" style="76" customWidth="1"/>
    <col min="5391" max="5391" width="8.28515625" style="76" customWidth="1"/>
    <col min="5392" max="5392" width="11.28515625" style="76" customWidth="1"/>
    <col min="5393" max="5393" width="9.85546875" style="76" bestFit="1" customWidth="1"/>
    <col min="5394" max="5632" width="9.140625" style="76"/>
    <col min="5633" max="5633" width="4.7109375" style="76" customWidth="1"/>
    <col min="5634" max="5634" width="24.28515625" style="76" customWidth="1"/>
    <col min="5635" max="5635" width="8" style="76" customWidth="1"/>
    <col min="5636" max="5636" width="12.7109375" style="76" customWidth="1"/>
    <col min="5637" max="5637" width="10.140625" style="76" bestFit="1" customWidth="1"/>
    <col min="5638" max="5639" width="8.140625" style="76" customWidth="1"/>
    <col min="5640" max="5642" width="8.28515625" style="76" customWidth="1"/>
    <col min="5643" max="5644" width="8.42578125" style="76" customWidth="1"/>
    <col min="5645" max="5645" width="8.28515625" style="76" customWidth="1"/>
    <col min="5646" max="5646" width="8.140625" style="76" customWidth="1"/>
    <col min="5647" max="5647" width="8.28515625" style="76" customWidth="1"/>
    <col min="5648" max="5648" width="11.28515625" style="76" customWidth="1"/>
    <col min="5649" max="5649" width="9.85546875" style="76" bestFit="1" customWidth="1"/>
    <col min="5650" max="5888" width="9.140625" style="76"/>
    <col min="5889" max="5889" width="4.7109375" style="76" customWidth="1"/>
    <col min="5890" max="5890" width="24.28515625" style="76" customWidth="1"/>
    <col min="5891" max="5891" width="8" style="76" customWidth="1"/>
    <col min="5892" max="5892" width="12.7109375" style="76" customWidth="1"/>
    <col min="5893" max="5893" width="10.140625" style="76" bestFit="1" customWidth="1"/>
    <col min="5894" max="5895" width="8.140625" style="76" customWidth="1"/>
    <col min="5896" max="5898" width="8.28515625" style="76" customWidth="1"/>
    <col min="5899" max="5900" width="8.42578125" style="76" customWidth="1"/>
    <col min="5901" max="5901" width="8.28515625" style="76" customWidth="1"/>
    <col min="5902" max="5902" width="8.140625" style="76" customWidth="1"/>
    <col min="5903" max="5903" width="8.28515625" style="76" customWidth="1"/>
    <col min="5904" max="5904" width="11.28515625" style="76" customWidth="1"/>
    <col min="5905" max="5905" width="9.85546875" style="76" bestFit="1" customWidth="1"/>
    <col min="5906" max="6144" width="9.140625" style="76"/>
    <col min="6145" max="6145" width="4.7109375" style="76" customWidth="1"/>
    <col min="6146" max="6146" width="24.28515625" style="76" customWidth="1"/>
    <col min="6147" max="6147" width="8" style="76" customWidth="1"/>
    <col min="6148" max="6148" width="12.7109375" style="76" customWidth="1"/>
    <col min="6149" max="6149" width="10.140625" style="76" bestFit="1" customWidth="1"/>
    <col min="6150" max="6151" width="8.140625" style="76" customWidth="1"/>
    <col min="6152" max="6154" width="8.28515625" style="76" customWidth="1"/>
    <col min="6155" max="6156" width="8.42578125" style="76" customWidth="1"/>
    <col min="6157" max="6157" width="8.28515625" style="76" customWidth="1"/>
    <col min="6158" max="6158" width="8.140625" style="76" customWidth="1"/>
    <col min="6159" max="6159" width="8.28515625" style="76" customWidth="1"/>
    <col min="6160" max="6160" width="11.28515625" style="76" customWidth="1"/>
    <col min="6161" max="6161" width="9.85546875" style="76" bestFit="1" customWidth="1"/>
    <col min="6162" max="6400" width="9.140625" style="76"/>
    <col min="6401" max="6401" width="4.7109375" style="76" customWidth="1"/>
    <col min="6402" max="6402" width="24.28515625" style="76" customWidth="1"/>
    <col min="6403" max="6403" width="8" style="76" customWidth="1"/>
    <col min="6404" max="6404" width="12.7109375" style="76" customWidth="1"/>
    <col min="6405" max="6405" width="10.140625" style="76" bestFit="1" customWidth="1"/>
    <col min="6406" max="6407" width="8.140625" style="76" customWidth="1"/>
    <col min="6408" max="6410" width="8.28515625" style="76" customWidth="1"/>
    <col min="6411" max="6412" width="8.42578125" style="76" customWidth="1"/>
    <col min="6413" max="6413" width="8.28515625" style="76" customWidth="1"/>
    <col min="6414" max="6414" width="8.140625" style="76" customWidth="1"/>
    <col min="6415" max="6415" width="8.28515625" style="76" customWidth="1"/>
    <col min="6416" max="6416" width="11.28515625" style="76" customWidth="1"/>
    <col min="6417" max="6417" width="9.85546875" style="76" bestFit="1" customWidth="1"/>
    <col min="6418" max="6656" width="9.140625" style="76"/>
    <col min="6657" max="6657" width="4.7109375" style="76" customWidth="1"/>
    <col min="6658" max="6658" width="24.28515625" style="76" customWidth="1"/>
    <col min="6659" max="6659" width="8" style="76" customWidth="1"/>
    <col min="6660" max="6660" width="12.7109375" style="76" customWidth="1"/>
    <col min="6661" max="6661" width="10.140625" style="76" bestFit="1" customWidth="1"/>
    <col min="6662" max="6663" width="8.140625" style="76" customWidth="1"/>
    <col min="6664" max="6666" width="8.28515625" style="76" customWidth="1"/>
    <col min="6667" max="6668" width="8.42578125" style="76" customWidth="1"/>
    <col min="6669" max="6669" width="8.28515625" style="76" customWidth="1"/>
    <col min="6670" max="6670" width="8.140625" style="76" customWidth="1"/>
    <col min="6671" max="6671" width="8.28515625" style="76" customWidth="1"/>
    <col min="6672" max="6672" width="11.28515625" style="76" customWidth="1"/>
    <col min="6673" max="6673" width="9.85546875" style="76" bestFit="1" customWidth="1"/>
    <col min="6674" max="6912" width="9.140625" style="76"/>
    <col min="6913" max="6913" width="4.7109375" style="76" customWidth="1"/>
    <col min="6914" max="6914" width="24.28515625" style="76" customWidth="1"/>
    <col min="6915" max="6915" width="8" style="76" customWidth="1"/>
    <col min="6916" max="6916" width="12.7109375" style="76" customWidth="1"/>
    <col min="6917" max="6917" width="10.140625" style="76" bestFit="1" customWidth="1"/>
    <col min="6918" max="6919" width="8.140625" style="76" customWidth="1"/>
    <col min="6920" max="6922" width="8.28515625" style="76" customWidth="1"/>
    <col min="6923" max="6924" width="8.42578125" style="76" customWidth="1"/>
    <col min="6925" max="6925" width="8.28515625" style="76" customWidth="1"/>
    <col min="6926" max="6926" width="8.140625" style="76" customWidth="1"/>
    <col min="6927" max="6927" width="8.28515625" style="76" customWidth="1"/>
    <col min="6928" max="6928" width="11.28515625" style="76" customWidth="1"/>
    <col min="6929" max="6929" width="9.85546875" style="76" bestFit="1" customWidth="1"/>
    <col min="6930" max="7168" width="9.140625" style="76"/>
    <col min="7169" max="7169" width="4.7109375" style="76" customWidth="1"/>
    <col min="7170" max="7170" width="24.28515625" style="76" customWidth="1"/>
    <col min="7171" max="7171" width="8" style="76" customWidth="1"/>
    <col min="7172" max="7172" width="12.7109375" style="76" customWidth="1"/>
    <col min="7173" max="7173" width="10.140625" style="76" bestFit="1" customWidth="1"/>
    <col min="7174" max="7175" width="8.140625" style="76" customWidth="1"/>
    <col min="7176" max="7178" width="8.28515625" style="76" customWidth="1"/>
    <col min="7179" max="7180" width="8.42578125" style="76" customWidth="1"/>
    <col min="7181" max="7181" width="8.28515625" style="76" customWidth="1"/>
    <col min="7182" max="7182" width="8.140625" style="76" customWidth="1"/>
    <col min="7183" max="7183" width="8.28515625" style="76" customWidth="1"/>
    <col min="7184" max="7184" width="11.28515625" style="76" customWidth="1"/>
    <col min="7185" max="7185" width="9.85546875" style="76" bestFit="1" customWidth="1"/>
    <col min="7186" max="7424" width="9.140625" style="76"/>
    <col min="7425" max="7425" width="4.7109375" style="76" customWidth="1"/>
    <col min="7426" max="7426" width="24.28515625" style="76" customWidth="1"/>
    <col min="7427" max="7427" width="8" style="76" customWidth="1"/>
    <col min="7428" max="7428" width="12.7109375" style="76" customWidth="1"/>
    <col min="7429" max="7429" width="10.140625" style="76" bestFit="1" customWidth="1"/>
    <col min="7430" max="7431" width="8.140625" style="76" customWidth="1"/>
    <col min="7432" max="7434" width="8.28515625" style="76" customWidth="1"/>
    <col min="7435" max="7436" width="8.42578125" style="76" customWidth="1"/>
    <col min="7437" max="7437" width="8.28515625" style="76" customWidth="1"/>
    <col min="7438" max="7438" width="8.140625" style="76" customWidth="1"/>
    <col min="7439" max="7439" width="8.28515625" style="76" customWidth="1"/>
    <col min="7440" max="7440" width="11.28515625" style="76" customWidth="1"/>
    <col min="7441" max="7441" width="9.85546875" style="76" bestFit="1" customWidth="1"/>
    <col min="7442" max="7680" width="9.140625" style="76"/>
    <col min="7681" max="7681" width="4.7109375" style="76" customWidth="1"/>
    <col min="7682" max="7682" width="24.28515625" style="76" customWidth="1"/>
    <col min="7683" max="7683" width="8" style="76" customWidth="1"/>
    <col min="7684" max="7684" width="12.7109375" style="76" customWidth="1"/>
    <col min="7685" max="7685" width="10.140625" style="76" bestFit="1" customWidth="1"/>
    <col min="7686" max="7687" width="8.140625" style="76" customWidth="1"/>
    <col min="7688" max="7690" width="8.28515625" style="76" customWidth="1"/>
    <col min="7691" max="7692" width="8.42578125" style="76" customWidth="1"/>
    <col min="7693" max="7693" width="8.28515625" style="76" customWidth="1"/>
    <col min="7694" max="7694" width="8.140625" style="76" customWidth="1"/>
    <col min="7695" max="7695" width="8.28515625" style="76" customWidth="1"/>
    <col min="7696" max="7696" width="11.28515625" style="76" customWidth="1"/>
    <col min="7697" max="7697" width="9.85546875" style="76" bestFit="1" customWidth="1"/>
    <col min="7698" max="7936" width="9.140625" style="76"/>
    <col min="7937" max="7937" width="4.7109375" style="76" customWidth="1"/>
    <col min="7938" max="7938" width="24.28515625" style="76" customWidth="1"/>
    <col min="7939" max="7939" width="8" style="76" customWidth="1"/>
    <col min="7940" max="7940" width="12.7109375" style="76" customWidth="1"/>
    <col min="7941" max="7941" width="10.140625" style="76" bestFit="1" customWidth="1"/>
    <col min="7942" max="7943" width="8.140625" style="76" customWidth="1"/>
    <col min="7944" max="7946" width="8.28515625" style="76" customWidth="1"/>
    <col min="7947" max="7948" width="8.42578125" style="76" customWidth="1"/>
    <col min="7949" max="7949" width="8.28515625" style="76" customWidth="1"/>
    <col min="7950" max="7950" width="8.140625" style="76" customWidth="1"/>
    <col min="7951" max="7951" width="8.28515625" style="76" customWidth="1"/>
    <col min="7952" max="7952" width="11.28515625" style="76" customWidth="1"/>
    <col min="7953" max="7953" width="9.85546875" style="76" bestFit="1" customWidth="1"/>
    <col min="7954" max="8192" width="9.140625" style="76"/>
    <col min="8193" max="8193" width="4.7109375" style="76" customWidth="1"/>
    <col min="8194" max="8194" width="24.28515625" style="76" customWidth="1"/>
    <col min="8195" max="8195" width="8" style="76" customWidth="1"/>
    <col min="8196" max="8196" width="12.7109375" style="76" customWidth="1"/>
    <col min="8197" max="8197" width="10.140625" style="76" bestFit="1" customWidth="1"/>
    <col min="8198" max="8199" width="8.140625" style="76" customWidth="1"/>
    <col min="8200" max="8202" width="8.28515625" style="76" customWidth="1"/>
    <col min="8203" max="8204" width="8.42578125" style="76" customWidth="1"/>
    <col min="8205" max="8205" width="8.28515625" style="76" customWidth="1"/>
    <col min="8206" max="8206" width="8.140625" style="76" customWidth="1"/>
    <col min="8207" max="8207" width="8.28515625" style="76" customWidth="1"/>
    <col min="8208" max="8208" width="11.28515625" style="76" customWidth="1"/>
    <col min="8209" max="8209" width="9.85546875" style="76" bestFit="1" customWidth="1"/>
    <col min="8210" max="8448" width="9.140625" style="76"/>
    <col min="8449" max="8449" width="4.7109375" style="76" customWidth="1"/>
    <col min="8450" max="8450" width="24.28515625" style="76" customWidth="1"/>
    <col min="8451" max="8451" width="8" style="76" customWidth="1"/>
    <col min="8452" max="8452" width="12.7109375" style="76" customWidth="1"/>
    <col min="8453" max="8453" width="10.140625" style="76" bestFit="1" customWidth="1"/>
    <col min="8454" max="8455" width="8.140625" style="76" customWidth="1"/>
    <col min="8456" max="8458" width="8.28515625" style="76" customWidth="1"/>
    <col min="8459" max="8460" width="8.42578125" style="76" customWidth="1"/>
    <col min="8461" max="8461" width="8.28515625" style="76" customWidth="1"/>
    <col min="8462" max="8462" width="8.140625" style="76" customWidth="1"/>
    <col min="8463" max="8463" width="8.28515625" style="76" customWidth="1"/>
    <col min="8464" max="8464" width="11.28515625" style="76" customWidth="1"/>
    <col min="8465" max="8465" width="9.85546875" style="76" bestFit="1" customWidth="1"/>
    <col min="8466" max="8704" width="9.140625" style="76"/>
    <col min="8705" max="8705" width="4.7109375" style="76" customWidth="1"/>
    <col min="8706" max="8706" width="24.28515625" style="76" customWidth="1"/>
    <col min="8707" max="8707" width="8" style="76" customWidth="1"/>
    <col min="8708" max="8708" width="12.7109375" style="76" customWidth="1"/>
    <col min="8709" max="8709" width="10.140625" style="76" bestFit="1" customWidth="1"/>
    <col min="8710" max="8711" width="8.140625" style="76" customWidth="1"/>
    <col min="8712" max="8714" width="8.28515625" style="76" customWidth="1"/>
    <col min="8715" max="8716" width="8.42578125" style="76" customWidth="1"/>
    <col min="8717" max="8717" width="8.28515625" style="76" customWidth="1"/>
    <col min="8718" max="8718" width="8.140625" style="76" customWidth="1"/>
    <col min="8719" max="8719" width="8.28515625" style="76" customWidth="1"/>
    <col min="8720" max="8720" width="11.28515625" style="76" customWidth="1"/>
    <col min="8721" max="8721" width="9.85546875" style="76" bestFit="1" customWidth="1"/>
    <col min="8722" max="8960" width="9.140625" style="76"/>
    <col min="8961" max="8961" width="4.7109375" style="76" customWidth="1"/>
    <col min="8962" max="8962" width="24.28515625" style="76" customWidth="1"/>
    <col min="8963" max="8963" width="8" style="76" customWidth="1"/>
    <col min="8964" max="8964" width="12.7109375" style="76" customWidth="1"/>
    <col min="8965" max="8965" width="10.140625" style="76" bestFit="1" customWidth="1"/>
    <col min="8966" max="8967" width="8.140625" style="76" customWidth="1"/>
    <col min="8968" max="8970" width="8.28515625" style="76" customWidth="1"/>
    <col min="8971" max="8972" width="8.42578125" style="76" customWidth="1"/>
    <col min="8973" max="8973" width="8.28515625" style="76" customWidth="1"/>
    <col min="8974" max="8974" width="8.140625" style="76" customWidth="1"/>
    <col min="8975" max="8975" width="8.28515625" style="76" customWidth="1"/>
    <col min="8976" max="8976" width="11.28515625" style="76" customWidth="1"/>
    <col min="8977" max="8977" width="9.85546875" style="76" bestFit="1" customWidth="1"/>
    <col min="8978" max="9216" width="9.140625" style="76"/>
    <col min="9217" max="9217" width="4.7109375" style="76" customWidth="1"/>
    <col min="9218" max="9218" width="24.28515625" style="76" customWidth="1"/>
    <col min="9219" max="9219" width="8" style="76" customWidth="1"/>
    <col min="9220" max="9220" width="12.7109375" style="76" customWidth="1"/>
    <col min="9221" max="9221" width="10.140625" style="76" bestFit="1" customWidth="1"/>
    <col min="9222" max="9223" width="8.140625" style="76" customWidth="1"/>
    <col min="9224" max="9226" width="8.28515625" style="76" customWidth="1"/>
    <col min="9227" max="9228" width="8.42578125" style="76" customWidth="1"/>
    <col min="9229" max="9229" width="8.28515625" style="76" customWidth="1"/>
    <col min="9230" max="9230" width="8.140625" style="76" customWidth="1"/>
    <col min="9231" max="9231" width="8.28515625" style="76" customWidth="1"/>
    <col min="9232" max="9232" width="11.28515625" style="76" customWidth="1"/>
    <col min="9233" max="9233" width="9.85546875" style="76" bestFit="1" customWidth="1"/>
    <col min="9234" max="9472" width="9.140625" style="76"/>
    <col min="9473" max="9473" width="4.7109375" style="76" customWidth="1"/>
    <col min="9474" max="9474" width="24.28515625" style="76" customWidth="1"/>
    <col min="9475" max="9475" width="8" style="76" customWidth="1"/>
    <col min="9476" max="9476" width="12.7109375" style="76" customWidth="1"/>
    <col min="9477" max="9477" width="10.140625" style="76" bestFit="1" customWidth="1"/>
    <col min="9478" max="9479" width="8.140625" style="76" customWidth="1"/>
    <col min="9480" max="9482" width="8.28515625" style="76" customWidth="1"/>
    <col min="9483" max="9484" width="8.42578125" style="76" customWidth="1"/>
    <col min="9485" max="9485" width="8.28515625" style="76" customWidth="1"/>
    <col min="9486" max="9486" width="8.140625" style="76" customWidth="1"/>
    <col min="9487" max="9487" width="8.28515625" style="76" customWidth="1"/>
    <col min="9488" max="9488" width="11.28515625" style="76" customWidth="1"/>
    <col min="9489" max="9489" width="9.85546875" style="76" bestFit="1" customWidth="1"/>
    <col min="9490" max="9728" width="9.140625" style="76"/>
    <col min="9729" max="9729" width="4.7109375" style="76" customWidth="1"/>
    <col min="9730" max="9730" width="24.28515625" style="76" customWidth="1"/>
    <col min="9731" max="9731" width="8" style="76" customWidth="1"/>
    <col min="9732" max="9732" width="12.7109375" style="76" customWidth="1"/>
    <col min="9733" max="9733" width="10.140625" style="76" bestFit="1" customWidth="1"/>
    <col min="9734" max="9735" width="8.140625" style="76" customWidth="1"/>
    <col min="9736" max="9738" width="8.28515625" style="76" customWidth="1"/>
    <col min="9739" max="9740" width="8.42578125" style="76" customWidth="1"/>
    <col min="9741" max="9741" width="8.28515625" style="76" customWidth="1"/>
    <col min="9742" max="9742" width="8.140625" style="76" customWidth="1"/>
    <col min="9743" max="9743" width="8.28515625" style="76" customWidth="1"/>
    <col min="9744" max="9744" width="11.28515625" style="76" customWidth="1"/>
    <col min="9745" max="9745" width="9.85546875" style="76" bestFit="1" customWidth="1"/>
    <col min="9746" max="9984" width="9.140625" style="76"/>
    <col min="9985" max="9985" width="4.7109375" style="76" customWidth="1"/>
    <col min="9986" max="9986" width="24.28515625" style="76" customWidth="1"/>
    <col min="9987" max="9987" width="8" style="76" customWidth="1"/>
    <col min="9988" max="9988" width="12.7109375" style="76" customWidth="1"/>
    <col min="9989" max="9989" width="10.140625" style="76" bestFit="1" customWidth="1"/>
    <col min="9990" max="9991" width="8.140625" style="76" customWidth="1"/>
    <col min="9992" max="9994" width="8.28515625" style="76" customWidth="1"/>
    <col min="9995" max="9996" width="8.42578125" style="76" customWidth="1"/>
    <col min="9997" max="9997" width="8.28515625" style="76" customWidth="1"/>
    <col min="9998" max="9998" width="8.140625" style="76" customWidth="1"/>
    <col min="9999" max="9999" width="8.28515625" style="76" customWidth="1"/>
    <col min="10000" max="10000" width="11.28515625" style="76" customWidth="1"/>
    <col min="10001" max="10001" width="9.85546875" style="76" bestFit="1" customWidth="1"/>
    <col min="10002" max="10240" width="9.140625" style="76"/>
    <col min="10241" max="10241" width="4.7109375" style="76" customWidth="1"/>
    <col min="10242" max="10242" width="24.28515625" style="76" customWidth="1"/>
    <col min="10243" max="10243" width="8" style="76" customWidth="1"/>
    <col min="10244" max="10244" width="12.7109375" style="76" customWidth="1"/>
    <col min="10245" max="10245" width="10.140625" style="76" bestFit="1" customWidth="1"/>
    <col min="10246" max="10247" width="8.140625" style="76" customWidth="1"/>
    <col min="10248" max="10250" width="8.28515625" style="76" customWidth="1"/>
    <col min="10251" max="10252" width="8.42578125" style="76" customWidth="1"/>
    <col min="10253" max="10253" width="8.28515625" style="76" customWidth="1"/>
    <col min="10254" max="10254" width="8.140625" style="76" customWidth="1"/>
    <col min="10255" max="10255" width="8.28515625" style="76" customWidth="1"/>
    <col min="10256" max="10256" width="11.28515625" style="76" customWidth="1"/>
    <col min="10257" max="10257" width="9.85546875" style="76" bestFit="1" customWidth="1"/>
    <col min="10258" max="10496" width="9.140625" style="76"/>
    <col min="10497" max="10497" width="4.7109375" style="76" customWidth="1"/>
    <col min="10498" max="10498" width="24.28515625" style="76" customWidth="1"/>
    <col min="10499" max="10499" width="8" style="76" customWidth="1"/>
    <col min="10500" max="10500" width="12.7109375" style="76" customWidth="1"/>
    <col min="10501" max="10501" width="10.140625" style="76" bestFit="1" customWidth="1"/>
    <col min="10502" max="10503" width="8.140625" style="76" customWidth="1"/>
    <col min="10504" max="10506" width="8.28515625" style="76" customWidth="1"/>
    <col min="10507" max="10508" width="8.42578125" style="76" customWidth="1"/>
    <col min="10509" max="10509" width="8.28515625" style="76" customWidth="1"/>
    <col min="10510" max="10510" width="8.140625" style="76" customWidth="1"/>
    <col min="10511" max="10511" width="8.28515625" style="76" customWidth="1"/>
    <col min="10512" max="10512" width="11.28515625" style="76" customWidth="1"/>
    <col min="10513" max="10513" width="9.85546875" style="76" bestFit="1" customWidth="1"/>
    <col min="10514" max="10752" width="9.140625" style="76"/>
    <col min="10753" max="10753" width="4.7109375" style="76" customWidth="1"/>
    <col min="10754" max="10754" width="24.28515625" style="76" customWidth="1"/>
    <col min="10755" max="10755" width="8" style="76" customWidth="1"/>
    <col min="10756" max="10756" width="12.7109375" style="76" customWidth="1"/>
    <col min="10757" max="10757" width="10.140625" style="76" bestFit="1" customWidth="1"/>
    <col min="10758" max="10759" width="8.140625" style="76" customWidth="1"/>
    <col min="10760" max="10762" width="8.28515625" style="76" customWidth="1"/>
    <col min="10763" max="10764" width="8.42578125" style="76" customWidth="1"/>
    <col min="10765" max="10765" width="8.28515625" style="76" customWidth="1"/>
    <col min="10766" max="10766" width="8.140625" style="76" customWidth="1"/>
    <col min="10767" max="10767" width="8.28515625" style="76" customWidth="1"/>
    <col min="10768" max="10768" width="11.28515625" style="76" customWidth="1"/>
    <col min="10769" max="10769" width="9.85546875" style="76" bestFit="1" customWidth="1"/>
    <col min="10770" max="11008" width="9.140625" style="76"/>
    <col min="11009" max="11009" width="4.7109375" style="76" customWidth="1"/>
    <col min="11010" max="11010" width="24.28515625" style="76" customWidth="1"/>
    <col min="11011" max="11011" width="8" style="76" customWidth="1"/>
    <col min="11012" max="11012" width="12.7109375" style="76" customWidth="1"/>
    <col min="11013" max="11013" width="10.140625" style="76" bestFit="1" customWidth="1"/>
    <col min="11014" max="11015" width="8.140625" style="76" customWidth="1"/>
    <col min="11016" max="11018" width="8.28515625" style="76" customWidth="1"/>
    <col min="11019" max="11020" width="8.42578125" style="76" customWidth="1"/>
    <col min="11021" max="11021" width="8.28515625" style="76" customWidth="1"/>
    <col min="11022" max="11022" width="8.140625" style="76" customWidth="1"/>
    <col min="11023" max="11023" width="8.28515625" style="76" customWidth="1"/>
    <col min="11024" max="11024" width="11.28515625" style="76" customWidth="1"/>
    <col min="11025" max="11025" width="9.85546875" style="76" bestFit="1" customWidth="1"/>
    <col min="11026" max="11264" width="9.140625" style="76"/>
    <col min="11265" max="11265" width="4.7109375" style="76" customWidth="1"/>
    <col min="11266" max="11266" width="24.28515625" style="76" customWidth="1"/>
    <col min="11267" max="11267" width="8" style="76" customWidth="1"/>
    <col min="11268" max="11268" width="12.7109375" style="76" customWidth="1"/>
    <col min="11269" max="11269" width="10.140625" style="76" bestFit="1" customWidth="1"/>
    <col min="11270" max="11271" width="8.140625" style="76" customWidth="1"/>
    <col min="11272" max="11274" width="8.28515625" style="76" customWidth="1"/>
    <col min="11275" max="11276" width="8.42578125" style="76" customWidth="1"/>
    <col min="11277" max="11277" width="8.28515625" style="76" customWidth="1"/>
    <col min="11278" max="11278" width="8.140625" style="76" customWidth="1"/>
    <col min="11279" max="11279" width="8.28515625" style="76" customWidth="1"/>
    <col min="11280" max="11280" width="11.28515625" style="76" customWidth="1"/>
    <col min="11281" max="11281" width="9.85546875" style="76" bestFit="1" customWidth="1"/>
    <col min="11282" max="11520" width="9.140625" style="76"/>
    <col min="11521" max="11521" width="4.7109375" style="76" customWidth="1"/>
    <col min="11522" max="11522" width="24.28515625" style="76" customWidth="1"/>
    <col min="11523" max="11523" width="8" style="76" customWidth="1"/>
    <col min="11524" max="11524" width="12.7109375" style="76" customWidth="1"/>
    <col min="11525" max="11525" width="10.140625" style="76" bestFit="1" customWidth="1"/>
    <col min="11526" max="11527" width="8.140625" style="76" customWidth="1"/>
    <col min="11528" max="11530" width="8.28515625" style="76" customWidth="1"/>
    <col min="11531" max="11532" width="8.42578125" style="76" customWidth="1"/>
    <col min="11533" max="11533" width="8.28515625" style="76" customWidth="1"/>
    <col min="11534" max="11534" width="8.140625" style="76" customWidth="1"/>
    <col min="11535" max="11535" width="8.28515625" style="76" customWidth="1"/>
    <col min="11536" max="11536" width="11.28515625" style="76" customWidth="1"/>
    <col min="11537" max="11537" width="9.85546875" style="76" bestFit="1" customWidth="1"/>
    <col min="11538" max="11776" width="9.140625" style="76"/>
    <col min="11777" max="11777" width="4.7109375" style="76" customWidth="1"/>
    <col min="11778" max="11778" width="24.28515625" style="76" customWidth="1"/>
    <col min="11779" max="11779" width="8" style="76" customWidth="1"/>
    <col min="11780" max="11780" width="12.7109375" style="76" customWidth="1"/>
    <col min="11781" max="11781" width="10.140625" style="76" bestFit="1" customWidth="1"/>
    <col min="11782" max="11783" width="8.140625" style="76" customWidth="1"/>
    <col min="11784" max="11786" width="8.28515625" style="76" customWidth="1"/>
    <col min="11787" max="11788" width="8.42578125" style="76" customWidth="1"/>
    <col min="11789" max="11789" width="8.28515625" style="76" customWidth="1"/>
    <col min="11790" max="11790" width="8.140625" style="76" customWidth="1"/>
    <col min="11791" max="11791" width="8.28515625" style="76" customWidth="1"/>
    <col min="11792" max="11792" width="11.28515625" style="76" customWidth="1"/>
    <col min="11793" max="11793" width="9.85546875" style="76" bestFit="1" customWidth="1"/>
    <col min="11794" max="12032" width="9.140625" style="76"/>
    <col min="12033" max="12033" width="4.7109375" style="76" customWidth="1"/>
    <col min="12034" max="12034" width="24.28515625" style="76" customWidth="1"/>
    <col min="12035" max="12035" width="8" style="76" customWidth="1"/>
    <col min="12036" max="12036" width="12.7109375" style="76" customWidth="1"/>
    <col min="12037" max="12037" width="10.140625" style="76" bestFit="1" customWidth="1"/>
    <col min="12038" max="12039" width="8.140625" style="76" customWidth="1"/>
    <col min="12040" max="12042" width="8.28515625" style="76" customWidth="1"/>
    <col min="12043" max="12044" width="8.42578125" style="76" customWidth="1"/>
    <col min="12045" max="12045" width="8.28515625" style="76" customWidth="1"/>
    <col min="12046" max="12046" width="8.140625" style="76" customWidth="1"/>
    <col min="12047" max="12047" width="8.28515625" style="76" customWidth="1"/>
    <col min="12048" max="12048" width="11.28515625" style="76" customWidth="1"/>
    <col min="12049" max="12049" width="9.85546875" style="76" bestFit="1" customWidth="1"/>
    <col min="12050" max="12288" width="9.140625" style="76"/>
    <col min="12289" max="12289" width="4.7109375" style="76" customWidth="1"/>
    <col min="12290" max="12290" width="24.28515625" style="76" customWidth="1"/>
    <col min="12291" max="12291" width="8" style="76" customWidth="1"/>
    <col min="12292" max="12292" width="12.7109375" style="76" customWidth="1"/>
    <col min="12293" max="12293" width="10.140625" style="76" bestFit="1" customWidth="1"/>
    <col min="12294" max="12295" width="8.140625" style="76" customWidth="1"/>
    <col min="12296" max="12298" width="8.28515625" style="76" customWidth="1"/>
    <col min="12299" max="12300" width="8.42578125" style="76" customWidth="1"/>
    <col min="12301" max="12301" width="8.28515625" style="76" customWidth="1"/>
    <col min="12302" max="12302" width="8.140625" style="76" customWidth="1"/>
    <col min="12303" max="12303" width="8.28515625" style="76" customWidth="1"/>
    <col min="12304" max="12304" width="11.28515625" style="76" customWidth="1"/>
    <col min="12305" max="12305" width="9.85546875" style="76" bestFit="1" customWidth="1"/>
    <col min="12306" max="12544" width="9.140625" style="76"/>
    <col min="12545" max="12545" width="4.7109375" style="76" customWidth="1"/>
    <col min="12546" max="12546" width="24.28515625" style="76" customWidth="1"/>
    <col min="12547" max="12547" width="8" style="76" customWidth="1"/>
    <col min="12548" max="12548" width="12.7109375" style="76" customWidth="1"/>
    <col min="12549" max="12549" width="10.140625" style="76" bestFit="1" customWidth="1"/>
    <col min="12550" max="12551" width="8.140625" style="76" customWidth="1"/>
    <col min="12552" max="12554" width="8.28515625" style="76" customWidth="1"/>
    <col min="12555" max="12556" width="8.42578125" style="76" customWidth="1"/>
    <col min="12557" max="12557" width="8.28515625" style="76" customWidth="1"/>
    <col min="12558" max="12558" width="8.140625" style="76" customWidth="1"/>
    <col min="12559" max="12559" width="8.28515625" style="76" customWidth="1"/>
    <col min="12560" max="12560" width="11.28515625" style="76" customWidth="1"/>
    <col min="12561" max="12561" width="9.85546875" style="76" bestFit="1" customWidth="1"/>
    <col min="12562" max="12800" width="9.140625" style="76"/>
    <col min="12801" max="12801" width="4.7109375" style="76" customWidth="1"/>
    <col min="12802" max="12802" width="24.28515625" style="76" customWidth="1"/>
    <col min="12803" max="12803" width="8" style="76" customWidth="1"/>
    <col min="12804" max="12804" width="12.7109375" style="76" customWidth="1"/>
    <col min="12805" max="12805" width="10.140625" style="76" bestFit="1" customWidth="1"/>
    <col min="12806" max="12807" width="8.140625" style="76" customWidth="1"/>
    <col min="12808" max="12810" width="8.28515625" style="76" customWidth="1"/>
    <col min="12811" max="12812" width="8.42578125" style="76" customWidth="1"/>
    <col min="12813" max="12813" width="8.28515625" style="76" customWidth="1"/>
    <col min="12814" max="12814" width="8.140625" style="76" customWidth="1"/>
    <col min="12815" max="12815" width="8.28515625" style="76" customWidth="1"/>
    <col min="12816" max="12816" width="11.28515625" style="76" customWidth="1"/>
    <col min="12817" max="12817" width="9.85546875" style="76" bestFit="1" customWidth="1"/>
    <col min="12818" max="13056" width="9.140625" style="76"/>
    <col min="13057" max="13057" width="4.7109375" style="76" customWidth="1"/>
    <col min="13058" max="13058" width="24.28515625" style="76" customWidth="1"/>
    <col min="13059" max="13059" width="8" style="76" customWidth="1"/>
    <col min="13060" max="13060" width="12.7109375" style="76" customWidth="1"/>
    <col min="13061" max="13061" width="10.140625" style="76" bestFit="1" customWidth="1"/>
    <col min="13062" max="13063" width="8.140625" style="76" customWidth="1"/>
    <col min="13064" max="13066" width="8.28515625" style="76" customWidth="1"/>
    <col min="13067" max="13068" width="8.42578125" style="76" customWidth="1"/>
    <col min="13069" max="13069" width="8.28515625" style="76" customWidth="1"/>
    <col min="13070" max="13070" width="8.140625" style="76" customWidth="1"/>
    <col min="13071" max="13071" width="8.28515625" style="76" customWidth="1"/>
    <col min="13072" max="13072" width="11.28515625" style="76" customWidth="1"/>
    <col min="13073" max="13073" width="9.85546875" style="76" bestFit="1" customWidth="1"/>
    <col min="13074" max="13312" width="9.140625" style="76"/>
    <col min="13313" max="13313" width="4.7109375" style="76" customWidth="1"/>
    <col min="13314" max="13314" width="24.28515625" style="76" customWidth="1"/>
    <col min="13315" max="13315" width="8" style="76" customWidth="1"/>
    <col min="13316" max="13316" width="12.7109375" style="76" customWidth="1"/>
    <col min="13317" max="13317" width="10.140625" style="76" bestFit="1" customWidth="1"/>
    <col min="13318" max="13319" width="8.140625" style="76" customWidth="1"/>
    <col min="13320" max="13322" width="8.28515625" style="76" customWidth="1"/>
    <col min="13323" max="13324" width="8.42578125" style="76" customWidth="1"/>
    <col min="13325" max="13325" width="8.28515625" style="76" customWidth="1"/>
    <col min="13326" max="13326" width="8.140625" style="76" customWidth="1"/>
    <col min="13327" max="13327" width="8.28515625" style="76" customWidth="1"/>
    <col min="13328" max="13328" width="11.28515625" style="76" customWidth="1"/>
    <col min="13329" max="13329" width="9.85546875" style="76" bestFit="1" customWidth="1"/>
    <col min="13330" max="13568" width="9.140625" style="76"/>
    <col min="13569" max="13569" width="4.7109375" style="76" customWidth="1"/>
    <col min="13570" max="13570" width="24.28515625" style="76" customWidth="1"/>
    <col min="13571" max="13571" width="8" style="76" customWidth="1"/>
    <col min="13572" max="13572" width="12.7109375" style="76" customWidth="1"/>
    <col min="13573" max="13573" width="10.140625" style="76" bestFit="1" customWidth="1"/>
    <col min="13574" max="13575" width="8.140625" style="76" customWidth="1"/>
    <col min="13576" max="13578" width="8.28515625" style="76" customWidth="1"/>
    <col min="13579" max="13580" width="8.42578125" style="76" customWidth="1"/>
    <col min="13581" max="13581" width="8.28515625" style="76" customWidth="1"/>
    <col min="13582" max="13582" width="8.140625" style="76" customWidth="1"/>
    <col min="13583" max="13583" width="8.28515625" style="76" customWidth="1"/>
    <col min="13584" max="13584" width="11.28515625" style="76" customWidth="1"/>
    <col min="13585" max="13585" width="9.85546875" style="76" bestFit="1" customWidth="1"/>
    <col min="13586" max="13824" width="9.140625" style="76"/>
    <col min="13825" max="13825" width="4.7109375" style="76" customWidth="1"/>
    <col min="13826" max="13826" width="24.28515625" style="76" customWidth="1"/>
    <col min="13827" max="13827" width="8" style="76" customWidth="1"/>
    <col min="13828" max="13828" width="12.7109375" style="76" customWidth="1"/>
    <col min="13829" max="13829" width="10.140625" style="76" bestFit="1" customWidth="1"/>
    <col min="13830" max="13831" width="8.140625" style="76" customWidth="1"/>
    <col min="13832" max="13834" width="8.28515625" style="76" customWidth="1"/>
    <col min="13835" max="13836" width="8.42578125" style="76" customWidth="1"/>
    <col min="13837" max="13837" width="8.28515625" style="76" customWidth="1"/>
    <col min="13838" max="13838" width="8.140625" style="76" customWidth="1"/>
    <col min="13839" max="13839" width="8.28515625" style="76" customWidth="1"/>
    <col min="13840" max="13840" width="11.28515625" style="76" customWidth="1"/>
    <col min="13841" max="13841" width="9.85546875" style="76" bestFit="1" customWidth="1"/>
    <col min="13842" max="14080" width="9.140625" style="76"/>
    <col min="14081" max="14081" width="4.7109375" style="76" customWidth="1"/>
    <col min="14082" max="14082" width="24.28515625" style="76" customWidth="1"/>
    <col min="14083" max="14083" width="8" style="76" customWidth="1"/>
    <col min="14084" max="14084" width="12.7109375" style="76" customWidth="1"/>
    <col min="14085" max="14085" width="10.140625" style="76" bestFit="1" customWidth="1"/>
    <col min="14086" max="14087" width="8.140625" style="76" customWidth="1"/>
    <col min="14088" max="14090" width="8.28515625" style="76" customWidth="1"/>
    <col min="14091" max="14092" width="8.42578125" style="76" customWidth="1"/>
    <col min="14093" max="14093" width="8.28515625" style="76" customWidth="1"/>
    <col min="14094" max="14094" width="8.140625" style="76" customWidth="1"/>
    <col min="14095" max="14095" width="8.28515625" style="76" customWidth="1"/>
    <col min="14096" max="14096" width="11.28515625" style="76" customWidth="1"/>
    <col min="14097" max="14097" width="9.85546875" style="76" bestFit="1" customWidth="1"/>
    <col min="14098" max="14336" width="9.140625" style="76"/>
    <col min="14337" max="14337" width="4.7109375" style="76" customWidth="1"/>
    <col min="14338" max="14338" width="24.28515625" style="76" customWidth="1"/>
    <col min="14339" max="14339" width="8" style="76" customWidth="1"/>
    <col min="14340" max="14340" width="12.7109375" style="76" customWidth="1"/>
    <col min="14341" max="14341" width="10.140625" style="76" bestFit="1" customWidth="1"/>
    <col min="14342" max="14343" width="8.140625" style="76" customWidth="1"/>
    <col min="14344" max="14346" width="8.28515625" style="76" customWidth="1"/>
    <col min="14347" max="14348" width="8.42578125" style="76" customWidth="1"/>
    <col min="14349" max="14349" width="8.28515625" style="76" customWidth="1"/>
    <col min="14350" max="14350" width="8.140625" style="76" customWidth="1"/>
    <col min="14351" max="14351" width="8.28515625" style="76" customWidth="1"/>
    <col min="14352" max="14352" width="11.28515625" style="76" customWidth="1"/>
    <col min="14353" max="14353" width="9.85546875" style="76" bestFit="1" customWidth="1"/>
    <col min="14354" max="14592" width="9.140625" style="76"/>
    <col min="14593" max="14593" width="4.7109375" style="76" customWidth="1"/>
    <col min="14594" max="14594" width="24.28515625" style="76" customWidth="1"/>
    <col min="14595" max="14595" width="8" style="76" customWidth="1"/>
    <col min="14596" max="14596" width="12.7109375" style="76" customWidth="1"/>
    <col min="14597" max="14597" width="10.140625" style="76" bestFit="1" customWidth="1"/>
    <col min="14598" max="14599" width="8.140625" style="76" customWidth="1"/>
    <col min="14600" max="14602" width="8.28515625" style="76" customWidth="1"/>
    <col min="14603" max="14604" width="8.42578125" style="76" customWidth="1"/>
    <col min="14605" max="14605" width="8.28515625" style="76" customWidth="1"/>
    <col min="14606" max="14606" width="8.140625" style="76" customWidth="1"/>
    <col min="14607" max="14607" width="8.28515625" style="76" customWidth="1"/>
    <col min="14608" max="14608" width="11.28515625" style="76" customWidth="1"/>
    <col min="14609" max="14609" width="9.85546875" style="76" bestFit="1" customWidth="1"/>
    <col min="14610" max="14848" width="9.140625" style="76"/>
    <col min="14849" max="14849" width="4.7109375" style="76" customWidth="1"/>
    <col min="14850" max="14850" width="24.28515625" style="76" customWidth="1"/>
    <col min="14851" max="14851" width="8" style="76" customWidth="1"/>
    <col min="14852" max="14852" width="12.7109375" style="76" customWidth="1"/>
    <col min="14853" max="14853" width="10.140625" style="76" bestFit="1" customWidth="1"/>
    <col min="14854" max="14855" width="8.140625" style="76" customWidth="1"/>
    <col min="14856" max="14858" width="8.28515625" style="76" customWidth="1"/>
    <col min="14859" max="14860" width="8.42578125" style="76" customWidth="1"/>
    <col min="14861" max="14861" width="8.28515625" style="76" customWidth="1"/>
    <col min="14862" max="14862" width="8.140625" style="76" customWidth="1"/>
    <col min="14863" max="14863" width="8.28515625" style="76" customWidth="1"/>
    <col min="14864" max="14864" width="11.28515625" style="76" customWidth="1"/>
    <col min="14865" max="14865" width="9.85546875" style="76" bestFit="1" customWidth="1"/>
    <col min="14866" max="15104" width="9.140625" style="76"/>
    <col min="15105" max="15105" width="4.7109375" style="76" customWidth="1"/>
    <col min="15106" max="15106" width="24.28515625" style="76" customWidth="1"/>
    <col min="15107" max="15107" width="8" style="76" customWidth="1"/>
    <col min="15108" max="15108" width="12.7109375" style="76" customWidth="1"/>
    <col min="15109" max="15109" width="10.140625" style="76" bestFit="1" customWidth="1"/>
    <col min="15110" max="15111" width="8.140625" style="76" customWidth="1"/>
    <col min="15112" max="15114" width="8.28515625" style="76" customWidth="1"/>
    <col min="15115" max="15116" width="8.42578125" style="76" customWidth="1"/>
    <col min="15117" max="15117" width="8.28515625" style="76" customWidth="1"/>
    <col min="15118" max="15118" width="8.140625" style="76" customWidth="1"/>
    <col min="15119" max="15119" width="8.28515625" style="76" customWidth="1"/>
    <col min="15120" max="15120" width="11.28515625" style="76" customWidth="1"/>
    <col min="15121" max="15121" width="9.85546875" style="76" bestFit="1" customWidth="1"/>
    <col min="15122" max="15360" width="9.140625" style="76"/>
    <col min="15361" max="15361" width="4.7109375" style="76" customWidth="1"/>
    <col min="15362" max="15362" width="24.28515625" style="76" customWidth="1"/>
    <col min="15363" max="15363" width="8" style="76" customWidth="1"/>
    <col min="15364" max="15364" width="12.7109375" style="76" customWidth="1"/>
    <col min="15365" max="15365" width="10.140625" style="76" bestFit="1" customWidth="1"/>
    <col min="15366" max="15367" width="8.140625" style="76" customWidth="1"/>
    <col min="15368" max="15370" width="8.28515625" style="76" customWidth="1"/>
    <col min="15371" max="15372" width="8.42578125" style="76" customWidth="1"/>
    <col min="15373" max="15373" width="8.28515625" style="76" customWidth="1"/>
    <col min="15374" max="15374" width="8.140625" style="76" customWidth="1"/>
    <col min="15375" max="15375" width="8.28515625" style="76" customWidth="1"/>
    <col min="15376" max="15376" width="11.28515625" style="76" customWidth="1"/>
    <col min="15377" max="15377" width="9.85546875" style="76" bestFit="1" customWidth="1"/>
    <col min="15378" max="15616" width="9.140625" style="76"/>
    <col min="15617" max="15617" width="4.7109375" style="76" customWidth="1"/>
    <col min="15618" max="15618" width="24.28515625" style="76" customWidth="1"/>
    <col min="15619" max="15619" width="8" style="76" customWidth="1"/>
    <col min="15620" max="15620" width="12.7109375" style="76" customWidth="1"/>
    <col min="15621" max="15621" width="10.140625" style="76" bestFit="1" customWidth="1"/>
    <col min="15622" max="15623" width="8.140625" style="76" customWidth="1"/>
    <col min="15624" max="15626" width="8.28515625" style="76" customWidth="1"/>
    <col min="15627" max="15628" width="8.42578125" style="76" customWidth="1"/>
    <col min="15629" max="15629" width="8.28515625" style="76" customWidth="1"/>
    <col min="15630" max="15630" width="8.140625" style="76" customWidth="1"/>
    <col min="15631" max="15631" width="8.28515625" style="76" customWidth="1"/>
    <col min="15632" max="15632" width="11.28515625" style="76" customWidth="1"/>
    <col min="15633" max="15633" width="9.85546875" style="76" bestFit="1" customWidth="1"/>
    <col min="15634" max="15872" width="9.140625" style="76"/>
    <col min="15873" max="15873" width="4.7109375" style="76" customWidth="1"/>
    <col min="15874" max="15874" width="24.28515625" style="76" customWidth="1"/>
    <col min="15875" max="15875" width="8" style="76" customWidth="1"/>
    <col min="15876" max="15876" width="12.7109375" style="76" customWidth="1"/>
    <col min="15877" max="15877" width="10.140625" style="76" bestFit="1" customWidth="1"/>
    <col min="15878" max="15879" width="8.140625" style="76" customWidth="1"/>
    <col min="15880" max="15882" width="8.28515625" style="76" customWidth="1"/>
    <col min="15883" max="15884" width="8.42578125" style="76" customWidth="1"/>
    <col min="15885" max="15885" width="8.28515625" style="76" customWidth="1"/>
    <col min="15886" max="15886" width="8.140625" style="76" customWidth="1"/>
    <col min="15887" max="15887" width="8.28515625" style="76" customWidth="1"/>
    <col min="15888" max="15888" width="11.28515625" style="76" customWidth="1"/>
    <col min="15889" max="15889" width="9.85546875" style="76" bestFit="1" customWidth="1"/>
    <col min="15890" max="16128" width="9.140625" style="76"/>
    <col min="16129" max="16129" width="4.7109375" style="76" customWidth="1"/>
    <col min="16130" max="16130" width="24.28515625" style="76" customWidth="1"/>
    <col min="16131" max="16131" width="8" style="76" customWidth="1"/>
    <col min="16132" max="16132" width="12.7109375" style="76" customWidth="1"/>
    <col min="16133" max="16133" width="10.140625" style="76" bestFit="1" customWidth="1"/>
    <col min="16134" max="16135" width="8.140625" style="76" customWidth="1"/>
    <col min="16136" max="16138" width="8.28515625" style="76" customWidth="1"/>
    <col min="16139" max="16140" width="8.42578125" style="76" customWidth="1"/>
    <col min="16141" max="16141" width="8.28515625" style="76" customWidth="1"/>
    <col min="16142" max="16142" width="8.140625" style="76" customWidth="1"/>
    <col min="16143" max="16143" width="8.28515625" style="76" customWidth="1"/>
    <col min="16144" max="16144" width="11.28515625" style="76" customWidth="1"/>
    <col min="16145" max="16145" width="9.85546875" style="76" bestFit="1" customWidth="1"/>
    <col min="16146" max="16384" width="9.140625" style="76"/>
  </cols>
  <sheetData>
    <row r="1" spans="1:19" s="24" customFormat="1" ht="11.25">
      <c r="A1" s="302" t="s">
        <v>0</v>
      </c>
      <c r="B1" s="302"/>
      <c r="C1" s="302"/>
      <c r="D1" s="302"/>
      <c r="E1" s="302"/>
      <c r="F1" s="302"/>
      <c r="G1" s="302"/>
      <c r="H1" s="302"/>
      <c r="I1" s="302"/>
      <c r="J1" s="302"/>
      <c r="K1" s="302"/>
      <c r="L1" s="302"/>
      <c r="M1" s="302"/>
      <c r="N1" s="302"/>
      <c r="O1" s="302"/>
      <c r="P1" s="302"/>
    </row>
    <row r="2" spans="1:19" s="24" customFormat="1" ht="11.25">
      <c r="A2" s="303" t="s">
        <v>100</v>
      </c>
      <c r="B2" s="303"/>
      <c r="C2" s="303"/>
      <c r="D2" s="303"/>
      <c r="E2" s="303"/>
      <c r="F2" s="303"/>
      <c r="G2" s="303"/>
      <c r="H2" s="303"/>
      <c r="I2" s="303"/>
      <c r="J2" s="303"/>
      <c r="K2" s="303"/>
      <c r="L2" s="303"/>
      <c r="M2" s="303"/>
      <c r="N2" s="303"/>
      <c r="O2" s="303"/>
      <c r="P2" s="303"/>
    </row>
    <row r="3" spans="1:19" s="24" customFormat="1" ht="12.75" customHeight="1">
      <c r="A3" s="304">
        <f>+'Exhibit No.   MTT-2 Page 2'!B4</f>
        <v>42369</v>
      </c>
      <c r="B3" s="304"/>
      <c r="C3" s="304"/>
      <c r="D3" s="304"/>
      <c r="E3" s="304"/>
      <c r="F3" s="304"/>
      <c r="G3" s="304"/>
      <c r="H3" s="304"/>
      <c r="I3" s="304"/>
      <c r="J3" s="304"/>
      <c r="K3" s="304"/>
      <c r="L3" s="304"/>
      <c r="M3" s="304"/>
      <c r="N3" s="304"/>
      <c r="O3" s="304"/>
      <c r="P3" s="304"/>
    </row>
    <row r="4" spans="1:19">
      <c r="A4" s="54"/>
      <c r="B4" s="55"/>
      <c r="C4" s="56"/>
      <c r="D4" s="54"/>
      <c r="E4" s="54"/>
      <c r="F4" s="54"/>
      <c r="G4" s="54"/>
      <c r="H4" s="54"/>
      <c r="I4" s="54"/>
      <c r="J4" s="54"/>
      <c r="K4" s="54"/>
      <c r="L4" s="54"/>
      <c r="M4" s="54"/>
      <c r="N4" s="54"/>
      <c r="O4" s="54"/>
      <c r="P4" s="54"/>
    </row>
    <row r="5" spans="1:19">
      <c r="A5" s="58">
        <v>1</v>
      </c>
      <c r="B5" s="54"/>
      <c r="C5" s="59">
        <f>+EOMONTH(A3,-12)</f>
        <v>42004</v>
      </c>
      <c r="D5" s="59">
        <f t="shared" ref="D5:O5" si="0">EOMONTH(C5,1)</f>
        <v>42035</v>
      </c>
      <c r="E5" s="59">
        <f t="shared" si="0"/>
        <v>42063</v>
      </c>
      <c r="F5" s="59">
        <f t="shared" si="0"/>
        <v>42094</v>
      </c>
      <c r="G5" s="59">
        <f t="shared" si="0"/>
        <v>42124</v>
      </c>
      <c r="H5" s="59">
        <f t="shared" si="0"/>
        <v>42155</v>
      </c>
      <c r="I5" s="59">
        <f t="shared" si="0"/>
        <v>42185</v>
      </c>
      <c r="J5" s="59">
        <f t="shared" si="0"/>
        <v>42216</v>
      </c>
      <c r="K5" s="59">
        <f t="shared" si="0"/>
        <v>42247</v>
      </c>
      <c r="L5" s="59">
        <f t="shared" si="0"/>
        <v>42277</v>
      </c>
      <c r="M5" s="59">
        <f t="shared" si="0"/>
        <v>42308</v>
      </c>
      <c r="N5" s="59">
        <f t="shared" si="0"/>
        <v>42338</v>
      </c>
      <c r="O5" s="59">
        <f t="shared" si="0"/>
        <v>42369</v>
      </c>
      <c r="P5" s="60" t="s">
        <v>93</v>
      </c>
    </row>
    <row r="6" spans="1:19" s="57" customFormat="1">
      <c r="A6" s="58">
        <f>+A5+1</f>
        <v>2</v>
      </c>
      <c r="B6" s="58" t="s">
        <v>101</v>
      </c>
      <c r="C6" s="61" t="s">
        <v>102</v>
      </c>
      <c r="D6" s="61" t="s">
        <v>103</v>
      </c>
      <c r="E6" s="61" t="s">
        <v>104</v>
      </c>
      <c r="F6" s="61" t="s">
        <v>105</v>
      </c>
      <c r="G6" s="61" t="s">
        <v>106</v>
      </c>
      <c r="H6" s="61" t="s">
        <v>107</v>
      </c>
      <c r="I6" s="61" t="s">
        <v>108</v>
      </c>
      <c r="J6" s="61" t="s">
        <v>109</v>
      </c>
      <c r="K6" s="61" t="s">
        <v>110</v>
      </c>
      <c r="L6" s="61" t="s">
        <v>111</v>
      </c>
      <c r="M6" s="61" t="s">
        <v>112</v>
      </c>
      <c r="N6" s="61" t="s">
        <v>113</v>
      </c>
      <c r="O6" s="61" t="s">
        <v>114</v>
      </c>
      <c r="P6" s="61" t="s">
        <v>115</v>
      </c>
    </row>
    <row r="7" spans="1:19">
      <c r="A7" s="58">
        <f t="shared" ref="A7:A19" si="1">+A6+1</f>
        <v>3</v>
      </c>
      <c r="B7" s="62" t="s">
        <v>165</v>
      </c>
      <c r="C7" s="112">
        <v>100000000</v>
      </c>
      <c r="D7" s="112">
        <v>100000000</v>
      </c>
      <c r="E7" s="112">
        <v>100000000</v>
      </c>
      <c r="F7" s="112">
        <v>100000000</v>
      </c>
      <c r="G7" s="112">
        <v>100000000</v>
      </c>
      <c r="H7" s="112">
        <v>100000000</v>
      </c>
      <c r="I7" s="112">
        <v>100000000</v>
      </c>
      <c r="J7" s="112">
        <v>100000000</v>
      </c>
      <c r="K7" s="112">
        <v>100000000</v>
      </c>
      <c r="L7" s="112">
        <v>100000000</v>
      </c>
      <c r="M7" s="112">
        <v>100000000</v>
      </c>
      <c r="N7" s="112">
        <v>100000000</v>
      </c>
      <c r="O7" s="112">
        <v>100000000</v>
      </c>
      <c r="P7" s="117">
        <f>ROUND(((C7+O7)+(SUM(D7:N7)*2))/24,3)</f>
        <v>100000000</v>
      </c>
      <c r="Q7" s="77"/>
      <c r="R7" s="77"/>
    </row>
    <row r="8" spans="1:19">
      <c r="A8" s="58">
        <f t="shared" si="1"/>
        <v>4</v>
      </c>
      <c r="B8" s="64"/>
      <c r="C8" s="78"/>
      <c r="D8" s="66"/>
      <c r="E8" s="66"/>
      <c r="F8" s="66"/>
      <c r="G8" s="66"/>
      <c r="H8" s="66"/>
      <c r="I8" s="66"/>
      <c r="J8" s="66"/>
      <c r="K8" s="66"/>
      <c r="L8" s="66"/>
      <c r="M8" s="66"/>
      <c r="N8" s="66"/>
      <c r="O8" s="66"/>
      <c r="P8" s="67"/>
      <c r="R8" s="77"/>
      <c r="S8" s="97"/>
    </row>
    <row r="9" spans="1:19">
      <c r="A9" s="58">
        <f t="shared" si="1"/>
        <v>5</v>
      </c>
      <c r="B9" s="64" t="s">
        <v>97</v>
      </c>
      <c r="C9" s="64"/>
      <c r="D9" s="68">
        <f t="shared" ref="D9:O9" si="2">+D5-C5</f>
        <v>31</v>
      </c>
      <c r="E9" s="64">
        <f t="shared" si="2"/>
        <v>28</v>
      </c>
      <c r="F9" s="64">
        <f t="shared" si="2"/>
        <v>31</v>
      </c>
      <c r="G9" s="64">
        <f t="shared" si="2"/>
        <v>30</v>
      </c>
      <c r="H9" s="64">
        <f t="shared" si="2"/>
        <v>31</v>
      </c>
      <c r="I9" s="64">
        <f t="shared" si="2"/>
        <v>30</v>
      </c>
      <c r="J9" s="64">
        <f t="shared" si="2"/>
        <v>31</v>
      </c>
      <c r="K9" s="64">
        <f t="shared" si="2"/>
        <v>31</v>
      </c>
      <c r="L9" s="64">
        <f t="shared" si="2"/>
        <v>30</v>
      </c>
      <c r="M9" s="64">
        <f t="shared" si="2"/>
        <v>31</v>
      </c>
      <c r="N9" s="64">
        <f t="shared" si="2"/>
        <v>30</v>
      </c>
      <c r="O9" s="64">
        <f t="shared" si="2"/>
        <v>31</v>
      </c>
      <c r="P9" s="64">
        <f>SUM(C9:O9)</f>
        <v>365</v>
      </c>
    </row>
    <row r="10" spans="1:19">
      <c r="A10" s="58">
        <f t="shared" si="1"/>
        <v>6</v>
      </c>
      <c r="B10" s="64"/>
      <c r="C10" s="64"/>
      <c r="D10" s="68"/>
      <c r="E10" s="64"/>
      <c r="F10" s="64"/>
      <c r="G10" s="64"/>
      <c r="H10" s="64"/>
      <c r="I10" s="64"/>
      <c r="J10" s="64"/>
      <c r="K10" s="64"/>
      <c r="L10" s="64"/>
      <c r="M10" s="64"/>
      <c r="N10" s="64"/>
      <c r="O10" s="64"/>
      <c r="P10" s="64"/>
      <c r="R10" s="77"/>
    </row>
    <row r="11" spans="1:19">
      <c r="A11" s="58">
        <f t="shared" si="1"/>
        <v>7</v>
      </c>
      <c r="B11" s="54" t="s">
        <v>174</v>
      </c>
      <c r="C11" s="64"/>
      <c r="D11" s="79">
        <v>9.4669999999999997E-3</v>
      </c>
      <c r="E11" s="79">
        <f>+D11</f>
        <v>9.4669999999999997E-3</v>
      </c>
      <c r="F11" s="79">
        <f>+E11</f>
        <v>9.4669999999999997E-3</v>
      </c>
      <c r="G11" s="79">
        <v>1.0699999999999999E-2</v>
      </c>
      <c r="H11" s="79">
        <f>+G11</f>
        <v>1.0699999999999999E-2</v>
      </c>
      <c r="I11" s="79">
        <f>+H11</f>
        <v>1.0699999999999999E-2</v>
      </c>
      <c r="J11" s="79">
        <v>1.2534999999999999E-2</v>
      </c>
      <c r="K11" s="79">
        <f>+J11</f>
        <v>1.2534999999999999E-2</v>
      </c>
      <c r="L11" s="79">
        <f>+K11</f>
        <v>1.2534999999999999E-2</v>
      </c>
      <c r="M11" s="79">
        <v>1.4803999999999999E-2</v>
      </c>
      <c r="N11" s="79">
        <f>+M11</f>
        <v>1.4803999999999999E-2</v>
      </c>
      <c r="O11" s="79">
        <f>+N11</f>
        <v>1.4803999999999999E-2</v>
      </c>
      <c r="P11" s="54"/>
    </row>
    <row r="12" spans="1:19" s="54" customFormat="1" ht="11.25">
      <c r="A12" s="58">
        <f t="shared" si="1"/>
        <v>8</v>
      </c>
    </row>
    <row r="13" spans="1:19">
      <c r="A13" s="58">
        <f t="shared" si="1"/>
        <v>9</v>
      </c>
      <c r="B13" s="63" t="s">
        <v>116</v>
      </c>
      <c r="C13" s="64"/>
      <c r="D13" s="108">
        <f>+(D7+C7)/2*D11/360*D9</f>
        <v>81521.388888888891</v>
      </c>
      <c r="E13" s="108">
        <f t="shared" ref="E13:O13" si="3">+(E7+D7)/2*E11/360*E9</f>
        <v>73632.222222222219</v>
      </c>
      <c r="F13" s="108">
        <f t="shared" si="3"/>
        <v>81521.388888888891</v>
      </c>
      <c r="G13" s="108">
        <f t="shared" si="3"/>
        <v>89166.666666666672</v>
      </c>
      <c r="H13" s="108">
        <f>+(H7+G7)/2*H11/360*H9</f>
        <v>92138.888888888891</v>
      </c>
      <c r="I13" s="108">
        <f t="shared" si="3"/>
        <v>89166.666666666672</v>
      </c>
      <c r="J13" s="108">
        <f t="shared" si="3"/>
        <v>107940.27777777778</v>
      </c>
      <c r="K13" s="108">
        <f t="shared" si="3"/>
        <v>107940.27777777778</v>
      </c>
      <c r="L13" s="108">
        <f t="shared" si="3"/>
        <v>104458.33333333333</v>
      </c>
      <c r="M13" s="108">
        <f t="shared" si="3"/>
        <v>127478.88888888891</v>
      </c>
      <c r="N13" s="108">
        <f t="shared" si="3"/>
        <v>123366.66666666669</v>
      </c>
      <c r="O13" s="108">
        <f t="shared" si="3"/>
        <v>127478.88888888891</v>
      </c>
      <c r="P13" s="119">
        <f>SUM(D13:O13)</f>
        <v>1205810.5555555557</v>
      </c>
    </row>
    <row r="14" spans="1:19">
      <c r="A14" s="58">
        <f t="shared" si="1"/>
        <v>10</v>
      </c>
      <c r="B14" s="62" t="s">
        <v>117</v>
      </c>
      <c r="C14" s="247"/>
      <c r="D14" s="248">
        <v>25000</v>
      </c>
      <c r="E14" s="248">
        <v>25000</v>
      </c>
      <c r="F14" s="248">
        <v>25000</v>
      </c>
      <c r="G14" s="248">
        <v>25000</v>
      </c>
      <c r="H14" s="248">
        <v>25000</v>
      </c>
      <c r="I14" s="248">
        <v>25000</v>
      </c>
      <c r="J14" s="248">
        <v>25000</v>
      </c>
      <c r="K14" s="248">
        <v>25000</v>
      </c>
      <c r="L14" s="248">
        <v>25000</v>
      </c>
      <c r="M14" s="248">
        <v>25000</v>
      </c>
      <c r="N14" s="248">
        <v>25000</v>
      </c>
      <c r="O14" s="248">
        <v>25000</v>
      </c>
      <c r="P14" s="118">
        <f>SUM(D14:O14)</f>
        <v>300000</v>
      </c>
    </row>
    <row r="15" spans="1:19">
      <c r="A15" s="58">
        <f t="shared" si="1"/>
        <v>11</v>
      </c>
      <c r="B15" s="62" t="s">
        <v>118</v>
      </c>
      <c r="C15" s="247"/>
      <c r="D15" s="249">
        <v>44420</v>
      </c>
      <c r="E15" s="249">
        <f>+D15</f>
        <v>44420</v>
      </c>
      <c r="F15" s="249">
        <f t="shared" ref="F15:O15" si="4">+E15</f>
        <v>44420</v>
      </c>
      <c r="G15" s="249">
        <f t="shared" si="4"/>
        <v>44420</v>
      </c>
      <c r="H15" s="249">
        <f t="shared" si="4"/>
        <v>44420</v>
      </c>
      <c r="I15" s="249">
        <f t="shared" si="4"/>
        <v>44420</v>
      </c>
      <c r="J15" s="249">
        <f t="shared" si="4"/>
        <v>44420</v>
      </c>
      <c r="K15" s="249">
        <f t="shared" si="4"/>
        <v>44420</v>
      </c>
      <c r="L15" s="249">
        <f t="shared" si="4"/>
        <v>44420</v>
      </c>
      <c r="M15" s="249">
        <f t="shared" si="4"/>
        <v>44420</v>
      </c>
      <c r="N15" s="249">
        <f t="shared" si="4"/>
        <v>44420</v>
      </c>
      <c r="O15" s="249">
        <f t="shared" si="4"/>
        <v>44420</v>
      </c>
      <c r="P15" s="80">
        <f>SUM(D15:O15)</f>
        <v>533040</v>
      </c>
    </row>
    <row r="16" spans="1:19" ht="13.5" thickBot="1">
      <c r="A16" s="58">
        <f t="shared" si="1"/>
        <v>12</v>
      </c>
      <c r="B16" s="64" t="s">
        <v>119</v>
      </c>
      <c r="C16" s="64"/>
      <c r="D16" s="81">
        <f t="shared" ref="D16:O16" si="5">+SUM(D13:D15)</f>
        <v>150941.38888888888</v>
      </c>
      <c r="E16" s="81">
        <f t="shared" si="5"/>
        <v>143052.22222222222</v>
      </c>
      <c r="F16" s="81">
        <f t="shared" si="5"/>
        <v>150941.38888888888</v>
      </c>
      <c r="G16" s="81">
        <f t="shared" si="5"/>
        <v>158586.66666666669</v>
      </c>
      <c r="H16" s="81">
        <f t="shared" si="5"/>
        <v>161558.88888888888</v>
      </c>
      <c r="I16" s="81">
        <f t="shared" si="5"/>
        <v>158586.66666666669</v>
      </c>
      <c r="J16" s="81">
        <f t="shared" si="5"/>
        <v>177360.27777777778</v>
      </c>
      <c r="K16" s="81">
        <f t="shared" si="5"/>
        <v>177360.27777777778</v>
      </c>
      <c r="L16" s="81">
        <f t="shared" si="5"/>
        <v>173878.33333333331</v>
      </c>
      <c r="M16" s="81">
        <f t="shared" si="5"/>
        <v>196898.88888888891</v>
      </c>
      <c r="N16" s="81">
        <f t="shared" si="5"/>
        <v>192786.66666666669</v>
      </c>
      <c r="O16" s="81">
        <f t="shared" si="5"/>
        <v>196898.88888888891</v>
      </c>
      <c r="P16" s="82">
        <f>SUM(P13:P15)</f>
        <v>2038850.5555555557</v>
      </c>
    </row>
    <row r="17" spans="1:18" ht="13.5" thickTop="1">
      <c r="A17" s="58">
        <f t="shared" si="1"/>
        <v>13</v>
      </c>
      <c r="B17" s="83"/>
      <c r="C17" s="70"/>
      <c r="D17" s="70"/>
      <c r="E17" s="70"/>
      <c r="F17" s="70"/>
      <c r="G17" s="70"/>
      <c r="H17" s="54"/>
      <c r="I17" s="54"/>
      <c r="J17" s="54"/>
      <c r="K17" s="54"/>
      <c r="L17" s="54"/>
      <c r="M17" s="54"/>
      <c r="N17" s="54"/>
      <c r="O17" s="54"/>
      <c r="P17" s="54"/>
    </row>
    <row r="18" spans="1:18">
      <c r="A18" s="58">
        <f t="shared" si="1"/>
        <v>14</v>
      </c>
      <c r="N18" s="63"/>
      <c r="O18" s="84" t="s">
        <v>120</v>
      </c>
      <c r="P18" s="109">
        <f>+P16</f>
        <v>2038850.5555555557</v>
      </c>
    </row>
    <row r="19" spans="1:18">
      <c r="A19" s="58">
        <f t="shared" si="1"/>
        <v>15</v>
      </c>
      <c r="B19" s="54" t="s">
        <v>182</v>
      </c>
      <c r="D19" s="85"/>
      <c r="E19" s="85"/>
      <c r="F19" s="85"/>
      <c r="G19" s="85"/>
      <c r="H19" s="85"/>
      <c r="I19" s="85"/>
      <c r="J19" s="85"/>
      <c r="K19" s="85"/>
      <c r="L19" s="85"/>
      <c r="M19" s="85"/>
      <c r="N19" s="63"/>
      <c r="O19" s="84" t="s">
        <v>121</v>
      </c>
      <c r="P19" s="86">
        <f>+P7</f>
        <v>100000000</v>
      </c>
    </row>
    <row r="20" spans="1:18">
      <c r="A20" s="58"/>
      <c r="C20" s="71"/>
      <c r="D20" s="87"/>
      <c r="E20" s="88"/>
      <c r="F20" s="88"/>
      <c r="G20" s="88"/>
      <c r="H20" s="88"/>
      <c r="I20" s="88"/>
      <c r="J20" s="88"/>
      <c r="K20" s="88"/>
      <c r="L20" s="88"/>
      <c r="M20" s="89"/>
      <c r="N20" s="90"/>
      <c r="O20" s="84" t="s">
        <v>122</v>
      </c>
      <c r="P20" s="91">
        <f>+P18/P19</f>
        <v>2.0388505555555558E-2</v>
      </c>
      <c r="R20" s="92"/>
    </row>
    <row r="21" spans="1:18" ht="15.75">
      <c r="A21" s="93"/>
      <c r="N21" s="305"/>
      <c r="O21" s="305"/>
      <c r="P21" s="305"/>
    </row>
    <row r="22" spans="1:18">
      <c r="C22" s="77"/>
      <c r="D22" s="77"/>
      <c r="E22" s="77"/>
      <c r="F22" s="77"/>
      <c r="G22" s="77"/>
      <c r="H22" s="77"/>
      <c r="I22" s="77"/>
      <c r="J22" s="77"/>
      <c r="K22" s="77"/>
      <c r="L22" s="77"/>
      <c r="M22" s="77"/>
      <c r="N22" s="77"/>
      <c r="O22" s="77"/>
      <c r="P22" s="77"/>
    </row>
    <row r="23" spans="1:18">
      <c r="C23" s="97"/>
      <c r="D23" s="97"/>
      <c r="E23" s="97"/>
      <c r="F23" s="97"/>
      <c r="G23" s="97"/>
      <c r="H23" s="97"/>
      <c r="I23" s="97"/>
      <c r="J23" s="97"/>
      <c r="K23" s="97"/>
      <c r="L23" s="97"/>
      <c r="M23" s="97"/>
      <c r="N23" s="97"/>
      <c r="O23" s="97"/>
    </row>
    <row r="24" spans="1:18">
      <c r="C24" s="234"/>
      <c r="D24" s="234"/>
      <c r="E24" s="234"/>
      <c r="F24" s="234"/>
      <c r="G24" s="234"/>
      <c r="H24" s="234"/>
      <c r="I24" s="234"/>
      <c r="J24" s="234"/>
      <c r="K24" s="234"/>
      <c r="L24" s="234"/>
      <c r="M24" s="234"/>
      <c r="N24" s="234"/>
      <c r="O24" s="234"/>
    </row>
    <row r="47" spans="2:2" ht="15.75">
      <c r="B47" s="23"/>
    </row>
  </sheetData>
  <mergeCells count="4">
    <mergeCell ref="A1:P1"/>
    <mergeCell ref="A2:P2"/>
    <mergeCell ref="A3:P3"/>
    <mergeCell ref="N21:P21"/>
  </mergeCells>
  <pageMargins left="0.48" right="0.48" top="0.5" bottom="0.5" header="0.5" footer="0.5"/>
  <pageSetup scale="65" orientation="landscape" r:id="rId1"/>
  <headerFooter scaleWithDoc="0" alignWithMargins="0">
    <oddHeader>&amp;RExhibit No.___(MTT-2)</oddHeader>
    <oddFooter>&amp;R&amp;12Page &amp;P of &amp;N</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P47"/>
  <sheetViews>
    <sheetView view="pageLayout" topLeftCell="B1" zoomScaleNormal="100" workbookViewId="0">
      <selection activeCell="B16" sqref="B16"/>
    </sheetView>
  </sheetViews>
  <sheetFormatPr defaultRowHeight="12.75"/>
  <cols>
    <col min="1" max="1" width="4.7109375" style="57" customWidth="1"/>
    <col min="2" max="2" width="24.28515625" style="57" customWidth="1"/>
    <col min="3" max="3" width="10.140625" style="95" bestFit="1" customWidth="1"/>
    <col min="4" max="6" width="10.140625" style="57" bestFit="1" customWidth="1"/>
    <col min="7" max="7" width="10.7109375" style="57" bestFit="1" customWidth="1"/>
    <col min="8" max="8" width="10.140625" style="57" bestFit="1" customWidth="1"/>
    <col min="9" max="9" width="10.42578125" style="57" bestFit="1" customWidth="1"/>
    <col min="10" max="10" width="10.7109375" style="57" bestFit="1" customWidth="1"/>
    <col min="11" max="11" width="10.140625" style="57" bestFit="1" customWidth="1"/>
    <col min="12" max="12" width="10.7109375" style="57" bestFit="1" customWidth="1"/>
    <col min="13" max="13" width="10.140625" style="57" bestFit="1" customWidth="1"/>
    <col min="14" max="14" width="10.7109375" style="57" customWidth="1"/>
    <col min="15" max="15" width="10.140625" style="57" bestFit="1" customWidth="1"/>
    <col min="16" max="16" width="12.7109375" style="57" customWidth="1"/>
    <col min="17" max="256" width="9.140625" style="57"/>
    <col min="257" max="257" width="4.7109375" style="57" customWidth="1"/>
    <col min="258" max="258" width="24.28515625" style="57" customWidth="1"/>
    <col min="259" max="259" width="10.140625" style="57" bestFit="1" customWidth="1"/>
    <col min="260" max="268" width="10.7109375" style="57" bestFit="1" customWidth="1"/>
    <col min="269" max="269" width="10.7109375" style="57" customWidth="1"/>
    <col min="270" max="270" width="10.7109375" style="57" bestFit="1" customWidth="1"/>
    <col min="271" max="271" width="10.7109375" style="57" customWidth="1"/>
    <col min="272" max="272" width="12.7109375" style="57" customWidth="1"/>
    <col min="273" max="512" width="9.140625" style="57"/>
    <col min="513" max="513" width="4.7109375" style="57" customWidth="1"/>
    <col min="514" max="514" width="24.28515625" style="57" customWidth="1"/>
    <col min="515" max="515" width="10.140625" style="57" bestFit="1" customWidth="1"/>
    <col min="516" max="524" width="10.7109375" style="57" bestFit="1" customWidth="1"/>
    <col min="525" max="525" width="10.7109375" style="57" customWidth="1"/>
    <col min="526" max="526" width="10.7109375" style="57" bestFit="1" customWidth="1"/>
    <col min="527" max="527" width="10.7109375" style="57" customWidth="1"/>
    <col min="528" max="528" width="12.7109375" style="57" customWidth="1"/>
    <col min="529" max="768" width="9.140625" style="57"/>
    <col min="769" max="769" width="4.7109375" style="57" customWidth="1"/>
    <col min="770" max="770" width="24.28515625" style="57" customWidth="1"/>
    <col min="771" max="771" width="10.140625" style="57" bestFit="1" customWidth="1"/>
    <col min="772" max="780" width="10.7109375" style="57" bestFit="1" customWidth="1"/>
    <col min="781" max="781" width="10.7109375" style="57" customWidth="1"/>
    <col min="782" max="782" width="10.7109375" style="57" bestFit="1" customWidth="1"/>
    <col min="783" max="783" width="10.7109375" style="57" customWidth="1"/>
    <col min="784" max="784" width="12.7109375" style="57" customWidth="1"/>
    <col min="785" max="1024" width="9.140625" style="57"/>
    <col min="1025" max="1025" width="4.7109375" style="57" customWidth="1"/>
    <col min="1026" max="1026" width="24.28515625" style="57" customWidth="1"/>
    <col min="1027" max="1027" width="10.140625" style="57" bestFit="1" customWidth="1"/>
    <col min="1028" max="1036" width="10.7109375" style="57" bestFit="1" customWidth="1"/>
    <col min="1037" max="1037" width="10.7109375" style="57" customWidth="1"/>
    <col min="1038" max="1038" width="10.7109375" style="57" bestFit="1" customWidth="1"/>
    <col min="1039" max="1039" width="10.7109375" style="57" customWidth="1"/>
    <col min="1040" max="1040" width="12.7109375" style="57" customWidth="1"/>
    <col min="1041" max="1280" width="9.140625" style="57"/>
    <col min="1281" max="1281" width="4.7109375" style="57" customWidth="1"/>
    <col min="1282" max="1282" width="24.28515625" style="57" customWidth="1"/>
    <col min="1283" max="1283" width="10.140625" style="57" bestFit="1" customWidth="1"/>
    <col min="1284" max="1292" width="10.7109375" style="57" bestFit="1" customWidth="1"/>
    <col min="1293" max="1293" width="10.7109375" style="57" customWidth="1"/>
    <col min="1294" max="1294" width="10.7109375" style="57" bestFit="1" customWidth="1"/>
    <col min="1295" max="1295" width="10.7109375" style="57" customWidth="1"/>
    <col min="1296" max="1296" width="12.7109375" style="57" customWidth="1"/>
    <col min="1297" max="1536" width="9.140625" style="57"/>
    <col min="1537" max="1537" width="4.7109375" style="57" customWidth="1"/>
    <col min="1538" max="1538" width="24.28515625" style="57" customWidth="1"/>
    <col min="1539" max="1539" width="10.140625" style="57" bestFit="1" customWidth="1"/>
    <col min="1540" max="1548" width="10.7109375" style="57" bestFit="1" customWidth="1"/>
    <col min="1549" max="1549" width="10.7109375" style="57" customWidth="1"/>
    <col min="1550" max="1550" width="10.7109375" style="57" bestFit="1" customWidth="1"/>
    <col min="1551" max="1551" width="10.7109375" style="57" customWidth="1"/>
    <col min="1552" max="1552" width="12.7109375" style="57" customWidth="1"/>
    <col min="1553" max="1792" width="9.140625" style="57"/>
    <col min="1793" max="1793" width="4.7109375" style="57" customWidth="1"/>
    <col min="1794" max="1794" width="24.28515625" style="57" customWidth="1"/>
    <col min="1795" max="1795" width="10.140625" style="57" bestFit="1" customWidth="1"/>
    <col min="1796" max="1804" width="10.7109375" style="57" bestFit="1" customWidth="1"/>
    <col min="1805" max="1805" width="10.7109375" style="57" customWidth="1"/>
    <col min="1806" max="1806" width="10.7109375" style="57" bestFit="1" customWidth="1"/>
    <col min="1807" max="1807" width="10.7109375" style="57" customWidth="1"/>
    <col min="1808" max="1808" width="12.7109375" style="57" customWidth="1"/>
    <col min="1809" max="2048" width="9.140625" style="57"/>
    <col min="2049" max="2049" width="4.7109375" style="57" customWidth="1"/>
    <col min="2050" max="2050" width="24.28515625" style="57" customWidth="1"/>
    <col min="2051" max="2051" width="10.140625" style="57" bestFit="1" customWidth="1"/>
    <col min="2052" max="2060" width="10.7109375" style="57" bestFit="1" customWidth="1"/>
    <col min="2061" max="2061" width="10.7109375" style="57" customWidth="1"/>
    <col min="2062" max="2062" width="10.7109375" style="57" bestFit="1" customWidth="1"/>
    <col min="2063" max="2063" width="10.7109375" style="57" customWidth="1"/>
    <col min="2064" max="2064" width="12.7109375" style="57" customWidth="1"/>
    <col min="2065" max="2304" width="9.140625" style="57"/>
    <col min="2305" max="2305" width="4.7109375" style="57" customWidth="1"/>
    <col min="2306" max="2306" width="24.28515625" style="57" customWidth="1"/>
    <col min="2307" max="2307" width="10.140625" style="57" bestFit="1" customWidth="1"/>
    <col min="2308" max="2316" width="10.7109375" style="57" bestFit="1" customWidth="1"/>
    <col min="2317" max="2317" width="10.7109375" style="57" customWidth="1"/>
    <col min="2318" max="2318" width="10.7109375" style="57" bestFit="1" customWidth="1"/>
    <col min="2319" max="2319" width="10.7109375" style="57" customWidth="1"/>
    <col min="2320" max="2320" width="12.7109375" style="57" customWidth="1"/>
    <col min="2321" max="2560" width="9.140625" style="57"/>
    <col min="2561" max="2561" width="4.7109375" style="57" customWidth="1"/>
    <col min="2562" max="2562" width="24.28515625" style="57" customWidth="1"/>
    <col min="2563" max="2563" width="10.140625" style="57" bestFit="1" customWidth="1"/>
    <col min="2564" max="2572" width="10.7109375" style="57" bestFit="1" customWidth="1"/>
    <col min="2573" max="2573" width="10.7109375" style="57" customWidth="1"/>
    <col min="2574" max="2574" width="10.7109375" style="57" bestFit="1" customWidth="1"/>
    <col min="2575" max="2575" width="10.7109375" style="57" customWidth="1"/>
    <col min="2576" max="2576" width="12.7109375" style="57" customWidth="1"/>
    <col min="2577" max="2816" width="9.140625" style="57"/>
    <col min="2817" max="2817" width="4.7109375" style="57" customWidth="1"/>
    <col min="2818" max="2818" width="24.28515625" style="57" customWidth="1"/>
    <col min="2819" max="2819" width="10.140625" style="57" bestFit="1" customWidth="1"/>
    <col min="2820" max="2828" width="10.7109375" style="57" bestFit="1" customWidth="1"/>
    <col min="2829" max="2829" width="10.7109375" style="57" customWidth="1"/>
    <col min="2830" max="2830" width="10.7109375" style="57" bestFit="1" customWidth="1"/>
    <col min="2831" max="2831" width="10.7109375" style="57" customWidth="1"/>
    <col min="2832" max="2832" width="12.7109375" style="57" customWidth="1"/>
    <col min="2833" max="3072" width="9.140625" style="57"/>
    <col min="3073" max="3073" width="4.7109375" style="57" customWidth="1"/>
    <col min="3074" max="3074" width="24.28515625" style="57" customWidth="1"/>
    <col min="3075" max="3075" width="10.140625" style="57" bestFit="1" customWidth="1"/>
    <col min="3076" max="3084" width="10.7109375" style="57" bestFit="1" customWidth="1"/>
    <col min="3085" max="3085" width="10.7109375" style="57" customWidth="1"/>
    <col min="3086" max="3086" width="10.7109375" style="57" bestFit="1" customWidth="1"/>
    <col min="3087" max="3087" width="10.7109375" style="57" customWidth="1"/>
    <col min="3088" max="3088" width="12.7109375" style="57" customWidth="1"/>
    <col min="3089" max="3328" width="9.140625" style="57"/>
    <col min="3329" max="3329" width="4.7109375" style="57" customWidth="1"/>
    <col min="3330" max="3330" width="24.28515625" style="57" customWidth="1"/>
    <col min="3331" max="3331" width="10.140625" style="57" bestFit="1" customWidth="1"/>
    <col min="3332" max="3340" width="10.7109375" style="57" bestFit="1" customWidth="1"/>
    <col min="3341" max="3341" width="10.7109375" style="57" customWidth="1"/>
    <col min="3342" max="3342" width="10.7109375" style="57" bestFit="1" customWidth="1"/>
    <col min="3343" max="3343" width="10.7109375" style="57" customWidth="1"/>
    <col min="3344" max="3344" width="12.7109375" style="57" customWidth="1"/>
    <col min="3345" max="3584" width="9.140625" style="57"/>
    <col min="3585" max="3585" width="4.7109375" style="57" customWidth="1"/>
    <col min="3586" max="3586" width="24.28515625" style="57" customWidth="1"/>
    <col min="3587" max="3587" width="10.140625" style="57" bestFit="1" customWidth="1"/>
    <col min="3588" max="3596" width="10.7109375" style="57" bestFit="1" customWidth="1"/>
    <col min="3597" max="3597" width="10.7109375" style="57" customWidth="1"/>
    <col min="3598" max="3598" width="10.7109375" style="57" bestFit="1" customWidth="1"/>
    <col min="3599" max="3599" width="10.7109375" style="57" customWidth="1"/>
    <col min="3600" max="3600" width="12.7109375" style="57" customWidth="1"/>
    <col min="3601" max="3840" width="9.140625" style="57"/>
    <col min="3841" max="3841" width="4.7109375" style="57" customWidth="1"/>
    <col min="3842" max="3842" width="24.28515625" style="57" customWidth="1"/>
    <col min="3843" max="3843" width="10.140625" style="57" bestFit="1" customWidth="1"/>
    <col min="3844" max="3852" width="10.7109375" style="57" bestFit="1" customWidth="1"/>
    <col min="3853" max="3853" width="10.7109375" style="57" customWidth="1"/>
    <col min="3854" max="3854" width="10.7109375" style="57" bestFit="1" customWidth="1"/>
    <col min="3855" max="3855" width="10.7109375" style="57" customWidth="1"/>
    <col min="3856" max="3856" width="12.7109375" style="57" customWidth="1"/>
    <col min="3857" max="4096" width="9.140625" style="57"/>
    <col min="4097" max="4097" width="4.7109375" style="57" customWidth="1"/>
    <col min="4098" max="4098" width="24.28515625" style="57" customWidth="1"/>
    <col min="4099" max="4099" width="10.140625" style="57" bestFit="1" customWidth="1"/>
    <col min="4100" max="4108" width="10.7109375" style="57" bestFit="1" customWidth="1"/>
    <col min="4109" max="4109" width="10.7109375" style="57" customWidth="1"/>
    <col min="4110" max="4110" width="10.7109375" style="57" bestFit="1" customWidth="1"/>
    <col min="4111" max="4111" width="10.7109375" style="57" customWidth="1"/>
    <col min="4112" max="4112" width="12.7109375" style="57" customWidth="1"/>
    <col min="4113" max="4352" width="9.140625" style="57"/>
    <col min="4353" max="4353" width="4.7109375" style="57" customWidth="1"/>
    <col min="4354" max="4354" width="24.28515625" style="57" customWidth="1"/>
    <col min="4355" max="4355" width="10.140625" style="57" bestFit="1" customWidth="1"/>
    <col min="4356" max="4364" width="10.7109375" style="57" bestFit="1" customWidth="1"/>
    <col min="4365" max="4365" width="10.7109375" style="57" customWidth="1"/>
    <col min="4366" max="4366" width="10.7109375" style="57" bestFit="1" customWidth="1"/>
    <col min="4367" max="4367" width="10.7109375" style="57" customWidth="1"/>
    <col min="4368" max="4368" width="12.7109375" style="57" customWidth="1"/>
    <col min="4369" max="4608" width="9.140625" style="57"/>
    <col min="4609" max="4609" width="4.7109375" style="57" customWidth="1"/>
    <col min="4610" max="4610" width="24.28515625" style="57" customWidth="1"/>
    <col min="4611" max="4611" width="10.140625" style="57" bestFit="1" customWidth="1"/>
    <col min="4612" max="4620" width="10.7109375" style="57" bestFit="1" customWidth="1"/>
    <col min="4621" max="4621" width="10.7109375" style="57" customWidth="1"/>
    <col min="4622" max="4622" width="10.7109375" style="57" bestFit="1" customWidth="1"/>
    <col min="4623" max="4623" width="10.7109375" style="57" customWidth="1"/>
    <col min="4624" max="4624" width="12.7109375" style="57" customWidth="1"/>
    <col min="4625" max="4864" width="9.140625" style="57"/>
    <col min="4865" max="4865" width="4.7109375" style="57" customWidth="1"/>
    <col min="4866" max="4866" width="24.28515625" style="57" customWidth="1"/>
    <col min="4867" max="4867" width="10.140625" style="57" bestFit="1" customWidth="1"/>
    <col min="4868" max="4876" width="10.7109375" style="57" bestFit="1" customWidth="1"/>
    <col min="4877" max="4877" width="10.7109375" style="57" customWidth="1"/>
    <col min="4878" max="4878" width="10.7109375" style="57" bestFit="1" customWidth="1"/>
    <col min="4879" max="4879" width="10.7109375" style="57" customWidth="1"/>
    <col min="4880" max="4880" width="12.7109375" style="57" customWidth="1"/>
    <col min="4881" max="5120" width="9.140625" style="57"/>
    <col min="5121" max="5121" width="4.7109375" style="57" customWidth="1"/>
    <col min="5122" max="5122" width="24.28515625" style="57" customWidth="1"/>
    <col min="5123" max="5123" width="10.140625" style="57" bestFit="1" customWidth="1"/>
    <col min="5124" max="5132" width="10.7109375" style="57" bestFit="1" customWidth="1"/>
    <col min="5133" max="5133" width="10.7109375" style="57" customWidth="1"/>
    <col min="5134" max="5134" width="10.7109375" style="57" bestFit="1" customWidth="1"/>
    <col min="5135" max="5135" width="10.7109375" style="57" customWidth="1"/>
    <col min="5136" max="5136" width="12.7109375" style="57" customWidth="1"/>
    <col min="5137" max="5376" width="9.140625" style="57"/>
    <col min="5377" max="5377" width="4.7109375" style="57" customWidth="1"/>
    <col min="5378" max="5378" width="24.28515625" style="57" customWidth="1"/>
    <col min="5379" max="5379" width="10.140625" style="57" bestFit="1" customWidth="1"/>
    <col min="5380" max="5388" width="10.7109375" style="57" bestFit="1" customWidth="1"/>
    <col min="5389" max="5389" width="10.7109375" style="57" customWidth="1"/>
    <col min="5390" max="5390" width="10.7109375" style="57" bestFit="1" customWidth="1"/>
    <col min="5391" max="5391" width="10.7109375" style="57" customWidth="1"/>
    <col min="5392" max="5392" width="12.7109375" style="57" customWidth="1"/>
    <col min="5393" max="5632" width="9.140625" style="57"/>
    <col min="5633" max="5633" width="4.7109375" style="57" customWidth="1"/>
    <col min="5634" max="5634" width="24.28515625" style="57" customWidth="1"/>
    <col min="5635" max="5635" width="10.140625" style="57" bestFit="1" customWidth="1"/>
    <col min="5636" max="5644" width="10.7109375" style="57" bestFit="1" customWidth="1"/>
    <col min="5645" max="5645" width="10.7109375" style="57" customWidth="1"/>
    <col min="5646" max="5646" width="10.7109375" style="57" bestFit="1" customWidth="1"/>
    <col min="5647" max="5647" width="10.7109375" style="57" customWidth="1"/>
    <col min="5648" max="5648" width="12.7109375" style="57" customWidth="1"/>
    <col min="5649" max="5888" width="9.140625" style="57"/>
    <col min="5889" max="5889" width="4.7109375" style="57" customWidth="1"/>
    <col min="5890" max="5890" width="24.28515625" style="57" customWidth="1"/>
    <col min="5891" max="5891" width="10.140625" style="57" bestFit="1" customWidth="1"/>
    <col min="5892" max="5900" width="10.7109375" style="57" bestFit="1" customWidth="1"/>
    <col min="5901" max="5901" width="10.7109375" style="57" customWidth="1"/>
    <col min="5902" max="5902" width="10.7109375" style="57" bestFit="1" customWidth="1"/>
    <col min="5903" max="5903" width="10.7109375" style="57" customWidth="1"/>
    <col min="5904" max="5904" width="12.7109375" style="57" customWidth="1"/>
    <col min="5905" max="6144" width="9.140625" style="57"/>
    <col min="6145" max="6145" width="4.7109375" style="57" customWidth="1"/>
    <col min="6146" max="6146" width="24.28515625" style="57" customWidth="1"/>
    <col min="6147" max="6147" width="10.140625" style="57" bestFit="1" customWidth="1"/>
    <col min="6148" max="6156" width="10.7109375" style="57" bestFit="1" customWidth="1"/>
    <col min="6157" max="6157" width="10.7109375" style="57" customWidth="1"/>
    <col min="6158" max="6158" width="10.7109375" style="57" bestFit="1" customWidth="1"/>
    <col min="6159" max="6159" width="10.7109375" style="57" customWidth="1"/>
    <col min="6160" max="6160" width="12.7109375" style="57" customWidth="1"/>
    <col min="6161" max="6400" width="9.140625" style="57"/>
    <col min="6401" max="6401" width="4.7109375" style="57" customWidth="1"/>
    <col min="6402" max="6402" width="24.28515625" style="57" customWidth="1"/>
    <col min="6403" max="6403" width="10.140625" style="57" bestFit="1" customWidth="1"/>
    <col min="6404" max="6412" width="10.7109375" style="57" bestFit="1" customWidth="1"/>
    <col min="6413" max="6413" width="10.7109375" style="57" customWidth="1"/>
    <col min="6414" max="6414" width="10.7109375" style="57" bestFit="1" customWidth="1"/>
    <col min="6415" max="6415" width="10.7109375" style="57" customWidth="1"/>
    <col min="6416" max="6416" width="12.7109375" style="57" customWidth="1"/>
    <col min="6417" max="6656" width="9.140625" style="57"/>
    <col min="6657" max="6657" width="4.7109375" style="57" customWidth="1"/>
    <col min="6658" max="6658" width="24.28515625" style="57" customWidth="1"/>
    <col min="6659" max="6659" width="10.140625" style="57" bestFit="1" customWidth="1"/>
    <col min="6660" max="6668" width="10.7109375" style="57" bestFit="1" customWidth="1"/>
    <col min="6669" max="6669" width="10.7109375" style="57" customWidth="1"/>
    <col min="6670" max="6670" width="10.7109375" style="57" bestFit="1" customWidth="1"/>
    <col min="6671" max="6671" width="10.7109375" style="57" customWidth="1"/>
    <col min="6672" max="6672" width="12.7109375" style="57" customWidth="1"/>
    <col min="6673" max="6912" width="9.140625" style="57"/>
    <col min="6913" max="6913" width="4.7109375" style="57" customWidth="1"/>
    <col min="6914" max="6914" width="24.28515625" style="57" customWidth="1"/>
    <col min="6915" max="6915" width="10.140625" style="57" bestFit="1" customWidth="1"/>
    <col min="6916" max="6924" width="10.7109375" style="57" bestFit="1" customWidth="1"/>
    <col min="6925" max="6925" width="10.7109375" style="57" customWidth="1"/>
    <col min="6926" max="6926" width="10.7109375" style="57" bestFit="1" customWidth="1"/>
    <col min="6927" max="6927" width="10.7109375" style="57" customWidth="1"/>
    <col min="6928" max="6928" width="12.7109375" style="57" customWidth="1"/>
    <col min="6929" max="7168" width="9.140625" style="57"/>
    <col min="7169" max="7169" width="4.7109375" style="57" customWidth="1"/>
    <col min="7170" max="7170" width="24.28515625" style="57" customWidth="1"/>
    <col min="7171" max="7171" width="10.140625" style="57" bestFit="1" customWidth="1"/>
    <col min="7172" max="7180" width="10.7109375" style="57" bestFit="1" customWidth="1"/>
    <col min="7181" max="7181" width="10.7109375" style="57" customWidth="1"/>
    <col min="7182" max="7182" width="10.7109375" style="57" bestFit="1" customWidth="1"/>
    <col min="7183" max="7183" width="10.7109375" style="57" customWidth="1"/>
    <col min="7184" max="7184" width="12.7109375" style="57" customWidth="1"/>
    <col min="7185" max="7424" width="9.140625" style="57"/>
    <col min="7425" max="7425" width="4.7109375" style="57" customWidth="1"/>
    <col min="7426" max="7426" width="24.28515625" style="57" customWidth="1"/>
    <col min="7427" max="7427" width="10.140625" style="57" bestFit="1" customWidth="1"/>
    <col min="7428" max="7436" width="10.7109375" style="57" bestFit="1" customWidth="1"/>
    <col min="7437" max="7437" width="10.7109375" style="57" customWidth="1"/>
    <col min="7438" max="7438" width="10.7109375" style="57" bestFit="1" customWidth="1"/>
    <col min="7439" max="7439" width="10.7109375" style="57" customWidth="1"/>
    <col min="7440" max="7440" width="12.7109375" style="57" customWidth="1"/>
    <col min="7441" max="7680" width="9.140625" style="57"/>
    <col min="7681" max="7681" width="4.7109375" style="57" customWidth="1"/>
    <col min="7682" max="7682" width="24.28515625" style="57" customWidth="1"/>
    <col min="7683" max="7683" width="10.140625" style="57" bestFit="1" customWidth="1"/>
    <col min="7684" max="7692" width="10.7109375" style="57" bestFit="1" customWidth="1"/>
    <col min="7693" max="7693" width="10.7109375" style="57" customWidth="1"/>
    <col min="7694" max="7694" width="10.7109375" style="57" bestFit="1" customWidth="1"/>
    <col min="7695" max="7695" width="10.7109375" style="57" customWidth="1"/>
    <col min="7696" max="7696" width="12.7109375" style="57" customWidth="1"/>
    <col min="7697" max="7936" width="9.140625" style="57"/>
    <col min="7937" max="7937" width="4.7109375" style="57" customWidth="1"/>
    <col min="7938" max="7938" width="24.28515625" style="57" customWidth="1"/>
    <col min="7939" max="7939" width="10.140625" style="57" bestFit="1" customWidth="1"/>
    <col min="7940" max="7948" width="10.7109375" style="57" bestFit="1" customWidth="1"/>
    <col min="7949" max="7949" width="10.7109375" style="57" customWidth="1"/>
    <col min="7950" max="7950" width="10.7109375" style="57" bestFit="1" customWidth="1"/>
    <col min="7951" max="7951" width="10.7109375" style="57" customWidth="1"/>
    <col min="7952" max="7952" width="12.7109375" style="57" customWidth="1"/>
    <col min="7953" max="8192" width="9.140625" style="57"/>
    <col min="8193" max="8193" width="4.7109375" style="57" customWidth="1"/>
    <col min="8194" max="8194" width="24.28515625" style="57" customWidth="1"/>
    <col min="8195" max="8195" width="10.140625" style="57" bestFit="1" customWidth="1"/>
    <col min="8196" max="8204" width="10.7109375" style="57" bestFit="1" customWidth="1"/>
    <col min="8205" max="8205" width="10.7109375" style="57" customWidth="1"/>
    <col min="8206" max="8206" width="10.7109375" style="57" bestFit="1" customWidth="1"/>
    <col min="8207" max="8207" width="10.7109375" style="57" customWidth="1"/>
    <col min="8208" max="8208" width="12.7109375" style="57" customWidth="1"/>
    <col min="8209" max="8448" width="9.140625" style="57"/>
    <col min="8449" max="8449" width="4.7109375" style="57" customWidth="1"/>
    <col min="8450" max="8450" width="24.28515625" style="57" customWidth="1"/>
    <col min="8451" max="8451" width="10.140625" style="57" bestFit="1" customWidth="1"/>
    <col min="8452" max="8460" width="10.7109375" style="57" bestFit="1" customWidth="1"/>
    <col min="8461" max="8461" width="10.7109375" style="57" customWidth="1"/>
    <col min="8462" max="8462" width="10.7109375" style="57" bestFit="1" customWidth="1"/>
    <col min="8463" max="8463" width="10.7109375" style="57" customWidth="1"/>
    <col min="8464" max="8464" width="12.7109375" style="57" customWidth="1"/>
    <col min="8465" max="8704" width="9.140625" style="57"/>
    <col min="8705" max="8705" width="4.7109375" style="57" customWidth="1"/>
    <col min="8706" max="8706" width="24.28515625" style="57" customWidth="1"/>
    <col min="8707" max="8707" width="10.140625" style="57" bestFit="1" customWidth="1"/>
    <col min="8708" max="8716" width="10.7109375" style="57" bestFit="1" customWidth="1"/>
    <col min="8717" max="8717" width="10.7109375" style="57" customWidth="1"/>
    <col min="8718" max="8718" width="10.7109375" style="57" bestFit="1" customWidth="1"/>
    <col min="8719" max="8719" width="10.7109375" style="57" customWidth="1"/>
    <col min="8720" max="8720" width="12.7109375" style="57" customWidth="1"/>
    <col min="8721" max="8960" width="9.140625" style="57"/>
    <col min="8961" max="8961" width="4.7109375" style="57" customWidth="1"/>
    <col min="8962" max="8962" width="24.28515625" style="57" customWidth="1"/>
    <col min="8963" max="8963" width="10.140625" style="57" bestFit="1" customWidth="1"/>
    <col min="8964" max="8972" width="10.7109375" style="57" bestFit="1" customWidth="1"/>
    <col min="8973" max="8973" width="10.7109375" style="57" customWidth="1"/>
    <col min="8974" max="8974" width="10.7109375" style="57" bestFit="1" customWidth="1"/>
    <col min="8975" max="8975" width="10.7109375" style="57" customWidth="1"/>
    <col min="8976" max="8976" width="12.7109375" style="57" customWidth="1"/>
    <col min="8977" max="9216" width="9.140625" style="57"/>
    <col min="9217" max="9217" width="4.7109375" style="57" customWidth="1"/>
    <col min="9218" max="9218" width="24.28515625" style="57" customWidth="1"/>
    <col min="9219" max="9219" width="10.140625" style="57" bestFit="1" customWidth="1"/>
    <col min="9220" max="9228" width="10.7109375" style="57" bestFit="1" customWidth="1"/>
    <col min="9229" max="9229" width="10.7109375" style="57" customWidth="1"/>
    <col min="9230" max="9230" width="10.7109375" style="57" bestFit="1" customWidth="1"/>
    <col min="9231" max="9231" width="10.7109375" style="57" customWidth="1"/>
    <col min="9232" max="9232" width="12.7109375" style="57" customWidth="1"/>
    <col min="9233" max="9472" width="9.140625" style="57"/>
    <col min="9473" max="9473" width="4.7109375" style="57" customWidth="1"/>
    <col min="9474" max="9474" width="24.28515625" style="57" customWidth="1"/>
    <col min="9475" max="9475" width="10.140625" style="57" bestFit="1" customWidth="1"/>
    <col min="9476" max="9484" width="10.7109375" style="57" bestFit="1" customWidth="1"/>
    <col min="9485" max="9485" width="10.7109375" style="57" customWidth="1"/>
    <col min="9486" max="9486" width="10.7109375" style="57" bestFit="1" customWidth="1"/>
    <col min="9487" max="9487" width="10.7109375" style="57" customWidth="1"/>
    <col min="9488" max="9488" width="12.7109375" style="57" customWidth="1"/>
    <col min="9489" max="9728" width="9.140625" style="57"/>
    <col min="9729" max="9729" width="4.7109375" style="57" customWidth="1"/>
    <col min="9730" max="9730" width="24.28515625" style="57" customWidth="1"/>
    <col min="9731" max="9731" width="10.140625" style="57" bestFit="1" customWidth="1"/>
    <col min="9732" max="9740" width="10.7109375" style="57" bestFit="1" customWidth="1"/>
    <col min="9741" max="9741" width="10.7109375" style="57" customWidth="1"/>
    <col min="9742" max="9742" width="10.7109375" style="57" bestFit="1" customWidth="1"/>
    <col min="9743" max="9743" width="10.7109375" style="57" customWidth="1"/>
    <col min="9744" max="9744" width="12.7109375" style="57" customWidth="1"/>
    <col min="9745" max="9984" width="9.140625" style="57"/>
    <col min="9985" max="9985" width="4.7109375" style="57" customWidth="1"/>
    <col min="9986" max="9986" width="24.28515625" style="57" customWidth="1"/>
    <col min="9987" max="9987" width="10.140625" style="57" bestFit="1" customWidth="1"/>
    <col min="9988" max="9996" width="10.7109375" style="57" bestFit="1" customWidth="1"/>
    <col min="9997" max="9997" width="10.7109375" style="57" customWidth="1"/>
    <col min="9998" max="9998" width="10.7109375" style="57" bestFit="1" customWidth="1"/>
    <col min="9999" max="9999" width="10.7109375" style="57" customWidth="1"/>
    <col min="10000" max="10000" width="12.7109375" style="57" customWidth="1"/>
    <col min="10001" max="10240" width="9.140625" style="57"/>
    <col min="10241" max="10241" width="4.7109375" style="57" customWidth="1"/>
    <col min="10242" max="10242" width="24.28515625" style="57" customWidth="1"/>
    <col min="10243" max="10243" width="10.140625" style="57" bestFit="1" customWidth="1"/>
    <col min="10244" max="10252" width="10.7109375" style="57" bestFit="1" customWidth="1"/>
    <col min="10253" max="10253" width="10.7109375" style="57" customWidth="1"/>
    <col min="10254" max="10254" width="10.7109375" style="57" bestFit="1" customWidth="1"/>
    <col min="10255" max="10255" width="10.7109375" style="57" customWidth="1"/>
    <col min="10256" max="10256" width="12.7109375" style="57" customWidth="1"/>
    <col min="10257" max="10496" width="9.140625" style="57"/>
    <col min="10497" max="10497" width="4.7109375" style="57" customWidth="1"/>
    <col min="10498" max="10498" width="24.28515625" style="57" customWidth="1"/>
    <col min="10499" max="10499" width="10.140625" style="57" bestFit="1" customWidth="1"/>
    <col min="10500" max="10508" width="10.7109375" style="57" bestFit="1" customWidth="1"/>
    <col min="10509" max="10509" width="10.7109375" style="57" customWidth="1"/>
    <col min="10510" max="10510" width="10.7109375" style="57" bestFit="1" customWidth="1"/>
    <col min="10511" max="10511" width="10.7109375" style="57" customWidth="1"/>
    <col min="10512" max="10512" width="12.7109375" style="57" customWidth="1"/>
    <col min="10513" max="10752" width="9.140625" style="57"/>
    <col min="10753" max="10753" width="4.7109375" style="57" customWidth="1"/>
    <col min="10754" max="10754" width="24.28515625" style="57" customWidth="1"/>
    <col min="10755" max="10755" width="10.140625" style="57" bestFit="1" customWidth="1"/>
    <col min="10756" max="10764" width="10.7109375" style="57" bestFit="1" customWidth="1"/>
    <col min="10765" max="10765" width="10.7109375" style="57" customWidth="1"/>
    <col min="10766" max="10766" width="10.7109375" style="57" bestFit="1" customWidth="1"/>
    <col min="10767" max="10767" width="10.7109375" style="57" customWidth="1"/>
    <col min="10768" max="10768" width="12.7109375" style="57" customWidth="1"/>
    <col min="10769" max="11008" width="9.140625" style="57"/>
    <col min="11009" max="11009" width="4.7109375" style="57" customWidth="1"/>
    <col min="11010" max="11010" width="24.28515625" style="57" customWidth="1"/>
    <col min="11011" max="11011" width="10.140625" style="57" bestFit="1" customWidth="1"/>
    <col min="11012" max="11020" width="10.7109375" style="57" bestFit="1" customWidth="1"/>
    <col min="11021" max="11021" width="10.7109375" style="57" customWidth="1"/>
    <col min="11022" max="11022" width="10.7109375" style="57" bestFit="1" customWidth="1"/>
    <col min="11023" max="11023" width="10.7109375" style="57" customWidth="1"/>
    <col min="11024" max="11024" width="12.7109375" style="57" customWidth="1"/>
    <col min="11025" max="11264" width="9.140625" style="57"/>
    <col min="11265" max="11265" width="4.7109375" style="57" customWidth="1"/>
    <col min="11266" max="11266" width="24.28515625" style="57" customWidth="1"/>
    <col min="11267" max="11267" width="10.140625" style="57" bestFit="1" customWidth="1"/>
    <col min="11268" max="11276" width="10.7109375" style="57" bestFit="1" customWidth="1"/>
    <col min="11277" max="11277" width="10.7109375" style="57" customWidth="1"/>
    <col min="11278" max="11278" width="10.7109375" style="57" bestFit="1" customWidth="1"/>
    <col min="11279" max="11279" width="10.7109375" style="57" customWidth="1"/>
    <col min="11280" max="11280" width="12.7109375" style="57" customWidth="1"/>
    <col min="11281" max="11520" width="9.140625" style="57"/>
    <col min="11521" max="11521" width="4.7109375" style="57" customWidth="1"/>
    <col min="11522" max="11522" width="24.28515625" style="57" customWidth="1"/>
    <col min="11523" max="11523" width="10.140625" style="57" bestFit="1" customWidth="1"/>
    <col min="11524" max="11532" width="10.7109375" style="57" bestFit="1" customWidth="1"/>
    <col min="11533" max="11533" width="10.7109375" style="57" customWidth="1"/>
    <col min="11534" max="11534" width="10.7109375" style="57" bestFit="1" customWidth="1"/>
    <col min="11535" max="11535" width="10.7109375" style="57" customWidth="1"/>
    <col min="11536" max="11536" width="12.7109375" style="57" customWidth="1"/>
    <col min="11537" max="11776" width="9.140625" style="57"/>
    <col min="11777" max="11777" width="4.7109375" style="57" customWidth="1"/>
    <col min="11778" max="11778" width="24.28515625" style="57" customWidth="1"/>
    <col min="11779" max="11779" width="10.140625" style="57" bestFit="1" customWidth="1"/>
    <col min="11780" max="11788" width="10.7109375" style="57" bestFit="1" customWidth="1"/>
    <col min="11789" max="11789" width="10.7109375" style="57" customWidth="1"/>
    <col min="11790" max="11790" width="10.7109375" style="57" bestFit="1" customWidth="1"/>
    <col min="11791" max="11791" width="10.7109375" style="57" customWidth="1"/>
    <col min="11792" max="11792" width="12.7109375" style="57" customWidth="1"/>
    <col min="11793" max="12032" width="9.140625" style="57"/>
    <col min="12033" max="12033" width="4.7109375" style="57" customWidth="1"/>
    <col min="12034" max="12034" width="24.28515625" style="57" customWidth="1"/>
    <col min="12035" max="12035" width="10.140625" style="57" bestFit="1" customWidth="1"/>
    <col min="12036" max="12044" width="10.7109375" style="57" bestFit="1" customWidth="1"/>
    <col min="12045" max="12045" width="10.7109375" style="57" customWidth="1"/>
    <col min="12046" max="12046" width="10.7109375" style="57" bestFit="1" customWidth="1"/>
    <col min="12047" max="12047" width="10.7109375" style="57" customWidth="1"/>
    <col min="12048" max="12048" width="12.7109375" style="57" customWidth="1"/>
    <col min="12049" max="12288" width="9.140625" style="57"/>
    <col min="12289" max="12289" width="4.7109375" style="57" customWidth="1"/>
    <col min="12290" max="12290" width="24.28515625" style="57" customWidth="1"/>
    <col min="12291" max="12291" width="10.140625" style="57" bestFit="1" customWidth="1"/>
    <col min="12292" max="12300" width="10.7109375" style="57" bestFit="1" customWidth="1"/>
    <col min="12301" max="12301" width="10.7109375" style="57" customWidth="1"/>
    <col min="12302" max="12302" width="10.7109375" style="57" bestFit="1" customWidth="1"/>
    <col min="12303" max="12303" width="10.7109375" style="57" customWidth="1"/>
    <col min="12304" max="12304" width="12.7109375" style="57" customWidth="1"/>
    <col min="12305" max="12544" width="9.140625" style="57"/>
    <col min="12545" max="12545" width="4.7109375" style="57" customWidth="1"/>
    <col min="12546" max="12546" width="24.28515625" style="57" customWidth="1"/>
    <col min="12547" max="12547" width="10.140625" style="57" bestFit="1" customWidth="1"/>
    <col min="12548" max="12556" width="10.7109375" style="57" bestFit="1" customWidth="1"/>
    <col min="12557" max="12557" width="10.7109375" style="57" customWidth="1"/>
    <col min="12558" max="12558" width="10.7109375" style="57" bestFit="1" customWidth="1"/>
    <col min="12559" max="12559" width="10.7109375" style="57" customWidth="1"/>
    <col min="12560" max="12560" width="12.7109375" style="57" customWidth="1"/>
    <col min="12561" max="12800" width="9.140625" style="57"/>
    <col min="12801" max="12801" width="4.7109375" style="57" customWidth="1"/>
    <col min="12802" max="12802" width="24.28515625" style="57" customWidth="1"/>
    <col min="12803" max="12803" width="10.140625" style="57" bestFit="1" customWidth="1"/>
    <col min="12804" max="12812" width="10.7109375" style="57" bestFit="1" customWidth="1"/>
    <col min="12813" max="12813" width="10.7109375" style="57" customWidth="1"/>
    <col min="12814" max="12814" width="10.7109375" style="57" bestFit="1" customWidth="1"/>
    <col min="12815" max="12815" width="10.7109375" style="57" customWidth="1"/>
    <col min="12816" max="12816" width="12.7109375" style="57" customWidth="1"/>
    <col min="12817" max="13056" width="9.140625" style="57"/>
    <col min="13057" max="13057" width="4.7109375" style="57" customWidth="1"/>
    <col min="13058" max="13058" width="24.28515625" style="57" customWidth="1"/>
    <col min="13059" max="13059" width="10.140625" style="57" bestFit="1" customWidth="1"/>
    <col min="13060" max="13068" width="10.7109375" style="57" bestFit="1" customWidth="1"/>
    <col min="13069" max="13069" width="10.7109375" style="57" customWidth="1"/>
    <col min="13070" max="13070" width="10.7109375" style="57" bestFit="1" customWidth="1"/>
    <col min="13071" max="13071" width="10.7109375" style="57" customWidth="1"/>
    <col min="13072" max="13072" width="12.7109375" style="57" customWidth="1"/>
    <col min="13073" max="13312" width="9.140625" style="57"/>
    <col min="13313" max="13313" width="4.7109375" style="57" customWidth="1"/>
    <col min="13314" max="13314" width="24.28515625" style="57" customWidth="1"/>
    <col min="13315" max="13315" width="10.140625" style="57" bestFit="1" customWidth="1"/>
    <col min="13316" max="13324" width="10.7109375" style="57" bestFit="1" customWidth="1"/>
    <col min="13325" max="13325" width="10.7109375" style="57" customWidth="1"/>
    <col min="13326" max="13326" width="10.7109375" style="57" bestFit="1" customWidth="1"/>
    <col min="13327" max="13327" width="10.7109375" style="57" customWidth="1"/>
    <col min="13328" max="13328" width="12.7109375" style="57" customWidth="1"/>
    <col min="13329" max="13568" width="9.140625" style="57"/>
    <col min="13569" max="13569" width="4.7109375" style="57" customWidth="1"/>
    <col min="13570" max="13570" width="24.28515625" style="57" customWidth="1"/>
    <col min="13571" max="13571" width="10.140625" style="57" bestFit="1" customWidth="1"/>
    <col min="13572" max="13580" width="10.7109375" style="57" bestFit="1" customWidth="1"/>
    <col min="13581" max="13581" width="10.7109375" style="57" customWidth="1"/>
    <col min="13582" max="13582" width="10.7109375" style="57" bestFit="1" customWidth="1"/>
    <col min="13583" max="13583" width="10.7109375" style="57" customWidth="1"/>
    <col min="13584" max="13584" width="12.7109375" style="57" customWidth="1"/>
    <col min="13585" max="13824" width="9.140625" style="57"/>
    <col min="13825" max="13825" width="4.7109375" style="57" customWidth="1"/>
    <col min="13826" max="13826" width="24.28515625" style="57" customWidth="1"/>
    <col min="13827" max="13827" width="10.140625" style="57" bestFit="1" customWidth="1"/>
    <col min="13828" max="13836" width="10.7109375" style="57" bestFit="1" customWidth="1"/>
    <col min="13837" max="13837" width="10.7109375" style="57" customWidth="1"/>
    <col min="13838" max="13838" width="10.7109375" style="57" bestFit="1" customWidth="1"/>
    <col min="13839" max="13839" width="10.7109375" style="57" customWidth="1"/>
    <col min="13840" max="13840" width="12.7109375" style="57" customWidth="1"/>
    <col min="13841" max="14080" width="9.140625" style="57"/>
    <col min="14081" max="14081" width="4.7109375" style="57" customWidth="1"/>
    <col min="14082" max="14082" width="24.28515625" style="57" customWidth="1"/>
    <col min="14083" max="14083" width="10.140625" style="57" bestFit="1" customWidth="1"/>
    <col min="14084" max="14092" width="10.7109375" style="57" bestFit="1" customWidth="1"/>
    <col min="14093" max="14093" width="10.7109375" style="57" customWidth="1"/>
    <col min="14094" max="14094" width="10.7109375" style="57" bestFit="1" customWidth="1"/>
    <col min="14095" max="14095" width="10.7109375" style="57" customWidth="1"/>
    <col min="14096" max="14096" width="12.7109375" style="57" customWidth="1"/>
    <col min="14097" max="14336" width="9.140625" style="57"/>
    <col min="14337" max="14337" width="4.7109375" style="57" customWidth="1"/>
    <col min="14338" max="14338" width="24.28515625" style="57" customWidth="1"/>
    <col min="14339" max="14339" width="10.140625" style="57" bestFit="1" customWidth="1"/>
    <col min="14340" max="14348" width="10.7109375" style="57" bestFit="1" customWidth="1"/>
    <col min="14349" max="14349" width="10.7109375" style="57" customWidth="1"/>
    <col min="14350" max="14350" width="10.7109375" style="57" bestFit="1" customWidth="1"/>
    <col min="14351" max="14351" width="10.7109375" style="57" customWidth="1"/>
    <col min="14352" max="14352" width="12.7109375" style="57" customWidth="1"/>
    <col min="14353" max="14592" width="9.140625" style="57"/>
    <col min="14593" max="14593" width="4.7109375" style="57" customWidth="1"/>
    <col min="14594" max="14594" width="24.28515625" style="57" customWidth="1"/>
    <col min="14595" max="14595" width="10.140625" style="57" bestFit="1" customWidth="1"/>
    <col min="14596" max="14604" width="10.7109375" style="57" bestFit="1" customWidth="1"/>
    <col min="14605" max="14605" width="10.7109375" style="57" customWidth="1"/>
    <col min="14606" max="14606" width="10.7109375" style="57" bestFit="1" customWidth="1"/>
    <col min="14607" max="14607" width="10.7109375" style="57" customWidth="1"/>
    <col min="14608" max="14608" width="12.7109375" style="57" customWidth="1"/>
    <col min="14609" max="14848" width="9.140625" style="57"/>
    <col min="14849" max="14849" width="4.7109375" style="57" customWidth="1"/>
    <col min="14850" max="14850" width="24.28515625" style="57" customWidth="1"/>
    <col min="14851" max="14851" width="10.140625" style="57" bestFit="1" customWidth="1"/>
    <col min="14852" max="14860" width="10.7109375" style="57" bestFit="1" customWidth="1"/>
    <col min="14861" max="14861" width="10.7109375" style="57" customWidth="1"/>
    <col min="14862" max="14862" width="10.7109375" style="57" bestFit="1" customWidth="1"/>
    <col min="14863" max="14863" width="10.7109375" style="57" customWidth="1"/>
    <col min="14864" max="14864" width="12.7109375" style="57" customWidth="1"/>
    <col min="14865" max="15104" width="9.140625" style="57"/>
    <col min="15105" max="15105" width="4.7109375" style="57" customWidth="1"/>
    <col min="15106" max="15106" width="24.28515625" style="57" customWidth="1"/>
    <col min="15107" max="15107" width="10.140625" style="57" bestFit="1" customWidth="1"/>
    <col min="15108" max="15116" width="10.7109375" style="57" bestFit="1" customWidth="1"/>
    <col min="15117" max="15117" width="10.7109375" style="57" customWidth="1"/>
    <col min="15118" max="15118" width="10.7109375" style="57" bestFit="1" customWidth="1"/>
    <col min="15119" max="15119" width="10.7109375" style="57" customWidth="1"/>
    <col min="15120" max="15120" width="12.7109375" style="57" customWidth="1"/>
    <col min="15121" max="15360" width="9.140625" style="57"/>
    <col min="15361" max="15361" width="4.7109375" style="57" customWidth="1"/>
    <col min="15362" max="15362" width="24.28515625" style="57" customWidth="1"/>
    <col min="15363" max="15363" width="10.140625" style="57" bestFit="1" customWidth="1"/>
    <col min="15364" max="15372" width="10.7109375" style="57" bestFit="1" customWidth="1"/>
    <col min="15373" max="15373" width="10.7109375" style="57" customWidth="1"/>
    <col min="15374" max="15374" width="10.7109375" style="57" bestFit="1" customWidth="1"/>
    <col min="15375" max="15375" width="10.7109375" style="57" customWidth="1"/>
    <col min="15376" max="15376" width="12.7109375" style="57" customWidth="1"/>
    <col min="15377" max="15616" width="9.140625" style="57"/>
    <col min="15617" max="15617" width="4.7109375" style="57" customWidth="1"/>
    <col min="15618" max="15618" width="24.28515625" style="57" customWidth="1"/>
    <col min="15619" max="15619" width="10.140625" style="57" bestFit="1" customWidth="1"/>
    <col min="15620" max="15628" width="10.7109375" style="57" bestFit="1" customWidth="1"/>
    <col min="15629" max="15629" width="10.7109375" style="57" customWidth="1"/>
    <col min="15630" max="15630" width="10.7109375" style="57" bestFit="1" customWidth="1"/>
    <col min="15631" max="15631" width="10.7109375" style="57" customWidth="1"/>
    <col min="15632" max="15632" width="12.7109375" style="57" customWidth="1"/>
    <col min="15633" max="15872" width="9.140625" style="57"/>
    <col min="15873" max="15873" width="4.7109375" style="57" customWidth="1"/>
    <col min="15874" max="15874" width="24.28515625" style="57" customWidth="1"/>
    <col min="15875" max="15875" width="10.140625" style="57" bestFit="1" customWidth="1"/>
    <col min="15876" max="15884" width="10.7109375" style="57" bestFit="1" customWidth="1"/>
    <col min="15885" max="15885" width="10.7109375" style="57" customWidth="1"/>
    <col min="15886" max="15886" width="10.7109375" style="57" bestFit="1" customWidth="1"/>
    <col min="15887" max="15887" width="10.7109375" style="57" customWidth="1"/>
    <col min="15888" max="15888" width="12.7109375" style="57" customWidth="1"/>
    <col min="15889" max="16128" width="9.140625" style="57"/>
    <col min="16129" max="16129" width="4.7109375" style="57" customWidth="1"/>
    <col min="16130" max="16130" width="24.28515625" style="57" customWidth="1"/>
    <col min="16131" max="16131" width="10.140625" style="57" bestFit="1" customWidth="1"/>
    <col min="16132" max="16140" width="10.7109375" style="57" bestFit="1" customWidth="1"/>
    <col min="16141" max="16141" width="10.7109375" style="57" customWidth="1"/>
    <col min="16142" max="16142" width="10.7109375" style="57" bestFit="1" customWidth="1"/>
    <col min="16143" max="16143" width="10.7109375" style="57" customWidth="1"/>
    <col min="16144" max="16144" width="12.7109375" style="57" customWidth="1"/>
    <col min="16145" max="16384" width="9.140625" style="57"/>
  </cols>
  <sheetData>
    <row r="1" spans="1:16" s="24" customFormat="1" ht="11.25">
      <c r="A1" s="302" t="s">
        <v>0</v>
      </c>
      <c r="B1" s="302"/>
      <c r="C1" s="302"/>
      <c r="D1" s="302"/>
      <c r="E1" s="302"/>
      <c r="F1" s="302"/>
      <c r="G1" s="302"/>
      <c r="H1" s="302"/>
      <c r="I1" s="302"/>
      <c r="J1" s="302"/>
      <c r="K1" s="302"/>
      <c r="L1" s="302"/>
      <c r="M1" s="302"/>
      <c r="N1" s="302"/>
      <c r="O1" s="302"/>
      <c r="P1" s="302"/>
    </row>
    <row r="2" spans="1:16" s="24" customFormat="1" ht="11.25">
      <c r="A2" s="303" t="s">
        <v>92</v>
      </c>
      <c r="B2" s="303"/>
      <c r="C2" s="303"/>
      <c r="D2" s="303"/>
      <c r="E2" s="303"/>
      <c r="F2" s="303"/>
      <c r="G2" s="303"/>
      <c r="H2" s="303"/>
      <c r="I2" s="303"/>
      <c r="J2" s="303"/>
      <c r="K2" s="303"/>
      <c r="L2" s="303"/>
      <c r="M2" s="303"/>
      <c r="N2" s="303"/>
      <c r="O2" s="303"/>
      <c r="P2" s="303"/>
    </row>
    <row r="3" spans="1:16" s="24" customFormat="1" ht="12.75" customHeight="1">
      <c r="A3" s="304">
        <f>+'Exhibit No.   MTT-2 Page 2'!B4</f>
        <v>42369</v>
      </c>
      <c r="B3" s="304"/>
      <c r="C3" s="304"/>
      <c r="D3" s="304"/>
      <c r="E3" s="304"/>
      <c r="F3" s="304"/>
      <c r="G3" s="304"/>
      <c r="H3" s="304"/>
      <c r="I3" s="304"/>
      <c r="J3" s="304"/>
      <c r="K3" s="304"/>
      <c r="L3" s="304"/>
      <c r="M3" s="304"/>
      <c r="N3" s="304"/>
      <c r="O3" s="304"/>
      <c r="P3" s="304"/>
    </row>
    <row r="4" spans="1:16">
      <c r="A4" s="54"/>
      <c r="B4" s="55"/>
      <c r="C4" s="100"/>
      <c r="D4" s="56"/>
      <c r="E4" s="54"/>
      <c r="F4" s="54"/>
      <c r="G4" s="54"/>
      <c r="H4" s="54"/>
      <c r="I4" s="54"/>
      <c r="J4" s="54"/>
      <c r="K4" s="54"/>
      <c r="L4" s="54"/>
      <c r="M4" s="54"/>
      <c r="N4" s="54"/>
      <c r="O4" s="54"/>
      <c r="P4" s="54"/>
    </row>
    <row r="5" spans="1:16">
      <c r="A5" s="58">
        <v>1</v>
      </c>
      <c r="B5" s="54"/>
      <c r="C5" s="59">
        <f>EOMONTH(A3,-12)</f>
        <v>42004</v>
      </c>
      <c r="D5" s="59">
        <f t="shared" ref="D5:O5" si="0">EOMONTH(C5,1)</f>
        <v>42035</v>
      </c>
      <c r="E5" s="59">
        <f t="shared" si="0"/>
        <v>42063</v>
      </c>
      <c r="F5" s="59">
        <f t="shared" si="0"/>
        <v>42094</v>
      </c>
      <c r="G5" s="59">
        <f t="shared" si="0"/>
        <v>42124</v>
      </c>
      <c r="H5" s="59">
        <f t="shared" si="0"/>
        <v>42155</v>
      </c>
      <c r="I5" s="59">
        <f t="shared" si="0"/>
        <v>42185</v>
      </c>
      <c r="J5" s="59">
        <f t="shared" si="0"/>
        <v>42216</v>
      </c>
      <c r="K5" s="59">
        <f t="shared" si="0"/>
        <v>42247</v>
      </c>
      <c r="L5" s="59">
        <f t="shared" si="0"/>
        <v>42277</v>
      </c>
      <c r="M5" s="59">
        <f t="shared" si="0"/>
        <v>42308</v>
      </c>
      <c r="N5" s="59">
        <f t="shared" si="0"/>
        <v>42338</v>
      </c>
      <c r="O5" s="59">
        <f t="shared" si="0"/>
        <v>42369</v>
      </c>
      <c r="P5" s="60" t="s">
        <v>93</v>
      </c>
    </row>
    <row r="6" spans="1:16">
      <c r="A6" s="58">
        <f>+A5+1</f>
        <v>2</v>
      </c>
      <c r="B6" s="30" t="s">
        <v>67</v>
      </c>
      <c r="C6" s="27" t="s">
        <v>68</v>
      </c>
      <c r="D6" s="27" t="s">
        <v>68</v>
      </c>
      <c r="E6" s="38" t="s">
        <v>69</v>
      </c>
      <c r="F6" s="27" t="s">
        <v>70</v>
      </c>
      <c r="G6" s="27" t="s">
        <v>71</v>
      </c>
      <c r="H6" s="27" t="s">
        <v>72</v>
      </c>
      <c r="I6" s="27" t="s">
        <v>73</v>
      </c>
      <c r="J6" s="27" t="s">
        <v>74</v>
      </c>
      <c r="K6" s="32" t="s">
        <v>75</v>
      </c>
      <c r="L6" s="27" t="s">
        <v>76</v>
      </c>
      <c r="M6" s="27" t="s">
        <v>77</v>
      </c>
      <c r="N6" s="61" t="s">
        <v>78</v>
      </c>
      <c r="O6" s="61" t="s">
        <v>94</v>
      </c>
      <c r="P6" s="61" t="s">
        <v>95</v>
      </c>
    </row>
    <row r="7" spans="1:16">
      <c r="A7" s="58">
        <f t="shared" ref="A7:A20" si="1">+A6+1</f>
        <v>3</v>
      </c>
      <c r="B7" s="62" t="s">
        <v>96</v>
      </c>
      <c r="C7" s="101">
        <v>40000000</v>
      </c>
      <c r="D7" s="63">
        <v>40000000</v>
      </c>
      <c r="E7" s="63">
        <v>40000000</v>
      </c>
      <c r="F7" s="63">
        <v>40000000</v>
      </c>
      <c r="G7" s="63">
        <v>40000000</v>
      </c>
      <c r="H7" s="63">
        <v>40000000</v>
      </c>
      <c r="I7" s="63">
        <v>40000000</v>
      </c>
      <c r="J7" s="63">
        <v>40000000</v>
      </c>
      <c r="K7" s="63">
        <v>40000000</v>
      </c>
      <c r="L7" s="63">
        <v>40000000</v>
      </c>
      <c r="M7" s="63">
        <v>40000000</v>
      </c>
      <c r="N7" s="63">
        <v>40000000</v>
      </c>
      <c r="O7" s="63">
        <v>40000000</v>
      </c>
      <c r="P7" s="117">
        <f>ROUND(((C7+O7)+(SUM(D7:N7)*2))/24,3)</f>
        <v>40000000</v>
      </c>
    </row>
    <row r="8" spans="1:16">
      <c r="A8" s="58">
        <f t="shared" si="1"/>
        <v>4</v>
      </c>
      <c r="B8" s="64"/>
      <c r="C8" s="102"/>
      <c r="D8" s="65"/>
      <c r="E8" s="66"/>
      <c r="F8" s="66"/>
      <c r="G8" s="66"/>
      <c r="H8" s="66"/>
      <c r="I8" s="66"/>
      <c r="J8" s="66"/>
      <c r="K8" s="66"/>
      <c r="L8" s="66"/>
      <c r="M8" s="66"/>
      <c r="N8" s="66"/>
      <c r="O8" s="66"/>
      <c r="P8" s="67"/>
    </row>
    <row r="9" spans="1:16">
      <c r="A9" s="58">
        <f t="shared" si="1"/>
        <v>5</v>
      </c>
      <c r="B9" s="64" t="s">
        <v>97</v>
      </c>
      <c r="C9" s="102"/>
      <c r="D9" s="68">
        <f>+D5-(D5-31)</f>
        <v>31</v>
      </c>
      <c r="E9" s="64">
        <f t="shared" ref="E9:O9" si="2">+E5-D5</f>
        <v>28</v>
      </c>
      <c r="F9" s="64">
        <f t="shared" si="2"/>
        <v>31</v>
      </c>
      <c r="G9" s="64">
        <f t="shared" si="2"/>
        <v>30</v>
      </c>
      <c r="H9" s="64">
        <f t="shared" si="2"/>
        <v>31</v>
      </c>
      <c r="I9" s="64">
        <f t="shared" si="2"/>
        <v>30</v>
      </c>
      <c r="J9" s="64">
        <f t="shared" si="2"/>
        <v>31</v>
      </c>
      <c r="K9" s="64">
        <f t="shared" si="2"/>
        <v>31</v>
      </c>
      <c r="L9" s="64">
        <f t="shared" si="2"/>
        <v>30</v>
      </c>
      <c r="M9" s="64">
        <f t="shared" si="2"/>
        <v>31</v>
      </c>
      <c r="N9" s="64">
        <f t="shared" si="2"/>
        <v>30</v>
      </c>
      <c r="O9" s="64">
        <f t="shared" si="2"/>
        <v>31</v>
      </c>
      <c r="P9" s="107"/>
    </row>
    <row r="10" spans="1:16">
      <c r="A10" s="58">
        <f t="shared" si="1"/>
        <v>6</v>
      </c>
      <c r="B10" s="69" t="s">
        <v>98</v>
      </c>
      <c r="C10" s="102"/>
      <c r="D10" s="70">
        <v>1.1467E-2</v>
      </c>
      <c r="E10" s="70">
        <f>+D10</f>
        <v>1.1467E-2</v>
      </c>
      <c r="F10" s="70">
        <f>+E10</f>
        <v>1.1467E-2</v>
      </c>
      <c r="G10" s="240">
        <v>1.2699999999999999E-2</v>
      </c>
      <c r="H10" s="240">
        <f>+G10</f>
        <v>1.2699999999999999E-2</v>
      </c>
      <c r="I10" s="240">
        <f>+H10</f>
        <v>1.2699999999999999E-2</v>
      </c>
      <c r="J10" s="240">
        <v>1.4534999999999999E-2</v>
      </c>
      <c r="K10" s="240">
        <f>+J10</f>
        <v>1.4534999999999999E-2</v>
      </c>
      <c r="L10" s="240">
        <f>+K10</f>
        <v>1.4534999999999999E-2</v>
      </c>
      <c r="M10" s="240">
        <v>1.6803999999999999E-2</v>
      </c>
      <c r="N10" s="240">
        <f>+M10</f>
        <v>1.6803999999999999E-2</v>
      </c>
      <c r="O10" s="240">
        <f>+N10</f>
        <v>1.6803999999999999E-2</v>
      </c>
      <c r="P10" s="70"/>
    </row>
    <row r="11" spans="1:16">
      <c r="A11" s="58">
        <f t="shared" si="1"/>
        <v>7</v>
      </c>
      <c r="B11" s="63" t="s">
        <v>99</v>
      </c>
      <c r="C11" s="101"/>
      <c r="D11" s="108">
        <f t="shared" ref="D11:J11" si="3">(D7+C7)/2*(D10*D9/360)</f>
        <v>39497.444444444445</v>
      </c>
      <c r="E11" s="108">
        <f t="shared" si="3"/>
        <v>35675.111111111109</v>
      </c>
      <c r="F11" s="108">
        <f t="shared" si="3"/>
        <v>39497.444444444445</v>
      </c>
      <c r="G11" s="108">
        <f t="shared" si="3"/>
        <v>42333.333333333336</v>
      </c>
      <c r="H11" s="108">
        <f t="shared" si="3"/>
        <v>43744.444444444445</v>
      </c>
      <c r="I11" s="108">
        <f t="shared" si="3"/>
        <v>42333.333333333336</v>
      </c>
      <c r="J11" s="108">
        <f t="shared" si="3"/>
        <v>50065</v>
      </c>
      <c r="K11" s="108">
        <f t="shared" ref="K11:O11" si="4">(K7+J7)/2*(K10*K9/360)</f>
        <v>50065</v>
      </c>
      <c r="L11" s="108">
        <f>(L7+K7)/2*(L10*L9/360)</f>
        <v>48450</v>
      </c>
      <c r="M11" s="108">
        <f>(M7+L7)/2*(M10*M9/360)</f>
        <v>57880.444444444438</v>
      </c>
      <c r="N11" s="108">
        <f t="shared" si="4"/>
        <v>56013.333333333328</v>
      </c>
      <c r="O11" s="108">
        <f t="shared" si="4"/>
        <v>57880.444444444438</v>
      </c>
      <c r="P11" s="119">
        <f>SUM(D11:O11)</f>
        <v>563435.33333333326</v>
      </c>
    </row>
    <row r="12" spans="1:16">
      <c r="A12" s="58">
        <f t="shared" si="1"/>
        <v>8</v>
      </c>
      <c r="B12" s="54"/>
      <c r="C12" s="103"/>
      <c r="D12" s="54"/>
      <c r="E12" s="71"/>
      <c r="F12" s="71"/>
      <c r="G12" s="71"/>
      <c r="H12" s="71"/>
      <c r="I12" s="71"/>
      <c r="J12" s="94"/>
      <c r="K12" s="71"/>
      <c r="O12" s="54"/>
      <c r="P12" s="71"/>
    </row>
    <row r="13" spans="1:16">
      <c r="A13" s="58">
        <f t="shared" si="1"/>
        <v>9</v>
      </c>
      <c r="B13" s="54"/>
      <c r="C13" s="103"/>
      <c r="D13" s="54"/>
      <c r="E13" s="71"/>
      <c r="F13" s="71"/>
      <c r="G13" s="71"/>
      <c r="H13" s="71"/>
      <c r="I13" s="71"/>
      <c r="J13" s="71"/>
      <c r="K13" s="71"/>
      <c r="L13" s="71"/>
      <c r="M13" s="71"/>
      <c r="N13" s="71"/>
      <c r="O13" s="54"/>
      <c r="P13" s="94"/>
    </row>
    <row r="14" spans="1:16">
      <c r="A14" s="58">
        <f t="shared" si="1"/>
        <v>10</v>
      </c>
      <c r="B14" s="30"/>
      <c r="C14" s="96"/>
      <c r="D14" s="27" t="s">
        <v>47</v>
      </c>
      <c r="E14" s="31" t="s">
        <v>48</v>
      </c>
      <c r="F14" s="27" t="s">
        <v>49</v>
      </c>
      <c r="G14" s="27" t="s">
        <v>45</v>
      </c>
      <c r="H14" s="27" t="s">
        <v>50</v>
      </c>
      <c r="I14" s="30" t="s">
        <v>53</v>
      </c>
      <c r="J14" s="27" t="s">
        <v>54</v>
      </c>
      <c r="K14" s="32" t="s">
        <v>55</v>
      </c>
      <c r="L14" s="27" t="s">
        <v>56</v>
      </c>
      <c r="M14" s="27" t="s">
        <v>57</v>
      </c>
      <c r="N14" s="72"/>
    </row>
    <row r="15" spans="1:16">
      <c r="A15" s="58">
        <f t="shared" si="1"/>
        <v>11</v>
      </c>
      <c r="B15" s="33" t="s">
        <v>59</v>
      </c>
      <c r="C15" s="33"/>
      <c r="D15" s="34" t="s">
        <v>60</v>
      </c>
      <c r="E15" s="35" t="s">
        <v>61</v>
      </c>
      <c r="F15" s="34" t="s">
        <v>61</v>
      </c>
      <c r="G15" s="34" t="s">
        <v>38</v>
      </c>
      <c r="H15" s="34" t="s">
        <v>62</v>
      </c>
      <c r="I15" s="33" t="s">
        <v>65</v>
      </c>
      <c r="J15" s="34" t="s">
        <v>66</v>
      </c>
      <c r="K15" s="36" t="s">
        <v>48</v>
      </c>
      <c r="L15" s="37">
        <f>+A3</f>
        <v>42369</v>
      </c>
      <c r="M15" s="34" t="s">
        <v>40</v>
      </c>
      <c r="N15" s="72"/>
    </row>
    <row r="16" spans="1:16" ht="13.5" customHeight="1">
      <c r="A16" s="58">
        <f t="shared" si="1"/>
        <v>12</v>
      </c>
      <c r="B16" s="30" t="s">
        <v>67</v>
      </c>
      <c r="C16" s="96"/>
      <c r="D16" s="27" t="s">
        <v>68</v>
      </c>
      <c r="E16" s="38" t="s">
        <v>69</v>
      </c>
      <c r="F16" s="27" t="s">
        <v>70</v>
      </c>
      <c r="G16" s="27" t="s">
        <v>71</v>
      </c>
      <c r="H16" s="27" t="s">
        <v>72</v>
      </c>
      <c r="I16" s="27" t="s">
        <v>73</v>
      </c>
      <c r="J16" s="27" t="s">
        <v>74</v>
      </c>
      <c r="K16" s="32" t="s">
        <v>75</v>
      </c>
      <c r="L16" s="27" t="s">
        <v>76</v>
      </c>
      <c r="M16" s="27" t="s">
        <v>77</v>
      </c>
      <c r="N16" s="42"/>
    </row>
    <row r="17" spans="1:15">
      <c r="A17" s="58">
        <f t="shared" si="1"/>
        <v>13</v>
      </c>
      <c r="B17" s="62" t="s">
        <v>96</v>
      </c>
      <c r="C17" s="102"/>
      <c r="D17" s="48">
        <f>+P11/P7</f>
        <v>1.4085883333333332E-2</v>
      </c>
      <c r="E17" s="39">
        <v>50192</v>
      </c>
      <c r="F17" s="39">
        <v>35584</v>
      </c>
      <c r="G17" s="112">
        <v>40000000</v>
      </c>
      <c r="H17" s="112">
        <v>1296086</v>
      </c>
      <c r="I17" s="112">
        <v>-1769125</v>
      </c>
      <c r="J17" s="112">
        <f>G17-H17-I17</f>
        <v>40473039</v>
      </c>
      <c r="K17" s="73">
        <f>YIELD(F17,E17,D17,J17/G17*100,100,2,0)</f>
        <v>1.3700822886342516E-2</v>
      </c>
      <c r="L17" s="108">
        <f>G17</f>
        <v>40000000</v>
      </c>
      <c r="M17" s="108">
        <f>K17*L17</f>
        <v>548032.9154537007</v>
      </c>
      <c r="N17" s="42"/>
    </row>
    <row r="18" spans="1:15">
      <c r="A18" s="58">
        <f t="shared" si="1"/>
        <v>14</v>
      </c>
      <c r="B18" s="70"/>
      <c r="C18" s="104"/>
      <c r="D18" s="70"/>
      <c r="F18" s="40"/>
      <c r="G18" s="39"/>
      <c r="H18" s="54"/>
      <c r="I18" s="54"/>
      <c r="J18" s="54"/>
      <c r="K18" s="54"/>
      <c r="L18" s="54"/>
      <c r="M18" s="54"/>
      <c r="N18" s="54"/>
      <c r="O18" s="54"/>
    </row>
    <row r="19" spans="1:15">
      <c r="A19" s="58">
        <f t="shared" si="1"/>
        <v>15</v>
      </c>
      <c r="B19" s="241" t="s">
        <v>175</v>
      </c>
      <c r="C19" s="96"/>
      <c r="I19" s="25"/>
      <c r="J19" s="24"/>
      <c r="K19" s="25"/>
    </row>
    <row r="20" spans="1:15">
      <c r="A20" s="58">
        <f t="shared" si="1"/>
        <v>16</v>
      </c>
      <c r="B20" s="241" t="s">
        <v>176</v>
      </c>
      <c r="C20" s="103"/>
      <c r="F20" s="74"/>
      <c r="H20" s="75"/>
      <c r="I20" s="25"/>
      <c r="J20" s="25"/>
    </row>
    <row r="21" spans="1:15">
      <c r="C21" s="105"/>
    </row>
    <row r="22" spans="1:15">
      <c r="D22" s="236"/>
      <c r="E22" s="236"/>
      <c r="F22" s="236"/>
      <c r="G22" s="236"/>
      <c r="H22" s="236"/>
      <c r="I22" s="236"/>
      <c r="J22" s="236"/>
      <c r="K22" s="236"/>
      <c r="L22" s="236"/>
      <c r="M22" s="236"/>
      <c r="N22" s="236"/>
      <c r="O22" s="236"/>
    </row>
    <row r="47" spans="2:2" ht="15.75">
      <c r="B47" s="23"/>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oddHeader>&amp;RExhibit No.___(MTT-2)</oddHeader>
    <oddFooter>&amp;R&amp;12Page &amp;P of &amp;N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P55"/>
  <sheetViews>
    <sheetView zoomScale="85" zoomScaleNormal="85" workbookViewId="0">
      <selection activeCell="B16" sqref="B16"/>
    </sheetView>
  </sheetViews>
  <sheetFormatPr defaultColWidth="8.85546875" defaultRowHeight="12.75"/>
  <cols>
    <col min="1" max="1" width="3" style="253" customWidth="1"/>
    <col min="2" max="2" width="3" style="76" customWidth="1"/>
    <col min="3" max="3" width="38" style="76" customWidth="1"/>
    <col min="4" max="4" width="12.28515625" style="76" customWidth="1"/>
    <col min="5" max="5" width="13.42578125" style="76" customWidth="1"/>
    <col min="6" max="6" width="2.5703125" style="76" customWidth="1"/>
    <col min="7" max="7" width="14" style="76" bestFit="1" customWidth="1"/>
    <col min="8" max="8" width="1.28515625" style="76" customWidth="1"/>
    <col min="9" max="9" width="11.28515625" style="76" customWidth="1"/>
    <col min="10" max="10" width="2.28515625" style="76" customWidth="1"/>
    <col min="11" max="11" width="13" style="76" customWidth="1"/>
    <col min="12" max="12" width="2.140625" style="76" customWidth="1"/>
    <col min="13" max="13" width="13" style="76" customWidth="1"/>
    <col min="14" max="14" width="3.42578125" style="76" customWidth="1"/>
    <col min="15" max="15" width="12.140625" style="76" customWidth="1"/>
    <col min="16" max="16384" width="8.85546875" style="76"/>
  </cols>
  <sheetData>
    <row r="1" spans="1:11">
      <c r="A1" s="127"/>
      <c r="B1" s="306" t="s">
        <v>0</v>
      </c>
      <c r="C1" s="306"/>
      <c r="D1" s="306"/>
      <c r="E1" s="306"/>
      <c r="F1" s="306"/>
      <c r="G1" s="306"/>
      <c r="H1" s="306"/>
      <c r="I1" s="306"/>
      <c r="J1" s="306"/>
      <c r="K1" s="306"/>
    </row>
    <row r="2" spans="1:11">
      <c r="A2" s="127"/>
      <c r="B2" s="308" t="s">
        <v>146</v>
      </c>
      <c r="C2" s="308"/>
      <c r="D2" s="308"/>
      <c r="E2" s="308"/>
      <c r="F2" s="308"/>
      <c r="G2" s="308"/>
      <c r="H2" s="308"/>
      <c r="I2" s="308"/>
      <c r="J2" s="308"/>
      <c r="K2" s="308"/>
    </row>
    <row r="3" spans="1:11">
      <c r="B3" s="309" t="s">
        <v>142</v>
      </c>
      <c r="C3" s="309"/>
      <c r="D3" s="309"/>
      <c r="E3" s="309"/>
      <c r="F3" s="309"/>
      <c r="G3" s="309"/>
      <c r="H3" s="309"/>
      <c r="I3" s="309"/>
      <c r="J3" s="309"/>
      <c r="K3" s="309"/>
    </row>
    <row r="4" spans="1:11" ht="6.75" customHeight="1">
      <c r="B4" s="254"/>
      <c r="C4" s="254"/>
      <c r="D4" s="254"/>
      <c r="E4" s="254"/>
      <c r="F4" s="254"/>
      <c r="G4" s="254"/>
      <c r="H4" s="254"/>
    </row>
    <row r="5" spans="1:11" ht="51.75">
      <c r="A5" s="255"/>
      <c r="C5" s="256"/>
      <c r="D5" s="257" t="s">
        <v>186</v>
      </c>
      <c r="E5" s="257" t="s">
        <v>126</v>
      </c>
      <c r="F5" s="257"/>
      <c r="G5" s="257" t="s">
        <v>187</v>
      </c>
      <c r="H5" s="257"/>
      <c r="I5" s="257" t="s">
        <v>169</v>
      </c>
      <c r="J5" s="257"/>
      <c r="K5" s="257" t="s">
        <v>189</v>
      </c>
    </row>
    <row r="6" spans="1:11">
      <c r="A6" s="255" t="s">
        <v>124</v>
      </c>
      <c r="C6" s="258"/>
      <c r="D6" s="257"/>
      <c r="E6" s="259"/>
      <c r="F6" s="260"/>
      <c r="G6" s="257"/>
      <c r="H6" s="257"/>
      <c r="I6" s="261"/>
      <c r="J6" s="261"/>
      <c r="K6" s="257"/>
    </row>
    <row r="7" spans="1:11" ht="3.75" customHeight="1">
      <c r="A7" s="255"/>
      <c r="C7" s="258"/>
      <c r="D7" s="257"/>
      <c r="E7" s="259"/>
      <c r="F7" s="260"/>
      <c r="G7" s="257"/>
      <c r="H7" s="257"/>
      <c r="I7" s="261"/>
      <c r="J7" s="262"/>
      <c r="K7" s="257"/>
    </row>
    <row r="8" spans="1:11">
      <c r="C8" s="76" t="s">
        <v>150</v>
      </c>
      <c r="D8" s="114">
        <v>35000</v>
      </c>
      <c r="E8" s="114">
        <f>+G8-D8</f>
        <v>46970</v>
      </c>
      <c r="F8" s="120" t="s">
        <v>127</v>
      </c>
      <c r="G8" s="114">
        <v>81970</v>
      </c>
      <c r="H8" s="114"/>
      <c r="I8" s="114">
        <f>+K8-G8</f>
        <v>18030</v>
      </c>
      <c r="J8" s="120" t="s">
        <v>127</v>
      </c>
      <c r="K8" s="114">
        <f>+'Exhibit No.  MTT-2 Page 4'!P19/1000</f>
        <v>100000</v>
      </c>
    </row>
    <row r="9" spans="1:11">
      <c r="C9" s="76" t="s">
        <v>151</v>
      </c>
      <c r="D9" s="263"/>
      <c r="E9" s="263"/>
      <c r="F9" s="264" t="s">
        <v>129</v>
      </c>
      <c r="G9" s="263">
        <f>+D9+E9</f>
        <v>0</v>
      </c>
      <c r="H9" s="263"/>
      <c r="I9" s="263"/>
      <c r="J9" s="264"/>
      <c r="K9" s="263">
        <f>+G9+I9</f>
        <v>0</v>
      </c>
    </row>
    <row r="10" spans="1:11" ht="13.5" thickBot="1">
      <c r="C10" s="76" t="s">
        <v>152</v>
      </c>
      <c r="D10" s="265">
        <f>SUM(D8:D9)</f>
        <v>35000</v>
      </c>
      <c r="E10" s="265">
        <f>SUM(E8:E9)</f>
        <v>46970</v>
      </c>
      <c r="F10" s="120"/>
      <c r="G10" s="265">
        <f>SUM(G8:G9)</f>
        <v>81970</v>
      </c>
      <c r="H10" s="265"/>
      <c r="I10" s="265">
        <f>SUM(I8:I9)</f>
        <v>18030</v>
      </c>
      <c r="J10" s="120"/>
      <c r="K10" s="265">
        <f>SUM(K8:K9)</f>
        <v>100000</v>
      </c>
    </row>
    <row r="11" spans="1:11" ht="13.5" thickTop="1">
      <c r="D11" s="263"/>
      <c r="E11" s="263"/>
      <c r="F11" s="264"/>
      <c r="G11" s="263"/>
      <c r="H11" s="263"/>
      <c r="I11" s="263"/>
      <c r="J11" s="263"/>
      <c r="K11" s="263"/>
    </row>
    <row r="12" spans="1:11">
      <c r="A12" s="311" t="s">
        <v>123</v>
      </c>
      <c r="B12" s="311"/>
      <c r="C12" s="311"/>
      <c r="D12" s="311"/>
      <c r="E12" s="311"/>
      <c r="F12" s="311"/>
      <c r="G12" s="311"/>
      <c r="H12" s="266"/>
      <c r="I12" s="263"/>
      <c r="J12" s="263"/>
      <c r="K12" s="263"/>
    </row>
    <row r="13" spans="1:11" ht="6" customHeight="1">
      <c r="D13" s="261"/>
      <c r="E13" s="254"/>
      <c r="F13" s="254"/>
      <c r="G13" s="261"/>
      <c r="H13" s="261"/>
      <c r="I13" s="263"/>
      <c r="J13" s="263"/>
      <c r="K13" s="263"/>
    </row>
    <row r="14" spans="1:11">
      <c r="C14" s="76" t="s">
        <v>125</v>
      </c>
      <c r="D14" s="114">
        <v>1412211</v>
      </c>
      <c r="E14" s="267">
        <f>-74754+23118+954-75000</f>
        <v>-125682</v>
      </c>
      <c r="F14" s="120" t="s">
        <v>131</v>
      </c>
      <c r="G14" s="114">
        <f>+D14+E14</f>
        <v>1286529</v>
      </c>
      <c r="H14" s="114"/>
      <c r="I14" s="114">
        <f>('Exhibit No.  MTT-2 Page 3'!Y26+'Exhibit No.  MTT-2 Page 3'!Y27)/1000</f>
        <v>180000</v>
      </c>
      <c r="J14" s="76" t="s">
        <v>135</v>
      </c>
      <c r="K14" s="114">
        <f>+G14+I14</f>
        <v>1466529</v>
      </c>
    </row>
    <row r="15" spans="1:11">
      <c r="C15" s="76" t="s">
        <v>128</v>
      </c>
      <c r="D15" s="263">
        <v>6471</v>
      </c>
      <c r="E15" s="263"/>
      <c r="F15" s="264"/>
      <c r="G15" s="263">
        <f>+D15+E15</f>
        <v>6471</v>
      </c>
      <c r="H15" s="263"/>
      <c r="I15" s="263"/>
      <c r="K15" s="114">
        <f>+G15+I15</f>
        <v>6471</v>
      </c>
    </row>
    <row r="16" spans="1:11">
      <c r="C16" s="76" t="s">
        <v>130</v>
      </c>
      <c r="D16" s="263">
        <v>51547</v>
      </c>
      <c r="E16" s="263">
        <v>-11547</v>
      </c>
      <c r="F16" s="264" t="s">
        <v>133</v>
      </c>
      <c r="G16" s="263">
        <f>+D16+E16</f>
        <v>40000</v>
      </c>
      <c r="H16" s="263"/>
      <c r="I16" s="263"/>
      <c r="J16" s="264"/>
      <c r="K16" s="114">
        <f>+G16+I16</f>
        <v>40000</v>
      </c>
    </row>
    <row r="17" spans="1:15" ht="13.5" thickBot="1">
      <c r="C17" s="76" t="s">
        <v>132</v>
      </c>
      <c r="D17" s="265">
        <f>SUM(D14:D16)</f>
        <v>1470229</v>
      </c>
      <c r="E17" s="265">
        <f>SUM(E14:E16)</f>
        <v>-137229</v>
      </c>
      <c r="F17" s="120"/>
      <c r="G17" s="265">
        <f>SUM(G14:G16)</f>
        <v>1333000</v>
      </c>
      <c r="H17" s="265"/>
      <c r="I17" s="265">
        <f>SUM(I14:I16)</f>
        <v>180000</v>
      </c>
      <c r="J17" s="120"/>
      <c r="K17" s="265">
        <f>SUM(K14:K16)</f>
        <v>1513000</v>
      </c>
    </row>
    <row r="18" spans="1:15" ht="13.5" thickTop="1">
      <c r="D18" s="264"/>
      <c r="E18" s="264"/>
      <c r="F18" s="264"/>
      <c r="G18" s="264"/>
      <c r="H18" s="264"/>
    </row>
    <row r="19" spans="1:15">
      <c r="A19" s="311" t="s">
        <v>147</v>
      </c>
      <c r="B19" s="311"/>
      <c r="C19" s="311"/>
      <c r="D19" s="311"/>
      <c r="E19" s="311"/>
      <c r="F19" s="311"/>
      <c r="G19" s="311"/>
      <c r="H19" s="266"/>
    </row>
    <row r="20" spans="1:15" ht="6.75" customHeight="1">
      <c r="C20" s="259"/>
      <c r="D20" s="254"/>
      <c r="E20" s="254"/>
      <c r="F20" s="268"/>
      <c r="G20" s="261"/>
      <c r="H20" s="261"/>
    </row>
    <row r="21" spans="1:15" ht="13.5" thickBot="1">
      <c r="C21" s="76" t="s">
        <v>138</v>
      </c>
      <c r="D21" s="269">
        <v>1492208</v>
      </c>
      <c r="E21" s="269">
        <f>+D36</f>
        <v>-86630</v>
      </c>
      <c r="F21" s="120" t="s">
        <v>134</v>
      </c>
      <c r="G21" s="269">
        <f>+D21+E21</f>
        <v>1405578</v>
      </c>
      <c r="H21" s="269"/>
      <c r="I21" s="269">
        <v>84093</v>
      </c>
      <c r="J21" s="76" t="s">
        <v>137</v>
      </c>
      <c r="K21" s="269">
        <f>G21+I21</f>
        <v>1489671</v>
      </c>
    </row>
    <row r="22" spans="1:15" ht="13.5" thickTop="1">
      <c r="B22" s="270"/>
      <c r="D22" s="264"/>
      <c r="E22" s="264"/>
      <c r="F22" s="264"/>
      <c r="G22" s="264"/>
      <c r="H22" s="264"/>
      <c r="I22" s="271"/>
      <c r="J22" s="271"/>
      <c r="K22" s="78"/>
    </row>
    <row r="23" spans="1:15" ht="12.75" customHeight="1">
      <c r="B23" s="270" t="s">
        <v>127</v>
      </c>
      <c r="C23" s="310" t="s">
        <v>148</v>
      </c>
      <c r="D23" s="310"/>
      <c r="E23" s="310"/>
      <c r="F23" s="310"/>
      <c r="G23" s="310"/>
      <c r="H23" s="310"/>
      <c r="I23" s="310"/>
      <c r="J23" s="310"/>
      <c r="K23" s="310"/>
      <c r="O23" s="97"/>
    </row>
    <row r="24" spans="1:15" ht="3.75" customHeight="1">
      <c r="B24" s="270"/>
      <c r="C24" s="252"/>
      <c r="D24" s="252"/>
      <c r="E24" s="252"/>
      <c r="F24" s="252"/>
      <c r="G24" s="252"/>
      <c r="H24" s="252"/>
      <c r="I24" s="271"/>
      <c r="J24" s="271"/>
      <c r="K24" s="78"/>
    </row>
    <row r="25" spans="1:15" ht="12.75" customHeight="1">
      <c r="B25" s="270" t="s">
        <v>129</v>
      </c>
      <c r="C25" s="310" t="s">
        <v>171</v>
      </c>
      <c r="D25" s="310"/>
      <c r="E25" s="310"/>
      <c r="F25" s="310"/>
      <c r="G25" s="310"/>
      <c r="H25" s="310"/>
      <c r="I25" s="310"/>
      <c r="J25" s="310"/>
      <c r="K25" s="310"/>
      <c r="O25" s="272"/>
    </row>
    <row r="26" spans="1:15" ht="3.75" customHeight="1">
      <c r="B26" s="270"/>
      <c r="C26" s="252"/>
      <c r="D26" s="252"/>
      <c r="E26" s="252"/>
      <c r="F26" s="252"/>
      <c r="G26" s="252"/>
      <c r="H26" s="252"/>
      <c r="I26" s="271"/>
      <c r="J26" s="271"/>
      <c r="K26" s="78"/>
    </row>
    <row r="27" spans="1:15" ht="57" customHeight="1">
      <c r="A27" s="273"/>
      <c r="B27" s="273" t="s">
        <v>131</v>
      </c>
      <c r="C27" s="307" t="s">
        <v>188</v>
      </c>
      <c r="D27" s="307"/>
      <c r="E27" s="307"/>
      <c r="F27" s="307"/>
      <c r="G27" s="307"/>
      <c r="H27" s="307"/>
      <c r="I27" s="307"/>
      <c r="J27" s="307"/>
      <c r="K27" s="307"/>
    </row>
    <row r="28" spans="1:15" ht="5.25" customHeight="1">
      <c r="A28" s="273"/>
      <c r="B28" s="273"/>
      <c r="C28" s="251"/>
      <c r="D28" s="251"/>
      <c r="E28" s="251"/>
      <c r="F28" s="251"/>
      <c r="G28" s="251"/>
      <c r="H28" s="251"/>
      <c r="I28" s="78"/>
      <c r="J28" s="78"/>
      <c r="K28" s="78"/>
    </row>
    <row r="29" spans="1:15" ht="28.5" customHeight="1">
      <c r="A29" s="273"/>
      <c r="B29" s="273" t="s">
        <v>133</v>
      </c>
      <c r="C29" s="307" t="s">
        <v>172</v>
      </c>
      <c r="D29" s="307"/>
      <c r="E29" s="307"/>
      <c r="F29" s="307"/>
      <c r="G29" s="307"/>
      <c r="H29" s="307"/>
      <c r="I29" s="307"/>
      <c r="J29" s="307"/>
      <c r="K29" s="307"/>
    </row>
    <row r="30" spans="1:15" ht="6.75" customHeight="1">
      <c r="A30" s="273"/>
      <c r="B30" s="273"/>
      <c r="C30" s="251"/>
      <c r="D30" s="251"/>
      <c r="E30" s="251"/>
      <c r="F30" s="251"/>
      <c r="G30" s="251"/>
      <c r="H30" s="251"/>
    </row>
    <row r="31" spans="1:15" ht="43.5" customHeight="1">
      <c r="A31" s="273"/>
      <c r="B31" s="273" t="s">
        <v>134</v>
      </c>
      <c r="C31" s="307" t="s">
        <v>173</v>
      </c>
      <c r="D31" s="307"/>
      <c r="E31" s="307"/>
      <c r="F31" s="307"/>
      <c r="G31" s="307"/>
      <c r="H31" s="307"/>
      <c r="I31" s="307"/>
      <c r="J31" s="307"/>
      <c r="K31" s="307"/>
    </row>
    <row r="32" spans="1:15">
      <c r="C32" s="274" t="s">
        <v>168</v>
      </c>
    </row>
    <row r="33" spans="2:16">
      <c r="C33" s="275" t="s">
        <v>149</v>
      </c>
      <c r="D33" s="114">
        <v>14769</v>
      </c>
    </row>
    <row r="34" spans="2:16">
      <c r="C34" s="275" t="s">
        <v>136</v>
      </c>
      <c r="D34" s="114">
        <v>3898</v>
      </c>
      <c r="G34" s="272"/>
      <c r="H34" s="272"/>
    </row>
    <row r="35" spans="2:16">
      <c r="C35" s="276" t="s">
        <v>156</v>
      </c>
      <c r="D35" s="114">
        <v>-105297</v>
      </c>
    </row>
    <row r="36" spans="2:16" ht="13.5" thickBot="1">
      <c r="C36" s="277" t="s">
        <v>167</v>
      </c>
      <c r="D36" s="235">
        <f>SUM(D33:D35)</f>
        <v>-86630</v>
      </c>
    </row>
    <row r="37" spans="2:16" ht="12" customHeight="1"/>
    <row r="38" spans="2:16" ht="38.25" customHeight="1">
      <c r="B38" s="273" t="s">
        <v>135</v>
      </c>
      <c r="C38" s="307" t="s">
        <v>190</v>
      </c>
      <c r="D38" s="307"/>
      <c r="E38" s="307"/>
      <c r="F38" s="307"/>
      <c r="G38" s="307"/>
      <c r="H38" s="307"/>
      <c r="I38" s="307"/>
      <c r="J38" s="307"/>
      <c r="K38" s="307"/>
    </row>
    <row r="39" spans="2:16" ht="4.5" customHeight="1">
      <c r="B39" s="273"/>
      <c r="I39" s="278"/>
    </row>
    <row r="40" spans="2:16" ht="13.15" customHeight="1" thickBot="1">
      <c r="B40" s="273" t="s">
        <v>137</v>
      </c>
      <c r="C40" s="274" t="s">
        <v>166</v>
      </c>
    </row>
    <row r="41" spans="2:16" ht="13.15" customHeight="1">
      <c r="C41" s="312" t="s">
        <v>179</v>
      </c>
      <c r="D41" s="313"/>
      <c r="E41" s="279"/>
      <c r="K41" s="78"/>
      <c r="L41" s="78"/>
      <c r="N41" s="78"/>
      <c r="O41" s="78"/>
      <c r="P41" s="78"/>
    </row>
    <row r="42" spans="2:16">
      <c r="C42" s="314"/>
      <c r="D42" s="315"/>
      <c r="E42" s="279"/>
      <c r="K42" s="78"/>
      <c r="L42" s="78"/>
      <c r="N42" s="78"/>
      <c r="O42" s="78"/>
      <c r="P42" s="78"/>
    </row>
    <row r="43" spans="2:16" ht="16.5" thickBot="1">
      <c r="B43" s="23"/>
      <c r="C43" s="316"/>
      <c r="D43" s="317"/>
      <c r="E43" s="279"/>
      <c r="K43" s="78"/>
      <c r="L43" s="78"/>
      <c r="N43" s="78"/>
      <c r="O43" s="78"/>
      <c r="P43" s="78"/>
    </row>
    <row r="44" spans="2:16">
      <c r="K44" s="78"/>
      <c r="L44" s="78"/>
      <c r="M44" s="78"/>
      <c r="N44" s="78"/>
      <c r="O44" s="78"/>
      <c r="P44" s="78"/>
    </row>
    <row r="45" spans="2:16">
      <c r="K45" s="78"/>
      <c r="L45" s="78"/>
      <c r="M45" s="78"/>
      <c r="N45" s="78"/>
      <c r="O45" s="78"/>
      <c r="P45" s="78"/>
    </row>
    <row r="46" spans="2:16">
      <c r="K46" s="78"/>
      <c r="L46" s="78"/>
      <c r="M46" s="78"/>
      <c r="N46" s="78"/>
      <c r="O46" s="78"/>
      <c r="P46" s="78"/>
    </row>
    <row r="47" spans="2:16">
      <c r="K47" s="78"/>
      <c r="L47" s="78"/>
      <c r="M47" s="78"/>
      <c r="N47" s="78"/>
      <c r="O47" s="280"/>
      <c r="P47" s="280"/>
    </row>
    <row r="48" spans="2:16">
      <c r="K48" s="78"/>
      <c r="L48" s="78"/>
      <c r="M48" s="78"/>
      <c r="N48" s="78"/>
      <c r="O48" s="78"/>
      <c r="P48" s="78"/>
    </row>
    <row r="49" spans="11:16">
      <c r="K49" s="78"/>
      <c r="L49" s="78"/>
      <c r="M49" s="281"/>
      <c r="N49" s="78"/>
      <c r="O49" s="78"/>
      <c r="P49" s="78"/>
    </row>
    <row r="50" spans="11:16">
      <c r="K50" s="78"/>
      <c r="L50" s="78"/>
      <c r="M50" s="78"/>
      <c r="N50" s="78"/>
      <c r="O50" s="280"/>
      <c r="P50" s="78"/>
    </row>
    <row r="51" spans="11:16">
      <c r="K51" s="78"/>
      <c r="L51" s="78"/>
      <c r="M51" s="78"/>
      <c r="N51" s="78"/>
      <c r="O51" s="78"/>
      <c r="P51" s="78"/>
    </row>
    <row r="52" spans="11:16">
      <c r="K52" s="78"/>
      <c r="L52" s="78"/>
      <c r="M52" s="78"/>
      <c r="N52" s="280"/>
      <c r="O52" s="280"/>
      <c r="P52" s="78"/>
    </row>
    <row r="53" spans="11:16">
      <c r="K53" s="78"/>
      <c r="L53" s="78"/>
      <c r="M53" s="78"/>
      <c r="N53" s="78"/>
      <c r="O53" s="78"/>
      <c r="P53" s="78"/>
    </row>
    <row r="54" spans="11:16">
      <c r="K54" s="78"/>
      <c r="L54" s="78"/>
      <c r="M54" s="78"/>
      <c r="N54" s="78"/>
      <c r="O54" s="78"/>
      <c r="P54" s="78"/>
    </row>
    <row r="55" spans="11:16">
      <c r="K55" s="78"/>
      <c r="L55" s="78"/>
      <c r="M55" s="78"/>
      <c r="N55" s="78"/>
      <c r="O55" s="78"/>
      <c r="P55" s="78"/>
    </row>
  </sheetData>
  <mergeCells count="12">
    <mergeCell ref="C41:D43"/>
    <mergeCell ref="B1:K1"/>
    <mergeCell ref="C38:K38"/>
    <mergeCell ref="C29:K29"/>
    <mergeCell ref="C31:K31"/>
    <mergeCell ref="B2:K2"/>
    <mergeCell ref="B3:K3"/>
    <mergeCell ref="C23:K23"/>
    <mergeCell ref="C25:K25"/>
    <mergeCell ref="C27:K27"/>
    <mergeCell ref="A12:G12"/>
    <mergeCell ref="A19:G19"/>
  </mergeCells>
  <pageMargins left="0.48" right="0.48" top="0.5" bottom="0.5" header="0.5" footer="0.5"/>
  <pageSetup scale="86" orientation="landscape" r:id="rId1"/>
  <headerFooter scaleWithDoc="0" alignWithMargins="0">
    <oddHeader>&amp;RExhibit No.___(MTT-2)</oddHeader>
    <oddFooter>&amp;R&amp;12Page &amp;P of &amp;N</oddFooter>
  </headerFooter>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2015-02-09T08:00:00+00:00</OpenedDate>
    <Date1 xmlns="dc463f71-b30c-4ab2-9473-d307f9d35888">2015-02-09T08:00:00+00:00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A7FDE4436DDBF4D82FDD1C15667C2E2" ma:contentTypeVersion="119" ma:contentTypeDescription="" ma:contentTypeScope="" ma:versionID="c032a4c147a26dcdd45af4d4b25597c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B10B0F1-6099-4709-96D5-362956494E6B}"/>
</file>

<file path=customXml/itemProps2.xml><?xml version="1.0" encoding="utf-8"?>
<ds:datastoreItem xmlns:ds="http://schemas.openxmlformats.org/officeDocument/2006/customXml" ds:itemID="{B36CCC3B-B690-4035-B431-83A023E7AA6B}"/>
</file>

<file path=customXml/itemProps3.xml><?xml version="1.0" encoding="utf-8"?>
<ds:datastoreItem xmlns:ds="http://schemas.openxmlformats.org/officeDocument/2006/customXml" ds:itemID="{ECB55142-6056-4DD9-B113-AAABBED2417A}"/>
</file>

<file path=customXml/itemProps4.xml><?xml version="1.0" encoding="utf-8"?>
<ds:datastoreItem xmlns:ds="http://schemas.openxmlformats.org/officeDocument/2006/customXml" ds:itemID="{66C4FC0E-D0BA-4ABB-A428-43CF26039A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Exhibit No.  MTT-2 Page 1</vt:lpstr>
      <vt:lpstr>Exhibit No.   MTT-2 Page 2</vt:lpstr>
      <vt:lpstr>Exhibit No.  MTT-2 Page 3</vt:lpstr>
      <vt:lpstr>Exhibit No.  MTT-2 Page 4</vt:lpstr>
      <vt:lpstr>Exhibit No.  MTT-2 Page 5</vt:lpstr>
      <vt:lpstr>Exhibit No. MTT-2 Pg 6Footnotes</vt:lpstr>
      <vt:lpstr>Sheet1</vt:lpstr>
      <vt:lpstr>'Exhibit No.   MTT-2 Page 2'!Print_Area</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jzlfgj</cp:lastModifiedBy>
  <cp:lastPrinted>2015-02-05T04:16:02Z</cp:lastPrinted>
  <dcterms:created xsi:type="dcterms:W3CDTF">2012-02-20T21:42:40Z</dcterms:created>
  <dcterms:modified xsi:type="dcterms:W3CDTF">2015-02-06T16:28:28Z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0x0101006E56B4D1795A2E4DB2F0B01679ED314A005A7FDE4436DDBF4D82FDD1C15667C2E2</vt:lpwstr>
  </property>
  <property fmtid="{D5CDD505-2E9C-101B-9397-08002B2CF9AE}" pid="3" name="_docset_NoMedatataSyncRequired">
    <vt:lpwstr>False</vt:lpwstr>
  </property>
</Properties>
</file>