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drawings/drawing4.xml" ContentType="application/vnd.openxmlformats-officedocument.drawingml.chartshapes+xml"/>
  <Override PartName="/xl/workbook.xml" ContentType="application/vnd.openxmlformats-officedocument.spreadsheetml.sheet.main+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showInkAnnotation="0" autoCompressPictures="0"/>
  <bookViews>
    <workbookView xWindow="0" yWindow="0" windowWidth="13335" windowHeight="15600" tabRatio="691" firstSheet="1" activeTab="6"/>
  </bookViews>
  <sheets>
    <sheet name="Electric-Financials" sheetId="2" r:id="rId1"/>
    <sheet name="SCH-13,p1" sheetId="3" r:id="rId2"/>
    <sheet name="SGH-13,p2" sheetId="13" r:id="rId3"/>
    <sheet name="SGH-13,p3" sheetId="9" r:id="rId4"/>
    <sheet name="SGH-13,p4" sheetId="11" r:id="rId5"/>
    <sheet name="Gas Financials" sheetId="1" r:id="rId6"/>
    <sheet name="SGH-14,p1" sheetId="4" r:id="rId7"/>
    <sheet name="SGH-14,p2" sheetId="12" r:id="rId8"/>
    <sheet name="SGH-14,p3" sheetId="5" r:id="rId9"/>
    <sheet name="SGH-14,p4" sheetId="6" r:id="rId10"/>
  </sheets>
  <externalReferences>
    <externalReference r:id="rId11"/>
    <externalReference r:id="rId12"/>
    <externalReference r:id="rId13"/>
    <externalReference r:id="rId14"/>
  </externalReferences>
  <definedNames>
    <definedName name="Allocators">'[1]E-ALL'!$A$6:$I$153</definedName>
    <definedName name="_xlnm.Print_Area" localSheetId="1">'SCH-13,p1'!$B$1:$G$41</definedName>
    <definedName name="_xlnm.Print_Area" localSheetId="3">'SGH-13,p3'!$C$1:$J$60</definedName>
    <definedName name="_xlnm.Print_Area" localSheetId="4">'SGH-13,p4'!$A$1:$H$43</definedName>
    <definedName name="_xlnm.Print_Area" localSheetId="6">'SGH-14,p1'!$B$1:$G$41</definedName>
    <definedName name="_xlnm.Print_Area" localSheetId="8">'SGH-14,p3'!$B$1:$J$60</definedName>
    <definedName name="_xlnm.Print_Area" localSheetId="9">'SGH-14,p4'!$A$1:$H$46</definedName>
  </definedNames>
  <calcPr calcId="145621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14" i="2" l="1"/>
  <c r="D14" i="2"/>
  <c r="E14" i="2"/>
  <c r="F14" i="2"/>
  <c r="G14" i="2"/>
  <c r="H14" i="2"/>
  <c r="I14" i="2"/>
  <c r="J14" i="2"/>
  <c r="K14" i="2"/>
  <c r="L14" i="2"/>
  <c r="M14" i="2"/>
  <c r="N14" i="2"/>
  <c r="O14" i="2"/>
  <c r="R14" i="2"/>
  <c r="L20" i="2"/>
  <c r="R20" i="2"/>
  <c r="R24" i="2"/>
  <c r="P14" i="2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R14" i="1"/>
  <c r="R20" i="1"/>
  <c r="R23" i="1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31" i="3" a="1"/>
  <c r="D31" i="3"/>
  <c r="E31" i="3"/>
  <c r="F31" i="3"/>
  <c r="D32" i="3"/>
  <c r="E32" i="3"/>
  <c r="F32" i="3"/>
  <c r="D33" i="3"/>
  <c r="E33" i="3"/>
  <c r="F33" i="3"/>
  <c r="D34" i="3"/>
  <c r="E34" i="3"/>
  <c r="F34" i="3"/>
  <c r="D35" i="3"/>
  <c r="E35" i="3"/>
  <c r="F35" i="3"/>
  <c r="E16" i="9"/>
  <c r="F46" i="9"/>
  <c r="E17" i="9"/>
  <c r="F47" i="9"/>
  <c r="E18" i="9"/>
  <c r="F48" i="9"/>
  <c r="E19" i="9"/>
  <c r="F49" i="9"/>
  <c r="E20" i="9"/>
  <c r="F50" i="9"/>
  <c r="E21" i="9"/>
  <c r="F51" i="9"/>
  <c r="E22" i="9"/>
  <c r="F52" i="9"/>
  <c r="E23" i="9"/>
  <c r="F53" i="9"/>
  <c r="E24" i="9"/>
  <c r="F54" i="9"/>
  <c r="E25" i="9"/>
  <c r="F55" i="9"/>
  <c r="E26" i="9"/>
  <c r="F56" i="9"/>
  <c r="E27" i="9"/>
  <c r="F57" i="9"/>
  <c r="E15" i="9"/>
  <c r="F45" i="9"/>
  <c r="F64" i="9"/>
  <c r="G64" i="9"/>
  <c r="G65" i="9"/>
  <c r="E30" i="9"/>
  <c r="D30" i="9"/>
  <c r="F15" i="9"/>
  <c r="G15" i="9"/>
  <c r="I15" i="9"/>
  <c r="F16" i="9"/>
  <c r="G16" i="9"/>
  <c r="I16" i="9"/>
  <c r="F17" i="9"/>
  <c r="G17" i="9"/>
  <c r="I17" i="9"/>
  <c r="F18" i="9"/>
  <c r="G18" i="9"/>
  <c r="I18" i="9"/>
  <c r="F19" i="9"/>
  <c r="G19" i="9"/>
  <c r="I19" i="9"/>
  <c r="F20" i="9"/>
  <c r="G20" i="9"/>
  <c r="I20" i="9"/>
  <c r="F21" i="9"/>
  <c r="G21" i="9"/>
  <c r="I21" i="9"/>
  <c r="F22" i="9"/>
  <c r="G22" i="9"/>
  <c r="I22" i="9"/>
  <c r="F23" i="9"/>
  <c r="G23" i="9"/>
  <c r="I23" i="9"/>
  <c r="F24" i="9"/>
  <c r="G24" i="9"/>
  <c r="I24" i="9"/>
  <c r="F25" i="9"/>
  <c r="G25" i="9"/>
  <c r="I25" i="9"/>
  <c r="F26" i="9"/>
  <c r="G26" i="9"/>
  <c r="I26" i="9"/>
  <c r="F27" i="9"/>
  <c r="G27" i="9"/>
  <c r="I27" i="9"/>
  <c r="I29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9" i="9"/>
  <c r="H32" i="9"/>
  <c r="H33" i="9"/>
  <c r="G57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9" i="9"/>
  <c r="I37" i="9"/>
  <c r="I38" i="9"/>
  <c r="I39" i="9"/>
  <c r="I57" i="9"/>
  <c r="H57" i="9"/>
  <c r="G56" i="9"/>
  <c r="I56" i="9"/>
  <c r="H56" i="9"/>
  <c r="G55" i="9"/>
  <c r="I55" i="9"/>
  <c r="H55" i="9"/>
  <c r="G54" i="9"/>
  <c r="I54" i="9"/>
  <c r="H54" i="9"/>
  <c r="G53" i="9"/>
  <c r="I53" i="9"/>
  <c r="H53" i="9"/>
  <c r="G52" i="9"/>
  <c r="I52" i="9"/>
  <c r="H52" i="9"/>
  <c r="G51" i="9"/>
  <c r="I51" i="9"/>
  <c r="H51" i="9"/>
  <c r="G50" i="9"/>
  <c r="I50" i="9"/>
  <c r="H50" i="9"/>
  <c r="G49" i="9"/>
  <c r="I49" i="9"/>
  <c r="H49" i="9"/>
  <c r="G48" i="9"/>
  <c r="I48" i="9"/>
  <c r="H48" i="9"/>
  <c r="G47" i="9"/>
  <c r="I47" i="9"/>
  <c r="H47" i="9"/>
  <c r="G46" i="9"/>
  <c r="I46" i="9"/>
  <c r="H46" i="9"/>
  <c r="G45" i="9"/>
  <c r="I45" i="9"/>
  <c r="H45" i="9"/>
  <c r="J37" i="9"/>
  <c r="J38" i="9"/>
  <c r="J39" i="9"/>
  <c r="L39" i="9"/>
  <c r="H34" i="9"/>
  <c r="E29" i="9"/>
  <c r="D29" i="9"/>
  <c r="K36" i="11"/>
  <c r="K34" i="11"/>
  <c r="K31" i="11"/>
  <c r="D26" i="11"/>
  <c r="D31" i="4" a="1"/>
  <c r="D31" i="4"/>
  <c r="E31" i="4"/>
  <c r="F31" i="4"/>
  <c r="D32" i="4"/>
  <c r="E32" i="4"/>
  <c r="F32" i="4"/>
  <c r="D33" i="4"/>
  <c r="E33" i="4"/>
  <c r="F33" i="4"/>
  <c r="D34" i="4"/>
  <c r="E34" i="4"/>
  <c r="F34" i="4"/>
  <c r="D35" i="4"/>
  <c r="E35" i="4"/>
  <c r="F35" i="4"/>
  <c r="E30" i="5"/>
  <c r="G15" i="5"/>
  <c r="J15" i="5"/>
  <c r="G16" i="5"/>
  <c r="J16" i="5"/>
  <c r="G17" i="5"/>
  <c r="J17" i="5"/>
  <c r="G18" i="5"/>
  <c r="J18" i="5"/>
  <c r="G19" i="5"/>
  <c r="J19" i="5"/>
  <c r="G20" i="5"/>
  <c r="J20" i="5"/>
  <c r="G21" i="5"/>
  <c r="J21" i="5"/>
  <c r="G22" i="5"/>
  <c r="J22" i="5"/>
  <c r="G23" i="5"/>
  <c r="J23" i="5"/>
  <c r="G24" i="5"/>
  <c r="J24" i="5"/>
  <c r="G25" i="5"/>
  <c r="J25" i="5"/>
  <c r="G26" i="5"/>
  <c r="J26" i="5"/>
  <c r="G27" i="5"/>
  <c r="J27" i="5"/>
  <c r="J29" i="5"/>
  <c r="D30" i="5"/>
  <c r="F15" i="5"/>
  <c r="I15" i="5"/>
  <c r="F16" i="5"/>
  <c r="I16" i="5"/>
  <c r="F17" i="5"/>
  <c r="I17" i="5"/>
  <c r="F18" i="5"/>
  <c r="I18" i="5"/>
  <c r="F19" i="5"/>
  <c r="I19" i="5"/>
  <c r="F20" i="5"/>
  <c r="I20" i="5"/>
  <c r="F21" i="5"/>
  <c r="I21" i="5"/>
  <c r="F22" i="5"/>
  <c r="I22" i="5"/>
  <c r="F23" i="5"/>
  <c r="I23" i="5"/>
  <c r="F24" i="5"/>
  <c r="I24" i="5"/>
  <c r="F25" i="5"/>
  <c r="I25" i="5"/>
  <c r="F26" i="5"/>
  <c r="I26" i="5"/>
  <c r="F27" i="5"/>
  <c r="I27" i="5"/>
  <c r="I29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9" i="5"/>
  <c r="H32" i="5"/>
  <c r="I37" i="5"/>
  <c r="J37" i="5"/>
  <c r="H33" i="5"/>
  <c r="G45" i="5"/>
  <c r="I38" i="5"/>
  <c r="I39" i="5"/>
  <c r="H45" i="5"/>
  <c r="I45" i="5"/>
  <c r="G46" i="5"/>
  <c r="H46" i="5"/>
  <c r="I46" i="5"/>
  <c r="G47" i="5"/>
  <c r="H47" i="5"/>
  <c r="I47" i="5"/>
  <c r="G48" i="5"/>
  <c r="H48" i="5"/>
  <c r="I48" i="5"/>
  <c r="E29" i="5"/>
  <c r="D29" i="5"/>
  <c r="F50" i="5"/>
  <c r="F51" i="5"/>
  <c r="F52" i="5"/>
  <c r="F53" i="5"/>
  <c r="F54" i="5"/>
  <c r="F55" i="5"/>
  <c r="F56" i="5"/>
  <c r="F57" i="5"/>
  <c r="F49" i="5"/>
  <c r="F64" i="5"/>
  <c r="G64" i="5"/>
  <c r="G65" i="5"/>
  <c r="G57" i="5"/>
  <c r="I57" i="5"/>
  <c r="H57" i="5"/>
  <c r="G56" i="5"/>
  <c r="I56" i="5"/>
  <c r="H56" i="5"/>
  <c r="G55" i="5"/>
  <c r="I55" i="5"/>
  <c r="H55" i="5"/>
  <c r="G54" i="5"/>
  <c r="I54" i="5"/>
  <c r="H54" i="5"/>
  <c r="G53" i="5"/>
  <c r="I53" i="5"/>
  <c r="H53" i="5"/>
  <c r="G52" i="5"/>
  <c r="I52" i="5"/>
  <c r="H52" i="5"/>
  <c r="G51" i="5"/>
  <c r="I51" i="5"/>
  <c r="H51" i="5"/>
  <c r="G50" i="5"/>
  <c r="I50" i="5"/>
  <c r="H50" i="5"/>
  <c r="G49" i="5"/>
  <c r="I49" i="5"/>
  <c r="H49" i="5"/>
  <c r="J38" i="5"/>
  <c r="J39" i="5"/>
  <c r="L39" i="5"/>
  <c r="H34" i="5"/>
  <c r="K43" i="6"/>
  <c r="K37" i="6"/>
  <c r="K34" i="6"/>
  <c r="N16" i="6"/>
  <c r="N15" i="6"/>
  <c r="M31" i="6"/>
  <c r="L31" i="6"/>
  <c r="N36" i="6"/>
  <c r="P31" i="6"/>
  <c r="K39" i="6"/>
  <c r="I49" i="6"/>
  <c r="D29" i="6"/>
</calcChain>
</file>

<file path=xl/sharedStrings.xml><?xml version="1.0" encoding="utf-8"?>
<sst xmlns="http://schemas.openxmlformats.org/spreadsheetml/2006/main" count="218" uniqueCount="168">
  <si>
    <t>x .0156</t>
    <phoneticPr fontId="2" type="noConversion"/>
  </si>
  <si>
    <t>$0.964 Million</t>
    <phoneticPr fontId="2" type="noConversion"/>
  </si>
  <si>
    <t>b) Average Avista Gas Rate Base 2000/2012  = $162.715 Million</t>
    <phoneticPr fontId="2" type="noConversion"/>
  </si>
  <si>
    <t>= (1% x 46.98% x $162.715 M)/(1-35% Tax Rate), or</t>
    <phoneticPr fontId="2" type="noConversion"/>
  </si>
  <si>
    <t xml:space="preserve">  Then, A $0.964 Million reduction due to lower volatility = 0.82% or 82 Basis Points</t>
    <phoneticPr fontId="2" type="noConversion"/>
  </si>
  <si>
    <t>x .00869</t>
    <phoneticPr fontId="2" type="noConversion"/>
  </si>
  <si>
    <t xml:space="preserve">a) Average Annual Net Revenues 2000-2012 = </t>
    <phoneticPr fontId="2" type="noConversion"/>
  </si>
  <si>
    <t>Actual</t>
    <phoneticPr fontId="2" type="noConversion"/>
  </si>
  <si>
    <t>Predicted</t>
    <phoneticPr fontId="2" type="noConversion"/>
  </si>
  <si>
    <t>+3s</t>
    <phoneticPr fontId="2" type="noConversion"/>
  </si>
  <si>
    <t>-3s</t>
    <phoneticPr fontId="2" type="noConversion"/>
  </si>
  <si>
    <t>Reference: Statistical Inference for Management and Economics, Hemtoberger, et al, Allyn and Bacon, 1975, pp. 284-287.</t>
    <phoneticPr fontId="2" type="noConversion"/>
  </si>
  <si>
    <t>WASHINGTON ELECTRIC UTILITY OPERATIONS</t>
    <phoneticPr fontId="2" type="noConversion"/>
  </si>
  <si>
    <t>2000-2012</t>
    <phoneticPr fontId="2" type="noConversion"/>
  </si>
  <si>
    <t>Annual Net Revenue Reduction =</t>
    <phoneticPr fontId="2" type="noConversion"/>
  </si>
  <si>
    <t xml:space="preserve">   Then, a 1% Equity Return Reduction Produces A Revenue Reduction Of: </t>
    <phoneticPr fontId="2" type="noConversion"/>
  </si>
  <si>
    <r>
      <t>variance of y given x = (1/n-2)(</t>
    </r>
    <r>
      <rPr>
        <sz val="10"/>
        <rFont val="Symbol"/>
      </rPr>
      <t>S</t>
    </r>
    <r>
      <rPr>
        <sz val="10"/>
        <rFont val="Garamond"/>
      </rPr>
      <t xml:space="preserve"> y-squared - b</t>
    </r>
    <r>
      <rPr>
        <sz val="10"/>
        <rFont val="Symbol"/>
      </rPr>
      <t>S</t>
    </r>
    <r>
      <rPr>
        <sz val="10"/>
        <rFont val="Garamond"/>
      </rPr>
      <t>xy) =</t>
    </r>
    <phoneticPr fontId="2" type="noConversion"/>
  </si>
  <si>
    <t xml:space="preserve">standard deviation of y given x = (variance)1/2 = </t>
    <phoneticPr fontId="2" type="noConversion"/>
  </si>
  <si>
    <t>3 standard deviation units = S.D. x 3 =</t>
    <phoneticPr fontId="2" type="noConversion"/>
  </si>
  <si>
    <t>VARIANCE ANALYSIS</t>
    <phoneticPr fontId="2" type="noConversion"/>
  </si>
  <si>
    <t>x</t>
    <phoneticPr fontId="2" type="noConversion"/>
  </si>
  <si>
    <t>y</t>
    <phoneticPr fontId="2" type="noConversion"/>
  </si>
  <si>
    <t>Year</t>
  </si>
  <si>
    <t>X</t>
  </si>
  <si>
    <t>Net Revenues</t>
  </si>
  <si>
    <t>X-Xavg.</t>
    <phoneticPr fontId="2" type="noConversion"/>
  </si>
  <si>
    <t>Y-Yavg</t>
    <phoneticPr fontId="2" type="noConversion"/>
  </si>
  <si>
    <t>x-squared</t>
    <phoneticPr fontId="2" type="noConversion"/>
  </si>
  <si>
    <t>xy</t>
    <phoneticPr fontId="2" type="noConversion"/>
  </si>
  <si>
    <t>y-squared</t>
    <phoneticPr fontId="2" type="noConversion"/>
  </si>
  <si>
    <t>Sum</t>
  </si>
  <si>
    <t>Average</t>
  </si>
  <si>
    <r>
      <t>slope (b) = (</t>
    </r>
    <r>
      <rPr>
        <sz val="10"/>
        <rFont val="Symbol"/>
      </rPr>
      <t>S</t>
    </r>
    <r>
      <rPr>
        <sz val="10"/>
        <rFont val="Garamond"/>
      </rPr>
      <t>xy)/(</t>
    </r>
    <r>
      <rPr>
        <sz val="10"/>
        <rFont val="Symbol"/>
      </rPr>
      <t>S</t>
    </r>
    <r>
      <rPr>
        <sz val="10"/>
        <rFont val="Garamond"/>
      </rPr>
      <t xml:space="preserve"> x-squared) =</t>
    </r>
    <phoneticPr fontId="2" type="noConversion"/>
  </si>
  <si>
    <t>50% of Variance</t>
    <phoneticPr fontId="2" type="noConversion"/>
  </si>
  <si>
    <t>2000-2012</t>
    <phoneticPr fontId="2" type="noConversion"/>
  </si>
  <si>
    <t>3s* = 3 standard deviation units (50% variance)</t>
    <phoneticPr fontId="2" type="noConversion"/>
  </si>
  <si>
    <t>3s = $173,066,079</t>
    <phoneticPr fontId="2" type="noConversion"/>
  </si>
  <si>
    <t>3s* = $134,056,408 =</t>
    <phoneticPr fontId="2" type="noConversion"/>
  </si>
  <si>
    <t>s = $3,203,435</t>
    <phoneticPr fontId="2" type="noConversion"/>
  </si>
  <si>
    <t>3s = $9,610,305</t>
    <phoneticPr fontId="2" type="noConversion"/>
  </si>
  <si>
    <t>3s* = $6,795,512 =</t>
    <phoneticPr fontId="2" type="noConversion"/>
  </si>
  <si>
    <t>2.1213s</t>
    <phoneticPr fontId="2" type="noConversion"/>
  </si>
  <si>
    <t xml:space="preserve">   and 3 Standard Deviation Units (Variance Reduced 50%)</t>
    <phoneticPr fontId="2" type="noConversion"/>
  </si>
  <si>
    <t>p(3s*, 2.1213s) =</t>
    <phoneticPr fontId="2" type="noConversion"/>
  </si>
  <si>
    <t xml:space="preserve">   and 3 Standard Deviation Units (Variance Reduced 40%)</t>
    <phoneticPr fontId="2" type="noConversion"/>
  </si>
  <si>
    <t>p(3s) =</t>
    <phoneticPr fontId="2" type="noConversion"/>
  </si>
  <si>
    <t>less</t>
    <phoneticPr fontId="2" type="noConversion"/>
  </si>
  <si>
    <t>p(3s*, 2.3238s) =</t>
    <phoneticPr fontId="2" type="noConversion"/>
  </si>
  <si>
    <t>or 0.87% of average revenues</t>
    <phoneticPr fontId="2" type="noConversion"/>
  </si>
  <si>
    <t>3) Basis Point Impact of 0.87% Reduction in Average Annual Net Revenues</t>
    <phoneticPr fontId="2" type="noConversion"/>
  </si>
  <si>
    <t>WASHINGTON GAS UTILITY OPERATIONS</t>
    <phoneticPr fontId="2" type="noConversion"/>
  </si>
  <si>
    <t>Avg. equity ratio</t>
    <phoneticPr fontId="2" type="noConversion"/>
  </si>
  <si>
    <t xml:space="preserve">   Average Common Equity Ratio 2009/2012  = 46.98%</t>
    <phoneticPr fontId="2" type="noConversion"/>
  </si>
  <si>
    <t xml:space="preserve">  Then, A $3.386 Million reduction due to lower volatility = 0.54% or 54 Basis Points</t>
    <phoneticPr fontId="2" type="noConversion"/>
  </si>
  <si>
    <t>= $1.18 Million</t>
    <phoneticPr fontId="2" type="noConversion"/>
  </si>
  <si>
    <t>c) If a 1% Equity Return Reduction Reduces Annual Revenues $1.18 Million,</t>
    <phoneticPr fontId="2" type="noConversion"/>
  </si>
  <si>
    <t>$61.854 Million</t>
    <phoneticPr fontId="2" type="noConversion"/>
  </si>
  <si>
    <t>Avista/Wash</t>
  </si>
  <si>
    <t>Washington</t>
  </si>
  <si>
    <t>Heating</t>
  </si>
  <si>
    <t>[000,000]</t>
  </si>
  <si>
    <t>Y</t>
  </si>
  <si>
    <t>WASHINGTON GAS OPERATIONS</t>
    <phoneticPr fontId="2" type="noConversion"/>
  </si>
  <si>
    <t>WASHINGTON ELECTRIC OPERATIONS</t>
    <phoneticPr fontId="2" type="noConversion"/>
  </si>
  <si>
    <t>* Data from Company response to ICNU DR-1.19 and PC-129.</t>
    <phoneticPr fontId="2" type="noConversion"/>
  </si>
  <si>
    <t>Page 4 of 4</t>
    <phoneticPr fontId="2" type="noConversion"/>
  </si>
  <si>
    <t>COST OF EQUITY IMPACT OF RISK REDUCTION</t>
    <phoneticPr fontId="2" type="noConversion"/>
  </si>
  <si>
    <t>Exhibit__(SGH-13)</t>
    <phoneticPr fontId="2" type="noConversion"/>
  </si>
  <si>
    <t>$3.386 Million</t>
    <phoneticPr fontId="2" type="noConversion"/>
  </si>
  <si>
    <t>b) Average Avista Electric Rate Base 2000/2012  = $876.683 Million</t>
    <phoneticPr fontId="2" type="noConversion"/>
  </si>
  <si>
    <t>= (1% x 46.68% x $876.683 M)/(1-35% Tax Rate), or</t>
    <phoneticPr fontId="2" type="noConversion"/>
  </si>
  <si>
    <t>= $6.29 Million</t>
    <phoneticPr fontId="2" type="noConversion"/>
  </si>
  <si>
    <t>c) If a 1% Equity Return Reduction Reduces Annual Revenues $6.29 Million,</t>
    <phoneticPr fontId="2" type="noConversion"/>
  </si>
  <si>
    <t>Coefficients</t>
  </si>
  <si>
    <t>Std. Error</t>
  </si>
  <si>
    <t>R-squared</t>
  </si>
  <si>
    <t>F-statistic</t>
  </si>
  <si>
    <t>T-statistic</t>
  </si>
  <si>
    <t>Total Operating Revenues</t>
    <phoneticPr fontId="2" type="noConversion"/>
  </si>
  <si>
    <t>Less:</t>
    <phoneticPr fontId="2" type="noConversion"/>
  </si>
  <si>
    <t>Purchased Power Expenses</t>
    <phoneticPr fontId="2" type="noConversion"/>
  </si>
  <si>
    <t>Net Revenues</t>
    <phoneticPr fontId="2" type="noConversion"/>
  </si>
  <si>
    <t>Operating Income</t>
    <phoneticPr fontId="2" type="noConversion"/>
  </si>
  <si>
    <t>Net Income</t>
    <phoneticPr fontId="2" type="noConversion"/>
  </si>
  <si>
    <t>2000-2013</t>
    <phoneticPr fontId="2" type="noConversion"/>
  </si>
  <si>
    <t>Actual</t>
    <phoneticPr fontId="2" type="noConversion"/>
  </si>
  <si>
    <t>Predicted</t>
    <phoneticPr fontId="2" type="noConversion"/>
  </si>
  <si>
    <t>Net Revenues</t>
    <phoneticPr fontId="2" type="noConversion"/>
  </si>
  <si>
    <t>+3s</t>
    <phoneticPr fontId="2" type="noConversion"/>
  </si>
  <si>
    <t>-3s</t>
    <phoneticPr fontId="2" type="noConversion"/>
  </si>
  <si>
    <t>Reference: Statistical Inference for Management and Economics, Hemtoberger, et al, Allyn and Bacon, 1975, pp. 284-287.</t>
    <phoneticPr fontId="2" type="noConversion"/>
  </si>
  <si>
    <t>Assume: With Decoupling, Historical Net Revenue Variance Reduced 40%</t>
    <phoneticPr fontId="2" type="noConversion"/>
  </si>
  <si>
    <t>1) Standard Devition of Annual Revenues</t>
    <phoneticPr fontId="2" type="noConversion"/>
  </si>
  <si>
    <r>
      <t>variance of y given x = (1/n-2)(</t>
    </r>
    <r>
      <rPr>
        <sz val="10"/>
        <rFont val="Symbol"/>
      </rPr>
      <t>S</t>
    </r>
    <r>
      <rPr>
        <sz val="10"/>
        <rFont val="Garamond"/>
      </rPr>
      <t xml:space="preserve"> y-squared - b</t>
    </r>
    <r>
      <rPr>
        <sz val="10"/>
        <rFont val="Symbol"/>
      </rPr>
      <t>S</t>
    </r>
    <r>
      <rPr>
        <sz val="10"/>
        <rFont val="Garamond"/>
      </rPr>
      <t>xy) =</t>
    </r>
    <phoneticPr fontId="2" type="noConversion"/>
  </si>
  <si>
    <t>3 standard deviation units = S.D. x 3 =</t>
    <phoneticPr fontId="2" type="noConversion"/>
  </si>
  <si>
    <t>Avista/Wash</t>
    <phoneticPr fontId="2" type="noConversion"/>
  </si>
  <si>
    <t>Net Revenues</t>
    <phoneticPr fontId="2" type="noConversion"/>
  </si>
  <si>
    <t>Washington</t>
    <phoneticPr fontId="2" type="noConversion"/>
  </si>
  <si>
    <t>[000,000]</t>
    <phoneticPr fontId="2" type="noConversion"/>
  </si>
  <si>
    <t>Year</t>
    <phoneticPr fontId="2" type="noConversion"/>
  </si>
  <si>
    <t>Y</t>
    <phoneticPr fontId="2" type="noConversion"/>
  </si>
  <si>
    <t xml:space="preserve">Heating </t>
    <phoneticPr fontId="2" type="noConversion"/>
  </si>
  <si>
    <t>X2</t>
  </si>
  <si>
    <t>X2</t>
    <phoneticPr fontId="2" type="noConversion"/>
  </si>
  <si>
    <t>X1</t>
  </si>
  <si>
    <t>X1</t>
    <phoneticPr fontId="2" type="noConversion"/>
  </si>
  <si>
    <t>Constant</t>
  </si>
  <si>
    <t>Constant</t>
    <phoneticPr fontId="2" type="noConversion"/>
  </si>
  <si>
    <t>X1</t>
    <phoneticPr fontId="2" type="noConversion"/>
  </si>
  <si>
    <t>X2</t>
    <phoneticPr fontId="2" type="noConversion"/>
  </si>
  <si>
    <t>Electric Ops.*</t>
  </si>
  <si>
    <t>Electric Ops.*</t>
    <phoneticPr fontId="2" type="noConversion"/>
  </si>
  <si>
    <t>Gross State Prod.†</t>
  </si>
  <si>
    <t>Gross State Prod.†</t>
    <phoneticPr fontId="2" type="noConversion"/>
  </si>
  <si>
    <t>Degree Days•</t>
  </si>
  <si>
    <t>Degree Days•</t>
    <phoneticPr fontId="2" type="noConversion"/>
  </si>
  <si>
    <t>or 1.56% of average revenues</t>
    <phoneticPr fontId="2" type="noConversion"/>
  </si>
  <si>
    <t>3) Basis Point Impact of1.56% Reduction in Average Annual Net Revenues</t>
    <phoneticPr fontId="2" type="noConversion"/>
  </si>
  <si>
    <t>Exhibit__(SGH-13)</t>
    <phoneticPr fontId="2" type="noConversion"/>
  </si>
  <si>
    <t>Exhibit__(SGH-14)</t>
    <phoneticPr fontId="2" type="noConversion"/>
  </si>
  <si>
    <t>VARIANCE ANALYSIS</t>
    <phoneticPr fontId="2" type="noConversion"/>
  </si>
  <si>
    <t>s = one standard deviation unit (historical)</t>
    <phoneticPr fontId="2" type="noConversion"/>
  </si>
  <si>
    <t>3s = 3 standard deviation units (historical)</t>
    <phoneticPr fontId="2" type="noConversion"/>
  </si>
  <si>
    <t>2.3238s</t>
    <phoneticPr fontId="2" type="noConversion"/>
  </si>
  <si>
    <t>3s* = 3 standard deviation units (40% variance)</t>
    <phoneticPr fontId="2" type="noConversion"/>
  </si>
  <si>
    <t>Y</t>
    <phoneticPr fontId="2" type="noConversion"/>
  </si>
  <si>
    <t>AVISTA CORPORATION</t>
    <phoneticPr fontId="2" type="noConversion"/>
  </si>
  <si>
    <t>AVISTA CORPORATION</t>
    <phoneticPr fontId="2" type="noConversion"/>
  </si>
  <si>
    <t>s = $57,688,693</t>
    <phoneticPr fontId="2" type="noConversion"/>
  </si>
  <si>
    <t xml:space="preserve">a) Average Annual Net Revenues 2000-2012 = </t>
    <phoneticPr fontId="2" type="noConversion"/>
  </si>
  <si>
    <t>$389.645 Million</t>
    <phoneticPr fontId="2" type="noConversion"/>
  </si>
  <si>
    <t xml:space="preserve">   Average Common Equity Ratio 2006/2012  = 46.68%</t>
    <phoneticPr fontId="2" type="noConversion"/>
  </si>
  <si>
    <t>AVISTA WASHINGTON GAS OPERATIONS</t>
    <phoneticPr fontId="2" type="noConversion"/>
  </si>
  <si>
    <t>Purchased Gas Expenses</t>
    <phoneticPr fontId="2" type="noConversion"/>
  </si>
  <si>
    <t>Debt %</t>
    <phoneticPr fontId="2" type="noConversion"/>
  </si>
  <si>
    <t>Cost</t>
    <phoneticPr fontId="2" type="noConversion"/>
  </si>
  <si>
    <t>Data from Company Response to ICNU DR-1.19</t>
    <phoneticPr fontId="2" type="noConversion"/>
  </si>
  <si>
    <t>AVISTA WASHINGTON ELECTRIC OPERATIONS</t>
    <phoneticPr fontId="2" type="noConversion"/>
  </si>
  <si>
    <t>RATE BASE</t>
    <phoneticPr fontId="2" type="noConversion"/>
  </si>
  <si>
    <t>Debt</t>
    <phoneticPr fontId="2" type="noConversion"/>
  </si>
  <si>
    <t>Trust Pref.</t>
    <phoneticPr fontId="2" type="noConversion"/>
  </si>
  <si>
    <t>Cost Rate</t>
    <phoneticPr fontId="2" type="noConversion"/>
  </si>
  <si>
    <t>y</t>
    <phoneticPr fontId="2" type="noConversion"/>
  </si>
  <si>
    <t>Y-Yavg</t>
    <phoneticPr fontId="2" type="noConversion"/>
  </si>
  <si>
    <t>x-squared</t>
    <phoneticPr fontId="2" type="noConversion"/>
  </si>
  <si>
    <t>xy</t>
    <phoneticPr fontId="2" type="noConversion"/>
  </si>
  <si>
    <t>y-squared</t>
    <phoneticPr fontId="2" type="noConversion"/>
  </si>
  <si>
    <t>40% of Variance</t>
    <phoneticPr fontId="2" type="noConversion"/>
  </si>
  <si>
    <t>intercept (a) = Yavg. - (b)Xavg. =</t>
    <phoneticPr fontId="2" type="noConversion"/>
  </si>
  <si>
    <r>
      <t>r-squared = (b)(</t>
    </r>
    <r>
      <rPr>
        <sz val="10"/>
        <rFont val="Symbol"/>
      </rPr>
      <t>S</t>
    </r>
    <r>
      <rPr>
        <sz val="10"/>
        <rFont val="Garamond"/>
      </rPr>
      <t>xy)/(</t>
    </r>
    <r>
      <rPr>
        <sz val="10"/>
        <rFont val="Symbol"/>
      </rPr>
      <t>S</t>
    </r>
    <r>
      <rPr>
        <sz val="10"/>
        <rFont val="Garamond"/>
      </rPr>
      <t xml:space="preserve"> y-squared) =</t>
    </r>
    <phoneticPr fontId="2" type="noConversion"/>
  </si>
  <si>
    <t>Data for 2000-2003 from Company Response to PC-129</t>
    <phoneticPr fontId="2" type="noConversion"/>
  </si>
  <si>
    <t>Net Operating Income</t>
    <phoneticPr fontId="2" type="noConversion"/>
  </si>
  <si>
    <t xml:space="preserve">2) Probability (p) Difference in Negative Outcomes Between 3 Standard Deviation Units (Historical), </t>
    <phoneticPr fontId="2" type="noConversion"/>
  </si>
  <si>
    <t>Exhibit__(SGH-14)</t>
    <phoneticPr fontId="2" type="noConversion"/>
  </si>
  <si>
    <t>* Data from Company response to ICNU DR-1.19.</t>
    <phoneticPr fontId="2" type="noConversion"/>
  </si>
  <si>
    <t>† Data from U.S. Department of Commerce, Bureau of Labor Statistics</t>
  </si>
  <si>
    <t>† Data from U.S. Department of Commerce, Bureau of Labor Statistics</t>
    <phoneticPr fontId="2" type="noConversion"/>
  </si>
  <si>
    <t>• Data from Company response to PC-063, Part B.</t>
  </si>
  <si>
    <t>• Data from Company response to PC-063, Part B.</t>
    <phoneticPr fontId="2" type="noConversion"/>
  </si>
  <si>
    <t>Page 1 of 4</t>
  </si>
  <si>
    <t>Page 1 of 4</t>
    <phoneticPr fontId="2" type="noConversion"/>
  </si>
  <si>
    <t>AVISTA CORPORATION</t>
  </si>
  <si>
    <t>AVISTA CORPORATION</t>
    <phoneticPr fontId="2" type="noConversion"/>
  </si>
  <si>
    <t>Multiple Regression Analysis of Historical Net Revenues</t>
  </si>
  <si>
    <t>Multiple Regression Analysis of Historical Net Revenues</t>
    <phoneticPr fontId="2" type="noConversion"/>
  </si>
  <si>
    <t>AVISTA CORPORATION</t>
    <phoneticPr fontId="2" type="noConversion"/>
  </si>
  <si>
    <t>Page 3 of 4</t>
    <phoneticPr fontId="2" type="noConversion"/>
  </si>
  <si>
    <t>Page 4 of 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</si>
</sst>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164" formatCode="&quot;$&quot;#,##0"/>
    <numFmt numFmtId="165" formatCode="#,##0.0"/>
    <numFmt numFmtId="166" formatCode="&quot;$&quot;#,##0.00"/>
    <numFmt numFmtId="167" formatCode="0.00000%"/>
  </numFmts>
  <fonts count="9" x14ac:knownFonts="1">
    <font>
      <sz val="10"/>
      <name val="Times"/>
    </font>
    <font>
      <sz val="10"/>
      <name val="Garamond"/>
    </font>
    <font>
      <sz val="8"/>
      <name val="Times"/>
    </font>
    <font>
      <sz val="11"/>
      <name val="Times"/>
    </font>
    <font>
      <b/>
      <sz val="10"/>
      <name val="Garamond"/>
    </font>
    <font>
      <sz val="10"/>
      <name val="Symbol"/>
    </font>
    <font>
      <u/>
      <sz val="10"/>
      <name val="Garamond"/>
    </font>
    <font>
      <sz val="10"/>
      <name val="Times New Roman"/>
    </font>
    <font>
      <b/>
      <sz val="10"/>
      <name val="Times New Roman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/>
    <xf numFmtId="164" fontId="1" fillId="0" borderId="0" xfId="0" applyNumberFormat="1" applyFont="1" applyFill="1"/>
    <xf numFmtId="0" fontId="1" fillId="0" borderId="0" xfId="0" applyFont="1" applyFill="1"/>
    <xf numFmtId="5" fontId="1" fillId="0" borderId="0" xfId="0" applyNumberFormat="1" applyFont="1" applyFill="1" applyBorder="1" applyAlignment="1"/>
    <xf numFmtId="3" fontId="3" fillId="0" borderId="5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1" fillId="0" borderId="4" xfId="0" applyNumberFormat="1" applyFont="1" applyBorder="1"/>
    <xf numFmtId="164" fontId="1" fillId="0" borderId="0" xfId="0" applyNumberFormat="1" applyFont="1" applyBorder="1"/>
    <xf numFmtId="164" fontId="1" fillId="0" borderId="5" xfId="0" applyNumberFormat="1" applyFont="1" applyBorder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164" fontId="1" fillId="0" borderId="8" xfId="0" applyNumberFormat="1" applyFont="1" applyBorder="1"/>
    <xf numFmtId="164" fontId="1" fillId="0" borderId="0" xfId="0" applyNumberFormat="1" applyFont="1"/>
    <xf numFmtId="164" fontId="0" fillId="0" borderId="0" xfId="0" applyNumberFormat="1"/>
    <xf numFmtId="10" fontId="0" fillId="0" borderId="0" xfId="0" applyNumberFormat="1"/>
    <xf numFmtId="10" fontId="1" fillId="0" borderId="0" xfId="0" applyNumberFormat="1" applyFont="1"/>
    <xf numFmtId="10" fontId="0" fillId="0" borderId="0" xfId="0" applyNumberFormat="1"/>
    <xf numFmtId="164" fontId="0" fillId="0" borderId="0" xfId="0" applyNumberFormat="1" applyBorder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164" fontId="3" fillId="0" borderId="5" xfId="0" applyNumberFormat="1" applyFont="1" applyBorder="1"/>
    <xf numFmtId="0" fontId="4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1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0" fontId="1" fillId="0" borderId="9" xfId="0" applyFont="1" applyBorder="1" applyAlignment="1">
      <alignment horizontal="center"/>
    </xf>
    <xf numFmtId="3" fontId="1" fillId="0" borderId="0" xfId="0" applyNumberFormat="1" applyFont="1"/>
    <xf numFmtId="3" fontId="1" fillId="0" borderId="10" xfId="0" applyNumberFormat="1" applyFont="1" applyBorder="1"/>
    <xf numFmtId="3" fontId="1" fillId="0" borderId="11" xfId="0" applyNumberFormat="1" applyFont="1" applyBorder="1"/>
    <xf numFmtId="3" fontId="1" fillId="0" borderId="12" xfId="0" applyNumberFormat="1" applyFont="1" applyBorder="1"/>
    <xf numFmtId="0" fontId="1" fillId="0" borderId="0" xfId="0" quotePrefix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/>
    <xf numFmtId="166" fontId="1" fillId="0" borderId="0" xfId="0" applyNumberFormat="1" applyFont="1"/>
    <xf numFmtId="0" fontId="6" fillId="0" borderId="0" xfId="0" applyFont="1"/>
    <xf numFmtId="0" fontId="1" fillId="0" borderId="0" xfId="0" quotePrefix="1" applyFont="1"/>
    <xf numFmtId="166" fontId="1" fillId="0" borderId="0" xfId="0" applyNumberFormat="1" applyFont="1"/>
    <xf numFmtId="167" fontId="0" fillId="0" borderId="0" xfId="0" applyNumberFormat="1"/>
    <xf numFmtId="164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6" fillId="0" borderId="0" xfId="0" applyFont="1" applyFill="1"/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2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chartsheet" Target="chartsheets/sheet1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4.xml"/><Relationship Id="rId15" Type="http://schemas.openxmlformats.org/officeDocument/2006/relationships/theme" Target="theme/theme1.xml"/><Relationship Id="rId10" Type="http://schemas.openxmlformats.org/officeDocument/2006/relationships/worksheet" Target="worksheets/sheet8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7.xml"/><Relationship Id="rId14" Type="http://schemas.openxmlformats.org/officeDocument/2006/relationships/externalLink" Target="externalLinks/externalLink4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10833608629201"/>
          <c:y val="2.0827490976120501E-2"/>
          <c:w val="0.82361920820451695"/>
          <c:h val="0.91806119167538502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diamond"/>
            <c:size val="7"/>
            <c:spPr>
              <a:solidFill>
                <a:schemeClr val="tx1"/>
              </a:solidFill>
            </c:spPr>
          </c:marker>
          <c:cat>
            <c:numRef>
              <c:f>'SGH-13,p3'!$E$45:$E$57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'SGH-13,p3'!$F$45:$F$57</c:f>
              <c:numCache>
                <c:formatCode>"$"#,##0</c:formatCode>
                <c:ptCount val="13"/>
                <c:pt idx="0">
                  <c:v>350806697</c:v>
                </c:pt>
                <c:pt idx="1">
                  <c:v>133140612</c:v>
                </c:pt>
                <c:pt idx="2">
                  <c:v>313848824</c:v>
                </c:pt>
                <c:pt idx="3">
                  <c:v>337347645</c:v>
                </c:pt>
                <c:pt idx="4">
                  <c:v>339179511</c:v>
                </c:pt>
                <c:pt idx="5">
                  <c:v>357315203</c:v>
                </c:pt>
                <c:pt idx="6">
                  <c:v>403091120</c:v>
                </c:pt>
                <c:pt idx="7">
                  <c:v>370911524</c:v>
                </c:pt>
                <c:pt idx="8">
                  <c:v>434401313</c:v>
                </c:pt>
                <c:pt idx="9">
                  <c:v>433321385</c:v>
                </c:pt>
                <c:pt idx="10">
                  <c:v>517391707</c:v>
                </c:pt>
                <c:pt idx="11">
                  <c:v>554853690</c:v>
                </c:pt>
                <c:pt idx="12">
                  <c:v>519777563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'SGH-13,p3'!$G$45:$G$57</c:f>
              <c:numCache>
                <c:formatCode>"$"#,##0</c:formatCode>
                <c:ptCount val="13"/>
                <c:pt idx="0">
                  <c:v>243649865.59340662</c:v>
                </c:pt>
                <c:pt idx="1">
                  <c:v>267982410.99450552</c:v>
                </c:pt>
                <c:pt idx="2">
                  <c:v>292314956.39560437</c:v>
                </c:pt>
                <c:pt idx="3">
                  <c:v>316647501.79670334</c:v>
                </c:pt>
                <c:pt idx="4">
                  <c:v>340980047.19780219</c:v>
                </c:pt>
                <c:pt idx="5">
                  <c:v>365312592.59890109</c:v>
                </c:pt>
                <c:pt idx="6">
                  <c:v>389645138</c:v>
                </c:pt>
                <c:pt idx="7">
                  <c:v>413977683.40109891</c:v>
                </c:pt>
                <c:pt idx="8">
                  <c:v>438310228.80219781</c:v>
                </c:pt>
                <c:pt idx="9">
                  <c:v>462642774.20329672</c:v>
                </c:pt>
                <c:pt idx="10">
                  <c:v>486975319.60439563</c:v>
                </c:pt>
                <c:pt idx="11">
                  <c:v>511307865.00549448</c:v>
                </c:pt>
                <c:pt idx="12">
                  <c:v>535640410.40659338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val>
            <c:numRef>
              <c:f>'SGH-13,p3'!$H$45:$H$57</c:f>
              <c:numCache>
                <c:formatCode>"$"#,##0</c:formatCode>
                <c:ptCount val="13"/>
                <c:pt idx="0">
                  <c:v>416715944.48902977</c:v>
                </c:pt>
                <c:pt idx="1">
                  <c:v>441048489.89012861</c:v>
                </c:pt>
                <c:pt idx="2">
                  <c:v>465381035.29122746</c:v>
                </c:pt>
                <c:pt idx="3">
                  <c:v>489713580.69232643</c:v>
                </c:pt>
                <c:pt idx="4">
                  <c:v>514046126.09342527</c:v>
                </c:pt>
                <c:pt idx="5">
                  <c:v>538378671.49452424</c:v>
                </c:pt>
                <c:pt idx="6">
                  <c:v>562711216.89562309</c:v>
                </c:pt>
                <c:pt idx="7">
                  <c:v>587043762.29672205</c:v>
                </c:pt>
                <c:pt idx="8">
                  <c:v>611376307.6978209</c:v>
                </c:pt>
                <c:pt idx="9">
                  <c:v>635708853.09891987</c:v>
                </c:pt>
                <c:pt idx="10">
                  <c:v>660041398.50001872</c:v>
                </c:pt>
                <c:pt idx="11">
                  <c:v>684373943.90111756</c:v>
                </c:pt>
                <c:pt idx="12">
                  <c:v>708706489.30221653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val>
            <c:numRef>
              <c:f>'SGH-13,p3'!$I$45:$I$57</c:f>
              <c:numCache>
                <c:formatCode>"$"#,##0</c:formatCode>
                <c:ptCount val="13"/>
                <c:pt idx="0">
                  <c:v>70583786.6977835</c:v>
                </c:pt>
                <c:pt idx="1">
                  <c:v>94916332.098882407</c:v>
                </c:pt>
                <c:pt idx="2">
                  <c:v>119248877.49998125</c:v>
                </c:pt>
                <c:pt idx="3">
                  <c:v>143581422.90108022</c:v>
                </c:pt>
                <c:pt idx="4">
                  <c:v>167913968.30217907</c:v>
                </c:pt>
                <c:pt idx="5">
                  <c:v>192246513.70327798</c:v>
                </c:pt>
                <c:pt idx="6">
                  <c:v>216579059.10437688</c:v>
                </c:pt>
                <c:pt idx="7">
                  <c:v>240911604.50547579</c:v>
                </c:pt>
                <c:pt idx="8">
                  <c:v>265244149.9065747</c:v>
                </c:pt>
                <c:pt idx="9">
                  <c:v>289576695.30767357</c:v>
                </c:pt>
                <c:pt idx="10">
                  <c:v>313909240.70877254</c:v>
                </c:pt>
                <c:pt idx="11">
                  <c:v>338241786.10987139</c:v>
                </c:pt>
                <c:pt idx="12">
                  <c:v>362574331.51097023</c:v>
                </c:pt>
              </c:numCache>
            </c:numRef>
          </c:val>
          <c:smooth val="0"/>
        </c:ser>
        <c:ser>
          <c:idx val="4"/>
          <c:order val="4"/>
          <c:marker>
            <c:symbol val="none"/>
          </c:marker>
          <c:smooth val="0"/>
        </c:ser>
        <c:ser>
          <c:idx val="5"/>
          <c:order val="5"/>
          <c:marker>
            <c:symbol val="none"/>
          </c:marker>
          <c:smooth val="0"/>
        </c:ser>
        <c:ser>
          <c:idx val="6"/>
          <c:order val="6"/>
          <c:marker>
            <c:symbol val="none"/>
          </c:marker>
          <c:smooth val="0"/>
        </c:ser>
        <c:ser>
          <c:idx val="7"/>
          <c:order val="7"/>
          <c:marker>
            <c:symbol val="none"/>
          </c:marker>
          <c:smooth val="0"/>
        </c:ser>
        <c:ser>
          <c:idx val="8"/>
          <c:order val="8"/>
          <c:marker>
            <c:symbol val="none"/>
          </c:marker>
          <c:smooth val="0"/>
        </c:ser>
        <c:ser>
          <c:idx val="9"/>
          <c:order val="9"/>
          <c:marker>
            <c:symbol val="none"/>
          </c:marker>
          <c:smooth val="0"/>
        </c:ser>
        <c:ser>
          <c:idx val="10"/>
          <c:order val="10"/>
          <c:marker>
            <c:symbol val="none"/>
          </c:marker>
          <c:smooth val="0"/>
        </c:ser>
        <c:ser>
          <c:idx val="11"/>
          <c:order val="11"/>
          <c:marker>
            <c:symbol val="none"/>
          </c:marker>
          <c:smooth val="0"/>
        </c:ser>
        <c:ser>
          <c:idx val="12"/>
          <c:order val="12"/>
          <c:marker>
            <c:symbol val="none"/>
          </c:marker>
          <c:smooth val="0"/>
        </c:ser>
        <c:ser>
          <c:idx val="13"/>
          <c:order val="13"/>
          <c:marker>
            <c:symbol val="none"/>
          </c:marker>
          <c:smooth val="0"/>
        </c:ser>
        <c:ser>
          <c:idx val="14"/>
          <c:order val="14"/>
          <c:marker>
            <c:symbol val="none"/>
          </c:marker>
          <c:smooth val="0"/>
        </c:ser>
        <c:ser>
          <c:idx val="15"/>
          <c:order val="15"/>
          <c:marker>
            <c:symbol val="none"/>
          </c:marker>
          <c:smooth val="0"/>
        </c:ser>
        <c:ser>
          <c:idx val="16"/>
          <c:order val="16"/>
          <c:marker>
            <c:symbol val="none"/>
          </c:marker>
          <c:smooth val="0"/>
        </c:ser>
        <c:ser>
          <c:idx val="17"/>
          <c:order val="17"/>
          <c:marker>
            <c:symbol val="none"/>
          </c:marker>
          <c:smooth val="0"/>
        </c:ser>
        <c:ser>
          <c:idx val="18"/>
          <c:order val="18"/>
          <c:marker>
            <c:symbol val="none"/>
          </c:marker>
          <c:smooth val="0"/>
        </c:ser>
        <c:ser>
          <c:idx val="19"/>
          <c:order val="19"/>
          <c:marker>
            <c:symbol val="none"/>
          </c:marker>
          <c:smooth val="0"/>
        </c:ser>
        <c:ser>
          <c:idx val="20"/>
          <c:order val="20"/>
          <c:marker>
            <c:symbol val="none"/>
          </c:marker>
          <c:smooth val="0"/>
        </c:ser>
        <c:ser>
          <c:idx val="21"/>
          <c:order val="21"/>
          <c:marker>
            <c:symbol val="none"/>
          </c:marker>
          <c:smooth val="0"/>
        </c:ser>
        <c:ser>
          <c:idx val="22"/>
          <c:order val="22"/>
          <c:marker>
            <c:symbol val="none"/>
          </c:marker>
          <c:smooth val="0"/>
        </c:ser>
        <c:ser>
          <c:idx val="23"/>
          <c:order val="23"/>
          <c:marker>
            <c:symbol val="none"/>
          </c:marker>
          <c:smooth val="0"/>
        </c:ser>
        <c:ser>
          <c:idx val="24"/>
          <c:order val="24"/>
          <c:marker>
            <c:symbol val="none"/>
          </c:marker>
          <c:smooth val="0"/>
        </c:ser>
        <c:ser>
          <c:idx val="25"/>
          <c:order val="25"/>
          <c:marker>
            <c:symbol val="none"/>
          </c:marker>
          <c:smooth val="0"/>
        </c:ser>
        <c:ser>
          <c:idx val="26"/>
          <c:order val="26"/>
          <c:marker>
            <c:symbol val="none"/>
          </c:marker>
          <c:smooth val="0"/>
        </c:ser>
        <c:ser>
          <c:idx val="27"/>
          <c:order val="27"/>
          <c:marker>
            <c:symbol val="none"/>
          </c:marker>
          <c:smooth val="0"/>
        </c:ser>
        <c:ser>
          <c:idx val="28"/>
          <c:order val="28"/>
          <c:marker>
            <c:symbol val="none"/>
          </c:marker>
          <c:smooth val="0"/>
        </c:ser>
        <c:ser>
          <c:idx val="29"/>
          <c:order val="29"/>
          <c:marker>
            <c:symbol val="none"/>
          </c:marker>
          <c:smooth val="0"/>
        </c:ser>
        <c:ser>
          <c:idx val="30"/>
          <c:order val="30"/>
          <c:marker>
            <c:symbol val="none"/>
          </c:marker>
          <c:smooth val="0"/>
        </c:ser>
        <c:ser>
          <c:idx val="31"/>
          <c:order val="31"/>
          <c:marker>
            <c:symbol val="none"/>
          </c:marker>
          <c:smooth val="0"/>
        </c:ser>
        <c:ser>
          <c:idx val="32"/>
          <c:order val="32"/>
          <c:marker>
            <c:symbol val="none"/>
          </c:marker>
          <c:smooth val="0"/>
        </c:ser>
        <c:ser>
          <c:idx val="33"/>
          <c:order val="33"/>
          <c:marker>
            <c:symbol val="none"/>
          </c:marker>
          <c:smooth val="0"/>
        </c:ser>
        <c:ser>
          <c:idx val="34"/>
          <c:order val="34"/>
          <c:marker>
            <c:symbol val="none"/>
          </c:marker>
          <c:smooth val="0"/>
        </c:ser>
        <c:ser>
          <c:idx val="35"/>
          <c:order val="35"/>
          <c:marker>
            <c:symbol val="none"/>
          </c:marker>
          <c:smooth val="0"/>
        </c:ser>
        <c:ser>
          <c:idx val="36"/>
          <c:order val="36"/>
          <c:marker>
            <c:symbol val="none"/>
          </c:marker>
          <c:smooth val="0"/>
        </c:ser>
        <c:ser>
          <c:idx val="37"/>
          <c:order val="37"/>
          <c:marker>
            <c:symbol val="none"/>
          </c:marker>
          <c:smooth val="0"/>
        </c:ser>
        <c:ser>
          <c:idx val="38"/>
          <c:order val="38"/>
          <c:marker>
            <c:symbol val="none"/>
          </c:marker>
          <c:smooth val="0"/>
        </c:ser>
        <c:ser>
          <c:idx val="39"/>
          <c:order val="39"/>
          <c:marker>
            <c:symbol val="none"/>
          </c:marker>
          <c:smooth val="0"/>
        </c:ser>
        <c:ser>
          <c:idx val="40"/>
          <c:order val="40"/>
          <c:marker>
            <c:symbol val="none"/>
          </c:marker>
          <c:smooth val="0"/>
        </c:ser>
        <c:ser>
          <c:idx val="41"/>
          <c:order val="41"/>
          <c:marker>
            <c:symbol val="none"/>
          </c:marker>
          <c:smooth val="0"/>
        </c:ser>
        <c:ser>
          <c:idx val="42"/>
          <c:order val="42"/>
          <c:marker>
            <c:symbol val="none"/>
          </c:marker>
          <c:smooth val="0"/>
        </c:ser>
        <c:ser>
          <c:idx val="43"/>
          <c:order val="43"/>
          <c:marker>
            <c:symbol val="none"/>
          </c:marker>
          <c:smooth val="0"/>
        </c:ser>
        <c:ser>
          <c:idx val="44"/>
          <c:order val="44"/>
          <c:marker>
            <c:symbol val="none"/>
          </c:marker>
          <c:smooth val="0"/>
        </c:ser>
        <c:ser>
          <c:idx val="45"/>
          <c:order val="45"/>
          <c:marker>
            <c:symbol val="none"/>
          </c:marker>
          <c:smooth val="0"/>
        </c:ser>
        <c:ser>
          <c:idx val="46"/>
          <c:order val="46"/>
          <c:marker>
            <c:symbol val="none"/>
          </c:marker>
          <c:smooth val="0"/>
        </c:ser>
        <c:ser>
          <c:idx val="47"/>
          <c:order val="47"/>
          <c:marker>
            <c:symbol val="none"/>
          </c:marker>
          <c:smooth val="0"/>
        </c:ser>
        <c:ser>
          <c:idx val="48"/>
          <c:order val="48"/>
          <c:marker>
            <c:symbol val="none"/>
          </c:marker>
          <c:smooth val="0"/>
        </c:ser>
        <c:ser>
          <c:idx val="49"/>
          <c:order val="49"/>
          <c:marker>
            <c:symbol val="none"/>
          </c:marker>
          <c:smooth val="0"/>
        </c:ser>
        <c:ser>
          <c:idx val="50"/>
          <c:order val="50"/>
          <c:marker>
            <c:symbol val="none"/>
          </c:marker>
          <c:smooth val="0"/>
        </c:ser>
        <c:ser>
          <c:idx val="51"/>
          <c:order val="51"/>
          <c:marker>
            <c:symbol val="none"/>
          </c:marker>
          <c:smooth val="0"/>
        </c:ser>
        <c:ser>
          <c:idx val="52"/>
          <c:order val="52"/>
          <c:marker>
            <c:symbol val="none"/>
          </c:marker>
          <c:smooth val="0"/>
        </c:ser>
        <c:ser>
          <c:idx val="53"/>
          <c:order val="53"/>
          <c:marker>
            <c:symbol val="none"/>
          </c:marker>
          <c:smooth val="0"/>
        </c:ser>
        <c:ser>
          <c:idx val="54"/>
          <c:order val="54"/>
          <c:marker>
            <c:symbol val="none"/>
          </c:marker>
          <c:smooth val="0"/>
        </c:ser>
        <c:ser>
          <c:idx val="55"/>
          <c:order val="55"/>
          <c:marker>
            <c:symbol val="none"/>
          </c:marker>
          <c:smooth val="0"/>
        </c:ser>
        <c:ser>
          <c:idx val="56"/>
          <c:order val="56"/>
          <c:marker>
            <c:symbol val="none"/>
          </c:marker>
          <c:smooth val="0"/>
        </c:ser>
        <c:ser>
          <c:idx val="57"/>
          <c:order val="57"/>
          <c:marker>
            <c:symbol val="none"/>
          </c:marker>
          <c:smooth val="0"/>
        </c:ser>
        <c:ser>
          <c:idx val="58"/>
          <c:order val="58"/>
          <c:marker>
            <c:symbol val="none"/>
          </c:marker>
          <c:smooth val="0"/>
        </c:ser>
        <c:ser>
          <c:idx val="59"/>
          <c:order val="59"/>
          <c:marker>
            <c:symbol val="none"/>
          </c:marker>
          <c:smooth val="0"/>
        </c:ser>
        <c:ser>
          <c:idx val="60"/>
          <c:order val="60"/>
          <c:marker>
            <c:symbol val="none"/>
          </c:marker>
          <c:smooth val="0"/>
        </c:ser>
        <c:ser>
          <c:idx val="61"/>
          <c:order val="61"/>
          <c:marker>
            <c:symbol val="none"/>
          </c:marker>
          <c:smooth val="0"/>
        </c:ser>
        <c:ser>
          <c:idx val="62"/>
          <c:order val="62"/>
          <c:marker>
            <c:symbol val="none"/>
          </c:marker>
          <c:smooth val="0"/>
        </c:ser>
        <c:ser>
          <c:idx val="63"/>
          <c:order val="63"/>
          <c:marker>
            <c:symbol val="none"/>
          </c:marker>
          <c:smooth val="0"/>
        </c:ser>
        <c:ser>
          <c:idx val="64"/>
          <c:order val="64"/>
          <c:marker>
            <c:symbol val="none"/>
          </c:marker>
          <c:smooth val="0"/>
        </c:ser>
        <c:ser>
          <c:idx val="65"/>
          <c:order val="65"/>
          <c:marker>
            <c:symbol val="none"/>
          </c:marker>
          <c:smooth val="0"/>
        </c:ser>
        <c:ser>
          <c:idx val="66"/>
          <c:order val="66"/>
          <c:marker>
            <c:symbol val="none"/>
          </c:marker>
          <c:smooth val="0"/>
        </c:ser>
        <c:ser>
          <c:idx val="67"/>
          <c:order val="67"/>
          <c:marker>
            <c:symbol val="none"/>
          </c:marker>
          <c:smooth val="0"/>
        </c:ser>
        <c:ser>
          <c:idx val="68"/>
          <c:order val="68"/>
          <c:marker>
            <c:symbol val="none"/>
          </c:marker>
          <c:smooth val="0"/>
        </c:ser>
        <c:ser>
          <c:idx val="69"/>
          <c:order val="69"/>
          <c:marker>
            <c:symbol val="none"/>
          </c:marker>
          <c:smooth val="0"/>
        </c:ser>
        <c:ser>
          <c:idx val="70"/>
          <c:order val="70"/>
          <c:marker>
            <c:symbol val="none"/>
          </c:marker>
          <c:smooth val="0"/>
        </c:ser>
        <c:ser>
          <c:idx val="71"/>
          <c:order val="71"/>
          <c:marker>
            <c:symbol val="none"/>
          </c:marker>
          <c:smooth val="0"/>
        </c:ser>
        <c:ser>
          <c:idx val="72"/>
          <c:order val="72"/>
          <c:marker>
            <c:symbol val="none"/>
          </c:marker>
          <c:smooth val="0"/>
        </c:ser>
        <c:ser>
          <c:idx val="73"/>
          <c:order val="73"/>
          <c:marker>
            <c:symbol val="none"/>
          </c:marker>
          <c:smooth val="0"/>
        </c:ser>
        <c:ser>
          <c:idx val="74"/>
          <c:order val="74"/>
          <c:marker>
            <c:symbol val="none"/>
          </c:marker>
          <c:smooth val="0"/>
        </c:ser>
        <c:ser>
          <c:idx val="75"/>
          <c:order val="75"/>
          <c:marker>
            <c:symbol val="none"/>
          </c:marker>
          <c:smooth val="0"/>
        </c:ser>
        <c:ser>
          <c:idx val="76"/>
          <c:order val="76"/>
          <c:marker>
            <c:symbol val="none"/>
          </c:marker>
          <c:smooth val="0"/>
        </c:ser>
        <c:ser>
          <c:idx val="77"/>
          <c:order val="77"/>
          <c:marker>
            <c:symbol val="none"/>
          </c:marker>
          <c:smooth val="0"/>
        </c:ser>
        <c:ser>
          <c:idx val="78"/>
          <c:order val="78"/>
          <c:marker>
            <c:symbol val="none"/>
          </c:marker>
          <c:smooth val="0"/>
        </c:ser>
        <c:ser>
          <c:idx val="79"/>
          <c:order val="79"/>
          <c:marker>
            <c:symbol val="none"/>
          </c:marker>
          <c:smooth val="0"/>
        </c:ser>
        <c:ser>
          <c:idx val="80"/>
          <c:order val="80"/>
          <c:marker>
            <c:symbol val="none"/>
          </c:marker>
          <c:smooth val="0"/>
        </c:ser>
        <c:ser>
          <c:idx val="81"/>
          <c:order val="81"/>
          <c:marker>
            <c:symbol val="none"/>
          </c:marker>
          <c:smooth val="0"/>
        </c:ser>
        <c:ser>
          <c:idx val="82"/>
          <c:order val="82"/>
          <c:marker>
            <c:symbol val="none"/>
          </c:marker>
          <c:smooth val="0"/>
        </c:ser>
        <c:ser>
          <c:idx val="83"/>
          <c:order val="83"/>
          <c:marker>
            <c:symbol val="none"/>
          </c:marker>
          <c:smooth val="0"/>
        </c:ser>
        <c:ser>
          <c:idx val="84"/>
          <c:order val="84"/>
          <c:marker>
            <c:symbol val="none"/>
          </c:marker>
          <c:smooth val="0"/>
        </c:ser>
        <c:ser>
          <c:idx val="85"/>
          <c:order val="85"/>
          <c:marker>
            <c:symbol val="none"/>
          </c:marker>
          <c:smooth val="0"/>
        </c:ser>
        <c:ser>
          <c:idx val="86"/>
          <c:order val="86"/>
          <c:marker>
            <c:symbol val="none"/>
          </c:marker>
          <c:smooth val="0"/>
        </c:ser>
        <c:ser>
          <c:idx val="87"/>
          <c:order val="87"/>
          <c:marker>
            <c:symbol val="none"/>
          </c:marker>
          <c:smooth val="0"/>
        </c:ser>
        <c:ser>
          <c:idx val="88"/>
          <c:order val="88"/>
          <c:marker>
            <c:symbol val="none"/>
          </c:marker>
          <c:smooth val="0"/>
        </c:ser>
        <c:ser>
          <c:idx val="89"/>
          <c:order val="89"/>
          <c:marker>
            <c:symbol val="none"/>
          </c:marker>
          <c:smooth val="0"/>
        </c:ser>
        <c:ser>
          <c:idx val="90"/>
          <c:order val="90"/>
          <c:marker>
            <c:symbol val="none"/>
          </c:marker>
          <c:smooth val="0"/>
        </c:ser>
        <c:ser>
          <c:idx val="91"/>
          <c:order val="91"/>
          <c:marker>
            <c:symbol val="none"/>
          </c:marker>
          <c:smooth val="0"/>
        </c:ser>
        <c:ser>
          <c:idx val="92"/>
          <c:order val="92"/>
          <c:marker>
            <c:symbol val="none"/>
          </c:marker>
          <c:smooth val="0"/>
        </c:ser>
        <c:ser>
          <c:idx val="93"/>
          <c:order val="93"/>
          <c:marker>
            <c:symbol val="none"/>
          </c:marker>
          <c:smooth val="0"/>
        </c:ser>
        <c:ser>
          <c:idx val="94"/>
          <c:order val="94"/>
          <c:marker>
            <c:symbol val="none"/>
          </c:marker>
          <c:smooth val="0"/>
        </c:ser>
        <c:ser>
          <c:idx val="95"/>
          <c:order val="95"/>
          <c:marker>
            <c:symbol val="none"/>
          </c:marker>
          <c:smooth val="0"/>
        </c:ser>
        <c:ser>
          <c:idx val="96"/>
          <c:order val="96"/>
          <c:marker>
            <c:symbol val="none"/>
          </c:marker>
          <c:smooth val="0"/>
        </c:ser>
        <c:ser>
          <c:idx val="97"/>
          <c:order val="97"/>
          <c:marker>
            <c:symbol val="none"/>
          </c:marker>
          <c:smooth val="0"/>
        </c:ser>
        <c:ser>
          <c:idx val="98"/>
          <c:order val="98"/>
          <c:marker>
            <c:symbol val="none"/>
          </c:marker>
          <c:smooth val="0"/>
        </c:ser>
        <c:ser>
          <c:idx val="99"/>
          <c:order val="99"/>
          <c:marker>
            <c:symbol val="none"/>
          </c:marker>
          <c:smooth val="0"/>
        </c:ser>
        <c:ser>
          <c:idx val="100"/>
          <c:order val="100"/>
          <c:marker>
            <c:symbol val="none"/>
          </c:marker>
          <c:smooth val="0"/>
        </c:ser>
        <c:ser>
          <c:idx val="101"/>
          <c:order val="101"/>
          <c:marker>
            <c:symbol val="none"/>
          </c:marker>
          <c:smooth val="0"/>
        </c:ser>
        <c:ser>
          <c:idx val="102"/>
          <c:order val="102"/>
          <c:marker>
            <c:symbol val="none"/>
          </c:marker>
          <c:smooth val="0"/>
        </c:ser>
        <c:ser>
          <c:idx val="103"/>
          <c:order val="103"/>
          <c:marker>
            <c:symbol val="none"/>
          </c:marker>
          <c:smooth val="0"/>
        </c:ser>
        <c:ser>
          <c:idx val="104"/>
          <c:order val="104"/>
          <c:marker>
            <c:symbol val="none"/>
          </c:marker>
          <c:smooth val="0"/>
        </c:ser>
        <c:ser>
          <c:idx val="105"/>
          <c:order val="105"/>
          <c:marker>
            <c:symbol val="none"/>
          </c:marker>
          <c:smooth val="0"/>
        </c:ser>
        <c:ser>
          <c:idx val="106"/>
          <c:order val="106"/>
          <c:marker>
            <c:symbol val="none"/>
          </c:marker>
          <c:smooth val="0"/>
        </c:ser>
        <c:ser>
          <c:idx val="107"/>
          <c:order val="107"/>
          <c:marker>
            <c:symbol val="none"/>
          </c:marker>
          <c:smooth val="0"/>
        </c:ser>
        <c:ser>
          <c:idx val="108"/>
          <c:order val="108"/>
          <c:marker>
            <c:symbol val="none"/>
          </c:marker>
          <c:smooth val="0"/>
        </c:ser>
        <c:ser>
          <c:idx val="109"/>
          <c:order val="109"/>
          <c:marker>
            <c:symbol val="none"/>
          </c:marker>
          <c:smooth val="0"/>
        </c:ser>
        <c:ser>
          <c:idx val="110"/>
          <c:order val="110"/>
          <c:marker>
            <c:symbol val="none"/>
          </c:marker>
          <c:smooth val="0"/>
        </c:ser>
        <c:ser>
          <c:idx val="111"/>
          <c:order val="111"/>
          <c:marker>
            <c:symbol val="none"/>
          </c:marker>
          <c:smooth val="0"/>
        </c:ser>
        <c:ser>
          <c:idx val="112"/>
          <c:order val="112"/>
          <c:marker>
            <c:symbol val="none"/>
          </c:marker>
          <c:smooth val="0"/>
        </c:ser>
        <c:ser>
          <c:idx val="113"/>
          <c:order val="113"/>
          <c:marker>
            <c:symbol val="none"/>
          </c:marker>
          <c:smooth val="0"/>
        </c:ser>
        <c:ser>
          <c:idx val="114"/>
          <c:order val="114"/>
          <c:marker>
            <c:symbol val="none"/>
          </c:marker>
          <c:smooth val="0"/>
        </c:ser>
        <c:ser>
          <c:idx val="115"/>
          <c:order val="115"/>
          <c:marker>
            <c:symbol val="none"/>
          </c:marker>
          <c:smooth val="0"/>
        </c:ser>
        <c:ser>
          <c:idx val="116"/>
          <c:order val="116"/>
          <c:marker>
            <c:symbol val="none"/>
          </c:marker>
          <c:smooth val="0"/>
        </c:ser>
        <c:ser>
          <c:idx val="117"/>
          <c:order val="117"/>
          <c:marker>
            <c:symbol val="none"/>
          </c:marker>
          <c:smooth val="0"/>
        </c:ser>
        <c:ser>
          <c:idx val="118"/>
          <c:order val="118"/>
          <c:marker>
            <c:symbol val="none"/>
          </c:marker>
          <c:smooth val="0"/>
        </c:ser>
        <c:ser>
          <c:idx val="119"/>
          <c:order val="119"/>
          <c:marker>
            <c:symbol val="none"/>
          </c:marker>
          <c:smooth val="0"/>
        </c:ser>
        <c:ser>
          <c:idx val="120"/>
          <c:order val="120"/>
          <c:marker>
            <c:symbol val="none"/>
          </c:marker>
          <c:smooth val="0"/>
        </c:ser>
        <c:ser>
          <c:idx val="121"/>
          <c:order val="121"/>
          <c:marker>
            <c:symbol val="none"/>
          </c:marker>
          <c:smooth val="0"/>
        </c:ser>
        <c:ser>
          <c:idx val="122"/>
          <c:order val="122"/>
          <c:marker>
            <c:symbol val="none"/>
          </c:marker>
          <c:smooth val="0"/>
        </c:ser>
        <c:ser>
          <c:idx val="123"/>
          <c:order val="123"/>
          <c:marker>
            <c:symbol val="none"/>
          </c:marker>
          <c:smooth val="0"/>
        </c:ser>
        <c:ser>
          <c:idx val="124"/>
          <c:order val="124"/>
          <c:marker>
            <c:symbol val="none"/>
          </c:marker>
          <c:smooth val="0"/>
        </c:ser>
        <c:ser>
          <c:idx val="125"/>
          <c:order val="125"/>
          <c:marker>
            <c:symbol val="none"/>
          </c:marker>
          <c:smooth val="0"/>
        </c:ser>
        <c:ser>
          <c:idx val="126"/>
          <c:order val="126"/>
          <c:marker>
            <c:symbol val="none"/>
          </c:marker>
          <c:smooth val="0"/>
        </c:ser>
        <c:ser>
          <c:idx val="127"/>
          <c:order val="127"/>
          <c:marker>
            <c:symbol val="none"/>
          </c:marker>
          <c:smooth val="0"/>
        </c:ser>
        <c:ser>
          <c:idx val="128"/>
          <c:order val="128"/>
          <c:marker>
            <c:symbol val="none"/>
          </c:marker>
          <c:smooth val="0"/>
        </c:ser>
        <c:ser>
          <c:idx val="129"/>
          <c:order val="129"/>
          <c:marker>
            <c:symbol val="none"/>
          </c:marker>
          <c:smooth val="0"/>
        </c:ser>
        <c:ser>
          <c:idx val="130"/>
          <c:order val="130"/>
          <c:marker>
            <c:symbol val="none"/>
          </c:marker>
          <c:smooth val="0"/>
        </c:ser>
        <c:ser>
          <c:idx val="131"/>
          <c:order val="131"/>
          <c:marker>
            <c:symbol val="none"/>
          </c:marker>
          <c:smooth val="0"/>
        </c:ser>
        <c:ser>
          <c:idx val="132"/>
          <c:order val="132"/>
          <c:marker>
            <c:symbol val="none"/>
          </c:marker>
          <c:smooth val="0"/>
        </c:ser>
        <c:ser>
          <c:idx val="133"/>
          <c:order val="133"/>
          <c:marker>
            <c:symbol val="none"/>
          </c:marker>
          <c:smooth val="0"/>
        </c:ser>
        <c:ser>
          <c:idx val="134"/>
          <c:order val="134"/>
          <c:marker>
            <c:symbol val="none"/>
          </c:marker>
          <c:smooth val="0"/>
        </c:ser>
        <c:ser>
          <c:idx val="135"/>
          <c:order val="135"/>
          <c:marker>
            <c:symbol val="none"/>
          </c:marker>
          <c:smooth val="0"/>
        </c:ser>
        <c:ser>
          <c:idx val="136"/>
          <c:order val="136"/>
          <c:marker>
            <c:symbol val="none"/>
          </c:marker>
          <c:smooth val="0"/>
        </c:ser>
        <c:ser>
          <c:idx val="137"/>
          <c:order val="137"/>
          <c:marker>
            <c:symbol val="none"/>
          </c:marker>
          <c:smooth val="0"/>
        </c:ser>
        <c:ser>
          <c:idx val="138"/>
          <c:order val="138"/>
          <c:marker>
            <c:symbol val="none"/>
          </c:marker>
          <c:smooth val="0"/>
        </c:ser>
        <c:ser>
          <c:idx val="139"/>
          <c:order val="139"/>
          <c:marker>
            <c:symbol val="none"/>
          </c:marker>
          <c:smooth val="0"/>
        </c:ser>
        <c:ser>
          <c:idx val="140"/>
          <c:order val="140"/>
          <c:marker>
            <c:symbol val="none"/>
          </c:marker>
          <c:smooth val="0"/>
        </c:ser>
        <c:ser>
          <c:idx val="141"/>
          <c:order val="141"/>
          <c:marker>
            <c:symbol val="none"/>
          </c:marker>
          <c:smooth val="0"/>
        </c:ser>
        <c:ser>
          <c:idx val="142"/>
          <c:order val="142"/>
          <c:marker>
            <c:symbol val="none"/>
          </c:marker>
          <c:smooth val="0"/>
        </c:ser>
        <c:ser>
          <c:idx val="143"/>
          <c:order val="143"/>
          <c:marker>
            <c:symbol val="none"/>
          </c:marker>
          <c:smooth val="0"/>
        </c:ser>
        <c:ser>
          <c:idx val="144"/>
          <c:order val="144"/>
          <c:marker>
            <c:symbol val="none"/>
          </c:marker>
          <c:smooth val="0"/>
        </c:ser>
        <c:ser>
          <c:idx val="145"/>
          <c:order val="145"/>
          <c:marker>
            <c:symbol val="none"/>
          </c:marker>
          <c:smooth val="0"/>
        </c:ser>
        <c:ser>
          <c:idx val="146"/>
          <c:order val="146"/>
          <c:marker>
            <c:symbol val="none"/>
          </c:marker>
          <c:smooth val="0"/>
        </c:ser>
        <c:ser>
          <c:idx val="147"/>
          <c:order val="147"/>
          <c:marker>
            <c:symbol val="none"/>
          </c:marker>
          <c:smooth val="0"/>
        </c:ser>
        <c:ser>
          <c:idx val="148"/>
          <c:order val="148"/>
          <c:marker>
            <c:symbol val="none"/>
          </c:marker>
          <c:smooth val="0"/>
        </c:ser>
        <c:ser>
          <c:idx val="149"/>
          <c:order val="149"/>
          <c:marker>
            <c:symbol val="none"/>
          </c:marker>
          <c:smooth val="0"/>
        </c:ser>
        <c:ser>
          <c:idx val="150"/>
          <c:order val="150"/>
          <c:marker>
            <c:symbol val="none"/>
          </c:marker>
          <c:smooth val="0"/>
        </c:ser>
        <c:ser>
          <c:idx val="151"/>
          <c:order val="151"/>
          <c:marker>
            <c:symbol val="none"/>
          </c:marker>
          <c:smooth val="0"/>
        </c:ser>
        <c:ser>
          <c:idx val="152"/>
          <c:order val="152"/>
          <c:marker>
            <c:symbol val="none"/>
          </c:marker>
          <c:smooth val="0"/>
        </c:ser>
        <c:ser>
          <c:idx val="153"/>
          <c:order val="153"/>
          <c:marker>
            <c:symbol val="none"/>
          </c:marker>
          <c:smooth val="0"/>
        </c:ser>
        <c:ser>
          <c:idx val="154"/>
          <c:order val="154"/>
          <c:marker>
            <c:symbol val="none"/>
          </c:marker>
          <c:smooth val="0"/>
        </c:ser>
        <c:ser>
          <c:idx val="155"/>
          <c:order val="155"/>
          <c:marker>
            <c:symbol val="none"/>
          </c:marker>
          <c:smooth val="0"/>
        </c:ser>
        <c:ser>
          <c:idx val="156"/>
          <c:order val="156"/>
          <c:marker>
            <c:symbol val="none"/>
          </c:marker>
          <c:smooth val="0"/>
        </c:ser>
        <c:ser>
          <c:idx val="157"/>
          <c:order val="157"/>
          <c:marker>
            <c:symbol val="none"/>
          </c:marker>
          <c:smooth val="0"/>
        </c:ser>
        <c:ser>
          <c:idx val="158"/>
          <c:order val="158"/>
          <c:marker>
            <c:symbol val="none"/>
          </c:marker>
          <c:smooth val="0"/>
        </c:ser>
        <c:ser>
          <c:idx val="159"/>
          <c:order val="159"/>
          <c:marker>
            <c:symbol val="none"/>
          </c:marker>
          <c:smooth val="0"/>
        </c:ser>
        <c:ser>
          <c:idx val="160"/>
          <c:order val="160"/>
          <c:marker>
            <c:symbol val="none"/>
          </c:marker>
          <c:smooth val="0"/>
        </c:ser>
        <c:ser>
          <c:idx val="161"/>
          <c:order val="161"/>
          <c:marker>
            <c:symbol val="none"/>
          </c:marker>
          <c:smooth val="0"/>
        </c:ser>
        <c:ser>
          <c:idx val="162"/>
          <c:order val="162"/>
          <c:marker>
            <c:symbol val="none"/>
          </c:marker>
          <c:smooth val="0"/>
        </c:ser>
        <c:ser>
          <c:idx val="163"/>
          <c:order val="163"/>
          <c:marker>
            <c:symbol val="none"/>
          </c:marker>
          <c:smooth val="0"/>
        </c:ser>
        <c:ser>
          <c:idx val="164"/>
          <c:order val="164"/>
          <c:marker>
            <c:symbol val="none"/>
          </c:marker>
          <c:smooth val="0"/>
        </c:ser>
        <c:ser>
          <c:idx val="165"/>
          <c:order val="165"/>
          <c:marker>
            <c:symbol val="none"/>
          </c:marker>
          <c:smooth val="0"/>
        </c:ser>
        <c:ser>
          <c:idx val="166"/>
          <c:order val="166"/>
          <c:marker>
            <c:symbol val="none"/>
          </c:marker>
          <c:smooth val="0"/>
        </c:ser>
        <c:ser>
          <c:idx val="167"/>
          <c:order val="167"/>
          <c:marker>
            <c:symbol val="none"/>
          </c:marker>
          <c:smooth val="0"/>
        </c:ser>
        <c:ser>
          <c:idx val="168"/>
          <c:order val="168"/>
          <c:marker>
            <c:symbol val="none"/>
          </c:marker>
          <c:smooth val="0"/>
        </c:ser>
        <c:ser>
          <c:idx val="169"/>
          <c:order val="169"/>
          <c:marker>
            <c:symbol val="none"/>
          </c:marker>
          <c:smooth val="0"/>
        </c:ser>
        <c:ser>
          <c:idx val="170"/>
          <c:order val="170"/>
          <c:marker>
            <c:symbol val="none"/>
          </c:marker>
          <c:smooth val="0"/>
        </c:ser>
        <c:ser>
          <c:idx val="171"/>
          <c:order val="171"/>
          <c:marker>
            <c:symbol val="none"/>
          </c:marker>
          <c:smooth val="0"/>
        </c:ser>
        <c:ser>
          <c:idx val="172"/>
          <c:order val="172"/>
          <c:marker>
            <c:symbol val="none"/>
          </c:marker>
          <c:smooth val="0"/>
        </c:ser>
        <c:ser>
          <c:idx val="173"/>
          <c:order val="173"/>
          <c:marker>
            <c:symbol val="none"/>
          </c:marker>
          <c:smooth val="0"/>
        </c:ser>
        <c:ser>
          <c:idx val="174"/>
          <c:order val="174"/>
          <c:marker>
            <c:symbol val="none"/>
          </c:marker>
          <c:smooth val="0"/>
        </c:ser>
        <c:ser>
          <c:idx val="175"/>
          <c:order val="175"/>
          <c:marker>
            <c:symbol val="none"/>
          </c:marker>
          <c:smooth val="0"/>
        </c:ser>
        <c:ser>
          <c:idx val="176"/>
          <c:order val="176"/>
          <c:marker>
            <c:symbol val="none"/>
          </c:marker>
          <c:smooth val="0"/>
        </c:ser>
        <c:ser>
          <c:idx val="177"/>
          <c:order val="177"/>
          <c:marker>
            <c:symbol val="none"/>
          </c:marker>
          <c:smooth val="0"/>
        </c:ser>
        <c:ser>
          <c:idx val="178"/>
          <c:order val="178"/>
          <c:marker>
            <c:symbol val="none"/>
          </c:marker>
          <c:smooth val="0"/>
        </c:ser>
        <c:ser>
          <c:idx val="179"/>
          <c:order val="179"/>
          <c:marker>
            <c:symbol val="none"/>
          </c:marker>
          <c:smooth val="0"/>
        </c:ser>
        <c:ser>
          <c:idx val="180"/>
          <c:order val="180"/>
          <c:marker>
            <c:symbol val="none"/>
          </c:marker>
          <c:smooth val="0"/>
        </c:ser>
        <c:ser>
          <c:idx val="181"/>
          <c:order val="181"/>
          <c:marker>
            <c:symbol val="none"/>
          </c:marker>
          <c:smooth val="0"/>
        </c:ser>
        <c:ser>
          <c:idx val="182"/>
          <c:order val="182"/>
          <c:marker>
            <c:symbol val="none"/>
          </c:marker>
          <c:smooth val="0"/>
        </c:ser>
        <c:ser>
          <c:idx val="183"/>
          <c:order val="183"/>
          <c:marker>
            <c:symbol val="none"/>
          </c:marker>
          <c:smooth val="0"/>
        </c:ser>
        <c:ser>
          <c:idx val="184"/>
          <c:order val="184"/>
          <c:marker>
            <c:symbol val="none"/>
          </c:marker>
          <c:smooth val="0"/>
        </c:ser>
        <c:ser>
          <c:idx val="185"/>
          <c:order val="185"/>
          <c:marker>
            <c:symbol val="none"/>
          </c:marker>
          <c:smooth val="0"/>
        </c:ser>
        <c:ser>
          <c:idx val="186"/>
          <c:order val="186"/>
          <c:marker>
            <c:symbol val="none"/>
          </c:marker>
          <c:smooth val="0"/>
        </c:ser>
        <c:ser>
          <c:idx val="187"/>
          <c:order val="187"/>
          <c:marker>
            <c:symbol val="none"/>
          </c:marker>
          <c:smooth val="0"/>
        </c:ser>
        <c:ser>
          <c:idx val="188"/>
          <c:order val="188"/>
          <c:marker>
            <c:symbol val="none"/>
          </c:marker>
          <c:smooth val="0"/>
        </c:ser>
        <c:ser>
          <c:idx val="189"/>
          <c:order val="189"/>
          <c:marker>
            <c:symbol val="none"/>
          </c:marker>
          <c:smooth val="0"/>
        </c:ser>
        <c:ser>
          <c:idx val="190"/>
          <c:order val="190"/>
          <c:marker>
            <c:symbol val="none"/>
          </c:marker>
          <c:smooth val="0"/>
        </c:ser>
        <c:ser>
          <c:idx val="191"/>
          <c:order val="191"/>
          <c:marker>
            <c:symbol val="none"/>
          </c:marker>
          <c:smooth val="0"/>
        </c:ser>
        <c:ser>
          <c:idx val="192"/>
          <c:order val="192"/>
          <c:marker>
            <c:symbol val="none"/>
          </c:marker>
          <c:smooth val="0"/>
        </c:ser>
        <c:ser>
          <c:idx val="193"/>
          <c:order val="193"/>
          <c:marker>
            <c:symbol val="none"/>
          </c:marker>
          <c:smooth val="0"/>
        </c:ser>
        <c:ser>
          <c:idx val="194"/>
          <c:order val="194"/>
          <c:marker>
            <c:symbol val="none"/>
          </c:marker>
          <c:smooth val="0"/>
        </c:ser>
        <c:ser>
          <c:idx val="195"/>
          <c:order val="195"/>
          <c:marker>
            <c:symbol val="none"/>
          </c:marker>
          <c:smooth val="0"/>
        </c:ser>
        <c:ser>
          <c:idx val="196"/>
          <c:order val="196"/>
          <c:marker>
            <c:symbol val="none"/>
          </c:marker>
          <c:smooth val="0"/>
        </c:ser>
        <c:ser>
          <c:idx val="197"/>
          <c:order val="197"/>
          <c:marker>
            <c:symbol val="none"/>
          </c:marker>
          <c:smooth val="0"/>
        </c:ser>
        <c:ser>
          <c:idx val="198"/>
          <c:order val="198"/>
          <c:marker>
            <c:symbol val="none"/>
          </c:marker>
          <c:smooth val="0"/>
        </c:ser>
        <c:ser>
          <c:idx val="199"/>
          <c:order val="199"/>
          <c:marker>
            <c:symbol val="none"/>
          </c:marker>
          <c:smooth val="0"/>
        </c:ser>
        <c:ser>
          <c:idx val="200"/>
          <c:order val="200"/>
          <c:marker>
            <c:symbol val="none"/>
          </c:marker>
          <c:smooth val="0"/>
        </c:ser>
        <c:ser>
          <c:idx val="201"/>
          <c:order val="201"/>
          <c:marker>
            <c:symbol val="none"/>
          </c:marker>
          <c:smooth val="0"/>
        </c:ser>
        <c:ser>
          <c:idx val="202"/>
          <c:order val="202"/>
          <c:marker>
            <c:symbol val="none"/>
          </c:marker>
          <c:smooth val="0"/>
        </c:ser>
        <c:ser>
          <c:idx val="203"/>
          <c:order val="203"/>
          <c:marker>
            <c:symbol val="none"/>
          </c:marker>
          <c:smooth val="0"/>
        </c:ser>
        <c:ser>
          <c:idx val="204"/>
          <c:order val="204"/>
          <c:marker>
            <c:symbol val="none"/>
          </c:marker>
          <c:smooth val="0"/>
        </c:ser>
        <c:ser>
          <c:idx val="205"/>
          <c:order val="205"/>
          <c:marker>
            <c:symbol val="none"/>
          </c:marker>
          <c:smooth val="0"/>
        </c:ser>
        <c:ser>
          <c:idx val="206"/>
          <c:order val="206"/>
          <c:marker>
            <c:symbol val="none"/>
          </c:marker>
          <c:smooth val="0"/>
        </c:ser>
        <c:ser>
          <c:idx val="207"/>
          <c:order val="207"/>
          <c:marker>
            <c:symbol val="none"/>
          </c:marker>
          <c:smooth val="0"/>
        </c:ser>
        <c:ser>
          <c:idx val="208"/>
          <c:order val="208"/>
          <c:marker>
            <c:symbol val="none"/>
          </c:marker>
          <c:smooth val="0"/>
        </c:ser>
        <c:ser>
          <c:idx val="209"/>
          <c:order val="209"/>
          <c:marker>
            <c:symbol val="none"/>
          </c:marker>
          <c:smooth val="0"/>
        </c:ser>
        <c:ser>
          <c:idx val="210"/>
          <c:order val="210"/>
          <c:marker>
            <c:symbol val="none"/>
          </c:marker>
          <c:smooth val="0"/>
        </c:ser>
        <c:ser>
          <c:idx val="211"/>
          <c:order val="211"/>
          <c:marker>
            <c:symbol val="none"/>
          </c:marker>
          <c:smooth val="0"/>
        </c:ser>
        <c:ser>
          <c:idx val="212"/>
          <c:order val="212"/>
          <c:marker>
            <c:symbol val="none"/>
          </c:marker>
          <c:smooth val="0"/>
        </c:ser>
        <c:ser>
          <c:idx val="213"/>
          <c:order val="213"/>
          <c:marker>
            <c:symbol val="none"/>
          </c:marker>
          <c:smooth val="0"/>
        </c:ser>
        <c:ser>
          <c:idx val="214"/>
          <c:order val="214"/>
          <c:marker>
            <c:symbol val="none"/>
          </c:marker>
          <c:smooth val="0"/>
        </c:ser>
        <c:ser>
          <c:idx val="215"/>
          <c:order val="215"/>
          <c:marker>
            <c:symbol val="none"/>
          </c:marker>
          <c:smooth val="0"/>
        </c:ser>
        <c:ser>
          <c:idx val="216"/>
          <c:order val="216"/>
          <c:marker>
            <c:symbol val="none"/>
          </c:marker>
          <c:smooth val="0"/>
        </c:ser>
        <c:ser>
          <c:idx val="217"/>
          <c:order val="217"/>
          <c:marker>
            <c:symbol val="none"/>
          </c:marker>
          <c:smooth val="0"/>
        </c:ser>
        <c:ser>
          <c:idx val="218"/>
          <c:order val="218"/>
          <c:marker>
            <c:symbol val="none"/>
          </c:marker>
          <c:smooth val="0"/>
        </c:ser>
        <c:ser>
          <c:idx val="219"/>
          <c:order val="219"/>
          <c:marker>
            <c:symbol val="none"/>
          </c:marker>
          <c:smooth val="0"/>
        </c:ser>
        <c:ser>
          <c:idx val="220"/>
          <c:order val="220"/>
          <c:marker>
            <c:symbol val="none"/>
          </c:marker>
          <c:smooth val="0"/>
        </c:ser>
        <c:ser>
          <c:idx val="221"/>
          <c:order val="221"/>
          <c:marker>
            <c:symbol val="none"/>
          </c:marker>
          <c:smooth val="0"/>
        </c:ser>
        <c:ser>
          <c:idx val="222"/>
          <c:order val="222"/>
          <c:marker>
            <c:symbol val="none"/>
          </c:marker>
          <c:smooth val="0"/>
        </c:ser>
        <c:ser>
          <c:idx val="223"/>
          <c:order val="223"/>
          <c:marker>
            <c:symbol val="none"/>
          </c:marker>
          <c:smooth val="0"/>
        </c:ser>
        <c:ser>
          <c:idx val="224"/>
          <c:order val="224"/>
          <c:marker>
            <c:symbol val="none"/>
          </c:marker>
          <c:smooth val="0"/>
        </c:ser>
        <c:ser>
          <c:idx val="225"/>
          <c:order val="225"/>
          <c:marker>
            <c:symbol val="none"/>
          </c:marker>
          <c:smooth val="0"/>
        </c:ser>
        <c:ser>
          <c:idx val="226"/>
          <c:order val="226"/>
          <c:marker>
            <c:symbol val="none"/>
          </c:marker>
          <c:smooth val="0"/>
        </c:ser>
        <c:ser>
          <c:idx val="227"/>
          <c:order val="227"/>
          <c:marker>
            <c:symbol val="none"/>
          </c:marker>
          <c:smooth val="0"/>
        </c:ser>
        <c:ser>
          <c:idx val="228"/>
          <c:order val="228"/>
          <c:marker>
            <c:symbol val="none"/>
          </c:marker>
          <c:smooth val="0"/>
        </c:ser>
        <c:ser>
          <c:idx val="229"/>
          <c:order val="229"/>
          <c:marker>
            <c:symbol val="none"/>
          </c:marker>
          <c:smooth val="0"/>
        </c:ser>
        <c:ser>
          <c:idx val="230"/>
          <c:order val="230"/>
          <c:marker>
            <c:symbol val="none"/>
          </c:marker>
          <c:smooth val="0"/>
        </c:ser>
        <c:ser>
          <c:idx val="231"/>
          <c:order val="231"/>
          <c:marker>
            <c:symbol val="none"/>
          </c:marker>
          <c:smooth val="0"/>
        </c:ser>
        <c:ser>
          <c:idx val="232"/>
          <c:order val="232"/>
          <c:marker>
            <c:symbol val="none"/>
          </c:marker>
          <c:smooth val="0"/>
        </c:ser>
        <c:ser>
          <c:idx val="233"/>
          <c:order val="233"/>
          <c:marker>
            <c:symbol val="none"/>
          </c:marker>
          <c:smooth val="0"/>
        </c:ser>
        <c:ser>
          <c:idx val="234"/>
          <c:order val="234"/>
          <c:marker>
            <c:symbol val="none"/>
          </c:marker>
          <c:smooth val="0"/>
        </c:ser>
        <c:ser>
          <c:idx val="235"/>
          <c:order val="235"/>
          <c:marker>
            <c:symbol val="none"/>
          </c:marker>
          <c:smooth val="0"/>
        </c:ser>
        <c:ser>
          <c:idx val="236"/>
          <c:order val="236"/>
          <c:marker>
            <c:symbol val="none"/>
          </c:marker>
          <c:smooth val="0"/>
        </c:ser>
        <c:ser>
          <c:idx val="237"/>
          <c:order val="237"/>
          <c:marker>
            <c:symbol val="none"/>
          </c:marker>
          <c:smooth val="0"/>
        </c:ser>
        <c:ser>
          <c:idx val="238"/>
          <c:order val="238"/>
          <c:marker>
            <c:symbol val="none"/>
          </c:marker>
          <c:smooth val="0"/>
        </c:ser>
        <c:ser>
          <c:idx val="239"/>
          <c:order val="239"/>
          <c:marker>
            <c:symbol val="none"/>
          </c:marker>
          <c:smooth val="0"/>
        </c:ser>
        <c:ser>
          <c:idx val="240"/>
          <c:order val="240"/>
          <c:marker>
            <c:symbol val="none"/>
          </c:marker>
          <c:smooth val="0"/>
        </c:ser>
        <c:ser>
          <c:idx val="241"/>
          <c:order val="241"/>
          <c:marker>
            <c:symbol val="none"/>
          </c:marker>
          <c:smooth val="0"/>
        </c:ser>
        <c:ser>
          <c:idx val="242"/>
          <c:order val="242"/>
          <c:marker>
            <c:symbol val="none"/>
          </c:marker>
          <c:smooth val="0"/>
        </c:ser>
        <c:ser>
          <c:idx val="243"/>
          <c:order val="243"/>
          <c:marker>
            <c:symbol val="none"/>
          </c:marker>
          <c:smooth val="0"/>
        </c:ser>
        <c:ser>
          <c:idx val="244"/>
          <c:order val="244"/>
          <c:marker>
            <c:symbol val="none"/>
          </c:marker>
          <c:smooth val="0"/>
        </c:ser>
        <c:ser>
          <c:idx val="245"/>
          <c:order val="245"/>
          <c:marker>
            <c:symbol val="none"/>
          </c:marker>
          <c:smooth val="0"/>
        </c:ser>
        <c:ser>
          <c:idx val="246"/>
          <c:order val="246"/>
          <c:marker>
            <c:symbol val="none"/>
          </c:marker>
          <c:smooth val="0"/>
        </c:ser>
        <c:ser>
          <c:idx val="247"/>
          <c:order val="247"/>
          <c:marker>
            <c:symbol val="none"/>
          </c:marker>
          <c:smooth val="0"/>
        </c:ser>
        <c:ser>
          <c:idx val="248"/>
          <c:order val="248"/>
          <c:marker>
            <c:symbol val="none"/>
          </c:marker>
          <c:smooth val="0"/>
        </c:ser>
        <c:ser>
          <c:idx val="249"/>
          <c:order val="249"/>
          <c:marker>
            <c:symbol val="none"/>
          </c:marker>
          <c:smooth val="0"/>
        </c:ser>
        <c:ser>
          <c:idx val="250"/>
          <c:order val="250"/>
          <c:marker>
            <c:symbol val="none"/>
          </c:marker>
          <c:smooth val="0"/>
        </c:ser>
        <c:ser>
          <c:idx val="251"/>
          <c:order val="251"/>
          <c:marker>
            <c:symbol val="none"/>
          </c:marker>
          <c:smooth val="0"/>
        </c:ser>
        <c:ser>
          <c:idx val="252"/>
          <c:order val="252"/>
          <c:marker>
            <c:symbol val="none"/>
          </c:marker>
          <c:smooth val="0"/>
        </c:ser>
        <c:ser>
          <c:idx val="253"/>
          <c:order val="253"/>
          <c:marker>
            <c:symbol val="none"/>
          </c:marker>
          <c:smooth val="0"/>
        </c:ser>
        <c:ser>
          <c:idx val="254"/>
          <c:order val="254"/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554816"/>
        <c:axId val="101556608"/>
      </c:lineChart>
      <c:catAx>
        <c:axId val="101554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556608"/>
        <c:crosses val="autoZero"/>
        <c:auto val="1"/>
        <c:lblAlgn val="ctr"/>
        <c:lblOffset val="100"/>
        <c:noMultiLvlLbl val="0"/>
      </c:catAx>
      <c:valAx>
        <c:axId val="101556608"/>
        <c:scaling>
          <c:orientation val="minMax"/>
          <c:max val="800000000"/>
        </c:scaling>
        <c:delete val="0"/>
        <c:axPos val="l"/>
        <c:majorGridlines/>
        <c:numFmt formatCode="&quot;$&quot;#,##0" sourceLinked="1"/>
        <c:majorTickMark val="out"/>
        <c:minorTickMark val="none"/>
        <c:tickLblPos val="nextTo"/>
        <c:crossAx val="1015548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Times New Roman"/>
          <a:cs typeface="Times New Roman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diamond"/>
            <c:size val="7"/>
            <c:spPr>
              <a:solidFill>
                <a:schemeClr val="tx1"/>
              </a:solidFill>
            </c:spPr>
          </c:marker>
          <c:cat>
            <c:numRef>
              <c:f>'SGH-14,p3'!$E$45:$E$57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'SGH-14,p3'!$F$45:$F$57</c:f>
              <c:numCache>
                <c:formatCode>"$"#,##0</c:formatCode>
                <c:ptCount val="13"/>
                <c:pt idx="0">
                  <c:v>43022146</c:v>
                </c:pt>
                <c:pt idx="1">
                  <c:v>47321038</c:v>
                </c:pt>
                <c:pt idx="2">
                  <c:v>48093793</c:v>
                </c:pt>
                <c:pt idx="3">
                  <c:v>46729403</c:v>
                </c:pt>
                <c:pt idx="4">
                  <c:v>50471147</c:v>
                </c:pt>
                <c:pt idx="5">
                  <c:v>57828269</c:v>
                </c:pt>
                <c:pt idx="6">
                  <c:v>61601965</c:v>
                </c:pt>
                <c:pt idx="7">
                  <c:v>64328783</c:v>
                </c:pt>
                <c:pt idx="8">
                  <c:v>68808676</c:v>
                </c:pt>
                <c:pt idx="9">
                  <c:v>74141718</c:v>
                </c:pt>
                <c:pt idx="10">
                  <c:v>68835136</c:v>
                </c:pt>
                <c:pt idx="11">
                  <c:v>78288470</c:v>
                </c:pt>
                <c:pt idx="12">
                  <c:v>73936837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'SGH-14,p3'!$G$45:$G$57</c:f>
              <c:numCache>
                <c:formatCode>"$"#,##0</c:formatCode>
                <c:ptCount val="13"/>
                <c:pt idx="0">
                  <c:v>42172989.91208791</c:v>
                </c:pt>
                <c:pt idx="1">
                  <c:v>45187842.631868131</c:v>
                </c:pt>
                <c:pt idx="2">
                  <c:v>48202695.351648346</c:v>
                </c:pt>
                <c:pt idx="3">
                  <c:v>51217548.071428567</c:v>
                </c:pt>
                <c:pt idx="4">
                  <c:v>54232400.791208789</c:v>
                </c:pt>
                <c:pt idx="5">
                  <c:v>57247253.51098901</c:v>
                </c:pt>
                <c:pt idx="6">
                  <c:v>60262106.230769232</c:v>
                </c:pt>
                <c:pt idx="7">
                  <c:v>63276958.950549453</c:v>
                </c:pt>
                <c:pt idx="8">
                  <c:v>66291811.670329675</c:v>
                </c:pt>
                <c:pt idx="9">
                  <c:v>69306664.390109897</c:v>
                </c:pt>
                <c:pt idx="10">
                  <c:v>72321517.109890118</c:v>
                </c:pt>
                <c:pt idx="11">
                  <c:v>75336369.82967034</c:v>
                </c:pt>
                <c:pt idx="12">
                  <c:v>78351222.549450547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val>
            <c:numRef>
              <c:f>'SGH-14,p3'!$H$45:$H$57</c:f>
              <c:numCache>
                <c:formatCode>"$"#,##0</c:formatCode>
                <c:ptCount val="13"/>
                <c:pt idx="0">
                  <c:v>51783295.03931243</c:v>
                </c:pt>
                <c:pt idx="1">
                  <c:v>54798147.759092651</c:v>
                </c:pt>
                <c:pt idx="2">
                  <c:v>57813000.478872865</c:v>
                </c:pt>
                <c:pt idx="3">
                  <c:v>60827853.198653087</c:v>
                </c:pt>
                <c:pt idx="4">
                  <c:v>63842705.918433309</c:v>
                </c:pt>
                <c:pt idx="5">
                  <c:v>66857558.63821353</c:v>
                </c:pt>
                <c:pt idx="6">
                  <c:v>69872411.357993752</c:v>
                </c:pt>
                <c:pt idx="7">
                  <c:v>72887264.077773973</c:v>
                </c:pt>
                <c:pt idx="8">
                  <c:v>75902116.797554195</c:v>
                </c:pt>
                <c:pt idx="9">
                  <c:v>78916969.517334417</c:v>
                </c:pt>
                <c:pt idx="10">
                  <c:v>81931822.237114638</c:v>
                </c:pt>
                <c:pt idx="11">
                  <c:v>84946674.95689486</c:v>
                </c:pt>
                <c:pt idx="12">
                  <c:v>87961527.676675066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val>
            <c:numRef>
              <c:f>'SGH-14,p3'!$I$45:$I$57</c:f>
              <c:numCache>
                <c:formatCode>"$"#,##0</c:formatCode>
                <c:ptCount val="13"/>
                <c:pt idx="0">
                  <c:v>32562684.78486339</c:v>
                </c:pt>
                <c:pt idx="1">
                  <c:v>35577537.504643612</c:v>
                </c:pt>
                <c:pt idx="2">
                  <c:v>38592390.224423826</c:v>
                </c:pt>
                <c:pt idx="3">
                  <c:v>41607242.944204047</c:v>
                </c:pt>
                <c:pt idx="4">
                  <c:v>44622095.663984269</c:v>
                </c:pt>
                <c:pt idx="5">
                  <c:v>47636948.38376449</c:v>
                </c:pt>
                <c:pt idx="6">
                  <c:v>50651801.103544712</c:v>
                </c:pt>
                <c:pt idx="7">
                  <c:v>53666653.823324934</c:v>
                </c:pt>
                <c:pt idx="8">
                  <c:v>56681506.543105155</c:v>
                </c:pt>
                <c:pt idx="9">
                  <c:v>59696359.262885377</c:v>
                </c:pt>
                <c:pt idx="10">
                  <c:v>62711211.982665598</c:v>
                </c:pt>
                <c:pt idx="11">
                  <c:v>65726064.70244582</c:v>
                </c:pt>
                <c:pt idx="12">
                  <c:v>68740917.422226027</c:v>
                </c:pt>
              </c:numCache>
            </c:numRef>
          </c:val>
          <c:smooth val="0"/>
        </c:ser>
        <c:ser>
          <c:idx val="4"/>
          <c:order val="4"/>
          <c:marker>
            <c:symbol val="none"/>
          </c:marker>
          <c:smooth val="0"/>
        </c:ser>
        <c:ser>
          <c:idx val="5"/>
          <c:order val="5"/>
          <c:marker>
            <c:symbol val="none"/>
          </c:marker>
          <c:smooth val="0"/>
        </c:ser>
        <c:ser>
          <c:idx val="6"/>
          <c:order val="6"/>
          <c:marker>
            <c:symbol val="none"/>
          </c:marker>
          <c:smooth val="0"/>
        </c:ser>
        <c:ser>
          <c:idx val="7"/>
          <c:order val="7"/>
          <c:marker>
            <c:symbol val="none"/>
          </c:marker>
          <c:smooth val="0"/>
        </c:ser>
        <c:ser>
          <c:idx val="8"/>
          <c:order val="8"/>
          <c:marker>
            <c:symbol val="none"/>
          </c:marker>
          <c:smooth val="0"/>
        </c:ser>
        <c:ser>
          <c:idx val="9"/>
          <c:order val="9"/>
          <c:marker>
            <c:symbol val="none"/>
          </c:marker>
          <c:smooth val="0"/>
        </c:ser>
        <c:ser>
          <c:idx val="10"/>
          <c:order val="10"/>
          <c:marker>
            <c:symbol val="none"/>
          </c:marker>
          <c:smooth val="0"/>
        </c:ser>
        <c:ser>
          <c:idx val="11"/>
          <c:order val="11"/>
          <c:marker>
            <c:symbol val="none"/>
          </c:marker>
          <c:smooth val="0"/>
        </c:ser>
        <c:ser>
          <c:idx val="12"/>
          <c:order val="12"/>
          <c:marker>
            <c:symbol val="none"/>
          </c:marker>
          <c:smooth val="0"/>
        </c:ser>
        <c:ser>
          <c:idx val="13"/>
          <c:order val="13"/>
          <c:marker>
            <c:symbol val="none"/>
          </c:marker>
          <c:smooth val="0"/>
        </c:ser>
        <c:ser>
          <c:idx val="14"/>
          <c:order val="14"/>
          <c:marker>
            <c:symbol val="none"/>
          </c:marker>
          <c:smooth val="0"/>
        </c:ser>
        <c:ser>
          <c:idx val="15"/>
          <c:order val="15"/>
          <c:marker>
            <c:symbol val="none"/>
          </c:marker>
          <c:smooth val="0"/>
        </c:ser>
        <c:ser>
          <c:idx val="16"/>
          <c:order val="16"/>
          <c:marker>
            <c:symbol val="none"/>
          </c:marker>
          <c:smooth val="0"/>
        </c:ser>
        <c:ser>
          <c:idx val="17"/>
          <c:order val="17"/>
          <c:marker>
            <c:symbol val="none"/>
          </c:marker>
          <c:smooth val="0"/>
        </c:ser>
        <c:ser>
          <c:idx val="18"/>
          <c:order val="18"/>
          <c:marker>
            <c:symbol val="none"/>
          </c:marker>
          <c:smooth val="0"/>
        </c:ser>
        <c:ser>
          <c:idx val="19"/>
          <c:order val="19"/>
          <c:marker>
            <c:symbol val="none"/>
          </c:marker>
          <c:smooth val="0"/>
        </c:ser>
        <c:ser>
          <c:idx val="20"/>
          <c:order val="20"/>
          <c:marker>
            <c:symbol val="none"/>
          </c:marker>
          <c:smooth val="0"/>
        </c:ser>
        <c:ser>
          <c:idx val="21"/>
          <c:order val="21"/>
          <c:marker>
            <c:symbol val="none"/>
          </c:marker>
          <c:smooth val="0"/>
        </c:ser>
        <c:ser>
          <c:idx val="22"/>
          <c:order val="22"/>
          <c:marker>
            <c:symbol val="none"/>
          </c:marker>
          <c:smooth val="0"/>
        </c:ser>
        <c:ser>
          <c:idx val="23"/>
          <c:order val="23"/>
          <c:marker>
            <c:symbol val="none"/>
          </c:marker>
          <c:smooth val="0"/>
        </c:ser>
        <c:ser>
          <c:idx val="24"/>
          <c:order val="24"/>
          <c:marker>
            <c:symbol val="none"/>
          </c:marker>
          <c:smooth val="0"/>
        </c:ser>
        <c:ser>
          <c:idx val="25"/>
          <c:order val="25"/>
          <c:marker>
            <c:symbol val="none"/>
          </c:marker>
          <c:smooth val="0"/>
        </c:ser>
        <c:ser>
          <c:idx val="26"/>
          <c:order val="26"/>
          <c:marker>
            <c:symbol val="none"/>
          </c:marker>
          <c:smooth val="0"/>
        </c:ser>
        <c:ser>
          <c:idx val="27"/>
          <c:order val="27"/>
          <c:marker>
            <c:symbol val="none"/>
          </c:marker>
          <c:smooth val="0"/>
        </c:ser>
        <c:ser>
          <c:idx val="28"/>
          <c:order val="28"/>
          <c:marker>
            <c:symbol val="none"/>
          </c:marker>
          <c:smooth val="0"/>
        </c:ser>
        <c:ser>
          <c:idx val="29"/>
          <c:order val="29"/>
          <c:marker>
            <c:symbol val="none"/>
          </c:marker>
          <c:smooth val="0"/>
        </c:ser>
        <c:ser>
          <c:idx val="30"/>
          <c:order val="30"/>
          <c:marker>
            <c:symbol val="none"/>
          </c:marker>
          <c:smooth val="0"/>
        </c:ser>
        <c:ser>
          <c:idx val="31"/>
          <c:order val="31"/>
          <c:marker>
            <c:symbol val="none"/>
          </c:marker>
          <c:smooth val="0"/>
        </c:ser>
        <c:ser>
          <c:idx val="32"/>
          <c:order val="32"/>
          <c:marker>
            <c:symbol val="none"/>
          </c:marker>
          <c:smooth val="0"/>
        </c:ser>
        <c:ser>
          <c:idx val="33"/>
          <c:order val="33"/>
          <c:marker>
            <c:symbol val="none"/>
          </c:marker>
          <c:smooth val="0"/>
        </c:ser>
        <c:ser>
          <c:idx val="34"/>
          <c:order val="34"/>
          <c:marker>
            <c:symbol val="none"/>
          </c:marker>
          <c:smooth val="0"/>
        </c:ser>
        <c:ser>
          <c:idx val="35"/>
          <c:order val="35"/>
          <c:marker>
            <c:symbol val="none"/>
          </c:marker>
          <c:smooth val="0"/>
        </c:ser>
        <c:ser>
          <c:idx val="36"/>
          <c:order val="36"/>
          <c:marker>
            <c:symbol val="none"/>
          </c:marker>
          <c:smooth val="0"/>
        </c:ser>
        <c:ser>
          <c:idx val="37"/>
          <c:order val="37"/>
          <c:marker>
            <c:symbol val="none"/>
          </c:marker>
          <c:smooth val="0"/>
        </c:ser>
        <c:ser>
          <c:idx val="38"/>
          <c:order val="38"/>
          <c:marker>
            <c:symbol val="none"/>
          </c:marker>
          <c:smooth val="0"/>
        </c:ser>
        <c:ser>
          <c:idx val="39"/>
          <c:order val="39"/>
          <c:marker>
            <c:symbol val="none"/>
          </c:marker>
          <c:smooth val="0"/>
        </c:ser>
        <c:ser>
          <c:idx val="40"/>
          <c:order val="40"/>
          <c:marker>
            <c:symbol val="none"/>
          </c:marker>
          <c:smooth val="0"/>
        </c:ser>
        <c:ser>
          <c:idx val="41"/>
          <c:order val="41"/>
          <c:marker>
            <c:symbol val="none"/>
          </c:marker>
          <c:smooth val="0"/>
        </c:ser>
        <c:ser>
          <c:idx val="42"/>
          <c:order val="42"/>
          <c:marker>
            <c:symbol val="none"/>
          </c:marker>
          <c:smooth val="0"/>
        </c:ser>
        <c:ser>
          <c:idx val="43"/>
          <c:order val="43"/>
          <c:marker>
            <c:symbol val="none"/>
          </c:marker>
          <c:smooth val="0"/>
        </c:ser>
        <c:ser>
          <c:idx val="44"/>
          <c:order val="44"/>
          <c:marker>
            <c:symbol val="none"/>
          </c:marker>
          <c:smooth val="0"/>
        </c:ser>
        <c:ser>
          <c:idx val="45"/>
          <c:order val="45"/>
          <c:marker>
            <c:symbol val="none"/>
          </c:marker>
          <c:smooth val="0"/>
        </c:ser>
        <c:ser>
          <c:idx val="46"/>
          <c:order val="46"/>
          <c:marker>
            <c:symbol val="none"/>
          </c:marker>
          <c:smooth val="0"/>
        </c:ser>
        <c:ser>
          <c:idx val="47"/>
          <c:order val="47"/>
          <c:marker>
            <c:symbol val="none"/>
          </c:marker>
          <c:smooth val="0"/>
        </c:ser>
        <c:ser>
          <c:idx val="48"/>
          <c:order val="48"/>
          <c:marker>
            <c:symbol val="none"/>
          </c:marker>
          <c:smooth val="0"/>
        </c:ser>
        <c:ser>
          <c:idx val="49"/>
          <c:order val="49"/>
          <c:marker>
            <c:symbol val="none"/>
          </c:marker>
          <c:smooth val="0"/>
        </c:ser>
        <c:ser>
          <c:idx val="50"/>
          <c:order val="50"/>
          <c:marker>
            <c:symbol val="none"/>
          </c:marker>
          <c:smooth val="0"/>
        </c:ser>
        <c:ser>
          <c:idx val="51"/>
          <c:order val="51"/>
          <c:marker>
            <c:symbol val="none"/>
          </c:marker>
          <c:smooth val="0"/>
        </c:ser>
        <c:ser>
          <c:idx val="52"/>
          <c:order val="52"/>
          <c:marker>
            <c:symbol val="none"/>
          </c:marker>
          <c:smooth val="0"/>
        </c:ser>
        <c:ser>
          <c:idx val="53"/>
          <c:order val="53"/>
          <c:marker>
            <c:symbol val="none"/>
          </c:marker>
          <c:smooth val="0"/>
        </c:ser>
        <c:ser>
          <c:idx val="54"/>
          <c:order val="54"/>
          <c:marker>
            <c:symbol val="none"/>
          </c:marker>
          <c:smooth val="0"/>
        </c:ser>
        <c:ser>
          <c:idx val="55"/>
          <c:order val="55"/>
          <c:marker>
            <c:symbol val="none"/>
          </c:marker>
          <c:smooth val="0"/>
        </c:ser>
        <c:ser>
          <c:idx val="56"/>
          <c:order val="56"/>
          <c:marker>
            <c:symbol val="none"/>
          </c:marker>
          <c:smooth val="0"/>
        </c:ser>
        <c:ser>
          <c:idx val="57"/>
          <c:order val="57"/>
          <c:marker>
            <c:symbol val="none"/>
          </c:marker>
          <c:smooth val="0"/>
        </c:ser>
        <c:ser>
          <c:idx val="58"/>
          <c:order val="58"/>
          <c:marker>
            <c:symbol val="none"/>
          </c:marker>
          <c:smooth val="0"/>
        </c:ser>
        <c:ser>
          <c:idx val="59"/>
          <c:order val="59"/>
          <c:marker>
            <c:symbol val="none"/>
          </c:marker>
          <c:smooth val="0"/>
        </c:ser>
        <c:ser>
          <c:idx val="60"/>
          <c:order val="60"/>
          <c:marker>
            <c:symbol val="none"/>
          </c:marker>
          <c:smooth val="0"/>
        </c:ser>
        <c:ser>
          <c:idx val="61"/>
          <c:order val="61"/>
          <c:marker>
            <c:symbol val="none"/>
          </c:marker>
          <c:smooth val="0"/>
        </c:ser>
        <c:ser>
          <c:idx val="62"/>
          <c:order val="62"/>
          <c:marker>
            <c:symbol val="none"/>
          </c:marker>
          <c:smooth val="0"/>
        </c:ser>
        <c:ser>
          <c:idx val="63"/>
          <c:order val="63"/>
          <c:marker>
            <c:symbol val="none"/>
          </c:marker>
          <c:smooth val="0"/>
        </c:ser>
        <c:ser>
          <c:idx val="64"/>
          <c:order val="64"/>
          <c:marker>
            <c:symbol val="none"/>
          </c:marker>
          <c:smooth val="0"/>
        </c:ser>
        <c:ser>
          <c:idx val="65"/>
          <c:order val="65"/>
          <c:marker>
            <c:symbol val="none"/>
          </c:marker>
          <c:smooth val="0"/>
        </c:ser>
        <c:ser>
          <c:idx val="66"/>
          <c:order val="66"/>
          <c:marker>
            <c:symbol val="none"/>
          </c:marker>
          <c:smooth val="0"/>
        </c:ser>
        <c:ser>
          <c:idx val="67"/>
          <c:order val="67"/>
          <c:marker>
            <c:symbol val="none"/>
          </c:marker>
          <c:smooth val="0"/>
        </c:ser>
        <c:ser>
          <c:idx val="68"/>
          <c:order val="68"/>
          <c:marker>
            <c:symbol val="none"/>
          </c:marker>
          <c:smooth val="0"/>
        </c:ser>
        <c:ser>
          <c:idx val="69"/>
          <c:order val="69"/>
          <c:marker>
            <c:symbol val="none"/>
          </c:marker>
          <c:smooth val="0"/>
        </c:ser>
        <c:ser>
          <c:idx val="70"/>
          <c:order val="70"/>
          <c:marker>
            <c:symbol val="none"/>
          </c:marker>
          <c:smooth val="0"/>
        </c:ser>
        <c:ser>
          <c:idx val="71"/>
          <c:order val="71"/>
          <c:marker>
            <c:symbol val="none"/>
          </c:marker>
          <c:smooth val="0"/>
        </c:ser>
        <c:ser>
          <c:idx val="72"/>
          <c:order val="72"/>
          <c:marker>
            <c:symbol val="none"/>
          </c:marker>
          <c:smooth val="0"/>
        </c:ser>
        <c:ser>
          <c:idx val="73"/>
          <c:order val="73"/>
          <c:marker>
            <c:symbol val="none"/>
          </c:marker>
          <c:smooth val="0"/>
        </c:ser>
        <c:ser>
          <c:idx val="74"/>
          <c:order val="74"/>
          <c:marker>
            <c:symbol val="none"/>
          </c:marker>
          <c:smooth val="0"/>
        </c:ser>
        <c:ser>
          <c:idx val="75"/>
          <c:order val="75"/>
          <c:marker>
            <c:symbol val="none"/>
          </c:marker>
          <c:smooth val="0"/>
        </c:ser>
        <c:ser>
          <c:idx val="76"/>
          <c:order val="76"/>
          <c:marker>
            <c:symbol val="none"/>
          </c:marker>
          <c:smooth val="0"/>
        </c:ser>
        <c:ser>
          <c:idx val="77"/>
          <c:order val="77"/>
          <c:marker>
            <c:symbol val="none"/>
          </c:marker>
          <c:smooth val="0"/>
        </c:ser>
        <c:ser>
          <c:idx val="78"/>
          <c:order val="78"/>
          <c:marker>
            <c:symbol val="none"/>
          </c:marker>
          <c:smooth val="0"/>
        </c:ser>
        <c:ser>
          <c:idx val="79"/>
          <c:order val="79"/>
          <c:marker>
            <c:symbol val="none"/>
          </c:marker>
          <c:smooth val="0"/>
        </c:ser>
        <c:ser>
          <c:idx val="80"/>
          <c:order val="80"/>
          <c:marker>
            <c:symbol val="none"/>
          </c:marker>
          <c:smooth val="0"/>
        </c:ser>
        <c:ser>
          <c:idx val="81"/>
          <c:order val="81"/>
          <c:marker>
            <c:symbol val="none"/>
          </c:marker>
          <c:smooth val="0"/>
        </c:ser>
        <c:ser>
          <c:idx val="82"/>
          <c:order val="82"/>
          <c:marker>
            <c:symbol val="none"/>
          </c:marker>
          <c:smooth val="0"/>
        </c:ser>
        <c:ser>
          <c:idx val="83"/>
          <c:order val="83"/>
          <c:marker>
            <c:symbol val="none"/>
          </c:marker>
          <c:smooth val="0"/>
        </c:ser>
        <c:ser>
          <c:idx val="84"/>
          <c:order val="84"/>
          <c:marker>
            <c:symbol val="none"/>
          </c:marker>
          <c:smooth val="0"/>
        </c:ser>
        <c:ser>
          <c:idx val="85"/>
          <c:order val="85"/>
          <c:marker>
            <c:symbol val="none"/>
          </c:marker>
          <c:smooth val="0"/>
        </c:ser>
        <c:ser>
          <c:idx val="86"/>
          <c:order val="86"/>
          <c:marker>
            <c:symbol val="none"/>
          </c:marker>
          <c:smooth val="0"/>
        </c:ser>
        <c:ser>
          <c:idx val="87"/>
          <c:order val="87"/>
          <c:marker>
            <c:symbol val="none"/>
          </c:marker>
          <c:smooth val="0"/>
        </c:ser>
        <c:ser>
          <c:idx val="88"/>
          <c:order val="88"/>
          <c:marker>
            <c:symbol val="none"/>
          </c:marker>
          <c:smooth val="0"/>
        </c:ser>
        <c:ser>
          <c:idx val="89"/>
          <c:order val="89"/>
          <c:marker>
            <c:symbol val="none"/>
          </c:marker>
          <c:smooth val="0"/>
        </c:ser>
        <c:ser>
          <c:idx val="90"/>
          <c:order val="90"/>
          <c:marker>
            <c:symbol val="none"/>
          </c:marker>
          <c:smooth val="0"/>
        </c:ser>
        <c:ser>
          <c:idx val="91"/>
          <c:order val="91"/>
          <c:marker>
            <c:symbol val="none"/>
          </c:marker>
          <c:smooth val="0"/>
        </c:ser>
        <c:ser>
          <c:idx val="92"/>
          <c:order val="92"/>
          <c:marker>
            <c:symbol val="none"/>
          </c:marker>
          <c:smooth val="0"/>
        </c:ser>
        <c:ser>
          <c:idx val="93"/>
          <c:order val="93"/>
          <c:marker>
            <c:symbol val="none"/>
          </c:marker>
          <c:smooth val="0"/>
        </c:ser>
        <c:ser>
          <c:idx val="94"/>
          <c:order val="94"/>
          <c:marker>
            <c:symbol val="none"/>
          </c:marker>
          <c:smooth val="0"/>
        </c:ser>
        <c:ser>
          <c:idx val="95"/>
          <c:order val="95"/>
          <c:marker>
            <c:symbol val="none"/>
          </c:marker>
          <c:smooth val="0"/>
        </c:ser>
        <c:ser>
          <c:idx val="96"/>
          <c:order val="96"/>
          <c:marker>
            <c:symbol val="none"/>
          </c:marker>
          <c:smooth val="0"/>
        </c:ser>
        <c:ser>
          <c:idx val="97"/>
          <c:order val="97"/>
          <c:marker>
            <c:symbol val="none"/>
          </c:marker>
          <c:smooth val="0"/>
        </c:ser>
        <c:ser>
          <c:idx val="98"/>
          <c:order val="98"/>
          <c:marker>
            <c:symbol val="none"/>
          </c:marker>
          <c:smooth val="0"/>
        </c:ser>
        <c:ser>
          <c:idx val="99"/>
          <c:order val="99"/>
          <c:marker>
            <c:symbol val="none"/>
          </c:marker>
          <c:smooth val="0"/>
        </c:ser>
        <c:ser>
          <c:idx val="100"/>
          <c:order val="100"/>
          <c:marker>
            <c:symbol val="none"/>
          </c:marker>
          <c:smooth val="0"/>
        </c:ser>
        <c:ser>
          <c:idx val="101"/>
          <c:order val="101"/>
          <c:marker>
            <c:symbol val="none"/>
          </c:marker>
          <c:smooth val="0"/>
        </c:ser>
        <c:ser>
          <c:idx val="102"/>
          <c:order val="102"/>
          <c:marker>
            <c:symbol val="none"/>
          </c:marker>
          <c:smooth val="0"/>
        </c:ser>
        <c:ser>
          <c:idx val="103"/>
          <c:order val="103"/>
          <c:marker>
            <c:symbol val="none"/>
          </c:marker>
          <c:smooth val="0"/>
        </c:ser>
        <c:ser>
          <c:idx val="104"/>
          <c:order val="104"/>
          <c:marker>
            <c:symbol val="none"/>
          </c:marker>
          <c:smooth val="0"/>
        </c:ser>
        <c:ser>
          <c:idx val="105"/>
          <c:order val="105"/>
          <c:marker>
            <c:symbol val="none"/>
          </c:marker>
          <c:smooth val="0"/>
        </c:ser>
        <c:ser>
          <c:idx val="106"/>
          <c:order val="106"/>
          <c:marker>
            <c:symbol val="none"/>
          </c:marker>
          <c:smooth val="0"/>
        </c:ser>
        <c:ser>
          <c:idx val="107"/>
          <c:order val="107"/>
          <c:marker>
            <c:symbol val="none"/>
          </c:marker>
          <c:smooth val="0"/>
        </c:ser>
        <c:ser>
          <c:idx val="108"/>
          <c:order val="108"/>
          <c:marker>
            <c:symbol val="none"/>
          </c:marker>
          <c:smooth val="0"/>
        </c:ser>
        <c:ser>
          <c:idx val="109"/>
          <c:order val="109"/>
          <c:marker>
            <c:symbol val="none"/>
          </c:marker>
          <c:smooth val="0"/>
        </c:ser>
        <c:ser>
          <c:idx val="110"/>
          <c:order val="110"/>
          <c:marker>
            <c:symbol val="none"/>
          </c:marker>
          <c:smooth val="0"/>
        </c:ser>
        <c:ser>
          <c:idx val="111"/>
          <c:order val="111"/>
          <c:marker>
            <c:symbol val="none"/>
          </c:marker>
          <c:smooth val="0"/>
        </c:ser>
        <c:ser>
          <c:idx val="112"/>
          <c:order val="112"/>
          <c:marker>
            <c:symbol val="none"/>
          </c:marker>
          <c:smooth val="0"/>
        </c:ser>
        <c:ser>
          <c:idx val="113"/>
          <c:order val="113"/>
          <c:marker>
            <c:symbol val="none"/>
          </c:marker>
          <c:smooth val="0"/>
        </c:ser>
        <c:ser>
          <c:idx val="114"/>
          <c:order val="114"/>
          <c:marker>
            <c:symbol val="none"/>
          </c:marker>
          <c:smooth val="0"/>
        </c:ser>
        <c:ser>
          <c:idx val="115"/>
          <c:order val="115"/>
          <c:marker>
            <c:symbol val="none"/>
          </c:marker>
          <c:smooth val="0"/>
        </c:ser>
        <c:ser>
          <c:idx val="116"/>
          <c:order val="116"/>
          <c:marker>
            <c:symbol val="none"/>
          </c:marker>
          <c:smooth val="0"/>
        </c:ser>
        <c:ser>
          <c:idx val="117"/>
          <c:order val="117"/>
          <c:marker>
            <c:symbol val="none"/>
          </c:marker>
          <c:smooth val="0"/>
        </c:ser>
        <c:ser>
          <c:idx val="118"/>
          <c:order val="118"/>
          <c:marker>
            <c:symbol val="none"/>
          </c:marker>
          <c:smooth val="0"/>
        </c:ser>
        <c:ser>
          <c:idx val="119"/>
          <c:order val="119"/>
          <c:marker>
            <c:symbol val="none"/>
          </c:marker>
          <c:smooth val="0"/>
        </c:ser>
        <c:ser>
          <c:idx val="120"/>
          <c:order val="120"/>
          <c:marker>
            <c:symbol val="none"/>
          </c:marker>
          <c:smooth val="0"/>
        </c:ser>
        <c:ser>
          <c:idx val="121"/>
          <c:order val="121"/>
          <c:marker>
            <c:symbol val="none"/>
          </c:marker>
          <c:smooth val="0"/>
        </c:ser>
        <c:ser>
          <c:idx val="122"/>
          <c:order val="122"/>
          <c:marker>
            <c:symbol val="none"/>
          </c:marker>
          <c:smooth val="0"/>
        </c:ser>
        <c:ser>
          <c:idx val="123"/>
          <c:order val="123"/>
          <c:marker>
            <c:symbol val="none"/>
          </c:marker>
          <c:smooth val="0"/>
        </c:ser>
        <c:ser>
          <c:idx val="124"/>
          <c:order val="124"/>
          <c:marker>
            <c:symbol val="none"/>
          </c:marker>
          <c:smooth val="0"/>
        </c:ser>
        <c:ser>
          <c:idx val="125"/>
          <c:order val="125"/>
          <c:marker>
            <c:symbol val="none"/>
          </c:marker>
          <c:smooth val="0"/>
        </c:ser>
        <c:ser>
          <c:idx val="126"/>
          <c:order val="126"/>
          <c:marker>
            <c:symbol val="none"/>
          </c:marker>
          <c:smooth val="0"/>
        </c:ser>
        <c:ser>
          <c:idx val="127"/>
          <c:order val="127"/>
          <c:marker>
            <c:symbol val="none"/>
          </c:marker>
          <c:smooth val="0"/>
        </c:ser>
        <c:ser>
          <c:idx val="128"/>
          <c:order val="128"/>
          <c:marker>
            <c:symbol val="none"/>
          </c:marker>
          <c:smooth val="0"/>
        </c:ser>
        <c:ser>
          <c:idx val="129"/>
          <c:order val="129"/>
          <c:marker>
            <c:symbol val="none"/>
          </c:marker>
          <c:smooth val="0"/>
        </c:ser>
        <c:ser>
          <c:idx val="130"/>
          <c:order val="130"/>
          <c:marker>
            <c:symbol val="none"/>
          </c:marker>
          <c:smooth val="0"/>
        </c:ser>
        <c:ser>
          <c:idx val="131"/>
          <c:order val="131"/>
          <c:marker>
            <c:symbol val="none"/>
          </c:marker>
          <c:smooth val="0"/>
        </c:ser>
        <c:ser>
          <c:idx val="132"/>
          <c:order val="132"/>
          <c:marker>
            <c:symbol val="none"/>
          </c:marker>
          <c:smooth val="0"/>
        </c:ser>
        <c:ser>
          <c:idx val="133"/>
          <c:order val="133"/>
          <c:marker>
            <c:symbol val="none"/>
          </c:marker>
          <c:smooth val="0"/>
        </c:ser>
        <c:ser>
          <c:idx val="134"/>
          <c:order val="134"/>
          <c:marker>
            <c:symbol val="none"/>
          </c:marker>
          <c:smooth val="0"/>
        </c:ser>
        <c:ser>
          <c:idx val="135"/>
          <c:order val="135"/>
          <c:marker>
            <c:symbol val="none"/>
          </c:marker>
          <c:smooth val="0"/>
        </c:ser>
        <c:ser>
          <c:idx val="136"/>
          <c:order val="136"/>
          <c:marker>
            <c:symbol val="none"/>
          </c:marker>
          <c:smooth val="0"/>
        </c:ser>
        <c:ser>
          <c:idx val="137"/>
          <c:order val="137"/>
          <c:marker>
            <c:symbol val="none"/>
          </c:marker>
          <c:smooth val="0"/>
        </c:ser>
        <c:ser>
          <c:idx val="138"/>
          <c:order val="138"/>
          <c:marker>
            <c:symbol val="none"/>
          </c:marker>
          <c:smooth val="0"/>
        </c:ser>
        <c:ser>
          <c:idx val="139"/>
          <c:order val="139"/>
          <c:marker>
            <c:symbol val="none"/>
          </c:marker>
          <c:smooth val="0"/>
        </c:ser>
        <c:ser>
          <c:idx val="140"/>
          <c:order val="140"/>
          <c:marker>
            <c:symbol val="none"/>
          </c:marker>
          <c:smooth val="0"/>
        </c:ser>
        <c:ser>
          <c:idx val="141"/>
          <c:order val="141"/>
          <c:marker>
            <c:symbol val="none"/>
          </c:marker>
          <c:smooth val="0"/>
        </c:ser>
        <c:ser>
          <c:idx val="142"/>
          <c:order val="142"/>
          <c:marker>
            <c:symbol val="none"/>
          </c:marker>
          <c:smooth val="0"/>
        </c:ser>
        <c:ser>
          <c:idx val="143"/>
          <c:order val="143"/>
          <c:marker>
            <c:symbol val="none"/>
          </c:marker>
          <c:smooth val="0"/>
        </c:ser>
        <c:ser>
          <c:idx val="144"/>
          <c:order val="144"/>
          <c:marker>
            <c:symbol val="none"/>
          </c:marker>
          <c:smooth val="0"/>
        </c:ser>
        <c:ser>
          <c:idx val="145"/>
          <c:order val="145"/>
          <c:marker>
            <c:symbol val="none"/>
          </c:marker>
          <c:smooth val="0"/>
        </c:ser>
        <c:ser>
          <c:idx val="146"/>
          <c:order val="146"/>
          <c:marker>
            <c:symbol val="none"/>
          </c:marker>
          <c:smooth val="0"/>
        </c:ser>
        <c:ser>
          <c:idx val="147"/>
          <c:order val="147"/>
          <c:marker>
            <c:symbol val="none"/>
          </c:marker>
          <c:smooth val="0"/>
        </c:ser>
        <c:ser>
          <c:idx val="148"/>
          <c:order val="148"/>
          <c:marker>
            <c:symbol val="none"/>
          </c:marker>
          <c:smooth val="0"/>
        </c:ser>
        <c:ser>
          <c:idx val="149"/>
          <c:order val="149"/>
          <c:marker>
            <c:symbol val="none"/>
          </c:marker>
          <c:smooth val="0"/>
        </c:ser>
        <c:ser>
          <c:idx val="150"/>
          <c:order val="150"/>
          <c:marker>
            <c:symbol val="none"/>
          </c:marker>
          <c:smooth val="0"/>
        </c:ser>
        <c:ser>
          <c:idx val="151"/>
          <c:order val="151"/>
          <c:marker>
            <c:symbol val="none"/>
          </c:marker>
          <c:smooth val="0"/>
        </c:ser>
        <c:ser>
          <c:idx val="152"/>
          <c:order val="152"/>
          <c:marker>
            <c:symbol val="none"/>
          </c:marker>
          <c:smooth val="0"/>
        </c:ser>
        <c:ser>
          <c:idx val="153"/>
          <c:order val="153"/>
          <c:marker>
            <c:symbol val="none"/>
          </c:marker>
          <c:smooth val="0"/>
        </c:ser>
        <c:ser>
          <c:idx val="154"/>
          <c:order val="154"/>
          <c:marker>
            <c:symbol val="none"/>
          </c:marker>
          <c:smooth val="0"/>
        </c:ser>
        <c:ser>
          <c:idx val="155"/>
          <c:order val="155"/>
          <c:marker>
            <c:symbol val="none"/>
          </c:marker>
          <c:smooth val="0"/>
        </c:ser>
        <c:ser>
          <c:idx val="156"/>
          <c:order val="156"/>
          <c:marker>
            <c:symbol val="none"/>
          </c:marker>
          <c:smooth val="0"/>
        </c:ser>
        <c:ser>
          <c:idx val="157"/>
          <c:order val="157"/>
          <c:marker>
            <c:symbol val="none"/>
          </c:marker>
          <c:smooth val="0"/>
        </c:ser>
        <c:ser>
          <c:idx val="158"/>
          <c:order val="158"/>
          <c:marker>
            <c:symbol val="none"/>
          </c:marker>
          <c:smooth val="0"/>
        </c:ser>
        <c:ser>
          <c:idx val="159"/>
          <c:order val="159"/>
          <c:marker>
            <c:symbol val="none"/>
          </c:marker>
          <c:smooth val="0"/>
        </c:ser>
        <c:ser>
          <c:idx val="160"/>
          <c:order val="160"/>
          <c:marker>
            <c:symbol val="none"/>
          </c:marker>
          <c:smooth val="0"/>
        </c:ser>
        <c:ser>
          <c:idx val="161"/>
          <c:order val="161"/>
          <c:marker>
            <c:symbol val="none"/>
          </c:marker>
          <c:smooth val="0"/>
        </c:ser>
        <c:ser>
          <c:idx val="162"/>
          <c:order val="162"/>
          <c:marker>
            <c:symbol val="none"/>
          </c:marker>
          <c:smooth val="0"/>
        </c:ser>
        <c:ser>
          <c:idx val="163"/>
          <c:order val="163"/>
          <c:marker>
            <c:symbol val="none"/>
          </c:marker>
          <c:smooth val="0"/>
        </c:ser>
        <c:ser>
          <c:idx val="164"/>
          <c:order val="164"/>
          <c:marker>
            <c:symbol val="none"/>
          </c:marker>
          <c:smooth val="0"/>
        </c:ser>
        <c:ser>
          <c:idx val="165"/>
          <c:order val="165"/>
          <c:marker>
            <c:symbol val="none"/>
          </c:marker>
          <c:smooth val="0"/>
        </c:ser>
        <c:ser>
          <c:idx val="166"/>
          <c:order val="166"/>
          <c:marker>
            <c:symbol val="none"/>
          </c:marker>
          <c:smooth val="0"/>
        </c:ser>
        <c:ser>
          <c:idx val="167"/>
          <c:order val="167"/>
          <c:marker>
            <c:symbol val="none"/>
          </c:marker>
          <c:smooth val="0"/>
        </c:ser>
        <c:ser>
          <c:idx val="168"/>
          <c:order val="168"/>
          <c:marker>
            <c:symbol val="none"/>
          </c:marker>
          <c:smooth val="0"/>
        </c:ser>
        <c:ser>
          <c:idx val="169"/>
          <c:order val="169"/>
          <c:marker>
            <c:symbol val="none"/>
          </c:marker>
          <c:smooth val="0"/>
        </c:ser>
        <c:ser>
          <c:idx val="170"/>
          <c:order val="170"/>
          <c:marker>
            <c:symbol val="none"/>
          </c:marker>
          <c:smooth val="0"/>
        </c:ser>
        <c:ser>
          <c:idx val="171"/>
          <c:order val="171"/>
          <c:marker>
            <c:symbol val="none"/>
          </c:marker>
          <c:smooth val="0"/>
        </c:ser>
        <c:ser>
          <c:idx val="172"/>
          <c:order val="172"/>
          <c:marker>
            <c:symbol val="none"/>
          </c:marker>
          <c:smooth val="0"/>
        </c:ser>
        <c:ser>
          <c:idx val="173"/>
          <c:order val="173"/>
          <c:marker>
            <c:symbol val="none"/>
          </c:marker>
          <c:smooth val="0"/>
        </c:ser>
        <c:ser>
          <c:idx val="174"/>
          <c:order val="174"/>
          <c:marker>
            <c:symbol val="none"/>
          </c:marker>
          <c:smooth val="0"/>
        </c:ser>
        <c:ser>
          <c:idx val="175"/>
          <c:order val="175"/>
          <c:marker>
            <c:symbol val="none"/>
          </c:marker>
          <c:smooth val="0"/>
        </c:ser>
        <c:ser>
          <c:idx val="176"/>
          <c:order val="176"/>
          <c:marker>
            <c:symbol val="none"/>
          </c:marker>
          <c:smooth val="0"/>
        </c:ser>
        <c:ser>
          <c:idx val="177"/>
          <c:order val="177"/>
          <c:marker>
            <c:symbol val="none"/>
          </c:marker>
          <c:smooth val="0"/>
        </c:ser>
        <c:ser>
          <c:idx val="178"/>
          <c:order val="178"/>
          <c:marker>
            <c:symbol val="none"/>
          </c:marker>
          <c:smooth val="0"/>
        </c:ser>
        <c:ser>
          <c:idx val="179"/>
          <c:order val="179"/>
          <c:marker>
            <c:symbol val="none"/>
          </c:marker>
          <c:smooth val="0"/>
        </c:ser>
        <c:ser>
          <c:idx val="180"/>
          <c:order val="180"/>
          <c:marker>
            <c:symbol val="none"/>
          </c:marker>
          <c:smooth val="0"/>
        </c:ser>
        <c:ser>
          <c:idx val="181"/>
          <c:order val="181"/>
          <c:marker>
            <c:symbol val="none"/>
          </c:marker>
          <c:smooth val="0"/>
        </c:ser>
        <c:ser>
          <c:idx val="182"/>
          <c:order val="182"/>
          <c:marker>
            <c:symbol val="none"/>
          </c:marker>
          <c:smooth val="0"/>
        </c:ser>
        <c:ser>
          <c:idx val="183"/>
          <c:order val="183"/>
          <c:marker>
            <c:symbol val="none"/>
          </c:marker>
          <c:smooth val="0"/>
        </c:ser>
        <c:ser>
          <c:idx val="184"/>
          <c:order val="184"/>
          <c:marker>
            <c:symbol val="none"/>
          </c:marker>
          <c:smooth val="0"/>
        </c:ser>
        <c:ser>
          <c:idx val="185"/>
          <c:order val="185"/>
          <c:marker>
            <c:symbol val="none"/>
          </c:marker>
          <c:smooth val="0"/>
        </c:ser>
        <c:ser>
          <c:idx val="186"/>
          <c:order val="186"/>
          <c:marker>
            <c:symbol val="none"/>
          </c:marker>
          <c:smooth val="0"/>
        </c:ser>
        <c:ser>
          <c:idx val="187"/>
          <c:order val="187"/>
          <c:marker>
            <c:symbol val="none"/>
          </c:marker>
          <c:smooth val="0"/>
        </c:ser>
        <c:ser>
          <c:idx val="188"/>
          <c:order val="188"/>
          <c:marker>
            <c:symbol val="none"/>
          </c:marker>
          <c:smooth val="0"/>
        </c:ser>
        <c:ser>
          <c:idx val="189"/>
          <c:order val="189"/>
          <c:marker>
            <c:symbol val="none"/>
          </c:marker>
          <c:smooth val="0"/>
        </c:ser>
        <c:ser>
          <c:idx val="190"/>
          <c:order val="190"/>
          <c:marker>
            <c:symbol val="none"/>
          </c:marker>
          <c:smooth val="0"/>
        </c:ser>
        <c:ser>
          <c:idx val="191"/>
          <c:order val="191"/>
          <c:marker>
            <c:symbol val="none"/>
          </c:marker>
          <c:smooth val="0"/>
        </c:ser>
        <c:ser>
          <c:idx val="192"/>
          <c:order val="192"/>
          <c:marker>
            <c:symbol val="none"/>
          </c:marker>
          <c:smooth val="0"/>
        </c:ser>
        <c:ser>
          <c:idx val="193"/>
          <c:order val="193"/>
          <c:marker>
            <c:symbol val="none"/>
          </c:marker>
          <c:smooth val="0"/>
        </c:ser>
        <c:ser>
          <c:idx val="194"/>
          <c:order val="194"/>
          <c:marker>
            <c:symbol val="none"/>
          </c:marker>
          <c:smooth val="0"/>
        </c:ser>
        <c:ser>
          <c:idx val="195"/>
          <c:order val="195"/>
          <c:marker>
            <c:symbol val="none"/>
          </c:marker>
          <c:smooth val="0"/>
        </c:ser>
        <c:ser>
          <c:idx val="196"/>
          <c:order val="196"/>
          <c:marker>
            <c:symbol val="none"/>
          </c:marker>
          <c:smooth val="0"/>
        </c:ser>
        <c:ser>
          <c:idx val="197"/>
          <c:order val="197"/>
          <c:marker>
            <c:symbol val="none"/>
          </c:marker>
          <c:smooth val="0"/>
        </c:ser>
        <c:ser>
          <c:idx val="198"/>
          <c:order val="198"/>
          <c:marker>
            <c:symbol val="none"/>
          </c:marker>
          <c:smooth val="0"/>
        </c:ser>
        <c:ser>
          <c:idx val="199"/>
          <c:order val="199"/>
          <c:marker>
            <c:symbol val="none"/>
          </c:marker>
          <c:smooth val="0"/>
        </c:ser>
        <c:ser>
          <c:idx val="200"/>
          <c:order val="200"/>
          <c:marker>
            <c:symbol val="none"/>
          </c:marker>
          <c:smooth val="0"/>
        </c:ser>
        <c:ser>
          <c:idx val="201"/>
          <c:order val="201"/>
          <c:marker>
            <c:symbol val="none"/>
          </c:marker>
          <c:smooth val="0"/>
        </c:ser>
        <c:ser>
          <c:idx val="202"/>
          <c:order val="202"/>
          <c:marker>
            <c:symbol val="none"/>
          </c:marker>
          <c:smooth val="0"/>
        </c:ser>
        <c:ser>
          <c:idx val="203"/>
          <c:order val="203"/>
          <c:marker>
            <c:symbol val="none"/>
          </c:marker>
          <c:smooth val="0"/>
        </c:ser>
        <c:ser>
          <c:idx val="204"/>
          <c:order val="204"/>
          <c:marker>
            <c:symbol val="none"/>
          </c:marker>
          <c:smooth val="0"/>
        </c:ser>
        <c:ser>
          <c:idx val="205"/>
          <c:order val="205"/>
          <c:marker>
            <c:symbol val="none"/>
          </c:marker>
          <c:smooth val="0"/>
        </c:ser>
        <c:ser>
          <c:idx val="206"/>
          <c:order val="206"/>
          <c:marker>
            <c:symbol val="none"/>
          </c:marker>
          <c:smooth val="0"/>
        </c:ser>
        <c:ser>
          <c:idx val="207"/>
          <c:order val="207"/>
          <c:marker>
            <c:symbol val="none"/>
          </c:marker>
          <c:smooth val="0"/>
        </c:ser>
        <c:ser>
          <c:idx val="208"/>
          <c:order val="208"/>
          <c:marker>
            <c:symbol val="none"/>
          </c:marker>
          <c:smooth val="0"/>
        </c:ser>
        <c:ser>
          <c:idx val="209"/>
          <c:order val="209"/>
          <c:marker>
            <c:symbol val="none"/>
          </c:marker>
          <c:smooth val="0"/>
        </c:ser>
        <c:ser>
          <c:idx val="210"/>
          <c:order val="210"/>
          <c:marker>
            <c:symbol val="none"/>
          </c:marker>
          <c:smooth val="0"/>
        </c:ser>
        <c:ser>
          <c:idx val="211"/>
          <c:order val="211"/>
          <c:marker>
            <c:symbol val="none"/>
          </c:marker>
          <c:smooth val="0"/>
        </c:ser>
        <c:ser>
          <c:idx val="212"/>
          <c:order val="212"/>
          <c:marker>
            <c:symbol val="none"/>
          </c:marker>
          <c:smooth val="0"/>
        </c:ser>
        <c:ser>
          <c:idx val="213"/>
          <c:order val="213"/>
          <c:marker>
            <c:symbol val="none"/>
          </c:marker>
          <c:smooth val="0"/>
        </c:ser>
        <c:ser>
          <c:idx val="214"/>
          <c:order val="214"/>
          <c:marker>
            <c:symbol val="none"/>
          </c:marker>
          <c:smooth val="0"/>
        </c:ser>
        <c:ser>
          <c:idx val="215"/>
          <c:order val="215"/>
          <c:marker>
            <c:symbol val="none"/>
          </c:marker>
          <c:smooth val="0"/>
        </c:ser>
        <c:ser>
          <c:idx val="216"/>
          <c:order val="216"/>
          <c:marker>
            <c:symbol val="none"/>
          </c:marker>
          <c:smooth val="0"/>
        </c:ser>
        <c:ser>
          <c:idx val="217"/>
          <c:order val="217"/>
          <c:marker>
            <c:symbol val="none"/>
          </c:marker>
          <c:smooth val="0"/>
        </c:ser>
        <c:ser>
          <c:idx val="218"/>
          <c:order val="218"/>
          <c:marker>
            <c:symbol val="none"/>
          </c:marker>
          <c:smooth val="0"/>
        </c:ser>
        <c:ser>
          <c:idx val="219"/>
          <c:order val="219"/>
          <c:marker>
            <c:symbol val="none"/>
          </c:marker>
          <c:smooth val="0"/>
        </c:ser>
        <c:ser>
          <c:idx val="220"/>
          <c:order val="220"/>
          <c:marker>
            <c:symbol val="none"/>
          </c:marker>
          <c:smooth val="0"/>
        </c:ser>
        <c:ser>
          <c:idx val="221"/>
          <c:order val="221"/>
          <c:marker>
            <c:symbol val="none"/>
          </c:marker>
          <c:smooth val="0"/>
        </c:ser>
        <c:ser>
          <c:idx val="222"/>
          <c:order val="222"/>
          <c:marker>
            <c:symbol val="none"/>
          </c:marker>
          <c:smooth val="0"/>
        </c:ser>
        <c:ser>
          <c:idx val="223"/>
          <c:order val="223"/>
          <c:marker>
            <c:symbol val="none"/>
          </c:marker>
          <c:smooth val="0"/>
        </c:ser>
        <c:ser>
          <c:idx val="224"/>
          <c:order val="224"/>
          <c:marker>
            <c:symbol val="none"/>
          </c:marker>
          <c:smooth val="0"/>
        </c:ser>
        <c:ser>
          <c:idx val="225"/>
          <c:order val="225"/>
          <c:marker>
            <c:symbol val="none"/>
          </c:marker>
          <c:smooth val="0"/>
        </c:ser>
        <c:ser>
          <c:idx val="226"/>
          <c:order val="226"/>
          <c:marker>
            <c:symbol val="none"/>
          </c:marker>
          <c:smooth val="0"/>
        </c:ser>
        <c:ser>
          <c:idx val="227"/>
          <c:order val="227"/>
          <c:marker>
            <c:symbol val="none"/>
          </c:marker>
          <c:smooth val="0"/>
        </c:ser>
        <c:ser>
          <c:idx val="228"/>
          <c:order val="228"/>
          <c:marker>
            <c:symbol val="none"/>
          </c:marker>
          <c:smooth val="0"/>
        </c:ser>
        <c:ser>
          <c:idx val="229"/>
          <c:order val="229"/>
          <c:marker>
            <c:symbol val="none"/>
          </c:marker>
          <c:smooth val="0"/>
        </c:ser>
        <c:ser>
          <c:idx val="230"/>
          <c:order val="230"/>
          <c:marker>
            <c:symbol val="none"/>
          </c:marker>
          <c:smooth val="0"/>
        </c:ser>
        <c:ser>
          <c:idx val="231"/>
          <c:order val="231"/>
          <c:marker>
            <c:symbol val="none"/>
          </c:marker>
          <c:smooth val="0"/>
        </c:ser>
        <c:ser>
          <c:idx val="232"/>
          <c:order val="232"/>
          <c:marker>
            <c:symbol val="none"/>
          </c:marker>
          <c:smooth val="0"/>
        </c:ser>
        <c:ser>
          <c:idx val="233"/>
          <c:order val="233"/>
          <c:marker>
            <c:symbol val="none"/>
          </c:marker>
          <c:smooth val="0"/>
        </c:ser>
        <c:ser>
          <c:idx val="234"/>
          <c:order val="234"/>
          <c:marker>
            <c:symbol val="none"/>
          </c:marker>
          <c:smooth val="0"/>
        </c:ser>
        <c:ser>
          <c:idx val="235"/>
          <c:order val="235"/>
          <c:marker>
            <c:symbol val="none"/>
          </c:marker>
          <c:smooth val="0"/>
        </c:ser>
        <c:ser>
          <c:idx val="236"/>
          <c:order val="236"/>
          <c:marker>
            <c:symbol val="none"/>
          </c:marker>
          <c:smooth val="0"/>
        </c:ser>
        <c:ser>
          <c:idx val="237"/>
          <c:order val="237"/>
          <c:marker>
            <c:symbol val="none"/>
          </c:marker>
          <c:smooth val="0"/>
        </c:ser>
        <c:ser>
          <c:idx val="238"/>
          <c:order val="238"/>
          <c:marker>
            <c:symbol val="none"/>
          </c:marker>
          <c:smooth val="0"/>
        </c:ser>
        <c:ser>
          <c:idx val="239"/>
          <c:order val="239"/>
          <c:marker>
            <c:symbol val="none"/>
          </c:marker>
          <c:smooth val="0"/>
        </c:ser>
        <c:ser>
          <c:idx val="240"/>
          <c:order val="240"/>
          <c:marker>
            <c:symbol val="none"/>
          </c:marker>
          <c:smooth val="0"/>
        </c:ser>
        <c:ser>
          <c:idx val="241"/>
          <c:order val="241"/>
          <c:marker>
            <c:symbol val="none"/>
          </c:marker>
          <c:smooth val="0"/>
        </c:ser>
        <c:ser>
          <c:idx val="242"/>
          <c:order val="242"/>
          <c:marker>
            <c:symbol val="none"/>
          </c:marker>
          <c:smooth val="0"/>
        </c:ser>
        <c:ser>
          <c:idx val="243"/>
          <c:order val="243"/>
          <c:marker>
            <c:symbol val="none"/>
          </c:marker>
          <c:smooth val="0"/>
        </c:ser>
        <c:ser>
          <c:idx val="244"/>
          <c:order val="244"/>
          <c:marker>
            <c:symbol val="none"/>
          </c:marker>
          <c:smooth val="0"/>
        </c:ser>
        <c:ser>
          <c:idx val="245"/>
          <c:order val="245"/>
          <c:marker>
            <c:symbol val="none"/>
          </c:marker>
          <c:smooth val="0"/>
        </c:ser>
        <c:ser>
          <c:idx val="246"/>
          <c:order val="246"/>
          <c:marker>
            <c:symbol val="none"/>
          </c:marker>
          <c:smooth val="0"/>
        </c:ser>
        <c:ser>
          <c:idx val="247"/>
          <c:order val="247"/>
          <c:marker>
            <c:symbol val="none"/>
          </c:marker>
          <c:smooth val="0"/>
        </c:ser>
        <c:ser>
          <c:idx val="248"/>
          <c:order val="248"/>
          <c:marker>
            <c:symbol val="none"/>
          </c:marker>
          <c:smooth val="0"/>
        </c:ser>
        <c:ser>
          <c:idx val="249"/>
          <c:order val="249"/>
          <c:marker>
            <c:symbol val="none"/>
          </c:marker>
          <c:smooth val="0"/>
        </c:ser>
        <c:ser>
          <c:idx val="250"/>
          <c:order val="250"/>
          <c:marker>
            <c:symbol val="none"/>
          </c:marker>
          <c:smooth val="0"/>
        </c:ser>
        <c:ser>
          <c:idx val="251"/>
          <c:order val="251"/>
          <c:marker>
            <c:symbol val="none"/>
          </c:marker>
          <c:smooth val="0"/>
        </c:ser>
        <c:ser>
          <c:idx val="252"/>
          <c:order val="252"/>
          <c:marker>
            <c:symbol val="none"/>
          </c:marker>
          <c:smooth val="0"/>
        </c:ser>
        <c:ser>
          <c:idx val="253"/>
          <c:order val="253"/>
          <c:marker>
            <c:symbol val="none"/>
          </c:marker>
          <c:smooth val="0"/>
        </c:ser>
        <c:ser>
          <c:idx val="254"/>
          <c:order val="254"/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5296"/>
        <c:axId val="104696832"/>
      </c:lineChart>
      <c:catAx>
        <c:axId val="10469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4696832"/>
        <c:crosses val="autoZero"/>
        <c:auto val="1"/>
        <c:lblAlgn val="ctr"/>
        <c:lblOffset val="100"/>
        <c:noMultiLvlLbl val="0"/>
      </c:catAx>
      <c:valAx>
        <c:axId val="104696832"/>
        <c:scaling>
          <c:orientation val="minMax"/>
          <c:min val="20000000"/>
        </c:scaling>
        <c:delete val="0"/>
        <c:axPos val="l"/>
        <c:majorGridlines/>
        <c:numFmt formatCode="&quot;$&quot;#,##0" sourceLinked="1"/>
        <c:majorTickMark val="out"/>
        <c:minorTickMark val="none"/>
        <c:tickLblPos val="nextTo"/>
        <c:crossAx val="104695296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5" right="0.75" top="1" bottom="1" header="0.5" footer="0.5"/>
  <pageSetup orientation="portrait" horizontalDpi="4294967292" verticalDpi="4294967292"/>
  <headerFooter>
    <oddHeader>&amp;C_x000D__x000D__x000D_&amp;"Times New Roman Bold,Regular"&amp;12AVISTA CORPORATION_x000D__x000D_&amp;"Times New Roman,Regular"&amp;10WASHINGTON ELECTRIC OPERAITONS NET REVENUE VOLATILITY&amp;RExhibit__(SGH-13)_x000D_Page 2 of 4</oddHeader>
  </headerFooter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5" right="0.75" top="1" bottom="1" header="0.5" footer="0.5"/>
  <pageSetup orientation="portrait" blackAndWhite="1" horizontalDpi="4294967292" verticalDpi="4294967292"/>
  <headerFooter>
    <oddHeader>&amp;C_x000D__x000D__x000D__x000D_&amp;"Times New Roman Bold,Regular"&amp;12AVISTA CORPORATION_x000D__x000D_&amp;"Times New Roman,Regular"&amp;10WASHINGTON GAS OPERATIONS NET REVENUE VOLATILITY&amp;R&amp;"Times New Roman,Regular"Exhibit__(SGH-14)_x000D_Page 2 of 4</oddHeader>
  </headerFooter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95259" cy="81345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0.6482</cdr:x>
      <cdr:y>0.25666</cdr:y>
    </cdr:from>
    <cdr:to>
      <cdr:x>0.6497</cdr:x>
      <cdr:y>0.45161</cdr:y>
    </cdr:to>
    <cdr:sp macro="" textlink="">
      <cdr:nvSpPr>
        <cdr:cNvPr id="3" name="Straight Arrow Connector 2"/>
        <cdr:cNvSpPr/>
      </cdr:nvSpPr>
      <cdr:spPr>
        <a:xfrm xmlns:a="http://schemas.openxmlformats.org/drawingml/2006/main" rot="16200000" flipV="1">
          <a:off x="4073407" y="1721557"/>
          <a:ext cx="9409" cy="130763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0.36976</cdr:x>
      <cdr:y>0.58065</cdr:y>
    </cdr:from>
    <cdr:to>
      <cdr:x>0.37275</cdr:x>
      <cdr:y>0.777</cdr:y>
    </cdr:to>
    <cdr:sp macro="" textlink="">
      <cdr:nvSpPr>
        <cdr:cNvPr id="5" name="Straight Arrow Connector 4"/>
        <cdr:cNvSpPr/>
      </cdr:nvSpPr>
      <cdr:spPr>
        <a:xfrm xmlns:a="http://schemas.openxmlformats.org/drawingml/2006/main" rot="16200000" flipH="1">
          <a:off x="2323630" y="3894667"/>
          <a:ext cx="18815" cy="1317038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0.64371</cdr:x>
      <cdr:y>0.31557</cdr:y>
    </cdr:from>
    <cdr:to>
      <cdr:x>0.71257</cdr:x>
      <cdr:y>0.36045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4045185" y="2116667"/>
          <a:ext cx="432741" cy="3010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100">
              <a:latin typeface="Symbol" charset="2"/>
              <a:cs typeface="Symbol" charset="2"/>
            </a:rPr>
            <a:t>+3s</a:t>
          </a:r>
        </a:p>
      </cdr:txBody>
    </cdr:sp>
  </cdr:relSizeAnchor>
  <cdr:relSizeAnchor xmlns:cdr="http://schemas.openxmlformats.org/drawingml/2006/chartDrawing">
    <cdr:from>
      <cdr:x>0.36677</cdr:x>
      <cdr:y>0.62973</cdr:y>
    </cdr:from>
    <cdr:to>
      <cdr:x>0.44611</cdr:x>
      <cdr:y>0.67882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304815" y="4223927"/>
          <a:ext cx="498592" cy="32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100">
              <a:latin typeface="Symbol" charset="2"/>
              <a:cs typeface="Symbol" charset="2"/>
            </a:rPr>
            <a:t>-3s</a:t>
          </a:r>
        </a:p>
      </cdr:txBody>
    </cdr:sp>
  </cdr:relSizeAnchor>
  <cdr:relSizeAnchor xmlns:cdr="http://schemas.openxmlformats.org/drawingml/2006/chartDrawing">
    <cdr:from>
      <cdr:x>0.28144</cdr:x>
      <cdr:y>0.04909</cdr:y>
    </cdr:from>
    <cdr:to>
      <cdr:x>0.71856</cdr:x>
      <cdr:y>0.09116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768591" y="329260"/>
          <a:ext cx="2746963" cy="2822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 sz="1000">
            <a:latin typeface="Times New Roman"/>
            <a:cs typeface="Times New Roman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1208547"/>
    <xdr:ext cx="6288548" cy="690306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0.39146</cdr:x>
      <cdr:y>0.46201</cdr:y>
    </cdr:from>
    <cdr:to>
      <cdr:x>0.39171</cdr:x>
      <cdr:y>0.56719</cdr:y>
    </cdr:to>
    <cdr:sp macro="" textlink="">
      <cdr:nvSpPr>
        <cdr:cNvPr id="3" name="Straight Arrow Connector 2"/>
        <cdr:cNvSpPr/>
      </cdr:nvSpPr>
      <cdr:spPr>
        <a:xfrm xmlns:a="http://schemas.openxmlformats.org/drawingml/2006/main" rot="5400000" flipH="1" flipV="1">
          <a:off x="2477756" y="3104101"/>
          <a:ext cx="1588" cy="706694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0.73463</cdr:x>
      <cdr:y>0.38567</cdr:y>
    </cdr:from>
    <cdr:to>
      <cdr:x>0.73625</cdr:x>
      <cdr:y>0.4939</cdr:y>
    </cdr:to>
    <cdr:sp macro="" textlink="">
      <cdr:nvSpPr>
        <cdr:cNvPr id="5" name="Straight Arrow Connector 4"/>
        <cdr:cNvSpPr/>
      </cdr:nvSpPr>
      <cdr:spPr>
        <a:xfrm xmlns:a="http://schemas.openxmlformats.org/drawingml/2006/main" rot="16200000" flipH="1">
          <a:off x="4649840" y="2591210"/>
          <a:ext cx="10242" cy="727178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0.32848</cdr:x>
      <cdr:y>0.5122</cdr:y>
    </cdr:from>
    <cdr:to>
      <cdr:x>0.40615</cdr:x>
      <cdr:y>0.56402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079114" y="3441291"/>
          <a:ext cx="491613" cy="3482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100">
              <a:latin typeface="Symbol" charset="2"/>
              <a:cs typeface="Symbol" charset="2"/>
            </a:rPr>
            <a:t>+3s</a:t>
          </a:r>
        </a:p>
      </cdr:txBody>
    </cdr:sp>
  </cdr:relSizeAnchor>
  <cdr:relSizeAnchor xmlns:cdr="http://schemas.openxmlformats.org/drawingml/2006/chartDrawing">
    <cdr:from>
      <cdr:x>0.73301</cdr:x>
      <cdr:y>0.41768</cdr:y>
    </cdr:from>
    <cdr:to>
      <cdr:x>0.81068</cdr:x>
      <cdr:y>0.46646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639598" y="2806291"/>
          <a:ext cx="491613" cy="3277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100">
              <a:latin typeface="Symbol" charset="2"/>
              <a:cs typeface="Symbol" charset="2"/>
            </a:rPr>
            <a:t>-3s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ecoupling/ue140188ug140189avistagrc2014avistaresponsestoic/ICNU_DR_1.19%20Attachments/ICNU_DR_1.19-Attachment%20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ecoupling/ue140188ug140189avistagrc2014avistaresponsestoic/ICNU_DR_1.19%20Attachments/ICNU_DR_1.19-Attachment%20J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ecoupling/downloa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estimony/Hawaii-13:14/FinancialStatements/MECONetRevenues2000-2010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wnloaded-Data"/>
      <sheetName val="Data"/>
      <sheetName val="DepCorr"/>
      <sheetName val="SchMCorr"/>
      <sheetName val="E-CHK"/>
      <sheetName val="E-ALL"/>
      <sheetName val="E-OPS"/>
      <sheetName val="E-903"/>
      <sheetName val="E-908"/>
      <sheetName val="E-928"/>
      <sheetName val="E-FIT"/>
      <sheetName val="E-SCM"/>
      <sheetName val="Sheet1"/>
      <sheetName val="E-DTE"/>
      <sheetName val="E-OTX"/>
      <sheetName val="Worksheet for E-OTX"/>
      <sheetName val="E-PLT"/>
      <sheetName val="E-APL"/>
      <sheetName val="C-GPL"/>
      <sheetName val="C-ADP"/>
      <sheetName val="E-ADP"/>
      <sheetName val="C-IPL"/>
      <sheetName val="C-AAM"/>
      <sheetName val="E-CAM"/>
      <sheetName val="C-DTX"/>
      <sheetName val="E-R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A7">
            <v>1</v>
          </cell>
          <cell r="B7" t="str">
            <v>Input</v>
          </cell>
          <cell r="C7" t="str">
            <v>Production/Transmission  Ratio</v>
          </cell>
          <cell r="E7">
            <v>36159</v>
          </cell>
          <cell r="F7">
            <v>1</v>
          </cell>
          <cell r="G7">
            <v>0.64119999999999999</v>
          </cell>
          <cell r="H7">
            <v>0.35880000000000001</v>
          </cell>
        </row>
        <row r="10">
          <cell r="B10" t="str">
            <v>Input</v>
          </cell>
          <cell r="C10" t="str">
            <v>Number of Customers</v>
          </cell>
          <cell r="E10">
            <v>36159</v>
          </cell>
          <cell r="F10">
            <v>317474</v>
          </cell>
          <cell r="G10">
            <v>210939</v>
          </cell>
          <cell r="H10">
            <v>106535</v>
          </cell>
        </row>
        <row r="11">
          <cell r="A11">
            <v>2</v>
          </cell>
          <cell r="C11" t="str">
            <v xml:space="preserve">  Percent</v>
          </cell>
          <cell r="F11">
            <v>1</v>
          </cell>
          <cell r="G11">
            <v>0.66442999999999997</v>
          </cell>
          <cell r="H11">
            <v>0.33556999999999998</v>
          </cell>
        </row>
        <row r="14">
          <cell r="B14" t="str">
            <v>E-OPS</v>
          </cell>
          <cell r="C14" t="str">
            <v>Direct Distribution Operating Expense</v>
          </cell>
          <cell r="F14">
            <v>9721338</v>
          </cell>
          <cell r="G14">
            <v>6403856</v>
          </cell>
          <cell r="H14">
            <v>3317482</v>
          </cell>
        </row>
        <row r="15">
          <cell r="A15">
            <v>3</v>
          </cell>
          <cell r="C15" t="str">
            <v xml:space="preserve">  Percent</v>
          </cell>
          <cell r="F15">
            <v>1</v>
          </cell>
          <cell r="G15">
            <v>0.65873999999999999</v>
          </cell>
          <cell r="H15">
            <v>0.34126000000000001</v>
          </cell>
        </row>
        <row r="18">
          <cell r="B18" t="str">
            <v>Input</v>
          </cell>
          <cell r="C18" t="str">
            <v>Jurisdictional 4-Factor Ratio</v>
          </cell>
          <cell r="E18">
            <v>36159</v>
          </cell>
        </row>
        <row r="19">
          <cell r="C19" t="str">
            <v xml:space="preserve">   Direct O &amp; M Accts 500 - 598</v>
          </cell>
          <cell r="F19">
            <v>3468460</v>
          </cell>
          <cell r="G19">
            <v>2246468</v>
          </cell>
          <cell r="H19">
            <v>1221992</v>
          </cell>
        </row>
        <row r="20">
          <cell r="C20" t="str">
            <v xml:space="preserve">   Direct O &amp; M Accts 901 - 935</v>
          </cell>
          <cell r="F20">
            <v>3221747</v>
          </cell>
          <cell r="G20">
            <v>2012363</v>
          </cell>
          <cell r="H20">
            <v>1209384</v>
          </cell>
        </row>
        <row r="21">
          <cell r="C21" t="str">
            <v>Total</v>
          </cell>
          <cell r="F21">
            <v>6690207</v>
          </cell>
          <cell r="G21">
            <v>4258831</v>
          </cell>
          <cell r="H21">
            <v>2431376</v>
          </cell>
        </row>
        <row r="22">
          <cell r="C22" t="str">
            <v>Percentage</v>
          </cell>
          <cell r="F22">
            <v>1</v>
          </cell>
          <cell r="G22">
            <v>0.63658000000000003</v>
          </cell>
          <cell r="H22">
            <v>0.36342000000000002</v>
          </cell>
        </row>
        <row r="24">
          <cell r="C24" t="str">
            <v xml:space="preserve">   Direct Labor Accts 580 - 598</v>
          </cell>
          <cell r="F24">
            <v>6145908</v>
          </cell>
          <cell r="G24">
            <v>4036337</v>
          </cell>
          <cell r="H24">
            <v>2109571</v>
          </cell>
        </row>
        <row r="25">
          <cell r="C25" t="str">
            <v xml:space="preserve">   Direct Labor Accts 901 - 935</v>
          </cell>
          <cell r="F25">
            <v>3235073</v>
          </cell>
          <cell r="G25">
            <v>2147721</v>
          </cell>
          <cell r="H25">
            <v>1087352</v>
          </cell>
        </row>
        <row r="26">
          <cell r="C26" t="str">
            <v>Total</v>
          </cell>
          <cell r="F26">
            <v>9380981</v>
          </cell>
          <cell r="G26">
            <v>6184058</v>
          </cell>
          <cell r="H26">
            <v>3196923</v>
          </cell>
        </row>
        <row r="27">
          <cell r="C27" t="str">
            <v>Percentage</v>
          </cell>
          <cell r="F27">
            <v>1</v>
          </cell>
          <cell r="G27">
            <v>0.65920999999999996</v>
          </cell>
          <cell r="H27">
            <v>0.34078999999999998</v>
          </cell>
        </row>
        <row r="29">
          <cell r="C29" t="str">
            <v xml:space="preserve">   Number of Customers</v>
          </cell>
          <cell r="F29">
            <v>320210</v>
          </cell>
          <cell r="G29">
            <v>212432</v>
          </cell>
          <cell r="H29">
            <v>107778</v>
          </cell>
        </row>
        <row r="30">
          <cell r="C30" t="str">
            <v>Percentage</v>
          </cell>
          <cell r="F30">
            <v>1</v>
          </cell>
          <cell r="G30">
            <v>0.66341000000000006</v>
          </cell>
          <cell r="H30">
            <v>0.33659</v>
          </cell>
        </row>
        <row r="32">
          <cell r="C32" t="str">
            <v xml:space="preserve">   Net Direct Plant</v>
          </cell>
          <cell r="F32">
            <v>488430660</v>
          </cell>
          <cell r="G32">
            <v>304283774</v>
          </cell>
          <cell r="H32">
            <v>184146886</v>
          </cell>
        </row>
        <row r="33">
          <cell r="C33" t="str">
            <v>Percentage</v>
          </cell>
          <cell r="F33">
            <v>1</v>
          </cell>
          <cell r="G33">
            <v>0.62297999999999998</v>
          </cell>
          <cell r="H33">
            <v>0.37702000000000002</v>
          </cell>
        </row>
        <row r="35">
          <cell r="C35" t="str">
            <v>Total Percentages</v>
          </cell>
          <cell r="F35">
            <v>4</v>
          </cell>
          <cell r="G35">
            <v>2.5821800000000001</v>
          </cell>
          <cell r="H35">
            <v>1.4178200000000001</v>
          </cell>
        </row>
        <row r="36">
          <cell r="A36">
            <v>4</v>
          </cell>
          <cell r="C36" t="str">
            <v xml:space="preserve">  Percent</v>
          </cell>
          <cell r="F36">
            <v>1</v>
          </cell>
          <cell r="G36">
            <v>0.64554</v>
          </cell>
          <cell r="H36">
            <v>0.35446</v>
          </cell>
        </row>
        <row r="39">
          <cell r="B39" t="str">
            <v>Input</v>
          </cell>
          <cell r="C39" t="str">
            <v>Elec/WWP Gas/WPNG 4-Factor</v>
          </cell>
          <cell r="E39">
            <v>35795</v>
          </cell>
          <cell r="F39" t="str">
            <v>Total</v>
          </cell>
          <cell r="G39" t="str">
            <v>Electric</v>
          </cell>
          <cell r="H39" t="str">
            <v>WWP Gas</v>
          </cell>
          <cell r="I39" t="str">
            <v>WPNG Gas</v>
          </cell>
        </row>
        <row r="40">
          <cell r="C40" t="str">
            <v xml:space="preserve">   Direct O &amp; M Accts 580 - 894</v>
          </cell>
          <cell r="F40">
            <v>28137747</v>
          </cell>
          <cell r="G40">
            <v>25742158</v>
          </cell>
          <cell r="H40">
            <v>1781508</v>
          </cell>
          <cell r="I40">
            <v>614081</v>
          </cell>
        </row>
        <row r="41">
          <cell r="C41" t="str">
            <v xml:space="preserve">   Direct O &amp; M Accts 901 - 935</v>
          </cell>
          <cell r="F41">
            <v>20694437</v>
          </cell>
          <cell r="G41">
            <v>14442752</v>
          </cell>
          <cell r="H41">
            <v>2969589</v>
          </cell>
          <cell r="I41">
            <v>3282096</v>
          </cell>
        </row>
        <row r="42">
          <cell r="C42" t="str">
            <v xml:space="preserve">   Accts 901 - 905 Utility 9 Only</v>
          </cell>
          <cell r="F42">
            <v>6061659</v>
          </cell>
          <cell r="G42">
            <v>3832605</v>
          </cell>
          <cell r="H42">
            <v>2229054</v>
          </cell>
          <cell r="I42" t="str">
            <v>XXXXXX</v>
          </cell>
        </row>
        <row r="43">
          <cell r="C43" t="str">
            <v>Total</v>
          </cell>
          <cell r="F43">
            <v>54893843</v>
          </cell>
          <cell r="G43">
            <v>44017515</v>
          </cell>
          <cell r="H43">
            <v>6980151</v>
          </cell>
          <cell r="I43">
            <v>3896177</v>
          </cell>
        </row>
        <row r="44">
          <cell r="C44" t="str">
            <v>Percentage</v>
          </cell>
          <cell r="F44">
            <v>1</v>
          </cell>
          <cell r="G44">
            <v>0.80186000000000002</v>
          </cell>
          <cell r="H44">
            <v>0.12716</v>
          </cell>
          <cell r="I44">
            <v>7.0980000000000001E-2</v>
          </cell>
        </row>
        <row r="46">
          <cell r="C46" t="str">
            <v xml:space="preserve">   Direct Labor Accts 580 - 894</v>
          </cell>
          <cell r="F46">
            <v>33622342</v>
          </cell>
          <cell r="G46">
            <v>25892407</v>
          </cell>
          <cell r="H46">
            <v>4985757</v>
          </cell>
          <cell r="I46">
            <v>2744178</v>
          </cell>
        </row>
        <row r="47">
          <cell r="C47" t="str">
            <v xml:space="preserve">   Direct Labor Accts 901 - 935</v>
          </cell>
          <cell r="F47">
            <v>4389572</v>
          </cell>
          <cell r="G47">
            <v>2911262</v>
          </cell>
          <cell r="H47">
            <v>469721</v>
          </cell>
          <cell r="I47">
            <v>1008589</v>
          </cell>
        </row>
        <row r="48">
          <cell r="C48" t="str">
            <v xml:space="preserve">   Accts 901 - 905 Utility 9 Only</v>
          </cell>
          <cell r="F48">
            <v>3995371</v>
          </cell>
          <cell r="G48">
            <v>2526153</v>
          </cell>
          <cell r="H48">
            <v>1469218</v>
          </cell>
          <cell r="I48" t="str">
            <v>XXXXXX</v>
          </cell>
        </row>
        <row r="49">
          <cell r="C49" t="str">
            <v>Total</v>
          </cell>
          <cell r="F49">
            <v>42007285</v>
          </cell>
          <cell r="G49">
            <v>31329822</v>
          </cell>
          <cell r="H49">
            <v>6924696</v>
          </cell>
          <cell r="I49">
            <v>3752767</v>
          </cell>
        </row>
        <row r="50">
          <cell r="C50" t="str">
            <v>Percentage</v>
          </cell>
          <cell r="F50">
            <v>1</v>
          </cell>
          <cell r="G50">
            <v>0.74580999999999997</v>
          </cell>
          <cell r="H50">
            <v>0.16485</v>
          </cell>
          <cell r="I50">
            <v>8.9340000000000003E-2</v>
          </cell>
        </row>
        <row r="52">
          <cell r="C52" t="str">
            <v xml:space="preserve">   Number of Customers at 12/31/01</v>
          </cell>
          <cell r="F52">
            <v>601016</v>
          </cell>
          <cell r="G52">
            <v>316694</v>
          </cell>
          <cell r="H52">
            <v>184192</v>
          </cell>
          <cell r="I52">
            <v>100130</v>
          </cell>
        </row>
        <row r="53">
          <cell r="C53" t="str">
            <v>Percentage</v>
          </cell>
          <cell r="F53">
            <v>1</v>
          </cell>
          <cell r="G53">
            <v>0.52693000000000001</v>
          </cell>
          <cell r="H53">
            <v>0.30647000000000002</v>
          </cell>
          <cell r="I53">
            <v>0.1666</v>
          </cell>
        </row>
        <row r="55">
          <cell r="C55" t="str">
            <v xml:space="preserve">   Net Direct Plant</v>
          </cell>
          <cell r="F55">
            <v>1464176345</v>
          </cell>
          <cell r="G55">
            <v>1172067085</v>
          </cell>
          <cell r="H55">
            <v>206809537</v>
          </cell>
          <cell r="I55">
            <v>85299723</v>
          </cell>
        </row>
        <row r="56">
          <cell r="C56" t="str">
            <v>Percentage</v>
          </cell>
          <cell r="F56">
            <v>1</v>
          </cell>
          <cell r="G56">
            <v>0.80049000000000003</v>
          </cell>
          <cell r="H56">
            <v>0.14124999999999999</v>
          </cell>
          <cell r="I56">
            <v>5.8259999999999999E-2</v>
          </cell>
        </row>
        <row r="58">
          <cell r="C58" t="str">
            <v>Total Percentages</v>
          </cell>
          <cell r="F58">
            <v>4</v>
          </cell>
          <cell r="G58">
            <v>2.8750900000000001</v>
          </cell>
          <cell r="H58">
            <v>0.73973</v>
          </cell>
          <cell r="I58">
            <v>0.38518000000000002</v>
          </cell>
        </row>
        <row r="59">
          <cell r="A59">
            <v>7</v>
          </cell>
          <cell r="C59" t="str">
            <v>Average</v>
          </cell>
          <cell r="F59">
            <v>1</v>
          </cell>
          <cell r="G59">
            <v>0.71877000000000002</v>
          </cell>
          <cell r="H59">
            <v>0.18493000000000001</v>
          </cell>
          <cell r="I59">
            <v>9.6299999999999997E-2</v>
          </cell>
        </row>
        <row r="62">
          <cell r="B62" t="str">
            <v>Input</v>
          </cell>
          <cell r="C62" t="str">
            <v>WWP Gas/WPNG Gas 4-Factor</v>
          </cell>
          <cell r="E62">
            <v>35795</v>
          </cell>
          <cell r="F62" t="str">
            <v>Total</v>
          </cell>
          <cell r="G62" t="str">
            <v>Electric</v>
          </cell>
          <cell r="H62" t="str">
            <v>WWP Gas</v>
          </cell>
          <cell r="I62" t="str">
            <v>WPNG Gas</v>
          </cell>
        </row>
        <row r="63">
          <cell r="C63" t="str">
            <v xml:space="preserve">   Direct O &amp; M Accts 580 - 894</v>
          </cell>
          <cell r="F63">
            <v>2395589</v>
          </cell>
          <cell r="G63">
            <v>0</v>
          </cell>
          <cell r="H63">
            <v>1781508</v>
          </cell>
          <cell r="I63">
            <v>614081</v>
          </cell>
        </row>
        <row r="64">
          <cell r="C64" t="str">
            <v xml:space="preserve">   Direct O &amp; M Accts 901 - 935</v>
          </cell>
          <cell r="F64">
            <v>6251685</v>
          </cell>
          <cell r="G64">
            <v>0</v>
          </cell>
          <cell r="H64">
            <v>2969589</v>
          </cell>
          <cell r="I64">
            <v>3282096</v>
          </cell>
        </row>
        <row r="65">
          <cell r="C65" t="str">
            <v xml:space="preserve">   Less: Direct O &amp; M Accts 901 - 905</v>
          </cell>
          <cell r="F65">
            <v>2229054</v>
          </cell>
          <cell r="G65">
            <v>0</v>
          </cell>
          <cell r="H65">
            <v>2229054</v>
          </cell>
          <cell r="I65" t="str">
            <v>XXXXXX</v>
          </cell>
        </row>
        <row r="66">
          <cell r="C66" t="str">
            <v>Total</v>
          </cell>
          <cell r="F66">
            <v>10876328</v>
          </cell>
          <cell r="G66">
            <v>0</v>
          </cell>
          <cell r="H66">
            <v>6980151</v>
          </cell>
          <cell r="I66">
            <v>3896177</v>
          </cell>
        </row>
        <row r="67">
          <cell r="C67" t="str">
            <v>Percentage</v>
          </cell>
          <cell r="F67">
            <v>1</v>
          </cell>
          <cell r="G67">
            <v>0</v>
          </cell>
          <cell r="H67">
            <v>0.64176999999999995</v>
          </cell>
          <cell r="I67">
            <v>0.35822999999999999</v>
          </cell>
        </row>
        <row r="69">
          <cell r="C69" t="str">
            <v xml:space="preserve">   Direct Labor Accts 580 - 894</v>
          </cell>
          <cell r="F69">
            <v>7729935</v>
          </cell>
          <cell r="G69">
            <v>0</v>
          </cell>
          <cell r="H69">
            <v>4985757</v>
          </cell>
          <cell r="I69">
            <v>2744178</v>
          </cell>
        </row>
        <row r="70">
          <cell r="C70" t="str">
            <v xml:space="preserve">   Direct Labor Accts 901 - 935</v>
          </cell>
          <cell r="F70">
            <v>1478310</v>
          </cell>
          <cell r="G70">
            <v>0</v>
          </cell>
          <cell r="H70">
            <v>469721</v>
          </cell>
          <cell r="I70">
            <v>1008589</v>
          </cell>
        </row>
        <row r="71">
          <cell r="C71" t="str">
            <v xml:space="preserve">   Less: Direct O &amp; M Accts 901 - 905</v>
          </cell>
          <cell r="F71">
            <v>1469218</v>
          </cell>
          <cell r="G71">
            <v>0</v>
          </cell>
          <cell r="H71">
            <v>1469218</v>
          </cell>
          <cell r="I71" t="str">
            <v>XXXXXX</v>
          </cell>
        </row>
        <row r="72">
          <cell r="C72" t="str">
            <v>Total</v>
          </cell>
          <cell r="F72">
            <v>10677463</v>
          </cell>
          <cell r="G72">
            <v>0</v>
          </cell>
          <cell r="H72">
            <v>6924696</v>
          </cell>
          <cell r="I72">
            <v>3752767</v>
          </cell>
        </row>
        <row r="73">
          <cell r="C73" t="str">
            <v>Percentage</v>
          </cell>
          <cell r="F73">
            <v>1</v>
          </cell>
          <cell r="G73">
            <v>0</v>
          </cell>
          <cell r="H73">
            <v>0.64853000000000005</v>
          </cell>
          <cell r="I73">
            <v>0.35147</v>
          </cell>
        </row>
        <row r="75">
          <cell r="C75" t="str">
            <v xml:space="preserve">   Number of Customers at 12/31/01</v>
          </cell>
          <cell r="F75">
            <v>284322</v>
          </cell>
          <cell r="G75">
            <v>0</v>
          </cell>
          <cell r="H75">
            <v>184192</v>
          </cell>
          <cell r="I75">
            <v>100130</v>
          </cell>
        </row>
        <row r="76">
          <cell r="C76" t="str">
            <v>Percentage</v>
          </cell>
          <cell r="F76">
            <v>1</v>
          </cell>
          <cell r="G76">
            <v>0</v>
          </cell>
          <cell r="H76">
            <v>0.64783000000000002</v>
          </cell>
          <cell r="I76">
            <v>0.35216999999999998</v>
          </cell>
        </row>
        <row r="78">
          <cell r="C78" t="str">
            <v xml:space="preserve">   Net Direct Plant</v>
          </cell>
          <cell r="F78">
            <v>289604578</v>
          </cell>
          <cell r="G78">
            <v>0</v>
          </cell>
          <cell r="H78">
            <v>204493043</v>
          </cell>
          <cell r="I78">
            <v>85111535</v>
          </cell>
        </row>
        <row r="79">
          <cell r="C79" t="str">
            <v>Percentage</v>
          </cell>
          <cell r="F79">
            <v>1</v>
          </cell>
          <cell r="G79">
            <v>0</v>
          </cell>
          <cell r="H79">
            <v>0.70611000000000002</v>
          </cell>
          <cell r="I79">
            <v>0.29388999999999998</v>
          </cell>
        </row>
        <row r="81">
          <cell r="C81" t="str">
            <v>Total Percentages</v>
          </cell>
          <cell r="F81">
            <v>4</v>
          </cell>
          <cell r="G81">
            <v>0</v>
          </cell>
          <cell r="H81">
            <v>2.6442399999999999</v>
          </cell>
          <cell r="I81">
            <v>1.3557600000000001</v>
          </cell>
        </row>
        <row r="82">
          <cell r="A82">
            <v>8</v>
          </cell>
          <cell r="C82" t="str">
            <v>Average</v>
          </cell>
          <cell r="F82">
            <v>1</v>
          </cell>
          <cell r="G82">
            <v>0</v>
          </cell>
          <cell r="H82">
            <v>0.66105999999999998</v>
          </cell>
          <cell r="I82">
            <v>0.33894000000000002</v>
          </cell>
        </row>
        <row r="85">
          <cell r="B85" t="str">
            <v>Input</v>
          </cell>
          <cell r="C85" t="str">
            <v>Elec/WWP Gas 4-Factor</v>
          </cell>
          <cell r="E85">
            <v>35795</v>
          </cell>
          <cell r="F85" t="str">
            <v>Total</v>
          </cell>
          <cell r="G85" t="str">
            <v>Electric</v>
          </cell>
          <cell r="H85" t="str">
            <v>WWP Gas</v>
          </cell>
          <cell r="I85" t="str">
            <v>WPNG Gas</v>
          </cell>
        </row>
        <row r="86">
          <cell r="C86" t="str">
            <v xml:space="preserve">   Direct O &amp; M Accts 580 - 894</v>
          </cell>
          <cell r="F86">
            <v>27523666</v>
          </cell>
          <cell r="G86">
            <v>25742158</v>
          </cell>
          <cell r="H86">
            <v>1781508</v>
          </cell>
          <cell r="I86">
            <v>0</v>
          </cell>
        </row>
        <row r="87">
          <cell r="C87" t="str">
            <v xml:space="preserve">   Direct O &amp; M Accts 901 - 935</v>
          </cell>
          <cell r="F87">
            <v>17412341</v>
          </cell>
          <cell r="G87">
            <v>14442752</v>
          </cell>
          <cell r="H87">
            <v>2969589</v>
          </cell>
          <cell r="I87">
            <v>0</v>
          </cell>
        </row>
        <row r="89">
          <cell r="C89" t="str">
            <v>Total</v>
          </cell>
          <cell r="F89">
            <v>44936007</v>
          </cell>
          <cell r="G89">
            <v>40184910</v>
          </cell>
          <cell r="H89">
            <v>4751097</v>
          </cell>
          <cell r="I89">
            <v>0</v>
          </cell>
        </row>
        <row r="90">
          <cell r="C90" t="str">
            <v>Percentage</v>
          </cell>
          <cell r="F90">
            <v>1</v>
          </cell>
          <cell r="G90">
            <v>0.89427000000000001</v>
          </cell>
          <cell r="H90">
            <v>0.10573</v>
          </cell>
          <cell r="I90">
            <v>0</v>
          </cell>
        </row>
        <row r="92">
          <cell r="C92" t="str">
            <v xml:space="preserve">   Direct Labor Accts 580 - 894</v>
          </cell>
          <cell r="F92">
            <v>30878164</v>
          </cell>
          <cell r="G92">
            <v>25892407</v>
          </cell>
          <cell r="H92">
            <v>4985757</v>
          </cell>
          <cell r="I92">
            <v>0</v>
          </cell>
        </row>
        <row r="93">
          <cell r="C93" t="str">
            <v xml:space="preserve">   Direct Labor Accts 901 - 935</v>
          </cell>
          <cell r="F93">
            <v>3380983</v>
          </cell>
          <cell r="G93">
            <v>2911262</v>
          </cell>
          <cell r="H93">
            <v>469721</v>
          </cell>
          <cell r="I93">
            <v>0</v>
          </cell>
        </row>
        <row r="95">
          <cell r="C95" t="str">
            <v>Total</v>
          </cell>
          <cell r="F95">
            <v>34259147</v>
          </cell>
          <cell r="G95">
            <v>28803669</v>
          </cell>
          <cell r="H95">
            <v>5455478</v>
          </cell>
          <cell r="I95">
            <v>0</v>
          </cell>
        </row>
        <row r="96">
          <cell r="C96" t="str">
            <v>Percentage</v>
          </cell>
          <cell r="F96">
            <v>1</v>
          </cell>
          <cell r="G96">
            <v>0.84075999999999995</v>
          </cell>
          <cell r="H96">
            <v>0.15923999999999999</v>
          </cell>
          <cell r="I96">
            <v>0</v>
          </cell>
        </row>
        <row r="98">
          <cell r="C98" t="str">
            <v xml:space="preserve">   Number of Customers</v>
          </cell>
          <cell r="F98">
            <v>500886</v>
          </cell>
          <cell r="G98">
            <v>316694</v>
          </cell>
          <cell r="H98">
            <v>184192</v>
          </cell>
          <cell r="I98">
            <v>0</v>
          </cell>
        </row>
        <row r="99">
          <cell r="C99" t="str">
            <v>Percentage</v>
          </cell>
          <cell r="F99">
            <v>1</v>
          </cell>
          <cell r="G99">
            <v>0.63227</v>
          </cell>
          <cell r="H99">
            <v>0.36773</v>
          </cell>
          <cell r="I99">
            <v>0</v>
          </cell>
        </row>
        <row r="101">
          <cell r="C101" t="str">
            <v xml:space="preserve">   Net Direct Plant</v>
          </cell>
          <cell r="F101">
            <v>1368539473</v>
          </cell>
          <cell r="G101">
            <v>1164046430</v>
          </cell>
          <cell r="H101">
            <v>204493043</v>
          </cell>
          <cell r="I101">
            <v>0</v>
          </cell>
        </row>
        <row r="102">
          <cell r="C102" t="str">
            <v>Percentage</v>
          </cell>
          <cell r="F102">
            <v>1</v>
          </cell>
          <cell r="G102">
            <v>0.85058</v>
          </cell>
          <cell r="H102">
            <v>0.14942</v>
          </cell>
          <cell r="I102">
            <v>0</v>
          </cell>
        </row>
        <row r="104">
          <cell r="C104" t="str">
            <v>Total Percentages</v>
          </cell>
          <cell r="F104">
            <v>4</v>
          </cell>
          <cell r="G104">
            <v>3.2178800000000001</v>
          </cell>
          <cell r="H104">
            <v>0.78212000000000004</v>
          </cell>
          <cell r="I104">
            <v>0</v>
          </cell>
        </row>
        <row r="105">
          <cell r="A105">
            <v>9</v>
          </cell>
          <cell r="C105" t="str">
            <v>Average</v>
          </cell>
          <cell r="F105">
            <v>1</v>
          </cell>
          <cell r="G105">
            <v>0.80447000000000002</v>
          </cell>
          <cell r="H105">
            <v>0.19553000000000001</v>
          </cell>
          <cell r="I105">
            <v>0</v>
          </cell>
        </row>
        <row r="108">
          <cell r="B108" t="str">
            <v>E-PLT</v>
          </cell>
          <cell r="C108" t="str">
            <v>Net Electric Distribution Plant</v>
          </cell>
          <cell r="F108">
            <v>486229237</v>
          </cell>
          <cell r="G108">
            <v>304226485</v>
          </cell>
          <cell r="H108">
            <v>182002752</v>
          </cell>
        </row>
        <row r="109">
          <cell r="A109">
            <v>10</v>
          </cell>
          <cell r="C109" t="str">
            <v xml:space="preserve">  Percent</v>
          </cell>
          <cell r="F109">
            <v>1</v>
          </cell>
          <cell r="G109">
            <v>0.62568999999999997</v>
          </cell>
          <cell r="H109">
            <v>0.37430999999999998</v>
          </cell>
        </row>
        <row r="112">
          <cell r="B112" t="str">
            <v>E-OPS</v>
          </cell>
          <cell r="C112" t="str">
            <v>Book Deprec (0403.XX, 0404.11 &amp; 0406.XX)</v>
          </cell>
          <cell r="F112">
            <v>50365071</v>
          </cell>
          <cell r="G112">
            <v>32815002</v>
          </cell>
          <cell r="H112">
            <v>17550069</v>
          </cell>
        </row>
        <row r="113">
          <cell r="A113">
            <v>11</v>
          </cell>
          <cell r="C113" t="str">
            <v xml:space="preserve">  Percent</v>
          </cell>
          <cell r="F113">
            <v>1</v>
          </cell>
          <cell r="G113">
            <v>0.65154000000000001</v>
          </cell>
          <cell r="H113">
            <v>0.34845999999999999</v>
          </cell>
        </row>
        <row r="116">
          <cell r="B116" t="str">
            <v>E-PLT</v>
          </cell>
          <cell r="C116" t="str">
            <v>Net Electric Plant</v>
          </cell>
          <cell r="F116">
            <v>1217092518</v>
          </cell>
          <cell r="G116">
            <v>771248181</v>
          </cell>
          <cell r="H116">
            <v>445844337</v>
          </cell>
        </row>
        <row r="117">
          <cell r="A117">
            <v>12</v>
          </cell>
          <cell r="C117" t="str">
            <v xml:space="preserve">  Percent</v>
          </cell>
          <cell r="F117">
            <v>1</v>
          </cell>
          <cell r="G117">
            <v>0.63368000000000002</v>
          </cell>
          <cell r="H117">
            <v>0.36631999999999998</v>
          </cell>
        </row>
        <row r="120">
          <cell r="B120" t="str">
            <v>E-PLT</v>
          </cell>
          <cell r="C120" t="str">
            <v>Net Electric General Plant</v>
          </cell>
          <cell r="F120">
            <v>55098999</v>
          </cell>
          <cell r="G120">
            <v>33686281</v>
          </cell>
          <cell r="H120">
            <v>21412718</v>
          </cell>
        </row>
        <row r="121">
          <cell r="A121">
            <v>13</v>
          </cell>
          <cell r="C121" t="str">
            <v xml:space="preserve">  Percent</v>
          </cell>
          <cell r="F121">
            <v>1</v>
          </cell>
          <cell r="G121">
            <v>0.61138000000000003</v>
          </cell>
          <cell r="H121">
            <v>0.38862000000000002</v>
          </cell>
        </row>
        <row r="124">
          <cell r="B124" t="str">
            <v>Input</v>
          </cell>
          <cell r="C124" t="str">
            <v>DSM Book Amortization Expense (908.79)</v>
          </cell>
          <cell r="F124">
            <v>1200127</v>
          </cell>
          <cell r="G124">
            <v>0</v>
          </cell>
          <cell r="H124">
            <v>1200127</v>
          </cell>
        </row>
        <row r="125">
          <cell r="A125">
            <v>14</v>
          </cell>
          <cell r="C125" t="str">
            <v xml:space="preserve">  Percent</v>
          </cell>
          <cell r="F125">
            <v>1</v>
          </cell>
          <cell r="G125">
            <v>0</v>
          </cell>
          <cell r="H125">
            <v>1</v>
          </cell>
        </row>
        <row r="128">
          <cell r="A128">
            <v>99</v>
          </cell>
          <cell r="B128" t="str">
            <v>Input</v>
          </cell>
          <cell r="C128" t="str">
            <v>Not Allocated</v>
          </cell>
          <cell r="F128">
            <v>0</v>
          </cell>
          <cell r="G128">
            <v>0</v>
          </cell>
          <cell r="H128">
            <v>0</v>
          </cell>
        </row>
        <row r="131">
          <cell r="C131" t="str">
            <v>Situs Plant by Functional Group:</v>
          </cell>
        </row>
        <row r="132">
          <cell r="C132" t="str">
            <v>(Used to functionalize R&amp;P Property Tax on</v>
          </cell>
        </row>
        <row r="133">
          <cell r="C133" t="str">
            <v xml:space="preserve"> Report E-OTX)</v>
          </cell>
          <cell r="F133" t="str">
            <v>Washington</v>
          </cell>
          <cell r="G133" t="str">
            <v>Idaho</v>
          </cell>
          <cell r="H133" t="str">
            <v>Montana</v>
          </cell>
          <cell r="I133" t="str">
            <v>Oregon</v>
          </cell>
        </row>
        <row r="134">
          <cell r="B134" t="str">
            <v>Input</v>
          </cell>
          <cell r="C134" t="str">
            <v>Balance Date</v>
          </cell>
          <cell r="E134">
            <v>36159</v>
          </cell>
        </row>
        <row r="135">
          <cell r="B135" t="str">
            <v>Input</v>
          </cell>
          <cell r="C135" t="str">
            <v>Production</v>
          </cell>
          <cell r="F135">
            <v>256388622</v>
          </cell>
          <cell r="G135">
            <v>81155049</v>
          </cell>
          <cell r="H135">
            <v>403192050</v>
          </cell>
        </row>
        <row r="136">
          <cell r="B136" t="str">
            <v>Input</v>
          </cell>
          <cell r="C136" t="str">
            <v>Transmission</v>
          </cell>
          <cell r="F136">
            <v>123927803</v>
          </cell>
          <cell r="G136">
            <v>113587916</v>
          </cell>
          <cell r="H136">
            <v>56465849</v>
          </cell>
          <cell r="I136">
            <v>1302413</v>
          </cell>
        </row>
        <row r="137">
          <cell r="B137" t="str">
            <v>Input</v>
          </cell>
          <cell r="C137" t="str">
            <v>Distribution</v>
          </cell>
          <cell r="F137">
            <v>436908506</v>
          </cell>
          <cell r="G137">
            <v>261662880</v>
          </cell>
          <cell r="H137">
            <v>186014</v>
          </cell>
        </row>
        <row r="138">
          <cell r="B138" t="str">
            <v>Input</v>
          </cell>
          <cell r="C138" t="str">
            <v>General</v>
          </cell>
          <cell r="F138">
            <v>6465894</v>
          </cell>
          <cell r="G138">
            <v>6319251</v>
          </cell>
        </row>
        <row r="139">
          <cell r="B139" t="str">
            <v>Input</v>
          </cell>
          <cell r="C139" t="str">
            <v xml:space="preserve">  TOTAL</v>
          </cell>
          <cell r="F139">
            <v>823690825</v>
          </cell>
          <cell r="G139">
            <v>462725096</v>
          </cell>
          <cell r="H139">
            <v>459843913</v>
          </cell>
          <cell r="I139">
            <v>1302413</v>
          </cell>
        </row>
        <row r="140">
          <cell r="F140" t="str">
            <v xml:space="preserve"> </v>
          </cell>
          <cell r="G140" t="str">
            <v xml:space="preserve"> </v>
          </cell>
          <cell r="H140" t="str">
            <v xml:space="preserve"> </v>
          </cell>
          <cell r="I140" t="str">
            <v xml:space="preserve"> </v>
          </cell>
        </row>
        <row r="142">
          <cell r="B142" t="str">
            <v>SPECIAL MANUAL ADJUSTMENTS:</v>
          </cell>
          <cell r="E142">
            <v>36159</v>
          </cell>
          <cell r="F142" t="str">
            <v>SYSTEM</v>
          </cell>
          <cell r="G142" t="str">
            <v>Washington</v>
          </cell>
          <cell r="H142" t="str">
            <v>Idaho</v>
          </cell>
        </row>
        <row r="143">
          <cell r="B143" t="str">
            <v>Adjustments to NOI  (Report E-ROR):</v>
          </cell>
        </row>
        <row r="144">
          <cell r="B144" t="str">
            <v>Colstrip 3 AFUDC Reallocation - 6/02</v>
          </cell>
          <cell r="E144" t="str">
            <v>ANNUALLY</v>
          </cell>
          <cell r="F144">
            <v>0</v>
          </cell>
          <cell r="G144">
            <v>-236314</v>
          </cell>
          <cell r="H144">
            <v>236314</v>
          </cell>
        </row>
        <row r="145">
          <cell r="B145" t="str">
            <v>Kettle Falls Disallowed Plant Depreciation</v>
          </cell>
        </row>
        <row r="146">
          <cell r="B146" t="str">
            <v xml:space="preserve">  Expense  (MONTHLY)</v>
          </cell>
          <cell r="F146">
            <v>13666</v>
          </cell>
          <cell r="G146">
            <v>13666</v>
          </cell>
          <cell r="H146">
            <v>0</v>
          </cell>
        </row>
        <row r="148">
          <cell r="B148" t="str">
            <v>Adjustments to Rate Base  (Report E-APL):</v>
          </cell>
          <cell r="E148">
            <v>36159</v>
          </cell>
        </row>
        <row r="149">
          <cell r="B149" t="str">
            <v>Adjustment to ADFIT for Kettle Falls</v>
          </cell>
        </row>
        <row r="150">
          <cell r="B150" t="str">
            <v xml:space="preserve">  Disallowed Plant - 12/02</v>
          </cell>
          <cell r="F150">
            <v>919821</v>
          </cell>
          <cell r="G150">
            <v>919821</v>
          </cell>
          <cell r="H150">
            <v>0</v>
          </cell>
        </row>
        <row r="151">
          <cell r="B151" t="str">
            <v>Colstrip 3 AFUDC Reallocation</v>
          </cell>
          <cell r="D151" t="str">
            <v>- Plant (6/02)</v>
          </cell>
          <cell r="F151">
            <v>0</v>
          </cell>
          <cell r="G151">
            <v>-7843160</v>
          </cell>
          <cell r="H151">
            <v>7843160</v>
          </cell>
        </row>
        <row r="152">
          <cell r="D152" t="str">
            <v>- Accum Deprec (6/02)</v>
          </cell>
          <cell r="F152">
            <v>0</v>
          </cell>
          <cell r="G152">
            <v>-4433046</v>
          </cell>
          <cell r="H152">
            <v>4433046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ProdTaxCredit"/>
      <sheetName val="SFAS143AccDep"/>
      <sheetName val="E-CHK"/>
      <sheetName val="E-ALL"/>
      <sheetName val="E-OPS"/>
      <sheetName val="E-555"/>
      <sheetName val="E-557"/>
      <sheetName val="E-903"/>
      <sheetName val="E-908"/>
      <sheetName val="E-INT"/>
      <sheetName val="E-FIT"/>
      <sheetName val="E-SCM"/>
      <sheetName val="E-DTE"/>
      <sheetName val="E-OTX"/>
      <sheetName val="E-PLT"/>
      <sheetName val="E-APL"/>
      <sheetName val="C-AMT"/>
      <sheetName val="C-DEP"/>
      <sheetName val="C-GPL"/>
      <sheetName val="C-ADP"/>
      <sheetName val="E-ADP"/>
      <sheetName val="C-IPL"/>
      <sheetName val="C-AAM"/>
      <sheetName val="E-CAM"/>
      <sheetName val="C-DTX"/>
      <sheetName val="E-CDA"/>
      <sheetName val="E-SP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48">
          <cell r="K48">
            <v>1014362363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0"/>
    </sheetNames>
    <sheetDataSet>
      <sheetData sheetId="0">
        <row r="7">
          <cell r="H7">
            <v>227704</v>
          </cell>
          <cell r="I7">
            <v>230322</v>
          </cell>
          <cell r="J7">
            <v>237117</v>
          </cell>
          <cell r="K7">
            <v>247056</v>
          </cell>
          <cell r="L7">
            <v>257979</v>
          </cell>
          <cell r="M7">
            <v>279333</v>
          </cell>
          <cell r="N7">
            <v>300145</v>
          </cell>
          <cell r="O7">
            <v>325118</v>
          </cell>
          <cell r="P7">
            <v>333720</v>
          </cell>
          <cell r="Q7">
            <v>332600</v>
          </cell>
          <cell r="R7">
            <v>342702</v>
          </cell>
          <cell r="S7">
            <v>357056</v>
          </cell>
          <cell r="T7">
            <v>375730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CO-Financials"/>
      <sheetName val="MECORegression"/>
      <sheetName val="MECOChart"/>
      <sheetName val="MECOVariance"/>
      <sheetName val="MECO-RateBase"/>
      <sheetName val="MECO-ROEimpact"/>
      <sheetName val="HECO-Financials"/>
      <sheetName val="HECORegression"/>
      <sheetName val="HECOChart"/>
      <sheetName val="HECOVariance"/>
      <sheetName val="HECO-Ratebase"/>
      <sheetName val="HECO-ROEimpact"/>
      <sheetName val="Chart1-HECO"/>
      <sheetName val="HELCO-Financials"/>
      <sheetName val="HELCORegression"/>
      <sheetName val="HELCOChart"/>
      <sheetName val="HELCOVariance"/>
      <sheetName val="HELCO-Ratebase"/>
      <sheetName val="HECLO-ROEimpact"/>
    </sheetNames>
    <sheetDataSet>
      <sheetData sheetId="0"/>
      <sheetData sheetId="1"/>
      <sheetData sheetId="2" refreshError="1"/>
      <sheetData sheetId="3"/>
      <sheetData sheetId="4">
        <row r="34">
          <cell r="E34">
            <v>3002.919913846154</v>
          </cell>
        </row>
      </sheetData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/>
      <sheetData sheetId="14"/>
      <sheetData sheetId="15" refreshError="1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8"/>
  <sheetViews>
    <sheetView zoomScale="125" workbookViewId="0">
      <selection activeCell="F10" sqref="F10"/>
    </sheetView>
  </sheetViews>
  <sheetFormatPr defaultColWidth="10.83203125" defaultRowHeight="12.75" x14ac:dyDescent="0.2"/>
  <cols>
    <col min="1" max="1" width="10.83203125" style="1"/>
    <col min="2" max="2" width="19.83203125" style="1" customWidth="1"/>
    <col min="3" max="10" width="10.83203125" style="1"/>
    <col min="11" max="12" width="12.33203125" style="1" customWidth="1"/>
    <col min="13" max="15" width="10.83203125" style="1"/>
    <col min="16" max="16" width="11.83203125" style="1" bestFit="1" customWidth="1"/>
    <col min="17" max="16384" width="10.83203125" style="1"/>
  </cols>
  <sheetData>
    <row r="3" spans="1:18" x14ac:dyDescent="0.2">
      <c r="B3" s="1" t="s">
        <v>137</v>
      </c>
    </row>
    <row r="4" spans="1:18" x14ac:dyDescent="0.2">
      <c r="B4" s="1" t="s">
        <v>84</v>
      </c>
    </row>
    <row r="5" spans="1:18" x14ac:dyDescent="0.2">
      <c r="B5" s="1" t="s">
        <v>136</v>
      </c>
    </row>
    <row r="9" spans="1:18" s="2" customFormat="1" x14ac:dyDescent="0.2">
      <c r="C9" s="9">
        <v>2000</v>
      </c>
      <c r="D9" s="10">
        <v>2001</v>
      </c>
      <c r="E9" s="10">
        <v>2002</v>
      </c>
      <c r="F9" s="11">
        <v>2003</v>
      </c>
      <c r="G9" s="2">
        <v>2004</v>
      </c>
      <c r="H9" s="2">
        <v>2005</v>
      </c>
      <c r="I9" s="2">
        <v>2006</v>
      </c>
      <c r="J9" s="3">
        <v>2007</v>
      </c>
      <c r="K9" s="3">
        <v>2008</v>
      </c>
      <c r="L9" s="3">
        <v>2009</v>
      </c>
      <c r="M9" s="3">
        <v>2010</v>
      </c>
      <c r="N9" s="3">
        <v>2011</v>
      </c>
      <c r="O9" s="3">
        <v>2012</v>
      </c>
      <c r="P9" s="3">
        <v>2013</v>
      </c>
    </row>
    <row r="10" spans="1:18" x14ac:dyDescent="0.2">
      <c r="B10" s="1" t="s">
        <v>78</v>
      </c>
      <c r="C10" s="12">
        <v>828781519</v>
      </c>
      <c r="D10" s="13">
        <v>611115434</v>
      </c>
      <c r="E10" s="13">
        <v>387537299</v>
      </c>
      <c r="F10" s="14">
        <v>427838524</v>
      </c>
      <c r="G10" s="4">
        <v>436716757</v>
      </c>
      <c r="H10" s="4">
        <v>510843996</v>
      </c>
      <c r="I10" s="4">
        <v>520962372</v>
      </c>
      <c r="J10" s="5">
        <v>481531461</v>
      </c>
      <c r="K10" s="5">
        <v>601186413</v>
      </c>
      <c r="L10" s="5">
        <v>617793068</v>
      </c>
      <c r="M10" s="5">
        <v>685738719</v>
      </c>
      <c r="N10" s="5">
        <v>679123476</v>
      </c>
      <c r="O10" s="5">
        <v>663617340</v>
      </c>
      <c r="P10" s="5">
        <v>694084336</v>
      </c>
    </row>
    <row r="11" spans="1:18" x14ac:dyDescent="0.2">
      <c r="A11" s="1" t="s">
        <v>79</v>
      </c>
      <c r="C11" s="12"/>
      <c r="D11" s="13"/>
      <c r="E11" s="13"/>
      <c r="F11" s="14"/>
      <c r="G11" s="4"/>
      <c r="H11" s="4"/>
      <c r="I11" s="4"/>
      <c r="J11" s="5"/>
      <c r="K11" s="5"/>
      <c r="L11" s="5"/>
      <c r="M11" s="5"/>
      <c r="N11" s="5"/>
      <c r="O11" s="5"/>
      <c r="P11" s="5"/>
    </row>
    <row r="12" spans="1:18" ht="15" x14ac:dyDescent="0.25">
      <c r="B12" s="1" t="s">
        <v>80</v>
      </c>
      <c r="C12" s="12">
        <v>477974822</v>
      </c>
      <c r="D12" s="13">
        <v>477974822</v>
      </c>
      <c r="E12" s="13">
        <v>73688475</v>
      </c>
      <c r="F12" s="14">
        <v>90490879</v>
      </c>
      <c r="G12" s="4">
        <v>97537246</v>
      </c>
      <c r="H12" s="4">
        <v>153528793</v>
      </c>
      <c r="I12" s="4">
        <v>117871252</v>
      </c>
      <c r="J12" s="5">
        <v>110619937</v>
      </c>
      <c r="K12" s="5">
        <v>166785100</v>
      </c>
      <c r="L12" s="5">
        <v>184471683</v>
      </c>
      <c r="M12" s="8">
        <v>168347012</v>
      </c>
      <c r="N12" s="5">
        <v>124269786</v>
      </c>
      <c r="O12" s="5">
        <v>143839777</v>
      </c>
      <c r="P12" s="5">
        <v>126417770</v>
      </c>
    </row>
    <row r="13" spans="1:18" x14ac:dyDescent="0.2">
      <c r="C13" s="12"/>
      <c r="D13" s="13"/>
      <c r="E13" s="13"/>
      <c r="F13" s="14"/>
      <c r="G13" s="4"/>
      <c r="H13" s="4"/>
      <c r="I13" s="4"/>
      <c r="J13" s="5"/>
      <c r="K13" s="5"/>
      <c r="L13" s="5"/>
      <c r="M13" s="5"/>
      <c r="N13" s="5"/>
      <c r="O13" s="5"/>
      <c r="P13" s="5"/>
    </row>
    <row r="14" spans="1:18" x14ac:dyDescent="0.2">
      <c r="B14" s="1" t="s">
        <v>81</v>
      </c>
      <c r="C14" s="12">
        <f t="shared" ref="C14:P14" si="0">C10-SUM(C12:C12)</f>
        <v>350806697</v>
      </c>
      <c r="D14" s="13">
        <f t="shared" si="0"/>
        <v>133140612</v>
      </c>
      <c r="E14" s="13">
        <f t="shared" si="0"/>
        <v>313848824</v>
      </c>
      <c r="F14" s="14">
        <f t="shared" si="0"/>
        <v>337347645</v>
      </c>
      <c r="G14" s="4">
        <f t="shared" si="0"/>
        <v>339179511</v>
      </c>
      <c r="H14" s="4">
        <f t="shared" si="0"/>
        <v>357315203</v>
      </c>
      <c r="I14" s="4">
        <f t="shared" si="0"/>
        <v>403091120</v>
      </c>
      <c r="J14" s="5">
        <f t="shared" si="0"/>
        <v>370911524</v>
      </c>
      <c r="K14" s="5">
        <f t="shared" si="0"/>
        <v>434401313</v>
      </c>
      <c r="L14" s="5">
        <f t="shared" si="0"/>
        <v>433321385</v>
      </c>
      <c r="M14" s="5">
        <f t="shared" si="0"/>
        <v>517391707</v>
      </c>
      <c r="N14" s="5">
        <f t="shared" si="0"/>
        <v>554853690</v>
      </c>
      <c r="O14" s="5">
        <f t="shared" si="0"/>
        <v>519777563</v>
      </c>
      <c r="P14" s="5">
        <f t="shared" si="0"/>
        <v>567666566</v>
      </c>
      <c r="R14" s="22">
        <f>AVERAGE(C14:O14)</f>
        <v>389645138</v>
      </c>
    </row>
    <row r="15" spans="1:18" x14ac:dyDescent="0.2">
      <c r="C15" s="15"/>
      <c r="D15" s="16"/>
      <c r="E15" s="16"/>
      <c r="F15" s="17"/>
      <c r="J15" s="6"/>
      <c r="K15" s="6"/>
      <c r="L15" s="6"/>
      <c r="M15" s="6"/>
      <c r="N15" s="6"/>
      <c r="O15" s="6"/>
      <c r="P15" s="6"/>
    </row>
    <row r="16" spans="1:18" x14ac:dyDescent="0.2">
      <c r="B16" s="1" t="s">
        <v>82</v>
      </c>
      <c r="C16" s="18">
        <v>-4331341</v>
      </c>
      <c r="D16" s="19">
        <v>60135940</v>
      </c>
      <c r="E16" s="19">
        <v>16832441</v>
      </c>
      <c r="F16" s="20">
        <v>70848556</v>
      </c>
      <c r="G16" s="4">
        <v>65796286</v>
      </c>
      <c r="H16" s="4">
        <v>64596597</v>
      </c>
      <c r="I16" s="4">
        <v>71715359</v>
      </c>
      <c r="J16" s="5">
        <v>63798494</v>
      </c>
      <c r="K16" s="5">
        <v>67910956</v>
      </c>
      <c r="L16" s="5">
        <v>73374279</v>
      </c>
      <c r="M16" s="5">
        <v>80649292</v>
      </c>
      <c r="N16" s="5">
        <v>76023070</v>
      </c>
      <c r="O16" s="5">
        <v>81526525</v>
      </c>
      <c r="P16" s="5">
        <v>99538787</v>
      </c>
    </row>
    <row r="17" spans="2:18" x14ac:dyDescent="0.2">
      <c r="C17" s="12"/>
      <c r="D17" s="13"/>
      <c r="E17" s="13"/>
      <c r="F17" s="14"/>
      <c r="G17" s="4"/>
      <c r="H17" s="4"/>
      <c r="I17" s="4"/>
      <c r="J17" s="5"/>
      <c r="K17" s="5"/>
      <c r="L17" s="5"/>
      <c r="M17" s="5"/>
      <c r="N17" s="5"/>
      <c r="O17" s="5"/>
    </row>
    <row r="18" spans="2:18" x14ac:dyDescent="0.2">
      <c r="B18" s="1" t="s">
        <v>83</v>
      </c>
      <c r="I18" s="4"/>
      <c r="J18" s="5"/>
      <c r="K18" s="5"/>
      <c r="L18" s="7"/>
      <c r="M18" s="7"/>
      <c r="N18" s="5"/>
      <c r="O18" s="5"/>
    </row>
    <row r="19" spans="2:18" x14ac:dyDescent="0.2">
      <c r="C19"/>
      <c r="D19"/>
      <c r="E19"/>
      <c r="F19"/>
      <c r="H19" s="4"/>
      <c r="I19" s="4"/>
      <c r="J19" s="4"/>
      <c r="K19" s="4"/>
      <c r="L19" s="4"/>
      <c r="M19" s="4"/>
      <c r="N19" s="4"/>
      <c r="O19" s="4"/>
      <c r="P19"/>
      <c r="Q19"/>
      <c r="R19"/>
    </row>
    <row r="20" spans="2:18" x14ac:dyDescent="0.2">
      <c r="B20" s="1" t="s">
        <v>138</v>
      </c>
      <c r="C20" s="21">
        <v>699309839</v>
      </c>
      <c r="D20" s="21">
        <v>646843355</v>
      </c>
      <c r="E20" s="21">
        <v>687006674</v>
      </c>
      <c r="F20" s="21">
        <v>730256134</v>
      </c>
      <c r="G20" s="21">
        <v>755304719</v>
      </c>
      <c r="H20" s="21">
        <v>810771234</v>
      </c>
      <c r="I20" s="21">
        <v>869588578</v>
      </c>
      <c r="J20" s="21">
        <v>889684061</v>
      </c>
      <c r="K20" s="21">
        <v>943251809</v>
      </c>
      <c r="L20" s="26">
        <f>+'[2]E-APL'!$K$48</f>
        <v>1014362363</v>
      </c>
      <c r="M20" s="21">
        <v>1060693220</v>
      </c>
      <c r="N20" s="21">
        <v>1123910329</v>
      </c>
      <c r="O20" s="21">
        <v>1165909244</v>
      </c>
      <c r="P20" s="22">
        <v>1217890090</v>
      </c>
      <c r="Q20"/>
      <c r="R20" s="22">
        <f>AVERAGE(C20:O20)</f>
        <v>876683966.07692313</v>
      </c>
    </row>
    <row r="21" spans="2:18" customFormat="1" x14ac:dyDescent="0.2"/>
    <row r="22" spans="2:18" customFormat="1" x14ac:dyDescent="0.2"/>
    <row r="23" spans="2:18" customFormat="1" x14ac:dyDescent="0.2"/>
    <row r="24" spans="2:18" customFormat="1" x14ac:dyDescent="0.2">
      <c r="H24" t="s">
        <v>139</v>
      </c>
      <c r="I24" s="23">
        <v>0.53400000000000003</v>
      </c>
      <c r="J24" s="23">
        <v>0.53400000000000003</v>
      </c>
      <c r="K24" s="23">
        <v>0.53700000000000003</v>
      </c>
      <c r="L24" s="23">
        <v>0.53700000000000003</v>
      </c>
      <c r="M24" s="23">
        <v>0.53500000000000003</v>
      </c>
      <c r="N24" s="23">
        <v>0.52270000000000005</v>
      </c>
      <c r="O24" s="25">
        <v>0.52880000000000005</v>
      </c>
      <c r="P24" s="23">
        <v>0.5373</v>
      </c>
      <c r="R24" s="25">
        <f>1-AVERAGE(I24:P24)</f>
        <v>0.46677500000000005</v>
      </c>
    </row>
    <row r="25" spans="2:18" customFormat="1" x14ac:dyDescent="0.2">
      <c r="H25" t="s">
        <v>141</v>
      </c>
      <c r="I25" s="23">
        <v>7.732E-2</v>
      </c>
      <c r="J25" s="23">
        <v>7.7380000000000004E-2</v>
      </c>
      <c r="K25" s="23">
        <v>6.547E-2</v>
      </c>
      <c r="L25" s="23">
        <v>6.547E-2</v>
      </c>
      <c r="M25" s="23">
        <v>5.9299999999999999E-2</v>
      </c>
      <c r="N25" s="23">
        <v>5.6210000000000003E-2</v>
      </c>
      <c r="O25" s="25">
        <v>5.713E-2</v>
      </c>
      <c r="P25" s="23">
        <v>5.5640000000000002E-2</v>
      </c>
    </row>
    <row r="27" spans="2:18" x14ac:dyDescent="0.2">
      <c r="H27" s="1" t="s">
        <v>140</v>
      </c>
      <c r="I27" s="24">
        <v>5.1799999999999999E-2</v>
      </c>
      <c r="J27" s="24">
        <v>5.1799999999999999E-2</v>
      </c>
    </row>
    <row r="28" spans="2:18" x14ac:dyDescent="0.2">
      <c r="H28" s="1" t="s">
        <v>141</v>
      </c>
      <c r="I28" s="24">
        <v>7.1980000000000002E-2</v>
      </c>
      <c r="J28" s="24">
        <v>7.1980000000000002E-2</v>
      </c>
    </row>
  </sheetData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V41"/>
  <sheetViews>
    <sheetView zoomScale="150" workbookViewId="0">
      <selection activeCell="G2" sqref="G2"/>
    </sheetView>
  </sheetViews>
  <sheetFormatPr defaultColWidth="10.83203125" defaultRowHeight="12.75" x14ac:dyDescent="0.2"/>
  <cols>
    <col min="1" max="1" width="10.83203125" style="51"/>
    <col min="2" max="2" width="13.6640625" style="51" customWidth="1"/>
    <col min="3" max="3" width="11.1640625" style="51" customWidth="1"/>
    <col min="4" max="4" width="13.83203125" style="51" bestFit="1" customWidth="1"/>
    <col min="5" max="5" width="13.5" style="51" customWidth="1"/>
    <col min="6" max="6" width="10.83203125" style="51"/>
    <col min="7" max="7" width="11.83203125" style="51" customWidth="1"/>
    <col min="8" max="8" width="10.83203125" style="51"/>
    <col min="9" max="10" width="11.33203125" style="51" customWidth="1"/>
    <col min="11" max="12" width="12.33203125" style="51" bestFit="1" customWidth="1"/>
    <col min="13" max="14" width="10.83203125" style="51"/>
    <col min="15" max="16" width="11.33203125" style="51" customWidth="1"/>
    <col min="17" max="17" width="12.33203125" style="51" bestFit="1" customWidth="1"/>
    <col min="18" max="18" width="11" style="51" bestFit="1" customWidth="1"/>
    <col min="19" max="19" width="10.83203125" style="51"/>
    <col min="20" max="21" width="11.33203125" style="51" bestFit="1" customWidth="1"/>
    <col min="22" max="22" width="11" style="51" bestFit="1" customWidth="1"/>
    <col min="23" max="16384" width="10.83203125" style="51"/>
  </cols>
  <sheetData>
    <row r="1" spans="3:22" x14ac:dyDescent="0.2">
      <c r="G1" s="55" t="s">
        <v>67</v>
      </c>
    </row>
    <row r="2" spans="3:22" x14ac:dyDescent="0.2">
      <c r="G2" s="55" t="s">
        <v>160</v>
      </c>
    </row>
    <row r="4" spans="3:22" x14ac:dyDescent="0.2">
      <c r="E4" s="56" t="s">
        <v>162</v>
      </c>
    </row>
    <row r="5" spans="3:22" x14ac:dyDescent="0.2">
      <c r="E5" s="52" t="s">
        <v>63</v>
      </c>
    </row>
    <row r="6" spans="3:22" x14ac:dyDescent="0.2">
      <c r="E6" s="52" t="s">
        <v>164</v>
      </c>
    </row>
    <row r="10" spans="3:22" x14ac:dyDescent="0.2">
      <c r="D10" s="52" t="s">
        <v>95</v>
      </c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3:22" x14ac:dyDescent="0.2">
      <c r="D11" s="52" t="s">
        <v>96</v>
      </c>
      <c r="E11" s="52" t="s">
        <v>97</v>
      </c>
      <c r="F11" s="52" t="s">
        <v>101</v>
      </c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3:22" x14ac:dyDescent="0.2">
      <c r="D12" s="52" t="s">
        <v>111</v>
      </c>
      <c r="E12" s="52" t="s">
        <v>113</v>
      </c>
      <c r="F12" s="52" t="s">
        <v>115</v>
      </c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3:22" x14ac:dyDescent="0.2">
      <c r="E13" s="52" t="s">
        <v>98</v>
      </c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3:22" x14ac:dyDescent="0.2">
      <c r="C14" s="52" t="s">
        <v>99</v>
      </c>
      <c r="D14" s="52" t="s">
        <v>100</v>
      </c>
      <c r="E14" s="52" t="s">
        <v>105</v>
      </c>
      <c r="F14" s="52" t="s">
        <v>103</v>
      </c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3:22" x14ac:dyDescent="0.2">
      <c r="C15" s="52"/>
      <c r="D15" s="52"/>
      <c r="E15" s="52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3:22" x14ac:dyDescent="0.2">
      <c r="C16" s="52">
        <v>2000</v>
      </c>
      <c r="D16" s="53">
        <f>'Electric-Financials'!C14</f>
        <v>350806697</v>
      </c>
      <c r="E16" s="53">
        <f>[3]Sheet0!$H$7</f>
        <v>227704</v>
      </c>
      <c r="F16" s="52">
        <v>7181</v>
      </c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3:22" x14ac:dyDescent="0.2">
      <c r="C17" s="52">
        <v>2001</v>
      </c>
      <c r="D17" s="53">
        <f>'Electric-Financials'!D14</f>
        <v>133140612</v>
      </c>
      <c r="E17" s="54">
        <f>[3]Sheet0!$I$7</f>
        <v>230322</v>
      </c>
      <c r="F17" s="52">
        <v>6799</v>
      </c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3:22" x14ac:dyDescent="0.2">
      <c r="C18" s="52">
        <v>2002</v>
      </c>
      <c r="D18" s="53">
        <f>'Electric-Financials'!E14</f>
        <v>313848824</v>
      </c>
      <c r="E18" s="54">
        <f>[3]Sheet0!$J$7</f>
        <v>237117</v>
      </c>
      <c r="F18" s="52">
        <v>6817</v>
      </c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3:22" x14ac:dyDescent="0.2">
      <c r="C19" s="52">
        <v>2003</v>
      </c>
      <c r="D19" s="53">
        <f>'Electric-Financials'!F14</f>
        <v>337347645</v>
      </c>
      <c r="E19" s="54">
        <f>[3]Sheet0!$K$7</f>
        <v>247056</v>
      </c>
      <c r="F19" s="52">
        <v>6348</v>
      </c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3:22" x14ac:dyDescent="0.2">
      <c r="C20" s="52">
        <v>2004</v>
      </c>
      <c r="D20" s="53">
        <f>'Electric-Financials'!G14</f>
        <v>339179511</v>
      </c>
      <c r="E20" s="54">
        <f>[3]Sheet0!$L$7</f>
        <v>257979</v>
      </c>
      <c r="F20" s="52">
        <v>6318</v>
      </c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3:22" x14ac:dyDescent="0.2">
      <c r="C21" s="52">
        <v>2005</v>
      </c>
      <c r="D21" s="53">
        <f>'Electric-Financials'!H14</f>
        <v>357315203</v>
      </c>
      <c r="E21" s="54">
        <f>[3]Sheet0!$M$7</f>
        <v>279333</v>
      </c>
      <c r="F21" s="52">
        <v>6538</v>
      </c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3:22" x14ac:dyDescent="0.2">
      <c r="C22" s="52">
        <v>2006</v>
      </c>
      <c r="D22" s="53">
        <f>'Electric-Financials'!I14</f>
        <v>403091120</v>
      </c>
      <c r="E22" s="54">
        <f>[3]Sheet0!$N$7</f>
        <v>300145</v>
      </c>
      <c r="F22" s="52">
        <v>6343</v>
      </c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3:22" x14ac:dyDescent="0.2">
      <c r="C23" s="52">
        <v>2007</v>
      </c>
      <c r="D23" s="53">
        <f>'Electric-Financials'!J14</f>
        <v>370911524</v>
      </c>
      <c r="E23" s="54">
        <f>[3]Sheet0!$O$7</f>
        <v>325118</v>
      </c>
      <c r="F23" s="52">
        <v>6540</v>
      </c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3:22" x14ac:dyDescent="0.2">
      <c r="C24" s="52">
        <v>2008</v>
      </c>
      <c r="D24" s="53">
        <f>'Electric-Financials'!K14</f>
        <v>434401313</v>
      </c>
      <c r="E24" s="54">
        <f>[3]Sheet0!$P$7</f>
        <v>333720</v>
      </c>
      <c r="F24" s="52">
        <v>7052</v>
      </c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3:22" x14ac:dyDescent="0.2">
      <c r="C25" s="52">
        <v>2009</v>
      </c>
      <c r="D25" s="53">
        <f>'Electric-Financials'!L14</f>
        <v>433321385</v>
      </c>
      <c r="E25" s="54">
        <f>[3]Sheet0!$Q$7</f>
        <v>332600</v>
      </c>
      <c r="F25" s="52">
        <v>6976</v>
      </c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3:22" x14ac:dyDescent="0.2">
      <c r="C26" s="52">
        <v>2010</v>
      </c>
      <c r="D26" s="53">
        <f>'Electric-Financials'!M14</f>
        <v>517391707</v>
      </c>
      <c r="E26" s="54">
        <f>[3]Sheet0!$R$7</f>
        <v>342702</v>
      </c>
      <c r="F26" s="52">
        <v>6320</v>
      </c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3:22" x14ac:dyDescent="0.2">
      <c r="C27" s="52">
        <v>2011</v>
      </c>
      <c r="D27" s="53">
        <f>'Electric-Financials'!N14</f>
        <v>554853690</v>
      </c>
      <c r="E27" s="54">
        <f>[3]Sheet0!$S$7</f>
        <v>357056</v>
      </c>
      <c r="F27" s="52">
        <v>6861</v>
      </c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3:22" x14ac:dyDescent="0.2">
      <c r="C28" s="52">
        <v>2012</v>
      </c>
      <c r="D28" s="53">
        <f>'Electric-Financials'!O14</f>
        <v>519777563</v>
      </c>
      <c r="E28" s="53">
        <f>[3]Sheet0!$T$7</f>
        <v>375730</v>
      </c>
      <c r="F28" s="52">
        <v>6256</v>
      </c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3:22" x14ac:dyDescent="0.2"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3:22" x14ac:dyDescent="0.2">
      <c r="D30" s="52" t="s">
        <v>109</v>
      </c>
      <c r="E30" s="52" t="s">
        <v>108</v>
      </c>
      <c r="F30" s="52" t="s">
        <v>107</v>
      </c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3:22" x14ac:dyDescent="0.2">
      <c r="C31" s="55" t="s">
        <v>73</v>
      </c>
      <c r="D31">
        <f t="array" ref="D31:F35">LINEST(D16:D28,E16:F28,TRUE,TRUE)</f>
        <v>3644.5356547778406</v>
      </c>
      <c r="E31">
        <v>1797.5533111682712</v>
      </c>
      <c r="F31">
        <v>-166442417.38728327</v>
      </c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3:22" x14ac:dyDescent="0.2">
      <c r="C32" s="55" t="s">
        <v>74</v>
      </c>
      <c r="D32">
        <v>58108.519505387907</v>
      </c>
      <c r="E32">
        <v>357.44255689969833</v>
      </c>
      <c r="F32">
        <v>419504919.62806934</v>
      </c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3:22" x14ac:dyDescent="0.2">
      <c r="C33" s="55" t="s">
        <v>75</v>
      </c>
      <c r="D33">
        <v>0.72312740698609812</v>
      </c>
      <c r="E33">
        <v>63222412.550372355</v>
      </c>
      <c r="F33" t="e">
        <v>#N/A</v>
      </c>
      <c r="J33"/>
      <c r="K33"/>
      <c r="L33"/>
      <c r="M33"/>
      <c r="N33"/>
      <c r="O33"/>
      <c r="P33"/>
      <c r="Q33"/>
      <c r="R33"/>
      <c r="S33"/>
      <c r="T33"/>
      <c r="U33"/>
      <c r="V33"/>
    </row>
    <row r="34" spans="3:22" x14ac:dyDescent="0.2">
      <c r="C34" s="55" t="s">
        <v>76</v>
      </c>
      <c r="D34">
        <v>13.058847737771387</v>
      </c>
      <c r="E34">
        <v>10</v>
      </c>
      <c r="F34" t="e">
        <v>#N/A</v>
      </c>
      <c r="J34"/>
      <c r="K34"/>
      <c r="L34"/>
      <c r="M34"/>
      <c r="N34"/>
      <c r="O34"/>
      <c r="P34"/>
      <c r="Q34"/>
      <c r="R34"/>
      <c r="S34"/>
      <c r="T34"/>
      <c r="U34"/>
      <c r="V34"/>
    </row>
    <row r="35" spans="3:22" x14ac:dyDescent="0.2">
      <c r="C35" s="55" t="s">
        <v>77</v>
      </c>
      <c r="D35">
        <v>1.0439434712624939E+17</v>
      </c>
      <c r="E35">
        <v>3.99707344868948E+16</v>
      </c>
      <c r="F35" t="e">
        <v>#N/A</v>
      </c>
      <c r="J35"/>
      <c r="K35"/>
      <c r="L35"/>
      <c r="M35"/>
      <c r="N35"/>
      <c r="O35"/>
      <c r="P35"/>
      <c r="Q35"/>
      <c r="R35"/>
      <c r="S35"/>
      <c r="T35"/>
      <c r="U35"/>
      <c r="V35"/>
    </row>
    <row r="36" spans="3:22" x14ac:dyDescent="0.2">
      <c r="J36"/>
      <c r="K36"/>
      <c r="L36"/>
      <c r="M36"/>
      <c r="N36"/>
      <c r="O36"/>
      <c r="P36"/>
      <c r="Q36"/>
      <c r="R36"/>
      <c r="S36"/>
      <c r="T36"/>
      <c r="U36"/>
      <c r="V36"/>
    </row>
    <row r="37" spans="3:22" x14ac:dyDescent="0.2">
      <c r="J37"/>
      <c r="K37"/>
      <c r="L37"/>
      <c r="M37"/>
      <c r="N37"/>
      <c r="O37"/>
      <c r="P37"/>
      <c r="Q37"/>
      <c r="R37"/>
      <c r="S37"/>
      <c r="T37"/>
      <c r="U37"/>
      <c r="V37"/>
    </row>
    <row r="38" spans="3:22" x14ac:dyDescent="0.2">
      <c r="J38"/>
      <c r="K38"/>
      <c r="L38"/>
      <c r="M38"/>
      <c r="N38"/>
      <c r="O38"/>
      <c r="P38"/>
      <c r="Q38"/>
      <c r="R38"/>
      <c r="S38"/>
      <c r="T38"/>
      <c r="U38"/>
      <c r="V38"/>
    </row>
    <row r="39" spans="3:22" x14ac:dyDescent="0.2">
      <c r="C39" s="51" t="s">
        <v>154</v>
      </c>
    </row>
    <row r="40" spans="3:22" x14ac:dyDescent="0.2">
      <c r="C40" s="51" t="s">
        <v>156</v>
      </c>
    </row>
    <row r="41" spans="3:22" x14ac:dyDescent="0.2">
      <c r="C41" s="51" t="s">
        <v>158</v>
      </c>
    </row>
  </sheetData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C1:L65"/>
  <sheetViews>
    <sheetView zoomScale="125" workbookViewId="0">
      <selection activeCell="J2" sqref="J2"/>
    </sheetView>
  </sheetViews>
  <sheetFormatPr defaultColWidth="10.83203125" defaultRowHeight="12.75" x14ac:dyDescent="0.2"/>
  <cols>
    <col min="1" max="3" width="10.83203125" style="1"/>
    <col min="4" max="4" width="4.6640625" style="1" customWidth="1"/>
    <col min="5" max="5" width="21.6640625" style="1" customWidth="1"/>
    <col min="6" max="6" width="14.33203125" style="1" customWidth="1"/>
    <col min="7" max="7" width="19" style="1" customWidth="1"/>
    <col min="8" max="8" width="16.5" style="1" customWidth="1"/>
    <col min="9" max="9" width="21.6640625" style="1" customWidth="1"/>
    <col min="10" max="10" width="22.83203125" style="1" customWidth="1"/>
    <col min="11" max="16384" width="10.83203125" style="1"/>
  </cols>
  <sheetData>
    <row r="1" spans="3:10" x14ac:dyDescent="0.2">
      <c r="H1" s="28" t="s">
        <v>67</v>
      </c>
      <c r="J1" s="28"/>
    </row>
    <row r="2" spans="3:10" x14ac:dyDescent="0.2">
      <c r="H2" s="28" t="s">
        <v>166</v>
      </c>
      <c r="J2" s="28"/>
    </row>
    <row r="6" spans="3:10" x14ac:dyDescent="0.2">
      <c r="G6" s="30" t="s">
        <v>126</v>
      </c>
    </row>
    <row r="7" spans="3:10" x14ac:dyDescent="0.2">
      <c r="G7" s="2" t="s">
        <v>12</v>
      </c>
    </row>
    <row r="8" spans="3:10" x14ac:dyDescent="0.2">
      <c r="G8" s="2" t="s">
        <v>120</v>
      </c>
    </row>
    <row r="12" spans="3:10" x14ac:dyDescent="0.2">
      <c r="C12" s="2"/>
      <c r="D12" s="2"/>
      <c r="E12" s="2" t="s">
        <v>125</v>
      </c>
      <c r="F12" s="2" t="s">
        <v>20</v>
      </c>
      <c r="G12" s="2" t="s">
        <v>142</v>
      </c>
      <c r="H12" s="2"/>
      <c r="I12" s="2"/>
      <c r="J12" s="2"/>
    </row>
    <row r="13" spans="3:10" x14ac:dyDescent="0.2">
      <c r="C13" s="2" t="s">
        <v>22</v>
      </c>
      <c r="D13" s="2" t="s">
        <v>23</v>
      </c>
      <c r="E13" s="2" t="s">
        <v>24</v>
      </c>
      <c r="F13" s="2" t="s">
        <v>25</v>
      </c>
      <c r="G13" s="2" t="s">
        <v>143</v>
      </c>
      <c r="H13" s="2" t="s">
        <v>144</v>
      </c>
      <c r="I13" s="2" t="s">
        <v>145</v>
      </c>
      <c r="J13" s="2" t="s">
        <v>146</v>
      </c>
    </row>
    <row r="14" spans="3:10" x14ac:dyDescent="0.2">
      <c r="C14" s="2"/>
      <c r="D14" s="2"/>
      <c r="E14" s="2"/>
      <c r="F14" s="2"/>
      <c r="G14" s="2"/>
      <c r="H14" s="2"/>
      <c r="I14" s="2"/>
      <c r="J14" s="2"/>
    </row>
    <row r="15" spans="3:10" x14ac:dyDescent="0.2">
      <c r="C15" s="2">
        <v>2000</v>
      </c>
      <c r="D15" s="2">
        <v>1</v>
      </c>
      <c r="E15" s="31">
        <f>'Electric-Financials'!C14</f>
        <v>350806697</v>
      </c>
      <c r="F15" s="2">
        <f t="shared" ref="F15:F27" si="0">D15-D$30</f>
        <v>-6</v>
      </c>
      <c r="G15" s="31">
        <f t="shared" ref="G15:G27" si="1">E15-E$30</f>
        <v>-38838441</v>
      </c>
      <c r="H15" s="2">
        <f t="shared" ref="H15:H27" si="2">F15^2</f>
        <v>36</v>
      </c>
      <c r="I15" s="2">
        <f t="shared" ref="I15:I27" si="3">F15*G15</f>
        <v>233030646</v>
      </c>
      <c r="J15" s="31">
        <f t="shared" ref="J15:J27" si="4">G15^2</f>
        <v>1508424499310481</v>
      </c>
    </row>
    <row r="16" spans="3:10" x14ac:dyDescent="0.2">
      <c r="C16" s="2">
        <v>2001</v>
      </c>
      <c r="D16" s="2">
        <v>2</v>
      </c>
      <c r="E16" s="31">
        <f>'Electric-Financials'!D14</f>
        <v>133140612</v>
      </c>
      <c r="F16" s="2">
        <f t="shared" si="0"/>
        <v>-5</v>
      </c>
      <c r="G16" s="31">
        <f t="shared" si="1"/>
        <v>-256504526</v>
      </c>
      <c r="H16" s="2">
        <f t="shared" si="2"/>
        <v>25</v>
      </c>
      <c r="I16" s="2">
        <f t="shared" si="3"/>
        <v>1282522630</v>
      </c>
      <c r="J16" s="31">
        <f t="shared" si="4"/>
        <v>6.5794571858484672E+16</v>
      </c>
    </row>
    <row r="17" spans="3:10" x14ac:dyDescent="0.2">
      <c r="C17" s="2">
        <v>2002</v>
      </c>
      <c r="D17" s="2">
        <v>3</v>
      </c>
      <c r="E17" s="31">
        <f>'Electric-Financials'!E14</f>
        <v>313848824</v>
      </c>
      <c r="F17" s="2">
        <f t="shared" si="0"/>
        <v>-4</v>
      </c>
      <c r="G17" s="31">
        <f t="shared" si="1"/>
        <v>-75796314</v>
      </c>
      <c r="H17" s="2">
        <f t="shared" si="2"/>
        <v>16</v>
      </c>
      <c r="I17" s="2">
        <f t="shared" si="3"/>
        <v>303185256</v>
      </c>
      <c r="J17" s="31">
        <f t="shared" si="4"/>
        <v>5745081215986596</v>
      </c>
    </row>
    <row r="18" spans="3:10" x14ac:dyDescent="0.2">
      <c r="C18" s="2">
        <v>2003</v>
      </c>
      <c r="D18" s="2">
        <v>4</v>
      </c>
      <c r="E18" s="31">
        <f>'Electric-Financials'!F14</f>
        <v>337347645</v>
      </c>
      <c r="F18" s="2">
        <f t="shared" si="0"/>
        <v>-3</v>
      </c>
      <c r="G18" s="31">
        <f t="shared" si="1"/>
        <v>-52297493</v>
      </c>
      <c r="H18" s="2">
        <f t="shared" si="2"/>
        <v>9</v>
      </c>
      <c r="I18" s="2">
        <f t="shared" si="3"/>
        <v>156892479</v>
      </c>
      <c r="J18" s="31">
        <f t="shared" si="4"/>
        <v>2735027774085049</v>
      </c>
    </row>
    <row r="19" spans="3:10" x14ac:dyDescent="0.2">
      <c r="C19" s="2">
        <v>2004</v>
      </c>
      <c r="D19" s="2">
        <v>5</v>
      </c>
      <c r="E19" s="31">
        <f>'Electric-Financials'!G14</f>
        <v>339179511</v>
      </c>
      <c r="F19" s="2">
        <f t="shared" si="0"/>
        <v>-2</v>
      </c>
      <c r="G19" s="31">
        <f t="shared" si="1"/>
        <v>-50465627</v>
      </c>
      <c r="H19" s="2">
        <f t="shared" si="2"/>
        <v>4</v>
      </c>
      <c r="I19" s="2">
        <f t="shared" si="3"/>
        <v>100931254</v>
      </c>
      <c r="J19" s="31">
        <f t="shared" si="4"/>
        <v>2546779508503129</v>
      </c>
    </row>
    <row r="20" spans="3:10" x14ac:dyDescent="0.2">
      <c r="C20" s="2">
        <v>2005</v>
      </c>
      <c r="D20" s="2">
        <v>6</v>
      </c>
      <c r="E20" s="31">
        <f>'Electric-Financials'!H14</f>
        <v>357315203</v>
      </c>
      <c r="F20" s="2">
        <f t="shared" si="0"/>
        <v>-1</v>
      </c>
      <c r="G20" s="31">
        <f t="shared" si="1"/>
        <v>-32329935</v>
      </c>
      <c r="H20" s="2">
        <f t="shared" si="2"/>
        <v>1</v>
      </c>
      <c r="I20" s="2">
        <f t="shared" si="3"/>
        <v>32329935</v>
      </c>
      <c r="J20" s="31">
        <f t="shared" si="4"/>
        <v>1045224697104225</v>
      </c>
    </row>
    <row r="21" spans="3:10" x14ac:dyDescent="0.2">
      <c r="C21" s="2">
        <v>2006</v>
      </c>
      <c r="D21" s="2">
        <v>7</v>
      </c>
      <c r="E21" s="31">
        <f>'Electric-Financials'!I14</f>
        <v>403091120</v>
      </c>
      <c r="F21" s="2">
        <f t="shared" si="0"/>
        <v>0</v>
      </c>
      <c r="G21" s="31">
        <f t="shared" si="1"/>
        <v>13445982</v>
      </c>
      <c r="H21" s="2">
        <f t="shared" si="2"/>
        <v>0</v>
      </c>
      <c r="I21" s="2">
        <f t="shared" si="3"/>
        <v>0</v>
      </c>
      <c r="J21" s="31">
        <f t="shared" si="4"/>
        <v>180794431944324</v>
      </c>
    </row>
    <row r="22" spans="3:10" x14ac:dyDescent="0.2">
      <c r="C22" s="2">
        <v>2007</v>
      </c>
      <c r="D22" s="2">
        <v>8</v>
      </c>
      <c r="E22" s="31">
        <f>'Electric-Financials'!J14</f>
        <v>370911524</v>
      </c>
      <c r="F22" s="2">
        <f t="shared" si="0"/>
        <v>1</v>
      </c>
      <c r="G22" s="31">
        <f t="shared" si="1"/>
        <v>-18733614</v>
      </c>
      <c r="H22" s="2">
        <f t="shared" si="2"/>
        <v>1</v>
      </c>
      <c r="I22" s="2">
        <f t="shared" si="3"/>
        <v>-18733614</v>
      </c>
      <c r="J22" s="31">
        <f t="shared" si="4"/>
        <v>350948293500996</v>
      </c>
    </row>
    <row r="23" spans="3:10" x14ac:dyDescent="0.2">
      <c r="C23" s="2">
        <v>2008</v>
      </c>
      <c r="D23" s="2">
        <v>9</v>
      </c>
      <c r="E23" s="31">
        <f>'Electric-Financials'!K14</f>
        <v>434401313</v>
      </c>
      <c r="F23" s="2">
        <f t="shared" si="0"/>
        <v>2</v>
      </c>
      <c r="G23" s="31">
        <f t="shared" si="1"/>
        <v>44756175</v>
      </c>
      <c r="H23" s="2">
        <f t="shared" si="2"/>
        <v>4</v>
      </c>
      <c r="I23" s="2">
        <f t="shared" si="3"/>
        <v>89512350</v>
      </c>
      <c r="J23" s="31">
        <f t="shared" si="4"/>
        <v>2003115200630625</v>
      </c>
    </row>
    <row r="24" spans="3:10" x14ac:dyDescent="0.2">
      <c r="C24" s="2">
        <v>2009</v>
      </c>
      <c r="D24" s="2">
        <v>10</v>
      </c>
      <c r="E24" s="31">
        <f>'Electric-Financials'!L14</f>
        <v>433321385</v>
      </c>
      <c r="F24" s="2">
        <f t="shared" si="0"/>
        <v>3</v>
      </c>
      <c r="G24" s="31">
        <f t="shared" si="1"/>
        <v>43676247</v>
      </c>
      <c r="H24" s="2">
        <f t="shared" si="2"/>
        <v>9</v>
      </c>
      <c r="I24" s="2">
        <f t="shared" si="3"/>
        <v>131028741</v>
      </c>
      <c r="J24" s="31">
        <f t="shared" si="4"/>
        <v>1907614552005009</v>
      </c>
    </row>
    <row r="25" spans="3:10" x14ac:dyDescent="0.2">
      <c r="C25" s="2">
        <v>2010</v>
      </c>
      <c r="D25" s="2">
        <v>11</v>
      </c>
      <c r="E25" s="31">
        <f>'Electric-Financials'!M14</f>
        <v>517391707</v>
      </c>
      <c r="F25" s="2">
        <f t="shared" si="0"/>
        <v>4</v>
      </c>
      <c r="G25" s="31">
        <f t="shared" si="1"/>
        <v>127746569</v>
      </c>
      <c r="H25" s="2">
        <f t="shared" si="2"/>
        <v>16</v>
      </c>
      <c r="I25" s="2">
        <f t="shared" si="3"/>
        <v>510986276</v>
      </c>
      <c r="J25" s="31">
        <f t="shared" si="4"/>
        <v>1.631918589127176E+16</v>
      </c>
    </row>
    <row r="26" spans="3:10" x14ac:dyDescent="0.2">
      <c r="C26" s="2">
        <v>2011</v>
      </c>
      <c r="D26" s="2">
        <v>12</v>
      </c>
      <c r="E26" s="31">
        <f>'Electric-Financials'!N14</f>
        <v>554853690</v>
      </c>
      <c r="F26" s="2">
        <f t="shared" si="0"/>
        <v>5</v>
      </c>
      <c r="G26" s="31">
        <f t="shared" si="1"/>
        <v>165208552</v>
      </c>
      <c r="H26" s="2">
        <f t="shared" si="2"/>
        <v>25</v>
      </c>
      <c r="I26" s="2">
        <f t="shared" si="3"/>
        <v>826042760</v>
      </c>
      <c r="J26" s="31">
        <f t="shared" si="4"/>
        <v>2.7293865653936704E+16</v>
      </c>
    </row>
    <row r="27" spans="3:10" x14ac:dyDescent="0.2">
      <c r="C27" s="2">
        <v>2012</v>
      </c>
      <c r="D27" s="2">
        <v>13</v>
      </c>
      <c r="E27" s="31">
        <f>'Electric-Financials'!O14</f>
        <v>519777563</v>
      </c>
      <c r="F27" s="2">
        <f t="shared" si="0"/>
        <v>6</v>
      </c>
      <c r="G27" s="31">
        <f t="shared" si="1"/>
        <v>130132425</v>
      </c>
      <c r="H27" s="2">
        <f t="shared" si="2"/>
        <v>36</v>
      </c>
      <c r="I27" s="2">
        <f t="shared" si="3"/>
        <v>780794550</v>
      </c>
      <c r="J27" s="31">
        <f t="shared" si="4"/>
        <v>1.6934448036380624E+16</v>
      </c>
    </row>
    <row r="29" spans="3:10" x14ac:dyDescent="0.2">
      <c r="C29" s="28" t="s">
        <v>30</v>
      </c>
      <c r="D29" s="2">
        <f>SUM(D15:D27)</f>
        <v>91</v>
      </c>
      <c r="E29" s="31">
        <f>SUM(E15:E27)</f>
        <v>5065386794</v>
      </c>
      <c r="F29" s="32"/>
      <c r="G29" s="32"/>
      <c r="H29" s="33">
        <f>SUM(H15:H27)</f>
        <v>182</v>
      </c>
      <c r="I29" s="31">
        <f>SUM(I15:I27)</f>
        <v>4428523263</v>
      </c>
      <c r="J29" s="31">
        <f>SUM(J15:J27)</f>
        <v>1.4436508161314419E+17</v>
      </c>
    </row>
    <row r="30" spans="3:10" x14ac:dyDescent="0.2">
      <c r="C30" s="28" t="s">
        <v>31</v>
      </c>
      <c r="D30" s="2">
        <f>AVERAGE(D15:D27)</f>
        <v>7</v>
      </c>
      <c r="E30" s="31">
        <f>AVERAGE(E15:E27)</f>
        <v>389645138</v>
      </c>
      <c r="F30" s="32"/>
      <c r="G30" s="32"/>
      <c r="H30" s="32"/>
      <c r="I30" s="32"/>
      <c r="J30" s="32"/>
    </row>
    <row r="32" spans="3:10" x14ac:dyDescent="0.2">
      <c r="E32" s="1" t="s">
        <v>32</v>
      </c>
      <c r="H32" s="34">
        <f>I29/H29</f>
        <v>24332545.4010989</v>
      </c>
    </row>
    <row r="33" spans="5:12" x14ac:dyDescent="0.2">
      <c r="E33" s="1" t="s">
        <v>148</v>
      </c>
      <c r="H33" s="34">
        <f>E30-(H32*D30)</f>
        <v>219317320.19230771</v>
      </c>
    </row>
    <row r="34" spans="5:12" x14ac:dyDescent="0.2">
      <c r="E34" s="1" t="s">
        <v>149</v>
      </c>
      <c r="H34" s="1">
        <f>H32*I29/J29</f>
        <v>0.74642179502608363</v>
      </c>
    </row>
    <row r="36" spans="5:12" x14ac:dyDescent="0.2">
      <c r="J36" s="35" t="s">
        <v>147</v>
      </c>
    </row>
    <row r="37" spans="5:12" x14ac:dyDescent="0.2">
      <c r="E37" s="1" t="s">
        <v>93</v>
      </c>
      <c r="I37" s="36">
        <f>(1/(D27-2))*(J29-H32*I29)</f>
        <v>3327985296034004.5</v>
      </c>
      <c r="J37" s="37">
        <f>I37*0.6</f>
        <v>1996791177620402.7</v>
      </c>
    </row>
    <row r="38" spans="5:12" x14ac:dyDescent="0.2">
      <c r="E38" s="1" t="s">
        <v>17</v>
      </c>
      <c r="I38" s="36">
        <f>I37^0.5</f>
        <v>57688692.965207703</v>
      </c>
      <c r="J38" s="38">
        <f>J37^0.5</f>
        <v>44685469.423744477</v>
      </c>
    </row>
    <row r="39" spans="5:12" x14ac:dyDescent="0.2">
      <c r="E39" s="1" t="s">
        <v>94</v>
      </c>
      <c r="I39" s="36">
        <f>I38*3</f>
        <v>173066078.89562312</v>
      </c>
      <c r="J39" s="39">
        <f>J38*3</f>
        <v>134056408.27123344</v>
      </c>
      <c r="L39" s="1">
        <f>J39/I38</f>
        <v>2.3237900077244502</v>
      </c>
    </row>
    <row r="42" spans="5:12" x14ac:dyDescent="0.2">
      <c r="F42" s="2" t="s">
        <v>7</v>
      </c>
      <c r="G42" s="2" t="s">
        <v>8</v>
      </c>
    </row>
    <row r="43" spans="5:12" x14ac:dyDescent="0.2">
      <c r="E43" s="2" t="s">
        <v>22</v>
      </c>
      <c r="F43" s="2" t="s">
        <v>24</v>
      </c>
      <c r="G43" s="2" t="s">
        <v>81</v>
      </c>
      <c r="H43" s="40" t="s">
        <v>9</v>
      </c>
      <c r="I43" s="40" t="s">
        <v>10</v>
      </c>
    </row>
    <row r="44" spans="5:12" x14ac:dyDescent="0.2">
      <c r="E44" s="2"/>
      <c r="F44" s="2"/>
      <c r="G44" s="2"/>
      <c r="H44" s="40"/>
      <c r="I44" s="40"/>
    </row>
    <row r="45" spans="5:12" x14ac:dyDescent="0.2">
      <c r="E45" s="2">
        <v>2000</v>
      </c>
      <c r="F45" s="27">
        <f>E15</f>
        <v>350806697</v>
      </c>
      <c r="G45" s="27">
        <f t="shared" ref="G45:G57" si="5">H$33+H$32*D15</f>
        <v>243649865.59340662</v>
      </c>
      <c r="H45" s="27">
        <f t="shared" ref="H45:H57" si="6">G45+I$39</f>
        <v>416715944.48902977</v>
      </c>
      <c r="I45" s="27">
        <f t="shared" ref="I45:I57" si="7">G45-I$39</f>
        <v>70583786.6977835</v>
      </c>
    </row>
    <row r="46" spans="5:12" x14ac:dyDescent="0.2">
      <c r="E46" s="2">
        <v>2001</v>
      </c>
      <c r="F46" s="27">
        <f t="shared" ref="F46:F57" si="8">E16</f>
        <v>133140612</v>
      </c>
      <c r="G46" s="27">
        <f t="shared" si="5"/>
        <v>267982410.99450552</v>
      </c>
      <c r="H46" s="27">
        <f t="shared" si="6"/>
        <v>441048489.89012861</v>
      </c>
      <c r="I46" s="27">
        <f t="shared" si="7"/>
        <v>94916332.098882407</v>
      </c>
    </row>
    <row r="47" spans="5:12" x14ac:dyDescent="0.2">
      <c r="E47" s="2">
        <v>2002</v>
      </c>
      <c r="F47" s="27">
        <f t="shared" si="8"/>
        <v>313848824</v>
      </c>
      <c r="G47" s="27">
        <f t="shared" si="5"/>
        <v>292314956.39560437</v>
      </c>
      <c r="H47" s="27">
        <f t="shared" si="6"/>
        <v>465381035.29122746</v>
      </c>
      <c r="I47" s="27">
        <f t="shared" si="7"/>
        <v>119248877.49998125</v>
      </c>
    </row>
    <row r="48" spans="5:12" x14ac:dyDescent="0.2">
      <c r="E48" s="2">
        <v>2003</v>
      </c>
      <c r="F48" s="27">
        <f t="shared" si="8"/>
        <v>337347645</v>
      </c>
      <c r="G48" s="27">
        <f t="shared" si="5"/>
        <v>316647501.79670334</v>
      </c>
      <c r="H48" s="27">
        <f t="shared" si="6"/>
        <v>489713580.69232643</v>
      </c>
      <c r="I48" s="27">
        <f t="shared" si="7"/>
        <v>143581422.90108022</v>
      </c>
    </row>
    <row r="49" spans="3:9" x14ac:dyDescent="0.2">
      <c r="E49" s="2">
        <v>2004</v>
      </c>
      <c r="F49" s="27">
        <f t="shared" si="8"/>
        <v>339179511</v>
      </c>
      <c r="G49" s="27">
        <f t="shared" si="5"/>
        <v>340980047.19780219</v>
      </c>
      <c r="H49" s="27">
        <f t="shared" si="6"/>
        <v>514046126.09342527</v>
      </c>
      <c r="I49" s="27">
        <f t="shared" si="7"/>
        <v>167913968.30217907</v>
      </c>
    </row>
    <row r="50" spans="3:9" x14ac:dyDescent="0.2">
      <c r="E50" s="2">
        <v>2005</v>
      </c>
      <c r="F50" s="27">
        <f t="shared" si="8"/>
        <v>357315203</v>
      </c>
      <c r="G50" s="27">
        <f t="shared" si="5"/>
        <v>365312592.59890109</v>
      </c>
      <c r="H50" s="27">
        <f t="shared" si="6"/>
        <v>538378671.49452424</v>
      </c>
      <c r="I50" s="27">
        <f t="shared" si="7"/>
        <v>192246513.70327798</v>
      </c>
    </row>
    <row r="51" spans="3:9" x14ac:dyDescent="0.2">
      <c r="E51" s="2">
        <v>2006</v>
      </c>
      <c r="F51" s="27">
        <f t="shared" si="8"/>
        <v>403091120</v>
      </c>
      <c r="G51" s="27">
        <f t="shared" si="5"/>
        <v>389645138</v>
      </c>
      <c r="H51" s="27">
        <f t="shared" si="6"/>
        <v>562711216.89562309</v>
      </c>
      <c r="I51" s="27">
        <f t="shared" si="7"/>
        <v>216579059.10437688</v>
      </c>
    </row>
    <row r="52" spans="3:9" x14ac:dyDescent="0.2">
      <c r="E52" s="2">
        <v>2007</v>
      </c>
      <c r="F52" s="27">
        <f t="shared" si="8"/>
        <v>370911524</v>
      </c>
      <c r="G52" s="27">
        <f t="shared" si="5"/>
        <v>413977683.40109891</v>
      </c>
      <c r="H52" s="27">
        <f t="shared" si="6"/>
        <v>587043762.29672205</v>
      </c>
      <c r="I52" s="27">
        <f t="shared" si="7"/>
        <v>240911604.50547579</v>
      </c>
    </row>
    <row r="53" spans="3:9" x14ac:dyDescent="0.2">
      <c r="E53" s="2">
        <v>2008</v>
      </c>
      <c r="F53" s="27">
        <f t="shared" si="8"/>
        <v>434401313</v>
      </c>
      <c r="G53" s="27">
        <f t="shared" si="5"/>
        <v>438310228.80219781</v>
      </c>
      <c r="H53" s="27">
        <f t="shared" si="6"/>
        <v>611376307.6978209</v>
      </c>
      <c r="I53" s="27">
        <f t="shared" si="7"/>
        <v>265244149.9065747</v>
      </c>
    </row>
    <row r="54" spans="3:9" x14ac:dyDescent="0.2">
      <c r="E54" s="2">
        <v>2009</v>
      </c>
      <c r="F54" s="27">
        <f t="shared" si="8"/>
        <v>433321385</v>
      </c>
      <c r="G54" s="27">
        <f t="shared" si="5"/>
        <v>462642774.20329672</v>
      </c>
      <c r="H54" s="27">
        <f t="shared" si="6"/>
        <v>635708853.09891987</v>
      </c>
      <c r="I54" s="27">
        <f t="shared" si="7"/>
        <v>289576695.30767357</v>
      </c>
    </row>
    <row r="55" spans="3:9" x14ac:dyDescent="0.2">
      <c r="E55" s="2">
        <v>2010</v>
      </c>
      <c r="F55" s="27">
        <f t="shared" si="8"/>
        <v>517391707</v>
      </c>
      <c r="G55" s="27">
        <f t="shared" si="5"/>
        <v>486975319.60439563</v>
      </c>
      <c r="H55" s="27">
        <f t="shared" si="6"/>
        <v>660041398.50001872</v>
      </c>
      <c r="I55" s="27">
        <f t="shared" si="7"/>
        <v>313909240.70877254</v>
      </c>
    </row>
    <row r="56" spans="3:9" x14ac:dyDescent="0.2">
      <c r="E56" s="2">
        <v>2011</v>
      </c>
      <c r="F56" s="27">
        <f t="shared" si="8"/>
        <v>554853690</v>
      </c>
      <c r="G56" s="27">
        <f t="shared" si="5"/>
        <v>511307865.00549448</v>
      </c>
      <c r="H56" s="27">
        <f t="shared" si="6"/>
        <v>684373943.90111756</v>
      </c>
      <c r="I56" s="27">
        <f t="shared" si="7"/>
        <v>338241786.10987139</v>
      </c>
    </row>
    <row r="57" spans="3:9" x14ac:dyDescent="0.2">
      <c r="E57" s="2">
        <v>2012</v>
      </c>
      <c r="F57" s="27">
        <f t="shared" si="8"/>
        <v>519777563</v>
      </c>
      <c r="G57" s="27">
        <f t="shared" si="5"/>
        <v>535640410.40659338</v>
      </c>
      <c r="H57" s="27">
        <f t="shared" si="6"/>
        <v>708706489.30221653</v>
      </c>
      <c r="I57" s="27">
        <f t="shared" si="7"/>
        <v>362574331.51097023</v>
      </c>
    </row>
    <row r="60" spans="3:9" x14ac:dyDescent="0.2">
      <c r="C60" s="1" t="s">
        <v>11</v>
      </c>
    </row>
    <row r="64" spans="3:9" x14ac:dyDescent="0.2">
      <c r="F64" s="21">
        <f>AVERAGE(F45:F57)</f>
        <v>389645138</v>
      </c>
      <c r="G64" s="43">
        <f>F64*0.0087</f>
        <v>3389912.7005999996</v>
      </c>
    </row>
    <row r="65" spans="7:7" x14ac:dyDescent="0.2">
      <c r="G65" s="1">
        <f>G64/('[4]MECO-RateBase'!E34*1000)</f>
        <v>1.1288721637128787</v>
      </c>
    </row>
  </sheetData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1"/>
  <sheetViews>
    <sheetView topLeftCell="A8" zoomScale="125" workbookViewId="0">
      <selection activeCell="K20" sqref="K20"/>
    </sheetView>
  </sheetViews>
  <sheetFormatPr defaultColWidth="10.83203125" defaultRowHeight="12.75" x14ac:dyDescent="0.2"/>
  <cols>
    <col min="1" max="1" width="8" style="1" customWidth="1"/>
    <col min="2" max="2" width="8.33203125" style="1" customWidth="1"/>
    <col min="3" max="3" width="15.33203125" style="1" customWidth="1"/>
    <col min="4" max="4" width="8.1640625" style="1" customWidth="1"/>
    <col min="5" max="5" width="2.5" style="1" customWidth="1"/>
    <col min="6" max="6" width="11" style="1" customWidth="1"/>
    <col min="7" max="7" width="10.83203125" style="1"/>
    <col min="8" max="8" width="17.83203125" style="1" customWidth="1"/>
    <col min="9" max="10" width="10.83203125" style="1"/>
    <col min="11" max="11" width="17.83203125" style="1" customWidth="1"/>
    <col min="12" max="16384" width="10.83203125" style="1"/>
  </cols>
  <sheetData>
    <row r="1" spans="2:8" x14ac:dyDescent="0.2">
      <c r="H1" s="28" t="s">
        <v>118</v>
      </c>
    </row>
    <row r="2" spans="2:8" x14ac:dyDescent="0.2">
      <c r="H2" s="28" t="s">
        <v>167</v>
      </c>
    </row>
    <row r="6" spans="2:8" x14ac:dyDescent="0.2">
      <c r="E6" s="30" t="s">
        <v>165</v>
      </c>
    </row>
    <row r="7" spans="2:8" x14ac:dyDescent="0.2">
      <c r="E7" s="2" t="s">
        <v>12</v>
      </c>
    </row>
    <row r="8" spans="2:8" x14ac:dyDescent="0.2">
      <c r="E8" s="2" t="s">
        <v>66</v>
      </c>
    </row>
    <row r="9" spans="2:8" x14ac:dyDescent="0.2">
      <c r="E9" s="2" t="s">
        <v>13</v>
      </c>
    </row>
    <row r="12" spans="2:8" ht="14.1" customHeight="1" x14ac:dyDescent="0.2"/>
    <row r="13" spans="2:8" x14ac:dyDescent="0.2">
      <c r="B13" s="1" t="s">
        <v>91</v>
      </c>
    </row>
    <row r="15" spans="2:8" x14ac:dyDescent="0.2">
      <c r="B15" s="1" t="s">
        <v>92</v>
      </c>
    </row>
    <row r="17" spans="2:11" x14ac:dyDescent="0.2">
      <c r="C17" s="1" t="s">
        <v>128</v>
      </c>
      <c r="F17" s="1" t="s">
        <v>121</v>
      </c>
    </row>
    <row r="18" spans="2:11" x14ac:dyDescent="0.2">
      <c r="C18" s="1" t="s">
        <v>36</v>
      </c>
      <c r="F18" s="1" t="s">
        <v>122</v>
      </c>
    </row>
    <row r="19" spans="2:11" x14ac:dyDescent="0.2">
      <c r="C19" s="1" t="s">
        <v>37</v>
      </c>
      <c r="D19" s="2" t="s">
        <v>123</v>
      </c>
      <c r="E19" s="2"/>
      <c r="F19" s="1" t="s">
        <v>124</v>
      </c>
    </row>
    <row r="21" spans="2:11" x14ac:dyDescent="0.2">
      <c r="B21" s="1" t="s">
        <v>152</v>
      </c>
    </row>
    <row r="22" spans="2:11" x14ac:dyDescent="0.2">
      <c r="B22" s="1" t="s">
        <v>44</v>
      </c>
    </row>
    <row r="24" spans="2:11" x14ac:dyDescent="0.2">
      <c r="C24" s="1" t="s">
        <v>45</v>
      </c>
      <c r="D24" s="1">
        <v>0.49864999999999998</v>
      </c>
    </row>
    <row r="25" spans="2:11" x14ac:dyDescent="0.2">
      <c r="B25" s="28" t="s">
        <v>46</v>
      </c>
      <c r="C25" s="1" t="s">
        <v>47</v>
      </c>
      <c r="D25" s="44">
        <v>0.48996000000000001</v>
      </c>
      <c r="E25" s="44"/>
    </row>
    <row r="26" spans="2:11" x14ac:dyDescent="0.2">
      <c r="D26" s="1">
        <f>D24-D25</f>
        <v>8.6899999999999755E-3</v>
      </c>
      <c r="F26" s="1" t="s">
        <v>48</v>
      </c>
    </row>
    <row r="28" spans="2:11" x14ac:dyDescent="0.2">
      <c r="B28" s="1" t="s">
        <v>49</v>
      </c>
      <c r="K28" s="48">
        <v>389645138</v>
      </c>
    </row>
    <row r="30" spans="2:11" x14ac:dyDescent="0.2">
      <c r="C30" s="1" t="s">
        <v>129</v>
      </c>
      <c r="G30" s="31" t="s">
        <v>130</v>
      </c>
      <c r="K30" s="46">
        <v>389645138</v>
      </c>
    </row>
    <row r="31" spans="2:11" x14ac:dyDescent="0.2">
      <c r="G31" s="44" t="s">
        <v>5</v>
      </c>
      <c r="K31" s="46">
        <f>K30*0.00869</f>
        <v>3386016.2492200001</v>
      </c>
    </row>
    <row r="32" spans="2:11" x14ac:dyDescent="0.2">
      <c r="F32" s="28" t="s">
        <v>14</v>
      </c>
      <c r="G32" s="1" t="s">
        <v>68</v>
      </c>
    </row>
    <row r="33" spans="3:11" x14ac:dyDescent="0.2">
      <c r="K33" s="48">
        <v>876683966.07692313</v>
      </c>
    </row>
    <row r="34" spans="3:11" x14ac:dyDescent="0.2">
      <c r="C34" s="1" t="s">
        <v>69</v>
      </c>
      <c r="K34">
        <f>0.01*0.4668*876.603/0.65</f>
        <v>6.2953581599999993</v>
      </c>
    </row>
    <row r="35" spans="3:11" x14ac:dyDescent="0.2">
      <c r="C35" s="1" t="s">
        <v>131</v>
      </c>
      <c r="K35"/>
    </row>
    <row r="36" spans="3:11" x14ac:dyDescent="0.2">
      <c r="C36" s="1" t="s">
        <v>15</v>
      </c>
      <c r="K36">
        <f>3.386/6.29</f>
        <v>0.53831478537360888</v>
      </c>
    </row>
    <row r="37" spans="3:11" x14ac:dyDescent="0.2">
      <c r="D37" s="45" t="s">
        <v>70</v>
      </c>
      <c r="E37" s="45"/>
    </row>
    <row r="38" spans="3:11" x14ac:dyDescent="0.2">
      <c r="D38" s="45" t="s">
        <v>71</v>
      </c>
      <c r="E38" s="45"/>
    </row>
    <row r="40" spans="3:11" x14ac:dyDescent="0.2">
      <c r="C40" s="1" t="s">
        <v>72</v>
      </c>
    </row>
    <row r="41" spans="3:11" x14ac:dyDescent="0.2">
      <c r="C41" s="1" t="s">
        <v>53</v>
      </c>
    </row>
  </sheetData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5"/>
  <sheetViews>
    <sheetView zoomScale="150" workbookViewId="0">
      <selection activeCell="R20" sqref="R20"/>
    </sheetView>
  </sheetViews>
  <sheetFormatPr defaultColWidth="12" defaultRowHeight="12.75" x14ac:dyDescent="0.2"/>
  <cols>
    <col min="2" max="2" width="20" customWidth="1"/>
    <col min="7" max="11" width="11" bestFit="1" customWidth="1"/>
    <col min="12" max="12" width="12.5" customWidth="1"/>
    <col min="13" max="13" width="11.33203125" bestFit="1" customWidth="1"/>
    <col min="14" max="15" width="11" bestFit="1" customWidth="1"/>
    <col min="16" max="16" width="11.83203125" bestFit="1" customWidth="1"/>
  </cols>
  <sheetData>
    <row r="3" spans="1:18" s="1" customFormat="1" x14ac:dyDescent="0.2">
      <c r="B3" s="1" t="s">
        <v>132</v>
      </c>
    </row>
    <row r="4" spans="1:18" s="1" customFormat="1" x14ac:dyDescent="0.2">
      <c r="B4" s="1" t="s">
        <v>84</v>
      </c>
    </row>
    <row r="5" spans="1:18" s="1" customFormat="1" x14ac:dyDescent="0.2">
      <c r="B5" s="1" t="s">
        <v>136</v>
      </c>
    </row>
    <row r="6" spans="1:18" s="1" customFormat="1" x14ac:dyDescent="0.2">
      <c r="B6" s="1" t="s">
        <v>150</v>
      </c>
    </row>
    <row r="7" spans="1:18" s="1" customFormat="1" x14ac:dyDescent="0.2"/>
    <row r="8" spans="1:18" s="1" customFormat="1" x14ac:dyDescent="0.2"/>
    <row r="9" spans="1:18" s="2" customFormat="1" x14ac:dyDescent="0.2">
      <c r="C9" s="9">
        <v>2000</v>
      </c>
      <c r="D9" s="10">
        <v>2001</v>
      </c>
      <c r="E9" s="10">
        <v>2002</v>
      </c>
      <c r="F9" s="11">
        <v>2003</v>
      </c>
      <c r="G9" s="2">
        <v>2004</v>
      </c>
      <c r="H9" s="2">
        <v>2005</v>
      </c>
      <c r="I9" s="2">
        <v>2006</v>
      </c>
      <c r="J9" s="3">
        <v>2007</v>
      </c>
      <c r="K9" s="3">
        <v>2008</v>
      </c>
      <c r="L9" s="3">
        <v>2009</v>
      </c>
      <c r="M9" s="3">
        <v>2010</v>
      </c>
      <c r="N9" s="3">
        <v>2011</v>
      </c>
      <c r="O9" s="3">
        <v>2012</v>
      </c>
      <c r="P9" s="3">
        <v>2013</v>
      </c>
    </row>
    <row r="10" spans="1:18" s="1" customFormat="1" x14ac:dyDescent="0.2">
      <c r="B10" s="1" t="s">
        <v>78</v>
      </c>
      <c r="C10" s="22">
        <v>105044579</v>
      </c>
      <c r="D10" s="22">
        <v>153450924</v>
      </c>
      <c r="E10" s="22">
        <v>157651463</v>
      </c>
      <c r="F10" s="22">
        <v>138111107</v>
      </c>
      <c r="G10" s="21">
        <v>151751069</v>
      </c>
      <c r="H10" s="21">
        <v>213842687</v>
      </c>
      <c r="I10" s="21">
        <v>251145371</v>
      </c>
      <c r="J10" s="5">
        <v>284735942</v>
      </c>
      <c r="K10" s="5">
        <v>377603242</v>
      </c>
      <c r="L10" s="5">
        <v>287613519</v>
      </c>
      <c r="M10" s="5">
        <v>259090525</v>
      </c>
      <c r="N10" s="5">
        <v>265239104</v>
      </c>
      <c r="O10" s="5">
        <v>214885570</v>
      </c>
      <c r="P10" s="5">
        <v>234422363</v>
      </c>
    </row>
    <row r="11" spans="1:18" s="1" customFormat="1" x14ac:dyDescent="0.2">
      <c r="A11" s="1" t="s">
        <v>79</v>
      </c>
      <c r="C11" s="22"/>
      <c r="D11" s="22"/>
      <c r="E11" s="22"/>
      <c r="F11" s="22"/>
      <c r="G11" s="21"/>
      <c r="H11" s="21"/>
      <c r="I11" s="21"/>
      <c r="J11" s="5"/>
      <c r="K11" s="5"/>
      <c r="L11" s="5"/>
      <c r="M11" s="5"/>
      <c r="N11" s="5"/>
      <c r="O11" s="5"/>
      <c r="P11" s="5"/>
    </row>
    <row r="12" spans="1:18" s="1" customFormat="1" ht="15" x14ac:dyDescent="0.25">
      <c r="B12" s="1" t="s">
        <v>133</v>
      </c>
      <c r="C12" s="22">
        <v>62022433</v>
      </c>
      <c r="D12" s="22">
        <v>106129886</v>
      </c>
      <c r="E12" s="22">
        <v>109557670</v>
      </c>
      <c r="F12" s="22">
        <v>91381704</v>
      </c>
      <c r="G12" s="21">
        <v>101279922</v>
      </c>
      <c r="H12" s="21">
        <v>156014418</v>
      </c>
      <c r="I12" s="21">
        <v>189543406</v>
      </c>
      <c r="J12" s="5">
        <v>220407159</v>
      </c>
      <c r="K12" s="5">
        <v>308794566</v>
      </c>
      <c r="L12" s="5">
        <v>213471801</v>
      </c>
      <c r="M12" s="29">
        <v>190255389</v>
      </c>
      <c r="N12" s="5">
        <v>186950634</v>
      </c>
      <c r="O12" s="5">
        <v>140948733</v>
      </c>
      <c r="P12" s="5">
        <v>151863100</v>
      </c>
    </row>
    <row r="13" spans="1:18" s="1" customFormat="1" x14ac:dyDescent="0.2">
      <c r="C13" s="22"/>
      <c r="D13" s="22"/>
      <c r="E13" s="22"/>
      <c r="F13" s="22"/>
      <c r="G13" s="21"/>
      <c r="H13" s="21"/>
      <c r="I13" s="21"/>
      <c r="J13" s="5"/>
      <c r="K13" s="5"/>
      <c r="L13" s="5"/>
      <c r="M13" s="5"/>
      <c r="N13" s="5"/>
      <c r="O13" s="5"/>
      <c r="P13" s="5"/>
    </row>
    <row r="14" spans="1:18" s="1" customFormat="1" x14ac:dyDescent="0.2">
      <c r="B14" s="1" t="s">
        <v>81</v>
      </c>
      <c r="C14" s="48">
        <f t="shared" ref="C14:F14" si="0">C10-SUM(C12:C12)</f>
        <v>43022146</v>
      </c>
      <c r="D14" s="48">
        <f t="shared" si="0"/>
        <v>47321038</v>
      </c>
      <c r="E14" s="48">
        <f t="shared" si="0"/>
        <v>48093793</v>
      </c>
      <c r="F14" s="48">
        <f t="shared" si="0"/>
        <v>46729403</v>
      </c>
      <c r="G14" s="21">
        <f t="shared" ref="G14:P14" si="1">G10-SUM(G12:G12)</f>
        <v>50471147</v>
      </c>
      <c r="H14" s="21">
        <f t="shared" si="1"/>
        <v>57828269</v>
      </c>
      <c r="I14" s="21">
        <f t="shared" si="1"/>
        <v>61601965</v>
      </c>
      <c r="J14" s="5">
        <f t="shared" si="1"/>
        <v>64328783</v>
      </c>
      <c r="K14" s="5">
        <f t="shared" si="1"/>
        <v>68808676</v>
      </c>
      <c r="L14" s="5">
        <f t="shared" si="1"/>
        <v>74141718</v>
      </c>
      <c r="M14" s="5">
        <f t="shared" si="1"/>
        <v>68835136</v>
      </c>
      <c r="N14" s="5">
        <f t="shared" si="1"/>
        <v>78288470</v>
      </c>
      <c r="O14" s="5">
        <f t="shared" si="1"/>
        <v>73936837</v>
      </c>
      <c r="P14" s="5">
        <f t="shared" si="1"/>
        <v>82559263</v>
      </c>
      <c r="R14" s="22">
        <f>AVERAGE(C14:P14)</f>
        <v>61854760.285714284</v>
      </c>
    </row>
    <row r="15" spans="1:18" s="1" customFormat="1" x14ac:dyDescent="0.2">
      <c r="C15" s="22"/>
      <c r="D15" s="22"/>
      <c r="E15" s="22"/>
      <c r="F15" s="22"/>
      <c r="J15" s="6"/>
      <c r="K15" s="6"/>
      <c r="L15" s="6"/>
      <c r="M15" s="6"/>
      <c r="N15" s="6"/>
      <c r="O15" s="6"/>
      <c r="P15" s="6"/>
    </row>
    <row r="16" spans="1:18" s="1" customFormat="1" x14ac:dyDescent="0.2">
      <c r="B16" s="1" t="s">
        <v>151</v>
      </c>
      <c r="C16" s="22">
        <v>7619521</v>
      </c>
      <c r="D16" s="22">
        <v>8694103</v>
      </c>
      <c r="E16" s="22">
        <v>7990249</v>
      </c>
      <c r="F16" s="22">
        <v>7050739</v>
      </c>
      <c r="G16" s="21">
        <v>6870752</v>
      </c>
      <c r="H16" s="21">
        <v>9976015</v>
      </c>
      <c r="I16" s="21">
        <v>10992493</v>
      </c>
      <c r="J16" s="5">
        <v>11063617</v>
      </c>
      <c r="K16" s="5">
        <v>12727149</v>
      </c>
      <c r="L16" s="5">
        <v>12147893</v>
      </c>
      <c r="M16" s="5">
        <v>9456622</v>
      </c>
      <c r="N16" s="5">
        <v>7949379</v>
      </c>
      <c r="O16" s="5">
        <v>10351234</v>
      </c>
      <c r="P16" s="5">
        <v>14304076</v>
      </c>
    </row>
    <row r="17" spans="2:18" s="1" customFormat="1" x14ac:dyDescent="0.2">
      <c r="C17" s="22"/>
      <c r="D17" s="22"/>
      <c r="E17" s="22"/>
      <c r="F17" s="22"/>
      <c r="G17" s="21"/>
      <c r="H17" s="21"/>
      <c r="I17" s="21"/>
      <c r="J17" s="5"/>
      <c r="K17" s="5"/>
      <c r="L17" s="5"/>
      <c r="M17" s="5"/>
      <c r="N17" s="5"/>
      <c r="O17" s="5"/>
    </row>
    <row r="18" spans="2:18" s="1" customFormat="1" x14ac:dyDescent="0.2">
      <c r="B18" s="1" t="s">
        <v>83</v>
      </c>
      <c r="C18" s="22"/>
      <c r="D18" s="22"/>
      <c r="E18" s="22"/>
      <c r="F18" s="22"/>
      <c r="I18" s="21"/>
      <c r="J18" s="5"/>
      <c r="K18" s="5"/>
      <c r="L18" s="7"/>
      <c r="M18" s="7"/>
      <c r="N18" s="5"/>
      <c r="O18" s="5"/>
    </row>
    <row r="19" spans="2:18" s="1" customFormat="1" x14ac:dyDescent="0.2">
      <c r="C19" s="22"/>
      <c r="D19" s="22"/>
      <c r="E19" s="22"/>
      <c r="F19" s="22"/>
      <c r="H19" s="21"/>
      <c r="I19" s="21"/>
      <c r="J19" s="21"/>
      <c r="K19" s="21"/>
      <c r="L19" s="21"/>
      <c r="M19" s="21"/>
      <c r="N19" s="21"/>
      <c r="O19" s="21"/>
      <c r="P19"/>
      <c r="Q19"/>
      <c r="R19"/>
    </row>
    <row r="20" spans="2:18" s="1" customFormat="1" x14ac:dyDescent="0.2">
      <c r="B20" s="1" t="s">
        <v>138</v>
      </c>
      <c r="C20" s="22">
        <v>132088794</v>
      </c>
      <c r="D20" s="22">
        <v>136425294</v>
      </c>
      <c r="E20" s="22">
        <v>137163614</v>
      </c>
      <c r="F20" s="22">
        <v>137373701</v>
      </c>
      <c r="G20" s="21">
        <v>134579367</v>
      </c>
      <c r="H20" s="21">
        <v>136530674</v>
      </c>
      <c r="I20" s="21">
        <v>145589249</v>
      </c>
      <c r="J20" s="21">
        <v>151505836</v>
      </c>
      <c r="K20" s="21">
        <v>171127987</v>
      </c>
      <c r="L20" s="26">
        <v>182388289</v>
      </c>
      <c r="M20" s="21">
        <v>189278486</v>
      </c>
      <c r="N20" s="21">
        <v>196578850</v>
      </c>
      <c r="O20" s="21">
        <v>207913378</v>
      </c>
      <c r="P20" s="22">
        <v>219468961</v>
      </c>
      <c r="Q20"/>
      <c r="R20" s="22">
        <f>AVERAGE(C20:P20)</f>
        <v>162715177.14285713</v>
      </c>
    </row>
    <row r="23" spans="2:18" x14ac:dyDescent="0.2">
      <c r="K23" t="s">
        <v>134</v>
      </c>
      <c r="L23" s="25">
        <v>0.53700000000000003</v>
      </c>
      <c r="M23" s="25">
        <v>0.53500000000000003</v>
      </c>
      <c r="N23" s="25">
        <v>0.52270000000000005</v>
      </c>
      <c r="O23" s="25">
        <v>0.52880000000000005</v>
      </c>
      <c r="P23" s="25">
        <v>0.52729999999999999</v>
      </c>
      <c r="R23" s="47">
        <f>1-AVERAGE(L23:P23)</f>
        <v>0.46984000000000004</v>
      </c>
    </row>
    <row r="24" spans="2:18" x14ac:dyDescent="0.2">
      <c r="R24" t="s">
        <v>51</v>
      </c>
    </row>
    <row r="25" spans="2:18" x14ac:dyDescent="0.2">
      <c r="K25" t="s">
        <v>135</v>
      </c>
      <c r="L25" s="25">
        <v>6.547E-2</v>
      </c>
      <c r="M25" s="25">
        <v>5.9299999999999999E-2</v>
      </c>
      <c r="N25" s="25">
        <v>5.6210000000000003E-2</v>
      </c>
      <c r="O25" s="25">
        <v>5.713E-2</v>
      </c>
      <c r="P25" s="25">
        <v>5.5640000000000002E-2</v>
      </c>
    </row>
  </sheetData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tabSelected="1" topLeftCell="A7" zoomScale="125" workbookViewId="0">
      <selection activeCell="G33" sqref="G33"/>
    </sheetView>
  </sheetViews>
  <sheetFormatPr defaultColWidth="12" defaultRowHeight="12.75" x14ac:dyDescent="0.2"/>
  <cols>
    <col min="4" max="4" width="13" customWidth="1"/>
    <col min="5" max="5" width="34.83203125" customWidth="1"/>
    <col min="6" max="6" width="15.1640625" bestFit="1" customWidth="1"/>
    <col min="11" max="12" width="12.33203125" bestFit="1" customWidth="1"/>
    <col min="13" max="13" width="11" bestFit="1" customWidth="1"/>
    <col min="17" max="18" width="12.33203125" bestFit="1" customWidth="1"/>
    <col min="19" max="19" width="11" bestFit="1" customWidth="1"/>
  </cols>
  <sheetData>
    <row r="1" spans="2:7" x14ac:dyDescent="0.2">
      <c r="B1" s="51"/>
      <c r="C1" s="51"/>
      <c r="D1" s="51"/>
      <c r="E1" s="51"/>
      <c r="F1" s="51"/>
      <c r="G1" s="55" t="s">
        <v>119</v>
      </c>
    </row>
    <row r="2" spans="2:7" x14ac:dyDescent="0.2">
      <c r="B2" s="51"/>
      <c r="C2" s="51"/>
      <c r="D2" s="51"/>
      <c r="E2" s="51"/>
      <c r="F2" s="51"/>
      <c r="G2" s="55" t="s">
        <v>159</v>
      </c>
    </row>
    <row r="3" spans="2:7" x14ac:dyDescent="0.2">
      <c r="B3" s="51"/>
      <c r="C3" s="51"/>
      <c r="D3" s="51"/>
      <c r="E3" s="51"/>
      <c r="F3" s="51"/>
      <c r="G3" s="51"/>
    </row>
    <row r="4" spans="2:7" x14ac:dyDescent="0.2">
      <c r="B4" s="51"/>
      <c r="C4" s="51"/>
      <c r="D4" s="51"/>
      <c r="E4" s="56" t="s">
        <v>161</v>
      </c>
      <c r="F4" s="51"/>
      <c r="G4" s="51"/>
    </row>
    <row r="5" spans="2:7" x14ac:dyDescent="0.2">
      <c r="B5" s="51"/>
      <c r="C5" s="51"/>
      <c r="D5" s="51"/>
      <c r="E5" s="52" t="s">
        <v>62</v>
      </c>
      <c r="F5" s="51"/>
      <c r="G5" s="51"/>
    </row>
    <row r="6" spans="2:7" x14ac:dyDescent="0.2">
      <c r="B6" s="51"/>
      <c r="C6" s="51"/>
      <c r="D6" s="51"/>
      <c r="E6" s="52" t="s">
        <v>163</v>
      </c>
      <c r="F6" s="51"/>
      <c r="G6" s="51"/>
    </row>
    <row r="7" spans="2:7" x14ac:dyDescent="0.2">
      <c r="B7" s="51"/>
      <c r="C7" s="51"/>
      <c r="D7" s="51"/>
      <c r="E7" s="51"/>
      <c r="F7" s="51"/>
      <c r="G7" s="51"/>
    </row>
    <row r="8" spans="2:7" x14ac:dyDescent="0.2">
      <c r="B8" s="51"/>
      <c r="C8" s="51"/>
      <c r="D8" s="51"/>
      <c r="E8" s="51"/>
      <c r="F8" s="51"/>
      <c r="G8" s="51"/>
    </row>
    <row r="9" spans="2:7" x14ac:dyDescent="0.2">
      <c r="B9" s="51"/>
      <c r="C9" s="51"/>
      <c r="D9" s="51"/>
      <c r="E9" s="51"/>
      <c r="F9" s="51"/>
      <c r="G9" s="51"/>
    </row>
    <row r="10" spans="2:7" x14ac:dyDescent="0.2">
      <c r="B10" s="51"/>
      <c r="C10" s="51"/>
      <c r="D10" s="52" t="s">
        <v>57</v>
      </c>
      <c r="E10" s="51"/>
      <c r="F10" s="51"/>
      <c r="G10" s="51"/>
    </row>
    <row r="11" spans="2:7" x14ac:dyDescent="0.2">
      <c r="B11" s="51"/>
      <c r="C11" s="51"/>
      <c r="D11" s="52" t="s">
        <v>24</v>
      </c>
      <c r="E11" s="52" t="s">
        <v>58</v>
      </c>
      <c r="F11" s="52" t="s">
        <v>59</v>
      </c>
      <c r="G11" s="51"/>
    </row>
    <row r="12" spans="2:7" x14ac:dyDescent="0.2">
      <c r="B12" s="51"/>
      <c r="C12" s="51"/>
      <c r="D12" s="52" t="s">
        <v>110</v>
      </c>
      <c r="E12" s="52" t="s">
        <v>112</v>
      </c>
      <c r="F12" s="52" t="s">
        <v>114</v>
      </c>
      <c r="G12" s="51"/>
    </row>
    <row r="13" spans="2:7" x14ac:dyDescent="0.2">
      <c r="B13" s="51"/>
      <c r="C13" s="51"/>
      <c r="D13" s="51"/>
      <c r="E13" s="52" t="s">
        <v>60</v>
      </c>
      <c r="F13" s="51"/>
      <c r="G13" s="51"/>
    </row>
    <row r="14" spans="2:7" x14ac:dyDescent="0.2">
      <c r="B14" s="51"/>
      <c r="C14" s="52" t="s">
        <v>22</v>
      </c>
      <c r="D14" s="52" t="s">
        <v>61</v>
      </c>
      <c r="E14" s="52" t="s">
        <v>104</v>
      </c>
      <c r="F14" s="52" t="s">
        <v>102</v>
      </c>
      <c r="G14" s="51"/>
    </row>
    <row r="15" spans="2:7" x14ac:dyDescent="0.2">
      <c r="B15" s="51"/>
      <c r="C15" s="52"/>
      <c r="D15" s="52"/>
      <c r="E15" s="52"/>
      <c r="F15" s="51"/>
      <c r="G15" s="51"/>
    </row>
    <row r="16" spans="2:7" x14ac:dyDescent="0.2">
      <c r="B16" s="51"/>
      <c r="C16" s="52">
        <v>2000</v>
      </c>
      <c r="D16" s="57">
        <v>43022146</v>
      </c>
      <c r="E16" s="57">
        <v>227704</v>
      </c>
      <c r="F16" s="52">
        <v>7181</v>
      </c>
      <c r="G16" s="51"/>
    </row>
    <row r="17" spans="2:7" x14ac:dyDescent="0.2">
      <c r="B17" s="51"/>
      <c r="C17" s="52">
        <v>2001</v>
      </c>
      <c r="D17" s="57">
        <v>47321038</v>
      </c>
      <c r="E17" s="57">
        <v>230322</v>
      </c>
      <c r="F17" s="52">
        <v>6799</v>
      </c>
      <c r="G17" s="51"/>
    </row>
    <row r="18" spans="2:7" x14ac:dyDescent="0.2">
      <c r="B18" s="51"/>
      <c r="C18" s="52">
        <v>2002</v>
      </c>
      <c r="D18" s="57">
        <v>48093793</v>
      </c>
      <c r="E18" s="57">
        <v>237117</v>
      </c>
      <c r="F18" s="52">
        <v>6817</v>
      </c>
      <c r="G18" s="51"/>
    </row>
    <row r="19" spans="2:7" x14ac:dyDescent="0.2">
      <c r="B19" s="51"/>
      <c r="C19" s="52">
        <v>2003</v>
      </c>
      <c r="D19" s="57">
        <v>46729403</v>
      </c>
      <c r="E19" s="57">
        <v>247056</v>
      </c>
      <c r="F19" s="52">
        <v>6348</v>
      </c>
      <c r="G19" s="51"/>
    </row>
    <row r="20" spans="2:7" x14ac:dyDescent="0.2">
      <c r="B20" s="51"/>
      <c r="C20" s="52">
        <v>2004</v>
      </c>
      <c r="D20" s="57">
        <v>50471147</v>
      </c>
      <c r="E20" s="57">
        <v>257979</v>
      </c>
      <c r="F20" s="52">
        <v>6318</v>
      </c>
      <c r="G20" s="51"/>
    </row>
    <row r="21" spans="2:7" x14ac:dyDescent="0.2">
      <c r="B21" s="51"/>
      <c r="C21" s="52">
        <v>2005</v>
      </c>
      <c r="D21" s="57">
        <v>57828269</v>
      </c>
      <c r="E21" s="57">
        <v>279333</v>
      </c>
      <c r="F21" s="52">
        <v>6538</v>
      </c>
      <c r="G21" s="51"/>
    </row>
    <row r="22" spans="2:7" x14ac:dyDescent="0.2">
      <c r="B22" s="51"/>
      <c r="C22" s="52">
        <v>2006</v>
      </c>
      <c r="D22" s="57">
        <v>61601965</v>
      </c>
      <c r="E22" s="57">
        <v>300145</v>
      </c>
      <c r="F22" s="52">
        <v>6343</v>
      </c>
      <c r="G22" s="51"/>
    </row>
    <row r="23" spans="2:7" x14ac:dyDescent="0.2">
      <c r="B23" s="51"/>
      <c r="C23" s="52">
        <v>2007</v>
      </c>
      <c r="D23" s="57">
        <v>64328783</v>
      </c>
      <c r="E23" s="57">
        <v>325118</v>
      </c>
      <c r="F23" s="52">
        <v>6540</v>
      </c>
      <c r="G23" s="51"/>
    </row>
    <row r="24" spans="2:7" x14ac:dyDescent="0.2">
      <c r="B24" s="51"/>
      <c r="C24" s="52">
        <v>2008</v>
      </c>
      <c r="D24" s="57">
        <v>68808676</v>
      </c>
      <c r="E24" s="57">
        <v>333720</v>
      </c>
      <c r="F24" s="52">
        <v>7052</v>
      </c>
      <c r="G24" s="51"/>
    </row>
    <row r="25" spans="2:7" x14ac:dyDescent="0.2">
      <c r="B25" s="51"/>
      <c r="C25" s="52">
        <v>2009</v>
      </c>
      <c r="D25" s="57">
        <v>74141718</v>
      </c>
      <c r="E25" s="57">
        <v>332600</v>
      </c>
      <c r="F25" s="52">
        <v>6976</v>
      </c>
      <c r="G25" s="51"/>
    </row>
    <row r="26" spans="2:7" x14ac:dyDescent="0.2">
      <c r="B26" s="51"/>
      <c r="C26" s="52">
        <v>2010</v>
      </c>
      <c r="D26" s="57">
        <v>68835136</v>
      </c>
      <c r="E26" s="57">
        <v>342702</v>
      </c>
      <c r="F26" s="52">
        <v>6320</v>
      </c>
      <c r="G26" s="51"/>
    </row>
    <row r="27" spans="2:7" x14ac:dyDescent="0.2">
      <c r="B27" s="51"/>
      <c r="C27" s="52">
        <v>2011</v>
      </c>
      <c r="D27" s="57">
        <v>78288470</v>
      </c>
      <c r="E27" s="57">
        <v>357056</v>
      </c>
      <c r="F27" s="52">
        <v>6861</v>
      </c>
      <c r="G27" s="51"/>
    </row>
    <row r="28" spans="2:7" x14ac:dyDescent="0.2">
      <c r="B28" s="51"/>
      <c r="C28" s="52">
        <v>2012</v>
      </c>
      <c r="D28" s="57">
        <v>73936837</v>
      </c>
      <c r="E28" s="57">
        <v>375730</v>
      </c>
      <c r="F28" s="52">
        <v>6256</v>
      </c>
      <c r="G28" s="51"/>
    </row>
    <row r="29" spans="2:7" x14ac:dyDescent="0.2">
      <c r="B29" s="51"/>
      <c r="C29" s="51"/>
      <c r="D29" s="51"/>
      <c r="E29" s="51"/>
      <c r="F29" s="51"/>
      <c r="G29" s="51"/>
    </row>
    <row r="30" spans="2:7" x14ac:dyDescent="0.2">
      <c r="B30" s="51"/>
      <c r="C30" s="51"/>
      <c r="D30" s="52" t="s">
        <v>102</v>
      </c>
      <c r="E30" s="52" t="s">
        <v>104</v>
      </c>
      <c r="F30" s="52" t="s">
        <v>106</v>
      </c>
      <c r="G30" s="51"/>
    </row>
    <row r="31" spans="2:7" x14ac:dyDescent="0.2">
      <c r="B31" s="51"/>
      <c r="C31" s="55" t="s">
        <v>73</v>
      </c>
      <c r="D31">
        <f t="array" ref="D31:F35">LINEST(D16:D28,E16:F28,TRUE,TRUE)</f>
        <v>4894.8217942770389</v>
      </c>
      <c r="E31">
        <v>232.62749915138187</v>
      </c>
      <c r="F31">
        <v>-41082795.158057593</v>
      </c>
      <c r="G31" s="51"/>
    </row>
    <row r="32" spans="2:7" x14ac:dyDescent="0.2">
      <c r="B32" s="51"/>
      <c r="C32" s="55" t="s">
        <v>74</v>
      </c>
      <c r="D32">
        <v>2391.5240186018095</v>
      </c>
      <c r="E32">
        <v>14.710966091930997</v>
      </c>
      <c r="F32">
        <v>17265215.148341995</v>
      </c>
      <c r="G32" s="51"/>
    </row>
    <row r="33" spans="2:7" x14ac:dyDescent="0.2">
      <c r="B33" s="51"/>
      <c r="C33" s="55" t="s">
        <v>75</v>
      </c>
      <c r="D33">
        <v>0.9616874789642833</v>
      </c>
      <c r="E33">
        <v>2601992.2623247816</v>
      </c>
      <c r="F33" t="e">
        <v>#N/A</v>
      </c>
      <c r="G33" s="51"/>
    </row>
    <row r="34" spans="2:7" x14ac:dyDescent="0.2">
      <c r="B34" s="51"/>
      <c r="C34" s="55" t="s">
        <v>76</v>
      </c>
      <c r="D34">
        <v>125.50563796986276</v>
      </c>
      <c r="E34">
        <v>10</v>
      </c>
      <c r="F34" t="e">
        <v>#N/A</v>
      </c>
      <c r="G34" s="51"/>
    </row>
    <row r="35" spans="2:7" x14ac:dyDescent="0.2">
      <c r="B35" s="51"/>
      <c r="C35" s="55" t="s">
        <v>77</v>
      </c>
      <c r="D35">
        <v>1699437639246082.2</v>
      </c>
      <c r="E35">
        <v>67703637331980.352</v>
      </c>
      <c r="F35" t="e">
        <v>#N/A</v>
      </c>
      <c r="G35" s="51"/>
    </row>
    <row r="36" spans="2:7" x14ac:dyDescent="0.2">
      <c r="B36" s="51"/>
      <c r="C36" s="51"/>
      <c r="D36" s="51"/>
      <c r="E36" s="51"/>
      <c r="F36" s="51"/>
      <c r="G36" s="51"/>
    </row>
    <row r="37" spans="2:7" x14ac:dyDescent="0.2">
      <c r="B37" s="51"/>
      <c r="C37" s="51"/>
      <c r="D37" s="51"/>
      <c r="E37" s="51"/>
      <c r="F37" s="51"/>
      <c r="G37" s="51"/>
    </row>
    <row r="38" spans="2:7" x14ac:dyDescent="0.2">
      <c r="B38" s="51"/>
      <c r="C38" s="51"/>
      <c r="D38" s="51"/>
      <c r="E38" s="51"/>
      <c r="F38" s="51"/>
      <c r="G38" s="51"/>
    </row>
    <row r="39" spans="2:7" x14ac:dyDescent="0.2">
      <c r="B39" s="51"/>
      <c r="C39" s="58" t="s">
        <v>64</v>
      </c>
      <c r="D39" s="58"/>
      <c r="E39" s="58"/>
      <c r="F39" s="51"/>
      <c r="G39" s="51"/>
    </row>
    <row r="40" spans="2:7" x14ac:dyDescent="0.2">
      <c r="B40" s="51"/>
      <c r="C40" s="58" t="s">
        <v>155</v>
      </c>
      <c r="D40" s="58"/>
      <c r="E40" s="58"/>
      <c r="F40" s="58"/>
      <c r="G40" s="58"/>
    </row>
    <row r="41" spans="2:7" x14ac:dyDescent="0.2">
      <c r="B41" s="51"/>
      <c r="C41" s="58" t="s">
        <v>157</v>
      </c>
      <c r="D41" s="58"/>
      <c r="E41" s="58"/>
      <c r="F41" s="51"/>
      <c r="G41" s="51"/>
    </row>
  </sheetData>
  <mergeCells count="3">
    <mergeCell ref="C39:E39"/>
    <mergeCell ref="C40:G40"/>
    <mergeCell ref="C41:E41"/>
  </mergeCells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C1:L65"/>
  <sheetViews>
    <sheetView workbookViewId="0">
      <selection activeCell="H2" sqref="H2"/>
    </sheetView>
  </sheetViews>
  <sheetFormatPr defaultColWidth="10.83203125" defaultRowHeight="12.75" x14ac:dyDescent="0.2"/>
  <cols>
    <col min="1" max="2" width="10.83203125" style="1"/>
    <col min="3" max="3" width="7.83203125" style="1" customWidth="1"/>
    <col min="4" max="4" width="5.1640625" style="1" customWidth="1"/>
    <col min="5" max="5" width="35.6640625" style="1" customWidth="1"/>
    <col min="6" max="6" width="12.83203125" style="1" bestFit="1" customWidth="1"/>
    <col min="7" max="7" width="30.83203125" style="1" customWidth="1"/>
    <col min="8" max="8" width="12.1640625" style="1" bestFit="1" customWidth="1"/>
    <col min="9" max="9" width="17.5" style="1" bestFit="1" customWidth="1"/>
    <col min="10" max="10" width="20" style="1" bestFit="1" customWidth="1"/>
    <col min="11" max="16384" width="10.83203125" style="1"/>
  </cols>
  <sheetData>
    <row r="1" spans="3:10" x14ac:dyDescent="0.2">
      <c r="J1" s="28" t="s">
        <v>153</v>
      </c>
    </row>
    <row r="2" spans="3:10" x14ac:dyDescent="0.2">
      <c r="J2" s="28" t="s">
        <v>166</v>
      </c>
    </row>
    <row r="6" spans="3:10" x14ac:dyDescent="0.2">
      <c r="G6" s="30" t="s">
        <v>127</v>
      </c>
    </row>
    <row r="7" spans="3:10" x14ac:dyDescent="0.2">
      <c r="G7" s="2" t="s">
        <v>50</v>
      </c>
    </row>
    <row r="8" spans="3:10" x14ac:dyDescent="0.2">
      <c r="G8" s="2" t="s">
        <v>19</v>
      </c>
    </row>
    <row r="12" spans="3:10" x14ac:dyDescent="0.2">
      <c r="C12" s="2"/>
      <c r="D12" s="2"/>
      <c r="E12" s="2" t="s">
        <v>125</v>
      </c>
      <c r="F12" s="2" t="s">
        <v>20</v>
      </c>
      <c r="G12" s="2" t="s">
        <v>21</v>
      </c>
      <c r="H12" s="2"/>
      <c r="I12" s="2"/>
      <c r="J12" s="2"/>
    </row>
    <row r="13" spans="3:10" x14ac:dyDescent="0.2">
      <c r="C13" s="2" t="s">
        <v>22</v>
      </c>
      <c r="D13" s="2" t="s">
        <v>23</v>
      </c>
      <c r="E13" s="2" t="s">
        <v>24</v>
      </c>
      <c r="F13" s="2" t="s">
        <v>25</v>
      </c>
      <c r="G13" s="2" t="s">
        <v>26</v>
      </c>
      <c r="H13" s="2" t="s">
        <v>27</v>
      </c>
      <c r="I13" s="2" t="s">
        <v>28</v>
      </c>
      <c r="J13" s="2" t="s">
        <v>29</v>
      </c>
    </row>
    <row r="15" spans="3:10" x14ac:dyDescent="0.2">
      <c r="C15" s="2">
        <v>2000</v>
      </c>
      <c r="D15" s="2">
        <v>1</v>
      </c>
      <c r="E15" s="31">
        <v>43022146</v>
      </c>
      <c r="F15" s="2">
        <f t="shared" ref="F15:G18" si="0">D15-D$30</f>
        <v>-6</v>
      </c>
      <c r="G15" s="31">
        <f t="shared" si="0"/>
        <v>-17239960.230769232</v>
      </c>
      <c r="H15" s="2">
        <f t="shared" ref="H15:H18" si="1">F15^2</f>
        <v>36</v>
      </c>
      <c r="I15" s="2">
        <f t="shared" ref="I15:I18" si="2">F15*G15</f>
        <v>103439761.38461539</v>
      </c>
      <c r="J15" s="31">
        <f t="shared" ref="J15:J18" si="3">G15^2</f>
        <v>297216228758504.69</v>
      </c>
    </row>
    <row r="16" spans="3:10" x14ac:dyDescent="0.2">
      <c r="C16" s="2">
        <v>2001</v>
      </c>
      <c r="D16" s="2">
        <v>2</v>
      </c>
      <c r="E16" s="31">
        <v>47321038</v>
      </c>
      <c r="F16" s="2">
        <f t="shared" si="0"/>
        <v>-5</v>
      </c>
      <c r="G16" s="31">
        <f t="shared" si="0"/>
        <v>-12941068.230769232</v>
      </c>
      <c r="H16" s="2">
        <f t="shared" si="1"/>
        <v>25</v>
      </c>
      <c r="I16" s="2">
        <f t="shared" si="2"/>
        <v>64705341.15384616</v>
      </c>
      <c r="J16" s="31">
        <f t="shared" si="3"/>
        <v>167471246953424.69</v>
      </c>
    </row>
    <row r="17" spans="3:10" x14ac:dyDescent="0.2">
      <c r="C17" s="2">
        <v>2002</v>
      </c>
      <c r="D17" s="2">
        <v>3</v>
      </c>
      <c r="E17" s="31">
        <v>48093793</v>
      </c>
      <c r="F17" s="2">
        <f t="shared" si="0"/>
        <v>-4</v>
      </c>
      <c r="G17" s="31">
        <f t="shared" si="0"/>
        <v>-12168313.230769232</v>
      </c>
      <c r="H17" s="2">
        <f t="shared" si="1"/>
        <v>16</v>
      </c>
      <c r="I17" s="2">
        <f t="shared" si="2"/>
        <v>48673252.923076928</v>
      </c>
      <c r="J17" s="31">
        <f t="shared" si="3"/>
        <v>148067846882113.53</v>
      </c>
    </row>
    <row r="18" spans="3:10" x14ac:dyDescent="0.2">
      <c r="C18" s="2">
        <v>2003</v>
      </c>
      <c r="D18" s="2">
        <v>4</v>
      </c>
      <c r="E18" s="31">
        <v>46729403</v>
      </c>
      <c r="F18" s="2">
        <f t="shared" si="0"/>
        <v>-3</v>
      </c>
      <c r="G18" s="31">
        <f t="shared" si="0"/>
        <v>-13532703.230769232</v>
      </c>
      <c r="H18" s="2">
        <f t="shared" si="1"/>
        <v>9</v>
      </c>
      <c r="I18" s="2">
        <f t="shared" si="2"/>
        <v>40598109.692307696</v>
      </c>
      <c r="J18" s="31">
        <f t="shared" si="3"/>
        <v>183134056732072</v>
      </c>
    </row>
    <row r="19" spans="3:10" x14ac:dyDescent="0.2">
      <c r="C19" s="2">
        <v>2004</v>
      </c>
      <c r="D19" s="2">
        <v>5</v>
      </c>
      <c r="E19" s="31">
        <v>50471147</v>
      </c>
      <c r="F19" s="2">
        <f t="shared" ref="F19:F27" si="4">D19-D$30</f>
        <v>-2</v>
      </c>
      <c r="G19" s="31">
        <f t="shared" ref="G19:G27" si="5">E19-E$30</f>
        <v>-9790959.2307692319</v>
      </c>
      <c r="H19" s="2">
        <f t="shared" ref="H19:H27" si="6">F19^2</f>
        <v>4</v>
      </c>
      <c r="I19" s="2">
        <f t="shared" ref="I19:I27" si="7">F19*G19</f>
        <v>19581918.461538464</v>
      </c>
      <c r="J19" s="31">
        <f t="shared" ref="J19:J27" si="8">G19^2</f>
        <v>95862882658585.234</v>
      </c>
    </row>
    <row r="20" spans="3:10" x14ac:dyDescent="0.2">
      <c r="C20" s="2">
        <v>2005</v>
      </c>
      <c r="D20" s="2">
        <v>6</v>
      </c>
      <c r="E20" s="31">
        <v>57828269</v>
      </c>
      <c r="F20" s="2">
        <f t="shared" si="4"/>
        <v>-1</v>
      </c>
      <c r="G20" s="31">
        <f t="shared" si="5"/>
        <v>-2433837.2307692319</v>
      </c>
      <c r="H20" s="2">
        <f t="shared" si="6"/>
        <v>1</v>
      </c>
      <c r="I20" s="2">
        <f t="shared" si="7"/>
        <v>2433837.2307692319</v>
      </c>
      <c r="J20" s="31">
        <f t="shared" si="8"/>
        <v>5923563665878.4434</v>
      </c>
    </row>
    <row r="21" spans="3:10" x14ac:dyDescent="0.2">
      <c r="C21" s="2">
        <v>2006</v>
      </c>
      <c r="D21" s="2">
        <v>7</v>
      </c>
      <c r="E21" s="31">
        <v>61601965</v>
      </c>
      <c r="F21" s="2">
        <f t="shared" si="4"/>
        <v>0</v>
      </c>
      <c r="G21" s="31">
        <f t="shared" si="5"/>
        <v>1339858.7692307681</v>
      </c>
      <c r="H21" s="2">
        <f t="shared" si="6"/>
        <v>0</v>
      </c>
      <c r="I21" s="2">
        <f t="shared" si="7"/>
        <v>0</v>
      </c>
      <c r="J21" s="31">
        <f t="shared" si="8"/>
        <v>1795221521484.5886</v>
      </c>
    </row>
    <row r="22" spans="3:10" x14ac:dyDescent="0.2">
      <c r="C22" s="2">
        <v>2007</v>
      </c>
      <c r="D22" s="2">
        <v>8</v>
      </c>
      <c r="E22" s="31">
        <v>64328783</v>
      </c>
      <c r="F22" s="2">
        <f t="shared" si="4"/>
        <v>1</v>
      </c>
      <c r="G22" s="31">
        <f t="shared" si="5"/>
        <v>4066676.7692307681</v>
      </c>
      <c r="H22" s="2">
        <f t="shared" si="6"/>
        <v>1</v>
      </c>
      <c r="I22" s="2">
        <f t="shared" si="7"/>
        <v>4066676.7692307681</v>
      </c>
      <c r="J22" s="31">
        <f t="shared" si="8"/>
        <v>16537859945401.197</v>
      </c>
    </row>
    <row r="23" spans="3:10" x14ac:dyDescent="0.2">
      <c r="C23" s="2">
        <v>2008</v>
      </c>
      <c r="D23" s="2">
        <v>9</v>
      </c>
      <c r="E23" s="31">
        <v>68808676</v>
      </c>
      <c r="F23" s="2">
        <f t="shared" si="4"/>
        <v>2</v>
      </c>
      <c r="G23" s="31">
        <f t="shared" si="5"/>
        <v>8546569.7692307681</v>
      </c>
      <c r="H23" s="2">
        <f t="shared" si="6"/>
        <v>4</v>
      </c>
      <c r="I23" s="2">
        <f t="shared" si="7"/>
        <v>17093139.538461536</v>
      </c>
      <c r="J23" s="31">
        <f t="shared" si="8"/>
        <v>73043854820329.266</v>
      </c>
    </row>
    <row r="24" spans="3:10" x14ac:dyDescent="0.2">
      <c r="C24" s="2">
        <v>2009</v>
      </c>
      <c r="D24" s="2">
        <v>10</v>
      </c>
      <c r="E24" s="31">
        <v>74141718</v>
      </c>
      <c r="F24" s="2">
        <f t="shared" si="4"/>
        <v>3</v>
      </c>
      <c r="G24" s="31">
        <f t="shared" si="5"/>
        <v>13879611.769230768</v>
      </c>
      <c r="H24" s="2">
        <f t="shared" si="6"/>
        <v>9</v>
      </c>
      <c r="I24" s="2">
        <f t="shared" si="7"/>
        <v>41638835.307692304</v>
      </c>
      <c r="J24" s="31">
        <f t="shared" si="8"/>
        <v>192643622864569.25</v>
      </c>
    </row>
    <row r="25" spans="3:10" x14ac:dyDescent="0.2">
      <c r="C25" s="2">
        <v>2010</v>
      </c>
      <c r="D25" s="2">
        <v>11</v>
      </c>
      <c r="E25" s="31">
        <v>68835136</v>
      </c>
      <c r="F25" s="2">
        <f t="shared" si="4"/>
        <v>4</v>
      </c>
      <c r="G25" s="31">
        <f t="shared" si="5"/>
        <v>8573029.7692307681</v>
      </c>
      <c r="H25" s="2">
        <f t="shared" si="6"/>
        <v>16</v>
      </c>
      <c r="I25" s="2">
        <f t="shared" si="7"/>
        <v>34292119.076923072</v>
      </c>
      <c r="J25" s="31">
        <f t="shared" si="8"/>
        <v>73496839424116.953</v>
      </c>
    </row>
    <row r="26" spans="3:10" x14ac:dyDescent="0.2">
      <c r="C26" s="2">
        <v>2011</v>
      </c>
      <c r="D26" s="2">
        <v>12</v>
      </c>
      <c r="E26" s="31">
        <v>78288470</v>
      </c>
      <c r="F26" s="2">
        <f t="shared" si="4"/>
        <v>5</v>
      </c>
      <c r="G26" s="31">
        <f t="shared" si="5"/>
        <v>18026363.769230768</v>
      </c>
      <c r="H26" s="2">
        <f t="shared" si="6"/>
        <v>25</v>
      </c>
      <c r="I26" s="2">
        <f t="shared" si="7"/>
        <v>90131818.84615384</v>
      </c>
      <c r="J26" s="31">
        <f t="shared" si="8"/>
        <v>324949790740635.69</v>
      </c>
    </row>
    <row r="27" spans="3:10" x14ac:dyDescent="0.2">
      <c r="C27" s="2">
        <v>2012</v>
      </c>
      <c r="D27" s="2">
        <v>13</v>
      </c>
      <c r="E27" s="31">
        <v>73936837</v>
      </c>
      <c r="F27" s="2">
        <f t="shared" si="4"/>
        <v>6</v>
      </c>
      <c r="G27" s="31">
        <f t="shared" si="5"/>
        <v>13674730.769230768</v>
      </c>
      <c r="H27" s="2">
        <f t="shared" si="6"/>
        <v>36</v>
      </c>
      <c r="I27" s="2">
        <f t="shared" si="7"/>
        <v>82048384.615384609</v>
      </c>
      <c r="J27" s="31">
        <f t="shared" si="8"/>
        <v>186998261610946.72</v>
      </c>
    </row>
    <row r="29" spans="3:10" x14ac:dyDescent="0.2">
      <c r="C29" s="28" t="s">
        <v>30</v>
      </c>
      <c r="D29" s="2">
        <f>SUM(D15:D27)</f>
        <v>91</v>
      </c>
      <c r="E29" s="31">
        <f>SUM(E15:E27)</f>
        <v>783407381</v>
      </c>
      <c r="F29" s="32"/>
      <c r="G29" s="32"/>
      <c r="H29" s="33">
        <f>SUM(H15:H27)</f>
        <v>182</v>
      </c>
      <c r="I29" s="31">
        <f>SUM(I15:I27)</f>
        <v>548703195.00000012</v>
      </c>
      <c r="J29" s="31">
        <f>SUM(J15:J27)</f>
        <v>1767141276578062.5</v>
      </c>
    </row>
    <row r="30" spans="3:10" x14ac:dyDescent="0.2">
      <c r="C30" s="28" t="s">
        <v>31</v>
      </c>
      <c r="D30" s="2">
        <f>AVERAGE(D15:D27)</f>
        <v>7</v>
      </c>
      <c r="E30" s="31">
        <f>AVERAGE(E15:E27)</f>
        <v>60262106.230769232</v>
      </c>
      <c r="F30" s="32"/>
      <c r="G30" s="32"/>
      <c r="H30" s="32"/>
      <c r="I30" s="32"/>
      <c r="J30" s="32"/>
    </row>
    <row r="32" spans="3:10" x14ac:dyDescent="0.2">
      <c r="E32" s="1" t="s">
        <v>32</v>
      </c>
      <c r="H32" s="34">
        <f>I29/H29</f>
        <v>3014852.7197802207</v>
      </c>
    </row>
    <row r="33" spans="5:12" x14ac:dyDescent="0.2">
      <c r="E33" s="1" t="s">
        <v>148</v>
      </c>
      <c r="H33" s="34">
        <f>E30-(H32*D30)</f>
        <v>39158137.192307688</v>
      </c>
    </row>
    <row r="34" spans="5:12" x14ac:dyDescent="0.2">
      <c r="E34" s="1" t="s">
        <v>149</v>
      </c>
      <c r="H34" s="1">
        <f>H32*I29/J29</f>
        <v>0.93612171348359718</v>
      </c>
    </row>
    <row r="36" spans="5:12" x14ac:dyDescent="0.2">
      <c r="J36" s="35" t="s">
        <v>33</v>
      </c>
    </row>
    <row r="37" spans="5:12" x14ac:dyDescent="0.2">
      <c r="E37" s="1" t="s">
        <v>16</v>
      </c>
      <c r="I37" s="36">
        <f>(1/(D27-2))*(J29-H32*I29)</f>
        <v>10261996070928.66</v>
      </c>
      <c r="J37" s="37">
        <f>I37*0.5</f>
        <v>5130998035464.3301</v>
      </c>
    </row>
    <row r="38" spans="5:12" x14ac:dyDescent="0.2">
      <c r="E38" s="1" t="s">
        <v>17</v>
      </c>
      <c r="I38" s="36">
        <f>I37^0.5</f>
        <v>3203435.0424081739</v>
      </c>
      <c r="J38" s="38">
        <f>J37^0.5</f>
        <v>2265170.6415774352</v>
      </c>
    </row>
    <row r="39" spans="5:12" x14ac:dyDescent="0.2">
      <c r="E39" s="1" t="s">
        <v>18</v>
      </c>
      <c r="I39" s="36">
        <f>I38*3</f>
        <v>9610305.1272245217</v>
      </c>
      <c r="J39" s="39">
        <f>J38*3</f>
        <v>6795511.9247323051</v>
      </c>
      <c r="L39" s="1">
        <f>J39/I38</f>
        <v>2.1213203435596424</v>
      </c>
    </row>
    <row r="42" spans="5:12" x14ac:dyDescent="0.2">
      <c r="F42" s="2" t="s">
        <v>85</v>
      </c>
      <c r="G42" s="2" t="s">
        <v>86</v>
      </c>
    </row>
    <row r="43" spans="5:12" x14ac:dyDescent="0.2">
      <c r="E43" s="2" t="s">
        <v>22</v>
      </c>
      <c r="F43" s="2" t="s">
        <v>24</v>
      </c>
      <c r="G43" s="2" t="s">
        <v>87</v>
      </c>
      <c r="H43" s="40" t="s">
        <v>88</v>
      </c>
      <c r="I43" s="40" t="s">
        <v>89</v>
      </c>
    </row>
    <row r="44" spans="5:12" x14ac:dyDescent="0.2">
      <c r="E44" s="2"/>
      <c r="F44" s="2"/>
      <c r="G44" s="2"/>
      <c r="H44" s="40"/>
      <c r="I44" s="40"/>
    </row>
    <row r="45" spans="5:12" x14ac:dyDescent="0.2">
      <c r="E45" s="2">
        <v>2000</v>
      </c>
      <c r="F45" s="49">
        <v>43022146</v>
      </c>
      <c r="G45" s="41">
        <f t="shared" ref="G45:G48" si="9">H$33+H$32*D15</f>
        <v>42172989.91208791</v>
      </c>
      <c r="H45" s="41">
        <f t="shared" ref="H45:H48" si="10">G45+I$39</f>
        <v>51783295.03931243</v>
      </c>
      <c r="I45" s="41">
        <f t="shared" ref="I45:I48" si="11">G45-I$39</f>
        <v>32562684.78486339</v>
      </c>
    </row>
    <row r="46" spans="5:12" x14ac:dyDescent="0.2">
      <c r="E46" s="2">
        <v>2001</v>
      </c>
      <c r="F46" s="49">
        <v>47321038</v>
      </c>
      <c r="G46" s="41">
        <f t="shared" si="9"/>
        <v>45187842.631868131</v>
      </c>
      <c r="H46" s="41">
        <f t="shared" si="10"/>
        <v>54798147.759092651</v>
      </c>
      <c r="I46" s="41">
        <f t="shared" si="11"/>
        <v>35577537.504643612</v>
      </c>
    </row>
    <row r="47" spans="5:12" x14ac:dyDescent="0.2">
      <c r="E47" s="2">
        <v>2002</v>
      </c>
      <c r="F47" s="49">
        <v>48093793</v>
      </c>
      <c r="G47" s="41">
        <f t="shared" si="9"/>
        <v>48202695.351648346</v>
      </c>
      <c r="H47" s="41">
        <f t="shared" si="10"/>
        <v>57813000.478872865</v>
      </c>
      <c r="I47" s="41">
        <f t="shared" si="11"/>
        <v>38592390.224423826</v>
      </c>
    </row>
    <row r="48" spans="5:12" x14ac:dyDescent="0.2">
      <c r="E48" s="2">
        <v>2003</v>
      </c>
      <c r="F48" s="49">
        <v>46729403</v>
      </c>
      <c r="G48" s="41">
        <f t="shared" si="9"/>
        <v>51217548.071428567</v>
      </c>
      <c r="H48" s="41">
        <f t="shared" si="10"/>
        <v>60827853.198653087</v>
      </c>
      <c r="I48" s="41">
        <f t="shared" si="11"/>
        <v>41607242.944204047</v>
      </c>
    </row>
    <row r="49" spans="3:9" x14ac:dyDescent="0.2">
      <c r="E49" s="2">
        <v>2004</v>
      </c>
      <c r="F49" s="41">
        <f t="shared" ref="F49:F57" si="12">E19</f>
        <v>50471147</v>
      </c>
      <c r="G49" s="41">
        <f t="shared" ref="G49:G57" si="13">H$33+H$32*D19</f>
        <v>54232400.791208789</v>
      </c>
      <c r="H49" s="41">
        <f t="shared" ref="H49:H57" si="14">G49+I$39</f>
        <v>63842705.918433309</v>
      </c>
      <c r="I49" s="41">
        <f t="shared" ref="I49:I57" si="15">G49-I$39</f>
        <v>44622095.663984269</v>
      </c>
    </row>
    <row r="50" spans="3:9" x14ac:dyDescent="0.2">
      <c r="E50" s="2">
        <v>2005</v>
      </c>
      <c r="F50" s="41">
        <f t="shared" si="12"/>
        <v>57828269</v>
      </c>
      <c r="G50" s="41">
        <f t="shared" si="13"/>
        <v>57247253.51098901</v>
      </c>
      <c r="H50" s="41">
        <f t="shared" si="14"/>
        <v>66857558.63821353</v>
      </c>
      <c r="I50" s="41">
        <f t="shared" si="15"/>
        <v>47636948.38376449</v>
      </c>
    </row>
    <row r="51" spans="3:9" x14ac:dyDescent="0.2">
      <c r="E51" s="2">
        <v>2006</v>
      </c>
      <c r="F51" s="41">
        <f t="shared" si="12"/>
        <v>61601965</v>
      </c>
      <c r="G51" s="41">
        <f t="shared" si="13"/>
        <v>60262106.230769232</v>
      </c>
      <c r="H51" s="41">
        <f t="shared" si="14"/>
        <v>69872411.357993752</v>
      </c>
      <c r="I51" s="41">
        <f t="shared" si="15"/>
        <v>50651801.103544712</v>
      </c>
    </row>
    <row r="52" spans="3:9" x14ac:dyDescent="0.2">
      <c r="E52" s="2">
        <v>2007</v>
      </c>
      <c r="F52" s="41">
        <f t="shared" si="12"/>
        <v>64328783</v>
      </c>
      <c r="G52" s="41">
        <f t="shared" si="13"/>
        <v>63276958.950549453</v>
      </c>
      <c r="H52" s="41">
        <f t="shared" si="14"/>
        <v>72887264.077773973</v>
      </c>
      <c r="I52" s="41">
        <f t="shared" si="15"/>
        <v>53666653.823324934</v>
      </c>
    </row>
    <row r="53" spans="3:9" x14ac:dyDescent="0.2">
      <c r="E53" s="2">
        <v>2008</v>
      </c>
      <c r="F53" s="41">
        <f t="shared" si="12"/>
        <v>68808676</v>
      </c>
      <c r="G53" s="41">
        <f t="shared" si="13"/>
        <v>66291811.670329675</v>
      </c>
      <c r="H53" s="41">
        <f t="shared" si="14"/>
        <v>75902116.797554195</v>
      </c>
      <c r="I53" s="41">
        <f t="shared" si="15"/>
        <v>56681506.543105155</v>
      </c>
    </row>
    <row r="54" spans="3:9" x14ac:dyDescent="0.2">
      <c r="E54" s="2">
        <v>2009</v>
      </c>
      <c r="F54" s="41">
        <f t="shared" si="12"/>
        <v>74141718</v>
      </c>
      <c r="G54" s="41">
        <f t="shared" si="13"/>
        <v>69306664.390109897</v>
      </c>
      <c r="H54" s="41">
        <f t="shared" si="14"/>
        <v>78916969.517334417</v>
      </c>
      <c r="I54" s="41">
        <f t="shared" si="15"/>
        <v>59696359.262885377</v>
      </c>
    </row>
    <row r="55" spans="3:9" x14ac:dyDescent="0.2">
      <c r="E55" s="2">
        <v>2010</v>
      </c>
      <c r="F55" s="41">
        <f t="shared" si="12"/>
        <v>68835136</v>
      </c>
      <c r="G55" s="41">
        <f t="shared" si="13"/>
        <v>72321517.109890118</v>
      </c>
      <c r="H55" s="41">
        <f t="shared" si="14"/>
        <v>81931822.237114638</v>
      </c>
      <c r="I55" s="41">
        <f t="shared" si="15"/>
        <v>62711211.982665598</v>
      </c>
    </row>
    <row r="56" spans="3:9" x14ac:dyDescent="0.2">
      <c r="E56" s="2">
        <v>2011</v>
      </c>
      <c r="F56" s="41">
        <f t="shared" si="12"/>
        <v>78288470</v>
      </c>
      <c r="G56" s="41">
        <f t="shared" si="13"/>
        <v>75336369.82967034</v>
      </c>
      <c r="H56" s="41">
        <f t="shared" si="14"/>
        <v>84946674.95689486</v>
      </c>
      <c r="I56" s="41">
        <f t="shared" si="15"/>
        <v>65726064.70244582</v>
      </c>
    </row>
    <row r="57" spans="3:9" x14ac:dyDescent="0.2">
      <c r="E57" s="2">
        <v>2012</v>
      </c>
      <c r="F57" s="41">
        <f t="shared" si="12"/>
        <v>73936837</v>
      </c>
      <c r="G57" s="41">
        <f t="shared" si="13"/>
        <v>78351222.549450547</v>
      </c>
      <c r="H57" s="41">
        <f t="shared" si="14"/>
        <v>87961527.676675066</v>
      </c>
      <c r="I57" s="41">
        <f t="shared" si="15"/>
        <v>68740917.422226027</v>
      </c>
    </row>
    <row r="60" spans="3:9" x14ac:dyDescent="0.2">
      <c r="C60" s="1" t="s">
        <v>90</v>
      </c>
    </row>
    <row r="64" spans="3:9" x14ac:dyDescent="0.2">
      <c r="F64" s="42">
        <f>AVERAGE(F49:F57)</f>
        <v>66471222.333333336</v>
      </c>
      <c r="G64" s="43">
        <f>F64*0.0087</f>
        <v>578299.63430000003</v>
      </c>
    </row>
    <row r="65" spans="7:7" x14ac:dyDescent="0.2">
      <c r="G65" s="1">
        <f>G64/('[4]MECO-RateBase'!E34*1000)</f>
        <v>0.19257910663335376</v>
      </c>
    </row>
  </sheetData>
  <phoneticPr fontId="2" type="noConversion"/>
  <pageMargins left="0.75" right="0.75" top="1" bottom="1" header="0.5" footer="0.5"/>
  <pageSetup paperSize="9" scale="63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topLeftCell="A13" workbookViewId="0">
      <selection activeCell="J31" sqref="J31"/>
    </sheetView>
  </sheetViews>
  <sheetFormatPr defaultColWidth="10.83203125" defaultRowHeight="12.75" x14ac:dyDescent="0.2"/>
  <cols>
    <col min="1" max="1" width="8" style="1" customWidth="1"/>
    <col min="2" max="2" width="8.33203125" style="1" customWidth="1"/>
    <col min="3" max="3" width="15.33203125" style="1" customWidth="1"/>
    <col min="4" max="4" width="8.1640625" style="1" customWidth="1"/>
    <col min="5" max="5" width="2.5" style="1" customWidth="1"/>
    <col min="6" max="6" width="11" style="1" customWidth="1"/>
    <col min="7" max="7" width="10.83203125" style="1"/>
    <col min="8" max="8" width="17.83203125" style="1" customWidth="1"/>
    <col min="9" max="10" width="10.83203125" style="1"/>
    <col min="11" max="11" width="11.33203125" style="1" bestFit="1" customWidth="1"/>
    <col min="12" max="16384" width="10.83203125" style="1"/>
  </cols>
  <sheetData>
    <row r="1" spans="2:14" x14ac:dyDescent="0.2">
      <c r="H1" s="2" t="s">
        <v>153</v>
      </c>
    </row>
    <row r="2" spans="2:14" x14ac:dyDescent="0.2">
      <c r="H2" s="2" t="s">
        <v>65</v>
      </c>
    </row>
    <row r="9" spans="2:14" x14ac:dyDescent="0.2">
      <c r="E9" s="30" t="s">
        <v>126</v>
      </c>
    </row>
    <row r="10" spans="2:14" x14ac:dyDescent="0.2">
      <c r="E10" s="2" t="s">
        <v>50</v>
      </c>
    </row>
    <row r="11" spans="2:14" x14ac:dyDescent="0.2">
      <c r="E11" s="2" t="s">
        <v>66</v>
      </c>
    </row>
    <row r="12" spans="2:14" x14ac:dyDescent="0.2">
      <c r="E12" s="2" t="s">
        <v>34</v>
      </c>
    </row>
    <row r="15" spans="2:14" ht="14.1" customHeight="1" x14ac:dyDescent="0.2">
      <c r="N15" s="1">
        <f>0.5-0.0013</f>
        <v>0.49869999999999998</v>
      </c>
    </row>
    <row r="16" spans="2:14" x14ac:dyDescent="0.2">
      <c r="B16" s="1" t="s">
        <v>91</v>
      </c>
      <c r="N16" s="1">
        <f>0.5-0.01696</f>
        <v>0.48304000000000002</v>
      </c>
    </row>
    <row r="18" spans="2:17" x14ac:dyDescent="0.2">
      <c r="B18" s="1" t="s">
        <v>92</v>
      </c>
    </row>
    <row r="20" spans="2:17" x14ac:dyDescent="0.2">
      <c r="C20" s="1" t="s">
        <v>38</v>
      </c>
      <c r="F20" s="1" t="s">
        <v>121</v>
      </c>
    </row>
    <row r="21" spans="2:17" x14ac:dyDescent="0.2">
      <c r="C21" s="1" t="s">
        <v>39</v>
      </c>
      <c r="F21" s="1" t="s">
        <v>122</v>
      </c>
    </row>
    <row r="22" spans="2:17" x14ac:dyDescent="0.2">
      <c r="C22" s="1" t="s">
        <v>40</v>
      </c>
      <c r="D22" s="2" t="s">
        <v>41</v>
      </c>
      <c r="E22" s="2"/>
      <c r="F22" s="1" t="s">
        <v>35</v>
      </c>
    </row>
    <row r="24" spans="2:17" x14ac:dyDescent="0.2">
      <c r="B24" s="1" t="s">
        <v>152</v>
      </c>
    </row>
    <row r="25" spans="2:17" x14ac:dyDescent="0.2">
      <c r="B25" s="1" t="s">
        <v>42</v>
      </c>
    </row>
    <row r="27" spans="2:17" x14ac:dyDescent="0.2">
      <c r="C27" s="1" t="s">
        <v>45</v>
      </c>
      <c r="D27" s="1">
        <v>0.49864999999999998</v>
      </c>
    </row>
    <row r="28" spans="2:17" x14ac:dyDescent="0.2">
      <c r="B28" s="28" t="s">
        <v>46</v>
      </c>
      <c r="C28" s="1" t="s">
        <v>43</v>
      </c>
      <c r="D28" s="50">
        <v>0.48304000000000002</v>
      </c>
      <c r="E28" s="44"/>
    </row>
    <row r="29" spans="2:17" x14ac:dyDescent="0.2">
      <c r="D29" s="1">
        <f>D27-D28</f>
        <v>1.5609999999999957E-2</v>
      </c>
      <c r="F29" s="1" t="s">
        <v>116</v>
      </c>
    </row>
    <row r="31" spans="2:17" x14ac:dyDescent="0.2">
      <c r="B31" s="1" t="s">
        <v>117</v>
      </c>
      <c r="L31" s="1">
        <f>M31/10</f>
        <v>4.0000000000000105E-5</v>
      </c>
      <c r="M31" s="1">
        <f>N31-N32</f>
        <v>4.0000000000000105E-4</v>
      </c>
      <c r="N31" s="1">
        <v>1.7000000000000001E-2</v>
      </c>
      <c r="O31" s="1">
        <v>2.12</v>
      </c>
      <c r="P31" s="1">
        <f>O32-O31</f>
        <v>9.9999999999997868E-3</v>
      </c>
      <c r="Q31" s="1">
        <v>1E-3</v>
      </c>
    </row>
    <row r="32" spans="2:17" x14ac:dyDescent="0.2">
      <c r="N32" s="1">
        <v>1.66E-2</v>
      </c>
      <c r="O32" s="1">
        <v>2.13</v>
      </c>
    </row>
    <row r="33" spans="3:15" x14ac:dyDescent="0.2">
      <c r="C33" s="1" t="s">
        <v>6</v>
      </c>
      <c r="G33" s="31" t="s">
        <v>56</v>
      </c>
      <c r="K33" s="46">
        <v>61854000</v>
      </c>
    </row>
    <row r="34" spans="3:15" x14ac:dyDescent="0.2">
      <c r="G34" s="44" t="s">
        <v>0</v>
      </c>
      <c r="K34" s="46">
        <f>K33*0.0156</f>
        <v>964922.39999999991</v>
      </c>
      <c r="O34" s="1">
        <v>2.121</v>
      </c>
    </row>
    <row r="35" spans="3:15" x14ac:dyDescent="0.2">
      <c r="F35" s="28" t="s">
        <v>14</v>
      </c>
      <c r="G35" s="1" t="s">
        <v>1</v>
      </c>
    </row>
    <row r="36" spans="3:15" x14ac:dyDescent="0.2">
      <c r="N36" s="1">
        <f>N31-L31</f>
        <v>1.6960000000000003E-2</v>
      </c>
    </row>
    <row r="37" spans="3:15" x14ac:dyDescent="0.2">
      <c r="C37" s="1" t="s">
        <v>2</v>
      </c>
      <c r="K37">
        <f>0.01*0.4698*162.715/0.65</f>
        <v>1.1760539538461539</v>
      </c>
    </row>
    <row r="38" spans="3:15" x14ac:dyDescent="0.2">
      <c r="C38" s="1" t="s">
        <v>52</v>
      </c>
      <c r="K38"/>
      <c r="M38" s="48">
        <v>162715177.14285713</v>
      </c>
    </row>
    <row r="39" spans="3:15" x14ac:dyDescent="0.2">
      <c r="C39" s="1" t="s">
        <v>15</v>
      </c>
      <c r="K39">
        <f>0.589/1.25</f>
        <v>0.47119999999999995</v>
      </c>
    </row>
    <row r="40" spans="3:15" x14ac:dyDescent="0.2">
      <c r="D40" s="45" t="s">
        <v>3</v>
      </c>
      <c r="E40" s="45"/>
    </row>
    <row r="41" spans="3:15" x14ac:dyDescent="0.2">
      <c r="D41" s="45" t="s">
        <v>54</v>
      </c>
      <c r="E41" s="45"/>
    </row>
    <row r="43" spans="3:15" x14ac:dyDescent="0.2">
      <c r="C43" s="1" t="s">
        <v>55</v>
      </c>
      <c r="K43" s="1">
        <f>0.964/1.18</f>
        <v>0.81694915254237288</v>
      </c>
    </row>
    <row r="44" spans="3:15" x14ac:dyDescent="0.2">
      <c r="C44" s="1" t="s">
        <v>4</v>
      </c>
    </row>
    <row r="49" spans="9:9" x14ac:dyDescent="0.2">
      <c r="I49" s="1">
        <f>1.12/2.99</f>
        <v>0.37458193979933113</v>
      </c>
    </row>
  </sheetData>
  <phoneticPr fontId="2" type="noConversion"/>
  <pageMargins left="0.75" right="0.75" top="1" bottom="1" header="0.5" footer="0.5"/>
  <pageSetup paperSize="9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Testimony</DocumentSetType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140</IndustryCode>
    <CaseStatus xmlns="dc463f71-b30c-4ab2-9473-d307f9d35888">Formal</CaseStatus>
    <OpenedDate xmlns="dc463f71-b30c-4ab2-9473-d307f9d35888">2014-02-04T08:00:00+00:00</OpenedDate>
    <Date1 xmlns="dc463f71-b30c-4ab2-9473-d307f9d35888">2014-07-22T07:00:00+00:00</Date1>
    <IsDocumentOrder xmlns="dc463f71-b30c-4ab2-9473-d307f9d35888" xsi:nil="true"/>
    <IsHighlyConfidential xmlns="dc463f71-b30c-4ab2-9473-d307f9d35888">false</IsHighlyConfidential>
    <CaseCompanyNames xmlns="dc463f71-b30c-4ab2-9473-d307f9d35888">Avista Corporation</CaseCompanyNames>
    <DocketNumber xmlns="dc463f71-b30c-4ab2-9473-d307f9d35888">140188</DocketNumber>
    <DelegatedOrder xmlns="dc463f71-b30c-4ab2-9473-d307f9d35888">false</DelegatedOrder>
    <Visibility xmlns="dc463f71-b30c-4ab2-9473-d307f9d35888" xsi:nil="true"/>
    <Nickname xmlns="http://schemas.microsoft.com/sharepoint/v3" xsi:nil="true"/>
    <SignificantOrder xmlns="dc463f71-b30c-4ab2-9473-d307f9d35888">false</SignificantOrd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76D05DFA5A769A459A1C549E33C26839" ma:contentTypeVersion="175" ma:contentTypeDescription="" ma:contentTypeScope="" ma:versionID="4eb91c358a4103962b49e91bd02f562c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9af5a78cd4b1f642e3ede5db40f327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149D48BA-4C2A-490A-96DD-464EB7031B57}"/>
</file>

<file path=customXml/itemProps2.xml><?xml version="1.0" encoding="utf-8"?>
<ds:datastoreItem xmlns:ds="http://schemas.openxmlformats.org/officeDocument/2006/customXml" ds:itemID="{69D49520-38F1-4DA4-8FD2-7D4E49BDBCF3}"/>
</file>

<file path=customXml/itemProps3.xml><?xml version="1.0" encoding="utf-8"?>
<ds:datastoreItem xmlns:ds="http://schemas.openxmlformats.org/officeDocument/2006/customXml" ds:itemID="{43120DC0-D134-45F9-AD95-D0DD43A3610C}"/>
</file>

<file path=customXml/itemProps4.xml><?xml version="1.0" encoding="utf-8"?>
<ds:datastoreItem xmlns:ds="http://schemas.openxmlformats.org/officeDocument/2006/customXml" ds:itemID="{D4490043-B96F-4AE1-87AE-6291921D53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8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Electric-Financials</vt:lpstr>
      <vt:lpstr>SCH-13,p1</vt:lpstr>
      <vt:lpstr>SGH-13,p3</vt:lpstr>
      <vt:lpstr>SGH-13,p4</vt:lpstr>
      <vt:lpstr>Gas Financials</vt:lpstr>
      <vt:lpstr>SGH-14,p1</vt:lpstr>
      <vt:lpstr>SGH-14,p3</vt:lpstr>
      <vt:lpstr>SGH-14,p4</vt:lpstr>
      <vt:lpstr>SGH-13,p2</vt:lpstr>
      <vt:lpstr>SGH-14,p2</vt:lpstr>
      <vt:lpstr>'SCH-13,p1'!Print_Area</vt:lpstr>
      <vt:lpstr>'SGH-13,p3'!Print_Area</vt:lpstr>
      <vt:lpstr>'SGH-13,p4'!Print_Area</vt:lpstr>
      <vt:lpstr>'SGH-14,p1'!Print_Area</vt:lpstr>
      <vt:lpstr>'SGH-14,p3'!Print_Area</vt:lpstr>
      <vt:lpstr>'SGH-14,p4'!Print_Area</vt:lpstr>
    </vt:vector>
  </TitlesOfParts>
  <Company>Hill Associates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Hill</dc:creator>
  <cp:lastModifiedBy>Lea Daeschel</cp:lastModifiedBy>
  <cp:lastPrinted>2014-07-14T22:10:36Z</cp:lastPrinted>
  <dcterms:created xsi:type="dcterms:W3CDTF">2014-04-09T18:20:48Z</dcterms:created>
  <dcterms:modified xsi:type="dcterms:W3CDTF">2014-07-14T22:29:21Z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0x0101006E56B4D1795A2E4DB2F0B01679ED314A0076D05DFA5A769A459A1C549E33C26839</vt:lpwstr>
  </property>
  <property fmtid="{D5CDD505-2E9C-101B-9397-08002B2CF9AE}" pid="3" name="_docset_NoMedatataSyncRequired">
    <vt:lpwstr>False</vt:lpwstr>
  </property>
</Properties>
</file>