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g-170929/Staffs Testimony and Exhibits/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 s="1"/>
  <c r="E44" i="1"/>
  <c r="D44" i="1"/>
  <c r="F43" i="1"/>
  <c r="E43" i="1"/>
  <c r="F42" i="1"/>
  <c r="F46" i="1" s="1"/>
  <c r="E42" i="1"/>
  <c r="E35" i="1"/>
  <c r="F35" i="1" s="1"/>
  <c r="E32" i="1"/>
  <c r="F32" i="1" s="1"/>
  <c r="F29" i="1"/>
  <c r="E29" i="1"/>
  <c r="E26" i="1"/>
  <c r="F26" i="1" s="1"/>
  <c r="E21" i="1"/>
  <c r="F19" i="1"/>
  <c r="F18" i="1"/>
  <c r="H18" i="1" s="1"/>
  <c r="D15" i="1"/>
  <c r="F15" i="1" s="1"/>
  <c r="D12" i="1"/>
  <c r="F12" i="1" s="1"/>
  <c r="H15" i="1" l="1"/>
  <c r="D43" i="1"/>
  <c r="D42" i="1"/>
  <c r="D46" i="1" s="1"/>
  <c r="E46" i="1"/>
  <c r="H19" i="1"/>
  <c r="F37" i="1"/>
  <c r="H12" i="1"/>
  <c r="H21" i="1" s="1"/>
  <c r="F21" i="1"/>
  <c r="E37" i="1"/>
</calcChain>
</file>

<file path=xl/sharedStrings.xml><?xml version="1.0" encoding="utf-8"?>
<sst xmlns="http://schemas.openxmlformats.org/spreadsheetml/2006/main" count="51" uniqueCount="41">
  <si>
    <t>Weather Normalization</t>
  </si>
  <si>
    <t>Twelve Months Ended December 31, 2016</t>
  </si>
  <si>
    <t>A</t>
  </si>
  <si>
    <t>B</t>
  </si>
  <si>
    <t>C</t>
  </si>
  <si>
    <t>D</t>
  </si>
  <si>
    <t>E</t>
  </si>
  <si>
    <t>Line No.</t>
  </si>
  <si>
    <t>Description</t>
  </si>
  <si>
    <t>Therms Adjustment</t>
  </si>
  <si>
    <t>Revenue at Restating Rate</t>
  </si>
  <si>
    <t>Margin</t>
  </si>
  <si>
    <t>Residential</t>
  </si>
  <si>
    <t>Rate Schedule No. 503</t>
  </si>
  <si>
    <t>Commercial</t>
  </si>
  <si>
    <t>Rate Schedule No. 504</t>
  </si>
  <si>
    <t>Industrial</t>
  </si>
  <si>
    <t>Rate Schedule No. 505</t>
  </si>
  <si>
    <t>Rate Schedule No. 511</t>
  </si>
  <si>
    <t>Gas Cost</t>
  </si>
  <si>
    <t>Tariff Effective Nov. 1, 2016</t>
  </si>
  <si>
    <t>Change in Gas Cost - Residential 503</t>
  </si>
  <si>
    <t xml:space="preserve">    (WACOG x Adjustment)</t>
  </si>
  <si>
    <t>Change in Gas Cost - Commercial 504</t>
  </si>
  <si>
    <t>Change in Gas Cost - Industrial 505</t>
  </si>
  <si>
    <t>Change in Gas Cost - Industrial 511</t>
  </si>
  <si>
    <t>Weather</t>
  </si>
  <si>
    <t>Actual Test Period</t>
  </si>
  <si>
    <t>Net</t>
  </si>
  <si>
    <t>Normalized</t>
  </si>
  <si>
    <t>Volumes</t>
  </si>
  <si>
    <t>Volume</t>
  </si>
  <si>
    <t>Adjustment</t>
  </si>
  <si>
    <t>MCR-2, Column (H)</t>
  </si>
  <si>
    <t xml:space="preserve"> </t>
  </si>
  <si>
    <t>Staff Revision to MPP WP-1.8</t>
  </si>
  <si>
    <t>Rates</t>
  </si>
  <si>
    <t>Test Year</t>
  </si>
  <si>
    <t>(Billing Determinants)</t>
  </si>
  <si>
    <t>Total</t>
  </si>
  <si>
    <t>Staff's Weather Normalization Revenue Adjustment (R-1)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</si>
</sst>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* #,##0_);_(* \(#,##0\);_(* &quot;-&quot;??_);_(@_)"/>
    <numFmt numFmtId="168" formatCode="&quot;$&quot;#,##0.00000_);[Red]\(&quot;$&quot;#,##0.000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u/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164" fontId="3" fillId="0" borderId="0" xfId="3" applyFont="1" applyFill="1" applyAlignment="1">
      <alignment horizontal="centerContinuous"/>
    </xf>
    <xf numFmtId="0" fontId="5" fillId="0" borderId="0" xfId="4" applyFont="1" applyFill="1" applyBorder="1" applyAlignment="1"/>
    <xf numFmtId="164" fontId="5" fillId="0" borderId="0" xfId="3" applyFont="1" applyFill="1" applyAlignment="1">
      <alignment horizontal="centerContinuous"/>
    </xf>
    <xf numFmtId="0" fontId="7" fillId="0" borderId="0" xfId="5" applyFont="1" applyFill="1"/>
    <xf numFmtId="0" fontId="5" fillId="0" borderId="0" xfId="4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/>
    <xf numFmtId="165" fontId="6" fillId="0" borderId="0" xfId="0" applyNumberFormat="1" applyFont="1" applyFill="1"/>
    <xf numFmtId="0" fontId="6" fillId="0" borderId="0" xfId="0" applyFont="1" applyFill="1"/>
    <xf numFmtId="166" fontId="3" fillId="0" borderId="0" xfId="0" applyNumberFormat="1" applyFont="1" applyFill="1"/>
    <xf numFmtId="0" fontId="3" fillId="0" borderId="1" xfId="0" applyFont="1" applyFill="1" applyBorder="1"/>
    <xf numFmtId="165" fontId="6" fillId="0" borderId="1" xfId="0" applyNumberFormat="1" applyFont="1" applyFill="1" applyBorder="1"/>
    <xf numFmtId="165" fontId="3" fillId="0" borderId="0" xfId="2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"/>
    </xf>
    <xf numFmtId="165" fontId="3" fillId="0" borderId="0" xfId="2" applyNumberFormat="1" applyFont="1" applyFill="1"/>
    <xf numFmtId="0" fontId="5" fillId="0" borderId="0" xfId="0" applyFont="1" applyFill="1"/>
    <xf numFmtId="167" fontId="3" fillId="0" borderId="0" xfId="0" applyNumberFormat="1" applyFont="1" applyFill="1"/>
    <xf numFmtId="43" fontId="6" fillId="0" borderId="0" xfId="0" applyNumberFormat="1" applyFont="1" applyFill="1"/>
    <xf numFmtId="165" fontId="3" fillId="0" borderId="0" xfId="2" applyNumberFormat="1" applyFont="1" applyFill="1" applyBorder="1"/>
    <xf numFmtId="3" fontId="3" fillId="0" borderId="0" xfId="0" applyNumberFormat="1" applyFont="1" applyFill="1"/>
    <xf numFmtId="0" fontId="8" fillId="0" borderId="1" xfId="0" applyFont="1" applyFill="1" applyBorder="1"/>
    <xf numFmtId="167" fontId="3" fillId="0" borderId="1" xfId="0" applyNumberFormat="1" applyFont="1" applyFill="1" applyBorder="1"/>
    <xf numFmtId="165" fontId="3" fillId="0" borderId="1" xfId="2" applyNumberFormat="1" applyFont="1" applyFill="1" applyBorder="1"/>
    <xf numFmtId="167" fontId="6" fillId="0" borderId="0" xfId="1" applyNumberFormat="1" applyFont="1" applyFill="1"/>
    <xf numFmtId="167" fontId="3" fillId="0" borderId="0" xfId="0" applyNumberFormat="1" applyFont="1" applyFill="1" applyBorder="1"/>
    <xf numFmtId="167" fontId="3" fillId="0" borderId="2" xfId="0" applyNumberFormat="1" applyFont="1" applyFill="1" applyBorder="1"/>
    <xf numFmtId="165" fontId="3" fillId="0" borderId="2" xfId="2" applyNumberFormat="1" applyFont="1" applyFill="1" applyBorder="1"/>
    <xf numFmtId="165" fontId="6" fillId="0" borderId="0" xfId="2" applyNumberFormat="1" applyFont="1" applyFill="1" applyAlignment="1">
      <alignment horizontal="center"/>
    </xf>
    <xf numFmtId="168" fontId="6" fillId="0" borderId="3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167" fontId="6" fillId="0" borderId="0" xfId="6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3" fontId="6" fillId="0" borderId="0" xfId="0" applyNumberFormat="1" applyFont="1" applyFill="1"/>
    <xf numFmtId="167" fontId="6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</cellXfs>
  <cellStyles count="7">
    <cellStyle name="Comma" xfId="1" builtinId="3"/>
    <cellStyle name="Comma 2 10" xfId="6"/>
    <cellStyle name="Currency" xfId="2" builtinId="4"/>
    <cellStyle name="Normal" xfId="0" builtinId="0"/>
    <cellStyle name="Normal 89" xfId="4"/>
    <cellStyle name="Normal_Advtise Exp" xfId="5"/>
    <cellStyle name="Normal_Page 10 - Type I-4 Normalize Uncollectible Ex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7"/>
  <sheetViews>
    <sheetView tabSelected="1" zoomScaleNormal="100" workbookViewId="0">
      <selection activeCell="D16" sqref="D16"/>
    </sheetView>
  </sheetViews>
  <sheetFormatPr defaultRowHeight="15.75" x14ac:dyDescent="0.25"/>
  <cols>
    <col min="1" max="1" width="9.28515625" style="10" bestFit="1" customWidth="1"/>
    <col min="2" max="2" width="32.85546875" style="10" customWidth="1"/>
    <col min="3" max="3" width="2.42578125" style="10" customWidth="1"/>
    <col min="4" max="4" width="14" style="10" bestFit="1" customWidth="1"/>
    <col min="5" max="5" width="18.140625" style="10" bestFit="1" customWidth="1"/>
    <col min="6" max="6" width="14" style="10" bestFit="1" customWidth="1"/>
    <col min="7" max="7" width="2.28515625" style="10" customWidth="1"/>
    <col min="8" max="8" width="12.7109375" style="10" bestFit="1" customWidth="1"/>
    <col min="9" max="10" width="9.140625" style="10"/>
    <col min="11" max="11" width="14.5703125" style="10" bestFit="1" customWidth="1"/>
    <col min="12" max="16384" width="9.140625" style="10"/>
  </cols>
  <sheetData>
    <row r="2" spans="1:11" ht="20.25" x14ac:dyDescent="0.3">
      <c r="A2" s="1"/>
      <c r="B2" s="44" t="s">
        <v>40</v>
      </c>
      <c r="C2" s="44"/>
      <c r="D2" s="44"/>
      <c r="E2" s="44"/>
      <c r="F2" s="44"/>
      <c r="G2" s="44"/>
      <c r="H2" s="44"/>
      <c r="I2" s="2"/>
      <c r="J2" s="2"/>
    </row>
    <row r="3" spans="1:11" x14ac:dyDescent="0.25">
      <c r="A3" s="3"/>
      <c r="B3" s="45"/>
      <c r="C3" s="45"/>
      <c r="D3" s="45"/>
      <c r="E3" s="45"/>
      <c r="F3" s="45"/>
      <c r="G3" s="45"/>
      <c r="H3" s="45"/>
      <c r="I3" s="2"/>
      <c r="J3" s="2"/>
    </row>
    <row r="4" spans="1:11" x14ac:dyDescent="0.25">
      <c r="A4" s="1"/>
      <c r="B4" s="45" t="s">
        <v>35</v>
      </c>
      <c r="C4" s="45"/>
      <c r="D4" s="45"/>
      <c r="E4" s="45"/>
      <c r="F4" s="45"/>
      <c r="G4" s="45"/>
      <c r="H4" s="45"/>
      <c r="I4" s="2"/>
      <c r="J4" s="2"/>
    </row>
    <row r="5" spans="1:11" x14ac:dyDescent="0.25">
      <c r="A5" s="4"/>
      <c r="B5" s="45" t="s">
        <v>0</v>
      </c>
      <c r="C5" s="45"/>
      <c r="D5" s="45"/>
      <c r="E5" s="45"/>
      <c r="F5" s="45"/>
      <c r="G5" s="45"/>
      <c r="H5" s="45"/>
      <c r="I5" s="2"/>
      <c r="J5" s="2"/>
    </row>
    <row r="6" spans="1:11" x14ac:dyDescent="0.25">
      <c r="A6" s="4"/>
      <c r="B6" s="45" t="s">
        <v>1</v>
      </c>
      <c r="C6" s="45"/>
      <c r="D6" s="45"/>
      <c r="E6" s="45"/>
      <c r="F6" s="45"/>
      <c r="G6" s="45"/>
      <c r="H6" s="45"/>
      <c r="I6" s="2"/>
      <c r="J6" s="2"/>
    </row>
    <row r="7" spans="1:11" x14ac:dyDescent="0.25">
      <c r="A7" s="4"/>
      <c r="B7" s="5"/>
      <c r="C7" s="5"/>
      <c r="D7" s="5"/>
      <c r="E7" s="5"/>
      <c r="F7" s="5"/>
      <c r="H7" s="5"/>
      <c r="I7" s="2"/>
      <c r="J7" s="2"/>
    </row>
    <row r="8" spans="1:11" s="15" customFormat="1" x14ac:dyDescent="0.25">
      <c r="A8" s="6"/>
      <c r="B8" s="6" t="s">
        <v>2</v>
      </c>
      <c r="C8" s="6"/>
      <c r="D8" s="6" t="s">
        <v>3</v>
      </c>
      <c r="E8" s="6" t="s">
        <v>4</v>
      </c>
      <c r="F8" s="14" t="s">
        <v>5</v>
      </c>
      <c r="H8" s="6" t="s">
        <v>6</v>
      </c>
    </row>
    <row r="9" spans="1:11" ht="47.25" x14ac:dyDescent="0.25">
      <c r="A9" s="16" t="s">
        <v>7</v>
      </c>
      <c r="B9" s="17" t="s">
        <v>8</v>
      </c>
      <c r="C9" s="18"/>
      <c r="D9" s="7" t="s">
        <v>36</v>
      </c>
      <c r="E9" s="7" t="s">
        <v>9</v>
      </c>
      <c r="F9" s="7" t="s">
        <v>10</v>
      </c>
      <c r="H9" s="19" t="s">
        <v>11</v>
      </c>
    </row>
    <row r="10" spans="1:11" x14ac:dyDescent="0.25">
      <c r="A10" s="8"/>
      <c r="B10" s="8"/>
      <c r="C10" s="8"/>
      <c r="D10" s="7"/>
      <c r="E10" s="8"/>
      <c r="F10" s="20"/>
    </row>
    <row r="11" spans="1:11" x14ac:dyDescent="0.25">
      <c r="A11" s="6"/>
      <c r="B11" s="16" t="s">
        <v>12</v>
      </c>
      <c r="C11" s="21"/>
      <c r="D11" s="8"/>
      <c r="E11" s="8"/>
      <c r="F11" s="20"/>
    </row>
    <row r="12" spans="1:11" x14ac:dyDescent="0.25">
      <c r="A12" s="6">
        <v>1</v>
      </c>
      <c r="B12" s="8" t="s">
        <v>13</v>
      </c>
      <c r="C12" s="8"/>
      <c r="D12" s="11">
        <f>+D26+0.27277</f>
        <v>0.76846000000000003</v>
      </c>
      <c r="E12" s="22">
        <v>10634837</v>
      </c>
      <c r="F12" s="20">
        <f>ROUND(E12*D12,2)</f>
        <v>8172446.8399999999</v>
      </c>
      <c r="H12" s="9">
        <f>+F12-F26</f>
        <v>2900864.49</v>
      </c>
      <c r="K12" s="23"/>
    </row>
    <row r="13" spans="1:11" x14ac:dyDescent="0.25">
      <c r="A13" s="8"/>
      <c r="B13" s="8"/>
      <c r="C13" s="8"/>
      <c r="D13" s="8"/>
      <c r="E13" s="8"/>
      <c r="F13" s="20"/>
    </row>
    <row r="14" spans="1:11" x14ac:dyDescent="0.25">
      <c r="A14" s="8"/>
      <c r="B14" s="16" t="s">
        <v>14</v>
      </c>
      <c r="C14" s="8"/>
      <c r="D14" s="8"/>
      <c r="E14" s="8"/>
      <c r="F14" s="20"/>
    </row>
    <row r="15" spans="1:11" x14ac:dyDescent="0.25">
      <c r="A15" s="6">
        <v>2</v>
      </c>
      <c r="B15" s="8" t="s">
        <v>15</v>
      </c>
      <c r="C15" s="8"/>
      <c r="D15" s="11">
        <f>+D29+0.24196</f>
        <v>0.73499999999999999</v>
      </c>
      <c r="E15" s="22">
        <v>5838107</v>
      </c>
      <c r="F15" s="24">
        <f>ROUND(E15*D15,2)</f>
        <v>4291008.6500000004</v>
      </c>
      <c r="H15" s="9">
        <f>+F15-F29</f>
        <v>1412588.3700000006</v>
      </c>
    </row>
    <row r="16" spans="1:11" x14ac:dyDescent="0.25">
      <c r="A16" s="6"/>
      <c r="B16" s="8"/>
      <c r="C16" s="8"/>
      <c r="D16" s="11"/>
      <c r="E16" s="22"/>
      <c r="F16" s="24"/>
      <c r="H16" s="9"/>
    </row>
    <row r="17" spans="1:11" x14ac:dyDescent="0.25">
      <c r="A17" s="6"/>
      <c r="B17" s="16" t="s">
        <v>16</v>
      </c>
      <c r="C17" s="8"/>
      <c r="D17" s="11"/>
      <c r="E17" s="22"/>
      <c r="F17" s="24"/>
      <c r="H17" s="9"/>
    </row>
    <row r="18" spans="1:11" x14ac:dyDescent="0.25">
      <c r="A18" s="6">
        <v>3</v>
      </c>
      <c r="B18" s="8" t="s">
        <v>17</v>
      </c>
      <c r="C18" s="8"/>
      <c r="D18" s="11"/>
      <c r="E18" s="25">
        <v>0</v>
      </c>
      <c r="F18" s="20">
        <f>+D18*E18</f>
        <v>0</v>
      </c>
      <c r="H18" s="9">
        <f>+F18-F32</f>
        <v>0</v>
      </c>
    </row>
    <row r="19" spans="1:11" x14ac:dyDescent="0.25">
      <c r="A19" s="6">
        <v>4</v>
      </c>
      <c r="B19" s="8" t="s">
        <v>18</v>
      </c>
      <c r="C19" s="8"/>
      <c r="D19" s="11"/>
      <c r="E19" s="25">
        <v>0</v>
      </c>
      <c r="F19" s="20">
        <f>+D19*E19</f>
        <v>0</v>
      </c>
      <c r="H19" s="9">
        <f>+F19-F35</f>
        <v>0</v>
      </c>
    </row>
    <row r="20" spans="1:11" x14ac:dyDescent="0.25">
      <c r="A20" s="8"/>
      <c r="B20" s="8"/>
      <c r="C20" s="8"/>
      <c r="D20" s="11"/>
      <c r="E20" s="25"/>
      <c r="F20" s="20"/>
      <c r="H20" s="9"/>
    </row>
    <row r="21" spans="1:11" ht="16.5" thickBot="1" x14ac:dyDescent="0.3">
      <c r="A21" s="6">
        <v>5</v>
      </c>
      <c r="B21" s="26" t="s">
        <v>39</v>
      </c>
      <c r="C21" s="12"/>
      <c r="D21" s="12"/>
      <c r="E21" s="27">
        <f>SUM(E12:E19)</f>
        <v>16472944</v>
      </c>
      <c r="F21" s="28">
        <f>SUM(F12:F19)</f>
        <v>12463455.49</v>
      </c>
      <c r="H21" s="13">
        <f>+H15+H19+H18+H12</f>
        <v>4313452.8600000013</v>
      </c>
      <c r="K21" s="29"/>
    </row>
    <row r="22" spans="1:11" ht="16.5" thickTop="1" x14ac:dyDescent="0.25">
      <c r="A22" s="8"/>
      <c r="B22" s="8"/>
      <c r="C22" s="8"/>
      <c r="D22" s="8"/>
      <c r="E22" s="8"/>
      <c r="F22" s="20"/>
    </row>
    <row r="23" spans="1:11" x14ac:dyDescent="0.25">
      <c r="A23" s="8"/>
      <c r="B23" s="16" t="s">
        <v>19</v>
      </c>
      <c r="C23" s="8"/>
      <c r="D23" s="8"/>
      <c r="E23" s="8"/>
      <c r="F23" s="20"/>
    </row>
    <row r="24" spans="1:11" x14ac:dyDescent="0.25">
      <c r="A24" s="8"/>
      <c r="B24" s="8" t="s">
        <v>20</v>
      </c>
      <c r="C24" s="8"/>
      <c r="D24" s="8"/>
      <c r="E24" s="8"/>
      <c r="F24" s="20"/>
    </row>
    <row r="25" spans="1:11" x14ac:dyDescent="0.25">
      <c r="A25" s="6">
        <v>6</v>
      </c>
      <c r="B25" s="8" t="s">
        <v>21</v>
      </c>
      <c r="C25" s="8"/>
      <c r="D25" s="8"/>
      <c r="E25" s="8"/>
      <c r="F25" s="20"/>
    </row>
    <row r="26" spans="1:11" x14ac:dyDescent="0.25">
      <c r="A26" s="6">
        <v>7</v>
      </c>
      <c r="B26" s="8" t="s">
        <v>22</v>
      </c>
      <c r="C26" s="8"/>
      <c r="D26" s="11">
        <v>0.49569000000000002</v>
      </c>
      <c r="E26" s="22">
        <f>E12</f>
        <v>10634837</v>
      </c>
      <c r="F26" s="24">
        <f>ROUND(D26*E26,2)</f>
        <v>5271582.3499999996</v>
      </c>
    </row>
    <row r="27" spans="1:11" x14ac:dyDescent="0.25">
      <c r="A27" s="8"/>
      <c r="B27" s="8"/>
      <c r="C27" s="8"/>
      <c r="D27" s="8"/>
      <c r="E27" s="8"/>
      <c r="F27" s="24"/>
    </row>
    <row r="28" spans="1:11" x14ac:dyDescent="0.25">
      <c r="A28" s="6">
        <v>8</v>
      </c>
      <c r="B28" s="8" t="s">
        <v>23</v>
      </c>
      <c r="C28" s="8"/>
      <c r="D28" s="8"/>
      <c r="E28" s="8"/>
      <c r="F28" s="24"/>
    </row>
    <row r="29" spans="1:11" x14ac:dyDescent="0.25">
      <c r="A29" s="6">
        <v>9</v>
      </c>
      <c r="B29" s="8" t="s">
        <v>22</v>
      </c>
      <c r="C29" s="8"/>
      <c r="D29" s="11">
        <v>0.49303999999999998</v>
      </c>
      <c r="E29" s="30">
        <f>E15</f>
        <v>5838107</v>
      </c>
      <c r="F29" s="24">
        <f>ROUND(D29*E29,2)</f>
        <v>2878420.28</v>
      </c>
    </row>
    <row r="30" spans="1:11" x14ac:dyDescent="0.25">
      <c r="A30" s="6"/>
      <c r="B30" s="8"/>
      <c r="C30" s="8"/>
      <c r="D30" s="11"/>
      <c r="E30" s="30"/>
      <c r="F30" s="24"/>
    </row>
    <row r="31" spans="1:11" x14ac:dyDescent="0.25">
      <c r="A31" s="6">
        <v>10</v>
      </c>
      <c r="B31" s="8" t="s">
        <v>24</v>
      </c>
      <c r="C31" s="8"/>
      <c r="D31" s="11"/>
      <c r="E31" s="30"/>
      <c r="F31" s="24"/>
    </row>
    <row r="32" spans="1:11" x14ac:dyDescent="0.25">
      <c r="A32" s="6">
        <v>11</v>
      </c>
      <c r="B32" s="8" t="s">
        <v>22</v>
      </c>
      <c r="C32" s="8"/>
      <c r="D32" s="11"/>
      <c r="E32" s="30">
        <f>E18</f>
        <v>0</v>
      </c>
      <c r="F32" s="24">
        <f>+D32*E32</f>
        <v>0</v>
      </c>
    </row>
    <row r="33" spans="1:6" x14ac:dyDescent="0.25">
      <c r="A33" s="6"/>
      <c r="B33" s="8"/>
      <c r="C33" s="8"/>
      <c r="D33" s="11"/>
      <c r="E33" s="30"/>
      <c r="F33" s="24"/>
    </row>
    <row r="34" spans="1:6" x14ac:dyDescent="0.25">
      <c r="A34" s="6">
        <v>12</v>
      </c>
      <c r="B34" s="8" t="s">
        <v>25</v>
      </c>
      <c r="C34" s="8"/>
      <c r="D34" s="11"/>
      <c r="E34" s="30"/>
      <c r="F34" s="24"/>
    </row>
    <row r="35" spans="1:6" x14ac:dyDescent="0.25">
      <c r="A35" s="6">
        <v>13</v>
      </c>
      <c r="B35" s="8" t="s">
        <v>22</v>
      </c>
      <c r="C35" s="8"/>
      <c r="D35" s="11"/>
      <c r="E35" s="30">
        <f>E19</f>
        <v>0</v>
      </c>
      <c r="F35" s="24">
        <f>+D35*E35</f>
        <v>0</v>
      </c>
    </row>
    <row r="36" spans="1:6" x14ac:dyDescent="0.25">
      <c r="A36" s="6"/>
      <c r="B36" s="8"/>
      <c r="C36" s="8"/>
      <c r="D36" s="11"/>
      <c r="E36" s="30"/>
      <c r="F36" s="24"/>
    </row>
    <row r="37" spans="1:6" ht="16.5" thickBot="1" x14ac:dyDescent="0.3">
      <c r="A37" s="6">
        <v>14</v>
      </c>
      <c r="B37" s="26" t="s">
        <v>39</v>
      </c>
      <c r="C37" s="12"/>
      <c r="D37" s="12"/>
      <c r="E37" s="31">
        <f>SUM(E26:E35)</f>
        <v>16472944</v>
      </c>
      <c r="F37" s="32">
        <f>SUM(F26:F35)</f>
        <v>8150002.629999999</v>
      </c>
    </row>
    <row r="38" spans="1:6" ht="16.5" thickTop="1" x14ac:dyDescent="0.25">
      <c r="A38" s="6">
        <v>15</v>
      </c>
      <c r="D38" s="15" t="s">
        <v>26</v>
      </c>
      <c r="E38" s="15" t="s">
        <v>27</v>
      </c>
      <c r="F38" s="33" t="s">
        <v>28</v>
      </c>
    </row>
    <row r="39" spans="1:6" x14ac:dyDescent="0.25">
      <c r="A39" s="6">
        <v>16</v>
      </c>
      <c r="D39" s="15" t="s">
        <v>29</v>
      </c>
      <c r="E39" s="15" t="s">
        <v>30</v>
      </c>
      <c r="F39" s="33" t="s">
        <v>31</v>
      </c>
    </row>
    <row r="40" spans="1:6" x14ac:dyDescent="0.25">
      <c r="A40" s="6">
        <v>17</v>
      </c>
      <c r="D40" s="15" t="s">
        <v>30</v>
      </c>
      <c r="E40" s="15" t="s">
        <v>38</v>
      </c>
      <c r="F40" s="15" t="s">
        <v>32</v>
      </c>
    </row>
    <row r="41" spans="1:6" x14ac:dyDescent="0.25">
      <c r="A41" s="6">
        <v>18</v>
      </c>
      <c r="D41" s="39" t="s">
        <v>37</v>
      </c>
      <c r="E41" s="34" t="s">
        <v>33</v>
      </c>
      <c r="F41" s="35" t="s">
        <v>37</v>
      </c>
    </row>
    <row r="42" spans="1:6" x14ac:dyDescent="0.25">
      <c r="A42" s="6">
        <v>19</v>
      </c>
      <c r="B42" s="8" t="s">
        <v>13</v>
      </c>
      <c r="D42" s="36">
        <f>E42+F42</f>
        <v>117473081</v>
      </c>
      <c r="E42" s="37">
        <f>77646605+29191639</f>
        <v>106838244</v>
      </c>
      <c r="F42" s="37">
        <f>E12</f>
        <v>10634837</v>
      </c>
    </row>
    <row r="43" spans="1:6" x14ac:dyDescent="0.25">
      <c r="A43" s="6">
        <v>20</v>
      </c>
      <c r="B43" s="8" t="s">
        <v>15</v>
      </c>
      <c r="D43" s="36">
        <f t="shared" ref="D43:D45" si="0">E43+F43</f>
        <v>81588957</v>
      </c>
      <c r="E43" s="37">
        <f>55961538+19789312</f>
        <v>75750850</v>
      </c>
      <c r="F43" s="37">
        <f>E15</f>
        <v>5838107</v>
      </c>
    </row>
    <row r="44" spans="1:6" x14ac:dyDescent="0.25">
      <c r="A44" s="6">
        <v>21</v>
      </c>
      <c r="B44" s="8" t="s">
        <v>17</v>
      </c>
      <c r="D44" s="36">
        <f t="shared" si="0"/>
        <v>10823791</v>
      </c>
      <c r="E44" s="37">
        <f>1521701+4967619+4334471</f>
        <v>10823791</v>
      </c>
      <c r="F44" s="37">
        <v>0</v>
      </c>
    </row>
    <row r="45" spans="1:6" x14ac:dyDescent="0.25">
      <c r="A45" s="42">
        <v>22</v>
      </c>
      <c r="B45" s="8" t="s">
        <v>18</v>
      </c>
      <c r="D45" s="35">
        <f t="shared" si="0"/>
        <v>10292787</v>
      </c>
      <c r="E45" s="35">
        <f>7195184+2872027+225576</f>
        <v>10292787</v>
      </c>
      <c r="F45" s="37">
        <v>0</v>
      </c>
    </row>
    <row r="46" spans="1:6" x14ac:dyDescent="0.25">
      <c r="A46" s="43">
        <v>23</v>
      </c>
      <c r="D46" s="41">
        <f>SUM(D42:D45)</f>
        <v>220178616</v>
      </c>
      <c r="E46" s="40">
        <f>SUM(E42:E45)</f>
        <v>203705672</v>
      </c>
      <c r="F46" s="38">
        <f>SUM(F42:F45)</f>
        <v>16472944</v>
      </c>
    </row>
    <row r="47" spans="1:6" x14ac:dyDescent="0.25">
      <c r="D47" s="10" t="s">
        <v>34</v>
      </c>
      <c r="E47" s="41"/>
    </row>
  </sheetData>
  <mergeCells count="5">
    <mergeCell ref="B2:H2"/>
    <mergeCell ref="B3:H3"/>
    <mergeCell ref="B4:H4"/>
    <mergeCell ref="B5:H5"/>
    <mergeCell ref="B6:H6"/>
  </mergeCells>
  <printOptions horizontalCentered="1"/>
  <pageMargins left="0.7" right="0.7" top="0.75" bottom="0.75" header="0.3" footer="0.3"/>
  <pageSetup scale="85" orientation="portrait" r:id="rId1"/>
  <headerFooter>
    <oddHeader>&amp;R&amp;"Times New Roman,Regular"&amp;10Exh. JL-4
Docket UG-170929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68D67FE-B127-4BD4-AEE8-347476F5E8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DB6AD3-627B-4E5D-9609-8B81B0394AFD}"/>
</file>

<file path=customXml/itemProps3.xml><?xml version="1.0" encoding="utf-8"?>
<ds:datastoreItem xmlns:ds="http://schemas.openxmlformats.org/officeDocument/2006/customXml" ds:itemID="{7B326080-2F01-4484-8EED-81ADDC7FFE87}">
  <ds:schemaRefs>
    <ds:schemaRef ds:uri="http://purl.org/dc/terms/"/>
    <ds:schemaRef ds:uri="24f70c62-691b-492e-ba59-9d389529a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0689114-bdb9-4146-803a-240f5368dce0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13710E0-960D-45A6-8D55-FBD712DDD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Liu, Jing (UTC)</dc:creator>
  <dc:description/>
  <cp:lastModifiedBy>Liu, Jing (UTC)</cp:lastModifiedBy>
  <cp:lastPrinted>2018-02-14T17:27:37Z</cp:lastPrinted>
  <dcterms:created xsi:type="dcterms:W3CDTF">2018-02-12T00:11:59Z</dcterms:created>
  <dcterms:modified xsi:type="dcterms:W3CDTF">2018-02-14T17:27:45Z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