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stary\AppData\Local\Box\Box Edit\Documents\j+zJyiFpXkCp6wdQhyntpA==\"/>
    </mc:Choice>
  </mc:AlternateContent>
  <xr:revisionPtr revIDLastSave="0" documentId="13_ncr:1_{19ABD9C7-04C8-4AA4-A6E2-6BC07B58CD8F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Exh-JKP-6 PCA Chart" sheetId="2" r:id="rId1"/>
    <sheet name="Exh-JKP-6 PCA Table" sheetId="3" r:id="rId2"/>
  </sheets>
  <definedNames>
    <definedName name="_xlnm.Print_Area" localSheetId="0">'Exh-JKP-6 PCA Chart'!$A$1:$S$42</definedName>
    <definedName name="_xlnm.Print_Area" localSheetId="1">'Exh-JKP-6 PCA Table'!$A$1:$I$42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3" l="1"/>
  <c r="C32" i="3"/>
  <c r="C31" i="3"/>
  <c r="B35" i="3" l="1"/>
  <c r="B34" i="3"/>
  <c r="B33" i="3"/>
  <c r="B32" i="3"/>
  <c r="B31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2" i="3"/>
  <c r="A45" i="3"/>
  <c r="E6" i="3" l="1"/>
  <c r="E7" i="3" l="1"/>
  <c r="G6" i="3"/>
  <c r="G7" i="3" s="1"/>
  <c r="E8" i="3" l="1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C26" i="3"/>
  <c r="C28" i="3" s="1"/>
  <c r="D26" i="3"/>
  <c r="B26" i="3"/>
  <c r="F6" i="3"/>
  <c r="F7" i="3" s="1"/>
  <c r="F8" i="3" s="1"/>
  <c r="F9" i="3" s="1"/>
  <c r="F10" i="3" s="1"/>
  <c r="F11" i="3" s="1"/>
  <c r="F12" i="3" s="1"/>
  <c r="F13" i="3" s="1"/>
  <c r="F14" i="3" s="1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G8" i="3"/>
  <c r="G9" i="3" s="1"/>
  <c r="G10" i="3" s="1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l="1"/>
  <c r="G26" i="3" s="1"/>
  <c r="H24" i="3"/>
  <c r="H26" i="3" s="1"/>
  <c r="F25" i="3"/>
  <c r="F26" i="3" s="1"/>
  <c r="F28" i="3" s="1"/>
  <c r="E25" i="3"/>
  <c r="E26" i="3" s="1"/>
  <c r="E28" i="3" s="1"/>
  <c r="B28" i="3" l="1"/>
  <c r="D28" i="3"/>
  <c r="G28" i="3"/>
</calcChain>
</file>

<file path=xl/sharedStrings.xml><?xml version="1.0" encoding="utf-8"?>
<sst xmlns="http://schemas.openxmlformats.org/spreadsheetml/2006/main" count="48" uniqueCount="38">
  <si>
    <t>Annual under / (over) recovery</t>
  </si>
  <si>
    <t>Customer share</t>
  </si>
  <si>
    <t>Cumulative customer share (deferral)</t>
  </si>
  <si>
    <t xml:space="preserve">Cumulative company share </t>
  </si>
  <si>
    <t>2002/2003</t>
  </si>
  <si>
    <t>2003/2004</t>
  </si>
  <si>
    <t>2004/2005</t>
  </si>
  <si>
    <t>2005/2006</t>
  </si>
  <si>
    <t>2006 Jul - Dec</t>
  </si>
  <si>
    <t>Puget Sound Energy</t>
  </si>
  <si>
    <t>Average</t>
  </si>
  <si>
    <t>Average under</t>
  </si>
  <si>
    <t>Average (over)</t>
  </si>
  <si>
    <t>Max under</t>
  </si>
  <si>
    <t>Max (over)</t>
  </si>
  <si>
    <t>Company share</t>
  </si>
  <si>
    <t>-</t>
  </si>
  <si>
    <t>2021 Jan - Oct</t>
  </si>
  <si>
    <t>2022 GRC Exhibit JKP 6</t>
  </si>
  <si>
    <r>
      <t>2018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</si>
  <si>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PCA receivable</t>
  </si>
  <si>
    <t>Cumulative under / (over) recovery</t>
  </si>
  <si>
    <t>2018</t>
  </si>
  <si>
    <t>Labels for Chart</t>
  </si>
  <si>
    <t xml:space="preserve">Note 2: 2018 PCA was revised in June 2020 due to the Commission order in the Colstrip outage investigation in Docket UE-190882 which disallowed $11,739,548 of replacement power costs purchased when Colstrip was idled in June - September 2018. The settlement in the 2018 PCA Compliance Docket-190324 determined the methodology of flowing the disallowed costs through the PCA bands in 2018. </t>
  </si>
  <si>
    <r>
      <t>2020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</si>
  <si>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Note 3: 2020 PCA receivable will be collected from December 2021 through November 2022.</t>
  </si>
  <si>
    <t>Note 1: Prior to 2007 the PCA year ended in June. The PCA included fixed production costs prior to January 2017, when it was limited to variable costs only.</t>
  </si>
  <si>
    <t>Historical Power Cost Adjustment (PCA) Imbalances ($x1000)</t>
  </si>
  <si>
    <t>2019 - 2021</t>
  </si>
  <si>
    <t>Total to date net of 2019 and 2020 PCA receivables</t>
  </si>
  <si>
    <t>Note 5: All amounts exclude interest.</t>
  </si>
  <si>
    <t>Note 6: Calculations of averages and maximums in cells B31:B35 exclude PCA sharing from Jul-Dec 2006 and 2019-2020.</t>
  </si>
  <si>
    <r>
      <t>2021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</si>
  <si>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r>
      <t>Total to date</t>
    </r>
    <r>
      <rPr>
        <b/>
        <vertAlign val="superscript"/>
        <sz val="11"/>
        <color theme="1"/>
        <rFont val="Calibri"/>
        <family val="2"/>
      </rPr>
      <t>5</t>
    </r>
  </si>
  <si>
    <r>
      <t>2002 - 2018 Excluding</t>
    </r>
    <r>
      <rPr>
        <b/>
        <vertAlign val="superscript"/>
        <sz val="11"/>
        <color theme="1"/>
        <rFont val="Calibri"/>
        <family val="2"/>
      </rPr>
      <t>6</t>
    </r>
    <r>
      <rPr>
        <b/>
        <sz val="11"/>
        <color theme="1"/>
        <rFont val="Calibri"/>
        <family val="2"/>
        <scheme val="minor"/>
      </rPr>
      <t xml:space="preserve"> Jul-Dec 2006</t>
    </r>
  </si>
  <si>
    <r>
      <t>PCA Year</t>
    </r>
    <r>
      <rPr>
        <b/>
        <vertAlign val="superscript"/>
        <sz val="11"/>
        <color theme="1"/>
        <rFont val="Calibri"/>
        <family val="2"/>
      </rPr>
      <t>1</t>
    </r>
  </si>
  <si>
    <t>Note 4: 2021 results are preliminary.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</si>
</sst>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vertAlign val="superscript"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5" fillId="0" borderId="0" xfId="0" applyFont="1" applyAlignment="1">
      <alignment horizontal="left"/>
    </xf>
    <xf numFmtId="0" fontId="3" fillId="0" borderId="0" xfId="0" applyFont="1" applyBorder="1"/>
    <xf numFmtId="0" fontId="2" fillId="0" borderId="0" xfId="0" applyFont="1" applyAlignment="1">
      <alignment horizontal="center" vertical="center" wrapText="1"/>
    </xf>
    <xf numFmtId="164" fontId="2" fillId="0" borderId="0" xfId="1" applyNumberFormat="1" applyFont="1"/>
    <xf numFmtId="0" fontId="2" fillId="0" borderId="0" xfId="0" applyFont="1" applyAlignment="1">
      <alignment horizontal="center" wrapText="1"/>
    </xf>
    <xf numFmtId="0" fontId="5" fillId="0" borderId="0" xfId="0" applyFont="1" applyFill="1" applyAlignment="1">
      <alignment horizontal="left"/>
    </xf>
    <xf numFmtId="0" fontId="0" fillId="0" borderId="0" xfId="0" applyFont="1" applyAlignment="1"/>
    <xf numFmtId="0" fontId="0" fillId="0" borderId="0" xfId="0" applyFont="1"/>
    <xf numFmtId="164" fontId="0" fillId="0" borderId="1" xfId="1" applyNumberFormat="1" applyFont="1" applyBorder="1" applyAlignment="1">
      <alignment horizontal="right"/>
    </xf>
    <xf numFmtId="164" fontId="0" fillId="0" borderId="2" xfId="1" applyNumberFormat="1" applyFont="1" applyFill="1" applyBorder="1" applyAlignment="1">
      <alignment horizontal="right"/>
    </xf>
    <xf numFmtId="164" fontId="0" fillId="0" borderId="0" xfId="1" applyNumberFormat="1" applyFont="1" applyFill="1" applyBorder="1" applyAlignment="1">
      <alignment horizontal="right"/>
    </xf>
    <xf numFmtId="164" fontId="0" fillId="0" borderId="4" xfId="1" applyNumberFormat="1" applyFont="1" applyFill="1" applyBorder="1" applyAlignment="1">
      <alignment horizontal="right"/>
    </xf>
    <xf numFmtId="164" fontId="0" fillId="0" borderId="4" xfId="1" applyNumberFormat="1" applyFont="1" applyBorder="1" applyAlignment="1">
      <alignment horizontal="right"/>
    </xf>
    <xf numFmtId="164" fontId="0" fillId="0" borderId="5" xfId="1" applyNumberFormat="1" applyFont="1" applyBorder="1" applyAlignment="1">
      <alignment horizontal="right"/>
    </xf>
    <xf numFmtId="164" fontId="0" fillId="0" borderId="6" xfId="1" applyNumberFormat="1" applyFont="1" applyBorder="1" applyAlignment="1">
      <alignment horizontal="right"/>
    </xf>
    <xf numFmtId="0" fontId="0" fillId="0" borderId="0" xfId="0" applyBorder="1"/>
    <xf numFmtId="164" fontId="0" fillId="0" borderId="3" xfId="1" applyNumberFormat="1" applyFont="1" applyFill="1" applyBorder="1" applyAlignment="1">
      <alignment horizontal="right"/>
    </xf>
    <xf numFmtId="164" fontId="0" fillId="0" borderId="5" xfId="1" applyNumberFormat="1" applyFont="1" applyFill="1" applyBorder="1" applyAlignment="1">
      <alignment horizontal="right"/>
    </xf>
    <xf numFmtId="164" fontId="0" fillId="0" borderId="7" xfId="1" applyNumberFormat="1" applyFont="1" applyFill="1" applyBorder="1" applyAlignment="1">
      <alignment horizontal="right"/>
    </xf>
    <xf numFmtId="164" fontId="0" fillId="0" borderId="1" xfId="1" applyNumberFormat="1" applyFont="1" applyFill="1" applyBorder="1" applyAlignment="1">
      <alignment horizontal="right"/>
    </xf>
    <xf numFmtId="164" fontId="0" fillId="0" borderId="6" xfId="1" applyNumberFormat="1" applyFont="1" applyFill="1" applyBorder="1" applyAlignment="1">
      <alignment horizontal="right"/>
    </xf>
    <xf numFmtId="164" fontId="0" fillId="0" borderId="7" xfId="1" applyNumberFormat="1" applyFont="1" applyBorder="1" applyAlignment="1">
      <alignment horizontal="right"/>
    </xf>
    <xf numFmtId="164" fontId="2" fillId="0" borderId="5" xfId="1" applyNumberFormat="1" applyFont="1" applyBorder="1" applyAlignment="1">
      <alignment horizontal="center" wrapText="1"/>
    </xf>
    <xf numFmtId="164" fontId="2" fillId="0" borderId="6" xfId="1" applyNumberFormat="1" applyFont="1" applyBorder="1" applyAlignment="1">
      <alignment horizontal="center" wrapText="1"/>
    </xf>
    <xf numFmtId="164" fontId="2" fillId="0" borderId="7" xfId="1" applyNumberFormat="1" applyFont="1" applyBorder="1" applyAlignment="1">
      <alignment horizontal="center" wrapText="1"/>
    </xf>
    <xf numFmtId="164" fontId="2" fillId="0" borderId="1" xfId="1" applyNumberFormat="1" applyFont="1" applyBorder="1" applyAlignment="1">
      <alignment horizontal="center" wrapText="1"/>
    </xf>
    <xf numFmtId="164" fontId="0" fillId="0" borderId="0" xfId="1" applyNumberFormat="1" applyFont="1" applyFill="1" applyBorder="1"/>
    <xf numFmtId="164" fontId="0" fillId="0" borderId="0" xfId="1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Border="1"/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/>
    <xf numFmtId="0" fontId="0" fillId="0" borderId="0" xfId="0" applyFont="1" applyBorder="1"/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8" xfId="1" applyNumberFormat="1" applyFont="1" applyFill="1" applyBorder="1"/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Alignment="1"/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164" fontId="8" fillId="0" borderId="9" xfId="1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Annual PCA Variances and Cumulative Customer / Company Shares ($x1000)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344934348028564E-2"/>
          <c:y val="8.2487453977875005E-2"/>
          <c:w val="0.91521684515441715"/>
          <c:h val="0.891951303738293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'Exh-JKP-6 PCA Table'!$B$5</c:f>
              <c:strCache>
                <c:ptCount val="1"/>
                <c:pt idx="0">
                  <c:v> Annual under / (over) recovery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9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E41-4C03-89DA-90441521D187}"/>
              </c:ext>
            </c:extLst>
          </c:dPt>
          <c:cat>
            <c:strRef>
              <c:f>'Exh-JKP-6 PCA Table'!$A$45:$A$64</c:f>
              <c:strCache>
                <c:ptCount val="20"/>
                <c:pt idx="0">
                  <c:v>2002/2003</c:v>
                </c:pt>
                <c:pt idx="1">
                  <c:v>2003/2004</c:v>
                </c:pt>
                <c:pt idx="2">
                  <c:v>2004/2005</c:v>
                </c:pt>
                <c:pt idx="3">
                  <c:v>2005/2006</c:v>
                </c:pt>
                <c:pt idx="4">
                  <c:v>2006 Jul - Dec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strCache>
            </c:strRef>
          </c:cat>
          <c:val>
            <c:numRef>
              <c:f>'Exh-JKP-6 PCA Table'!$B$6:$B$25</c:f>
              <c:numCache>
                <c:formatCode>_("$"* #,##0_);_("$"* \(#,##0\);_("$"* "-"??_);_(@_)</c:formatCode>
                <c:ptCount val="20"/>
                <c:pt idx="0">
                  <c:v>1828.298142184</c:v>
                </c:pt>
                <c:pt idx="1">
                  <c:v>29551.323811854378</c:v>
                </c:pt>
                <c:pt idx="2">
                  <c:v>9957.5606130139222</c:v>
                </c:pt>
                <c:pt idx="3">
                  <c:v>-12375.487860048635</c:v>
                </c:pt>
                <c:pt idx="4">
                  <c:v>-671.03317142073365</c:v>
                </c:pt>
                <c:pt idx="5">
                  <c:v>-30212.67050154585</c:v>
                </c:pt>
                <c:pt idx="6">
                  <c:v>-1764.9243818902983</c:v>
                </c:pt>
                <c:pt idx="7">
                  <c:v>30270.097457067863</c:v>
                </c:pt>
                <c:pt idx="8">
                  <c:v>36163.528232767247</c:v>
                </c:pt>
                <c:pt idx="9">
                  <c:v>-34827.817521506229</c:v>
                </c:pt>
                <c:pt idx="10">
                  <c:v>-25644.563957002916</c:v>
                </c:pt>
                <c:pt idx="11">
                  <c:v>-38038.882656487775</c:v>
                </c:pt>
                <c:pt idx="12">
                  <c:v>39647.674512170284</c:v>
                </c:pt>
                <c:pt idx="13">
                  <c:v>8232.9682558072127</c:v>
                </c:pt>
                <c:pt idx="14">
                  <c:v>2058.3820216568038</c:v>
                </c:pt>
                <c:pt idx="15">
                  <c:v>11694.278785964028</c:v>
                </c:pt>
                <c:pt idx="16">
                  <c:v>-8244.4612741381698</c:v>
                </c:pt>
                <c:pt idx="17">
                  <c:v>67232.134781704866</c:v>
                </c:pt>
                <c:pt idx="18">
                  <c:v>76118.6593995359</c:v>
                </c:pt>
                <c:pt idx="19">
                  <c:v>68002.239799125804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41-4C03-89DA-90441521D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01209080"/>
        <c:axId val="801207768"/>
      </c:barChart>
      <c:lineChart>
        <c:grouping val="standard"/>
        <c:varyColors val="0"/>
        <c:ser>
          <c:idx val="1"/>
          <c:order val="1"/>
          <c:tx>
            <c:strRef>
              <c:f>'Exh-JKP-6 PCA Table'!$F$5</c:f>
              <c:strCache>
                <c:ptCount val="1"/>
                <c:pt idx="0">
                  <c:v> Cumulative company share  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19"/>
            <c:marker>
              <c:symbol val="none"/>
            </c:marker>
            <c:bubble3D val="0"/>
            <c:spPr>
              <a:ln w="25400" cap="rnd">
                <a:solidFill>
                  <a:schemeClr val="accent2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1E41-4C03-89DA-90441521D187}"/>
              </c:ext>
            </c:extLst>
          </c:dPt>
          <c:cat>
            <c:strRef>
              <c:f>'Exh-JKP-6 PCA Table'!$A$6:$A$25</c:f>
              <c:strCache>
                <c:ptCount val="20"/>
                <c:pt idx="0">
                  <c:v>2002/2003</c:v>
                </c:pt>
                <c:pt idx="1">
                  <c:v>2003/2004</c:v>
                </c:pt>
                <c:pt idx="2">
                  <c:v>2004/2005</c:v>
                </c:pt>
                <c:pt idx="3">
                  <c:v>2005/2006</c:v>
                </c:pt>
                <c:pt idx="4">
                  <c:v>2006 Jul - Dec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20182</c:v>
                </c:pt>
                <c:pt idx="17">
                  <c:v>2019</c:v>
                </c:pt>
                <c:pt idx="18">
                  <c:v>20203</c:v>
                </c:pt>
                <c:pt idx="19">
                  <c:v>20214</c:v>
                </c:pt>
              </c:strCache>
            </c:strRef>
          </c:cat>
          <c:val>
            <c:numRef>
              <c:f>'Exh-JKP-6 PCA Table'!$F$6:$F$25</c:f>
              <c:numCache>
                <c:formatCode>_("$"* #,##0_);_("$"* \(#,##0\);_("$"* "-"??_);_(@_)</c:formatCode>
                <c:ptCount val="20"/>
                <c:pt idx="0">
                  <c:v>1828.2981421840004</c:v>
                </c:pt>
                <c:pt idx="1">
                  <c:v>26603.960048111199</c:v>
                </c:pt>
                <c:pt idx="2">
                  <c:v>36561.520161124907</c:v>
                </c:pt>
                <c:pt idx="3">
                  <c:v>24186.032161124909</c:v>
                </c:pt>
                <c:pt idx="4">
                  <c:v>23514.998989704163</c:v>
                </c:pt>
                <c:pt idx="5">
                  <c:v>-1591.3357560658369</c:v>
                </c:pt>
                <c:pt idx="6">
                  <c:v>-3356.2601379562698</c:v>
                </c:pt>
                <c:pt idx="7">
                  <c:v>21778.788590577729</c:v>
                </c:pt>
                <c:pt idx="8">
                  <c:v>49860.55270696136</c:v>
                </c:pt>
                <c:pt idx="9">
                  <c:v>22446.643946208256</c:v>
                </c:pt>
                <c:pt idx="10">
                  <c:v>-375.63803229310724</c:v>
                </c:pt>
                <c:pt idx="11">
                  <c:v>-29395.079360293108</c:v>
                </c:pt>
                <c:pt idx="12">
                  <c:v>428.75777202509198</c:v>
                </c:pt>
                <c:pt idx="13">
                  <c:v>8661.7260278322265</c:v>
                </c:pt>
                <c:pt idx="14">
                  <c:v>10720.10804948903</c:v>
                </c:pt>
                <c:pt idx="15">
                  <c:v>22414.386835453122</c:v>
                </c:pt>
                <c:pt idx="16">
                  <c:v>14169.925561314936</c:v>
                </c:pt>
                <c:pt idx="17">
                  <c:v>45393.139039485424</c:v>
                </c:pt>
                <c:pt idx="18">
                  <c:v>77505.00497944135</c:v>
                </c:pt>
                <c:pt idx="19">
                  <c:v>108805.22895935395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E41-4C03-89DA-90441521D187}"/>
            </c:ext>
          </c:extLst>
        </c:ser>
        <c:ser>
          <c:idx val="2"/>
          <c:order val="2"/>
          <c:tx>
            <c:strRef>
              <c:f>'Exh-JKP-6 PCA Table'!$G$5</c:f>
              <c:strCache>
                <c:ptCount val="1"/>
                <c:pt idx="0">
                  <c:v> Cumulative customer share (deferral) </c:v>
                </c:pt>
              </c:strCache>
            </c:strRef>
          </c:tx>
          <c:spPr>
            <a:ln w="25400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dPt>
            <c:idx val="19"/>
            <c:marker>
              <c:symbol val="none"/>
            </c:marker>
            <c:bubble3D val="0"/>
            <c:spPr>
              <a:ln w="25400" cap="rnd">
                <a:solidFill>
                  <a:schemeClr val="tx2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1E41-4C03-89DA-90441521D187}"/>
              </c:ext>
            </c:extLst>
          </c:dPt>
          <c:cat>
            <c:strRef>
              <c:f>'Exh-JKP-6 PCA Table'!$A$6:$A$25</c:f>
              <c:strCache>
                <c:ptCount val="20"/>
                <c:pt idx="0">
                  <c:v>2002/2003</c:v>
                </c:pt>
                <c:pt idx="1">
                  <c:v>2003/2004</c:v>
                </c:pt>
                <c:pt idx="2">
                  <c:v>2004/2005</c:v>
                </c:pt>
                <c:pt idx="3">
                  <c:v>2005/2006</c:v>
                </c:pt>
                <c:pt idx="4">
                  <c:v>2006 Jul - Dec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20182</c:v>
                </c:pt>
                <c:pt idx="17">
                  <c:v>2019</c:v>
                </c:pt>
                <c:pt idx="18">
                  <c:v>20203</c:v>
                </c:pt>
                <c:pt idx="19">
                  <c:v>20214</c:v>
                </c:pt>
              </c:strCache>
            </c:strRef>
          </c:cat>
          <c:val>
            <c:numRef>
              <c:f>'Exh-JKP-6 PCA Table'!$G$6:$G$25</c:f>
              <c:numCache>
                <c:formatCode>_("$"* #,##0_);_("$"* \(#,##0\);_("$"* "-"??_);_(@_)</c:formatCode>
                <c:ptCount val="20"/>
                <c:pt idx="0">
                  <c:v>0</c:v>
                </c:pt>
                <c:pt idx="1">
                  <c:v>4775.6619059271979</c:v>
                </c:pt>
                <c:pt idx="2">
                  <c:v>4775.6619059271979</c:v>
                </c:pt>
                <c:pt idx="3">
                  <c:v>4775.6619059271979</c:v>
                </c:pt>
                <c:pt idx="4">
                  <c:v>4775.6619059271979</c:v>
                </c:pt>
                <c:pt idx="5">
                  <c:v>-330.67433984573381</c:v>
                </c:pt>
                <c:pt idx="6">
                  <c:v>-330.67433984573381</c:v>
                </c:pt>
                <c:pt idx="7">
                  <c:v>4804.3743886882639</c:v>
                </c:pt>
                <c:pt idx="8">
                  <c:v>12886.138505071895</c:v>
                </c:pt>
                <c:pt idx="9">
                  <c:v>5472.2297443187917</c:v>
                </c:pt>
                <c:pt idx="10">
                  <c:v>2649.9477658174292</c:v>
                </c:pt>
                <c:pt idx="11">
                  <c:v>-6369.4935621825698</c:v>
                </c:pt>
                <c:pt idx="12">
                  <c:v>3454.3435701356284</c:v>
                </c:pt>
                <c:pt idx="13">
                  <c:v>3454.3435701356284</c:v>
                </c:pt>
                <c:pt idx="14">
                  <c:v>3454.3435701356284</c:v>
                </c:pt>
                <c:pt idx="15">
                  <c:v>3454.3435701356284</c:v>
                </c:pt>
                <c:pt idx="16">
                  <c:v>3454.3435701356284</c:v>
                </c:pt>
                <c:pt idx="17">
                  <c:v>39463.264873670014</c:v>
                </c:pt>
                <c:pt idx="18">
                  <c:v>83470.058333273351</c:v>
                </c:pt>
                <c:pt idx="19">
                  <c:v>120172.07415248666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E41-4C03-89DA-90441521D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1209080"/>
        <c:axId val="801207768"/>
      </c:lineChart>
      <c:catAx>
        <c:axId val="801209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1207768"/>
        <c:crosses val="autoZero"/>
        <c:auto val="1"/>
        <c:lblAlgn val="ctr"/>
        <c:lblOffset val="100"/>
        <c:noMultiLvlLbl val="0"/>
      </c:catAx>
      <c:valAx>
        <c:axId val="801207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0" i="0" baseline="0">
                    <a:effectLst/>
                  </a:rPr>
                  <a:t>Under / (over) recovery ($x1000)</a:t>
                </a:r>
                <a:endParaRPr lang="en-US" sz="1100">
                  <a:effectLst/>
                </a:endParaRPr>
              </a:p>
            </c:rich>
          </c:tx>
          <c:layout>
            <c:manualLayout>
              <c:xMode val="edge"/>
              <c:yMode val="edge"/>
              <c:x val="9.2695220269720536E-3"/>
              <c:y val="0.36132818607112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1209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9.054300079254439E-2"/>
          <c:y val="9.4018798846161128E-2"/>
          <c:w val="0.1787472931708948"/>
          <c:h val="0.1263046402671903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174625</xdr:colOff>
      <xdr:row>5</xdr:row>
      <xdr:rowOff>142875</xdr:rowOff>
    </xdr:from>
    <xdr:to>
      <xdr:col>18</xdr:col>
      <xdr:colOff>642940</xdr:colOff>
      <xdr:row>40</xdr:row>
      <xdr:rowOff>107155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11</xdr:col>
      <xdr:colOff>392906</xdr:colOff>
      <xdr:row>36</xdr:row>
      <xdr:rowOff>142875</xdr:rowOff>
    </xdr:from>
    <xdr:ext cx="4862199" cy="49078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620250" y="7179469"/>
          <a:ext cx="4862199" cy="4907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/>
            <a:t>*Values</a:t>
          </a:r>
          <a:r>
            <a:rPr lang="en-US" sz="1200" baseline="0"/>
            <a:t> exclude interest and receivables. </a:t>
          </a:r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2021 results are preliminary. </a:t>
          </a:r>
          <a:endParaRPr lang="en-US" sz="1200"/>
        </a:p>
      </xdr:txBody>
    </xdr:sp>
    <xdr:clientData/>
  </xdr:oneCellAnchor>
</xdr:wsDr>
</file>

<file path=xl/theme/theme1.xml><?xml version="1.0" encoding="utf-8"?>
<a:theme xmlns:a="http://schemas.openxmlformats.org/drawingml/2006/main" name="PSE">
  <a:themeElements>
    <a:clrScheme name="PSE">
      <a:dk1>
        <a:srgbClr val="000000"/>
      </a:dk1>
      <a:lt1>
        <a:sysClr val="window" lastClr="FFFFFF"/>
      </a:lt1>
      <a:dk2>
        <a:srgbClr val="003644"/>
      </a:dk2>
      <a:lt2>
        <a:srgbClr val="A9DFDC"/>
      </a:lt2>
      <a:accent1>
        <a:srgbClr val="70C9C4"/>
      </a:accent1>
      <a:accent2>
        <a:srgbClr val="D11947"/>
      </a:accent2>
      <a:accent3>
        <a:srgbClr val="82C341"/>
      </a:accent3>
      <a:accent4>
        <a:srgbClr val="00B3DC"/>
      </a:accent4>
      <a:accent5>
        <a:srgbClr val="A2DADD"/>
      </a:accent5>
      <a:accent6>
        <a:srgbClr val="F7921E"/>
      </a:accent6>
      <a:hlink>
        <a:srgbClr val="073E87"/>
      </a:hlink>
      <a:folHlink>
        <a:srgbClr val="5EAEF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4"/>
  <sheetViews>
    <sheetView tabSelected="1" zoomScale="80" zoomScaleNormal="80" workbookViewId="0">
      <selection activeCell="V25" sqref="V25"/>
    </sheetView>
  </sheetViews>
  <sheetFormatPr defaultColWidth="9.140625" defaultRowHeight="15" x14ac:dyDescent="0.25"/>
  <cols>
    <col min="1" max="1" width="34.85546875" style="16" customWidth="1"/>
    <col min="2" max="2" width="11.7109375" style="16" customWidth="1"/>
    <col min="3" max="3" width="11.5703125" style="16" bestFit="1" customWidth="1"/>
    <col min="4" max="5" width="10.7109375" style="16" bestFit="1" customWidth="1"/>
    <col min="6" max="6" width="9.5703125" style="16" customWidth="1"/>
    <col min="7" max="7" width="10.28515625" style="16" customWidth="1"/>
    <col min="8" max="8" width="9.28515625" style="16" bestFit="1" customWidth="1"/>
    <col min="9" max="9" width="9.5703125" style="16" bestFit="1" customWidth="1"/>
    <col min="10" max="10" width="9.42578125" style="16" customWidth="1"/>
    <col min="11" max="13" width="10.28515625" style="16" bestFit="1" customWidth="1"/>
    <col min="14" max="18" width="9.5703125" style="16" bestFit="1" customWidth="1"/>
    <col min="19" max="19" width="10.28515625" style="16" bestFit="1" customWidth="1"/>
    <col min="20" max="20" width="10.7109375" style="16" bestFit="1" customWidth="1"/>
    <col min="21" max="21" width="10.7109375" style="16" customWidth="1"/>
    <col min="22" max="22" width="12.42578125" style="16" bestFit="1" customWidth="1"/>
    <col min="23" max="23" width="2.42578125" style="16" customWidth="1"/>
    <col min="24" max="24" width="15.42578125" style="16" customWidth="1"/>
    <col min="25" max="16384" width="9.140625" style="16"/>
  </cols>
  <sheetData>
    <row r="1" spans="1:1" ht="18.75" x14ac:dyDescent="0.3">
      <c r="A1" s="29" t="s">
        <v>9</v>
      </c>
    </row>
    <row r="2" spans="1:1" ht="21" x14ac:dyDescent="0.35">
      <c r="A2" s="2" t="s">
        <v>28</v>
      </c>
    </row>
    <row r="3" spans="1:1" ht="18.75" x14ac:dyDescent="0.3">
      <c r="A3" s="30" t="s">
        <v>18</v>
      </c>
    </row>
    <row r="4" spans="1:1" ht="15.75" x14ac:dyDescent="0.25">
      <c r="A4" s="31"/>
    </row>
    <row r="39" spans="1:22" ht="15" customHeight="1" x14ac:dyDescent="0.25"/>
    <row r="40" spans="1:22" ht="15" customHeight="1" x14ac:dyDescent="0.25">
      <c r="B40" s="32" t="s">
        <v>4</v>
      </c>
      <c r="C40" s="32" t="s">
        <v>5</v>
      </c>
      <c r="D40" s="32" t="s">
        <v>6</v>
      </c>
      <c r="E40" s="32" t="s">
        <v>7</v>
      </c>
      <c r="F40" s="32" t="s">
        <v>8</v>
      </c>
      <c r="G40" s="32">
        <v>2007</v>
      </c>
      <c r="H40" s="32">
        <v>2008</v>
      </c>
      <c r="I40" s="32">
        <v>2009</v>
      </c>
      <c r="J40" s="32">
        <v>2010</v>
      </c>
      <c r="K40" s="32">
        <v>2011</v>
      </c>
      <c r="L40" s="32">
        <v>2012</v>
      </c>
      <c r="M40" s="32">
        <v>2013</v>
      </c>
      <c r="N40" s="32">
        <v>2014</v>
      </c>
      <c r="O40" s="32">
        <v>2015</v>
      </c>
      <c r="P40" s="32">
        <v>2016</v>
      </c>
      <c r="Q40" s="32">
        <v>2017</v>
      </c>
      <c r="R40" s="33" t="s">
        <v>22</v>
      </c>
      <c r="S40" s="32">
        <v>2019</v>
      </c>
      <c r="T40" s="32">
        <v>2020</v>
      </c>
      <c r="U40" s="32" t="s">
        <v>17</v>
      </c>
    </row>
    <row r="43" spans="1:22" x14ac:dyDescent="0.25">
      <c r="A43" s="34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</row>
    <row r="44" spans="1:22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</row>
  </sheetData>
  <pageMargins left="0.7" right="0.7" top="0.75" bottom="0.75" header="0.3" footer="0.3"/>
  <pageSetup scale="5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64"/>
  <sheetViews>
    <sheetView zoomScaleNormal="100" workbookViewId="0">
      <selection activeCell="N25" sqref="N25"/>
    </sheetView>
  </sheetViews>
  <sheetFormatPr defaultRowHeight="15" x14ac:dyDescent="0.25"/>
  <cols>
    <col min="1" max="1" width="21.42578125" customWidth="1"/>
    <col min="2" max="2" width="17.42578125" bestFit="1" customWidth="1"/>
    <col min="3" max="3" width="11.5703125" bestFit="1" customWidth="1"/>
    <col min="4" max="4" width="10.7109375" bestFit="1" customWidth="1"/>
    <col min="5" max="5" width="19.140625" bestFit="1" customWidth="1"/>
    <col min="6" max="6" width="14.85546875" bestFit="1" customWidth="1"/>
    <col min="7" max="7" width="20.85546875" bestFit="1" customWidth="1"/>
    <col min="8" max="8" width="10.28515625" bestFit="1" customWidth="1"/>
    <col min="10" max="10" width="10.85546875" bestFit="1" customWidth="1"/>
  </cols>
  <sheetData>
    <row r="1" spans="1:10" ht="18.75" x14ac:dyDescent="0.3">
      <c r="A1" s="1" t="s">
        <v>9</v>
      </c>
    </row>
    <row r="2" spans="1:10" ht="21" x14ac:dyDescent="0.35">
      <c r="A2" s="2" t="s">
        <v>28</v>
      </c>
    </row>
    <row r="3" spans="1:10" ht="18.75" x14ac:dyDescent="0.3">
      <c r="A3" s="6" t="s">
        <v>18</v>
      </c>
    </row>
    <row r="5" spans="1:10" ht="30" x14ac:dyDescent="0.25">
      <c r="A5" s="39" t="s">
        <v>36</v>
      </c>
      <c r="B5" s="23" t="s">
        <v>0</v>
      </c>
      <c r="C5" s="25" t="s">
        <v>15</v>
      </c>
      <c r="D5" s="26" t="s">
        <v>1</v>
      </c>
      <c r="E5" s="23" t="s">
        <v>21</v>
      </c>
      <c r="F5" s="24" t="s">
        <v>3</v>
      </c>
      <c r="G5" s="25" t="s">
        <v>2</v>
      </c>
      <c r="H5" s="26" t="s">
        <v>20</v>
      </c>
      <c r="J5" s="3"/>
    </row>
    <row r="6" spans="1:10" x14ac:dyDescent="0.25">
      <c r="A6" s="36" t="s">
        <v>4</v>
      </c>
      <c r="B6" s="10">
        <v>1828.298142184</v>
      </c>
      <c r="C6" s="17">
        <v>1828.2981421840004</v>
      </c>
      <c r="D6" s="12">
        <v>0</v>
      </c>
      <c r="E6" s="10">
        <f>B6</f>
        <v>1828.298142184</v>
      </c>
      <c r="F6" s="11">
        <f>C6</f>
        <v>1828.2981421840004</v>
      </c>
      <c r="G6" s="17">
        <f>D6</f>
        <v>0</v>
      </c>
      <c r="H6" s="13">
        <v>0</v>
      </c>
      <c r="J6" s="5"/>
    </row>
    <row r="7" spans="1:10" x14ac:dyDescent="0.25">
      <c r="A7" s="36" t="s">
        <v>5</v>
      </c>
      <c r="B7" s="10">
        <v>29551.323811854378</v>
      </c>
      <c r="C7" s="17">
        <v>24775.661905927198</v>
      </c>
      <c r="D7" s="12">
        <v>4775.6619059271979</v>
      </c>
      <c r="E7" s="10">
        <f t="shared" ref="E7:E24" si="0">B7+E6</f>
        <v>31379.621954038379</v>
      </c>
      <c r="F7" s="11">
        <f t="shared" ref="F7:F24" si="1">C7+F6</f>
        <v>26603.960048111199</v>
      </c>
      <c r="G7" s="17">
        <f t="shared" ref="G7:G25" si="2">D7+G6</f>
        <v>4775.6619059271979</v>
      </c>
      <c r="H7" s="13">
        <v>0</v>
      </c>
      <c r="J7" s="5"/>
    </row>
    <row r="8" spans="1:10" x14ac:dyDescent="0.25">
      <c r="A8" s="36" t="s">
        <v>6</v>
      </c>
      <c r="B8" s="10">
        <v>9957.5606130139222</v>
      </c>
      <c r="C8" s="17">
        <v>9957.5601130137038</v>
      </c>
      <c r="D8" s="12">
        <v>0</v>
      </c>
      <c r="E8" s="10">
        <f t="shared" si="0"/>
        <v>41337.182567052303</v>
      </c>
      <c r="F8" s="11">
        <f t="shared" si="1"/>
        <v>36561.520161124907</v>
      </c>
      <c r="G8" s="17">
        <f t="shared" si="2"/>
        <v>4775.6619059271979</v>
      </c>
      <c r="H8" s="13">
        <v>0</v>
      </c>
    </row>
    <row r="9" spans="1:10" x14ac:dyDescent="0.25">
      <c r="A9" s="36" t="s">
        <v>7</v>
      </c>
      <c r="B9" s="10">
        <v>-12375.487860048635</v>
      </c>
      <c r="C9" s="17">
        <v>-12375.487999999999</v>
      </c>
      <c r="D9" s="12">
        <v>0</v>
      </c>
      <c r="E9" s="10">
        <f t="shared" si="0"/>
        <v>28961.694707003669</v>
      </c>
      <c r="F9" s="11">
        <f t="shared" si="1"/>
        <v>24186.032161124909</v>
      </c>
      <c r="G9" s="17">
        <f t="shared" si="2"/>
        <v>4775.6619059271979</v>
      </c>
      <c r="H9" s="13">
        <v>0</v>
      </c>
    </row>
    <row r="10" spans="1:10" x14ac:dyDescent="0.25">
      <c r="A10" s="36" t="s">
        <v>8</v>
      </c>
      <c r="B10" s="10">
        <v>-671.03317142073365</v>
      </c>
      <c r="C10" s="17">
        <v>-671.03317142074559</v>
      </c>
      <c r="D10" s="12">
        <v>0</v>
      </c>
      <c r="E10" s="10">
        <f t="shared" si="0"/>
        <v>28290.661535582934</v>
      </c>
      <c r="F10" s="11">
        <f t="shared" si="1"/>
        <v>23514.998989704163</v>
      </c>
      <c r="G10" s="17">
        <f t="shared" si="2"/>
        <v>4775.6619059271979</v>
      </c>
      <c r="H10" s="13">
        <v>0</v>
      </c>
    </row>
    <row r="11" spans="1:10" x14ac:dyDescent="0.25">
      <c r="A11" s="36">
        <v>2007</v>
      </c>
      <c r="B11" s="10">
        <v>-30212.67050154585</v>
      </c>
      <c r="C11" s="17">
        <v>-25106.33474577</v>
      </c>
      <c r="D11" s="12">
        <v>-5106.3362457729318</v>
      </c>
      <c r="E11" s="10">
        <f t="shared" si="0"/>
        <v>-1922.0089659629157</v>
      </c>
      <c r="F11" s="11">
        <f t="shared" si="1"/>
        <v>-1591.3357560658369</v>
      </c>
      <c r="G11" s="17">
        <f t="shared" si="2"/>
        <v>-330.67433984573381</v>
      </c>
      <c r="H11" s="13">
        <v>0</v>
      </c>
    </row>
    <row r="12" spans="1:10" x14ac:dyDescent="0.25">
      <c r="A12" s="36">
        <v>2008</v>
      </c>
      <c r="B12" s="10">
        <v>-1764.9243818902983</v>
      </c>
      <c r="C12" s="17">
        <v>-1764.9243818904329</v>
      </c>
      <c r="D12" s="12">
        <v>0</v>
      </c>
      <c r="E12" s="10">
        <f t="shared" si="0"/>
        <v>-3686.9333478532139</v>
      </c>
      <c r="F12" s="11">
        <f t="shared" si="1"/>
        <v>-3356.2601379562698</v>
      </c>
      <c r="G12" s="17">
        <f t="shared" si="2"/>
        <v>-330.67433984573381</v>
      </c>
      <c r="H12" s="13">
        <v>0</v>
      </c>
    </row>
    <row r="13" spans="1:10" x14ac:dyDescent="0.25">
      <c r="A13" s="36">
        <v>2009</v>
      </c>
      <c r="B13" s="10">
        <v>30270.097457067863</v>
      </c>
      <c r="C13" s="17">
        <v>25135.048728533999</v>
      </c>
      <c r="D13" s="12">
        <v>5135.0487285339977</v>
      </c>
      <c r="E13" s="10">
        <f t="shared" si="0"/>
        <v>26583.164109214649</v>
      </c>
      <c r="F13" s="11">
        <f t="shared" si="1"/>
        <v>21778.788590577729</v>
      </c>
      <c r="G13" s="17">
        <f t="shared" si="2"/>
        <v>4804.3743886882639</v>
      </c>
      <c r="H13" s="13">
        <v>0</v>
      </c>
    </row>
    <row r="14" spans="1:10" x14ac:dyDescent="0.25">
      <c r="A14" s="36">
        <v>2010</v>
      </c>
      <c r="B14" s="10">
        <v>36163.528232767247</v>
      </c>
      <c r="C14" s="17">
        <v>28081.764116383634</v>
      </c>
      <c r="D14" s="12">
        <v>8081.7641163836306</v>
      </c>
      <c r="E14" s="10">
        <f t="shared" si="0"/>
        <v>62746.692341981892</v>
      </c>
      <c r="F14" s="11">
        <f t="shared" si="1"/>
        <v>49860.55270696136</v>
      </c>
      <c r="G14" s="17">
        <f t="shared" si="2"/>
        <v>12886.138505071895</v>
      </c>
      <c r="H14" s="13">
        <v>0</v>
      </c>
    </row>
    <row r="15" spans="1:10" x14ac:dyDescent="0.25">
      <c r="A15" s="36">
        <v>2011</v>
      </c>
      <c r="B15" s="10">
        <v>-34827.817521506229</v>
      </c>
      <c r="C15" s="17">
        <v>-27413.908760753104</v>
      </c>
      <c r="D15" s="12">
        <v>-7413.9087607531028</v>
      </c>
      <c r="E15" s="10">
        <f t="shared" si="0"/>
        <v>27918.874820475663</v>
      </c>
      <c r="F15" s="11">
        <f t="shared" si="1"/>
        <v>22446.643946208256</v>
      </c>
      <c r="G15" s="17">
        <f t="shared" si="2"/>
        <v>5472.2297443187917</v>
      </c>
      <c r="H15" s="13">
        <v>0</v>
      </c>
    </row>
    <row r="16" spans="1:10" x14ac:dyDescent="0.25">
      <c r="A16" s="36">
        <v>2012</v>
      </c>
      <c r="B16" s="10">
        <v>-25644.563957002916</v>
      </c>
      <c r="C16" s="17">
        <v>-22822.281978501363</v>
      </c>
      <c r="D16" s="12">
        <v>-2822.2819785013626</v>
      </c>
      <c r="E16" s="10">
        <f t="shared" si="0"/>
        <v>2274.3108634727469</v>
      </c>
      <c r="F16" s="11">
        <f t="shared" si="1"/>
        <v>-375.63803229310724</v>
      </c>
      <c r="G16" s="17">
        <f t="shared" si="2"/>
        <v>2649.9477658174292</v>
      </c>
      <c r="H16" s="13">
        <v>0</v>
      </c>
    </row>
    <row r="17" spans="1:8" x14ac:dyDescent="0.25">
      <c r="A17" s="36">
        <v>2013</v>
      </c>
      <c r="B17" s="10">
        <v>-38038.882656487775</v>
      </c>
      <c r="C17" s="17">
        <v>-29019.441328000001</v>
      </c>
      <c r="D17" s="12">
        <v>-9019.441327999999</v>
      </c>
      <c r="E17" s="10">
        <f t="shared" si="0"/>
        <v>-35764.571793015028</v>
      </c>
      <c r="F17" s="11">
        <f t="shared" si="1"/>
        <v>-29395.079360293108</v>
      </c>
      <c r="G17" s="17">
        <f t="shared" si="2"/>
        <v>-6369.4935621825698</v>
      </c>
      <c r="H17" s="13">
        <v>0</v>
      </c>
    </row>
    <row r="18" spans="1:8" x14ac:dyDescent="0.25">
      <c r="A18" s="36">
        <v>2014</v>
      </c>
      <c r="B18" s="10">
        <v>39647.674512170284</v>
      </c>
      <c r="C18" s="17">
        <v>29823.8371323182</v>
      </c>
      <c r="D18" s="12">
        <v>9823.8371323181982</v>
      </c>
      <c r="E18" s="10">
        <f t="shared" si="0"/>
        <v>3883.1027191552566</v>
      </c>
      <c r="F18" s="11">
        <f t="shared" si="1"/>
        <v>428.75777202509198</v>
      </c>
      <c r="G18" s="17">
        <f t="shared" si="2"/>
        <v>3454.3435701356284</v>
      </c>
      <c r="H18" s="13">
        <v>0</v>
      </c>
    </row>
    <row r="19" spans="1:8" x14ac:dyDescent="0.25">
      <c r="A19" s="36">
        <v>2015</v>
      </c>
      <c r="B19" s="10">
        <v>8232.9682558072127</v>
      </c>
      <c r="C19" s="17">
        <v>8232.9682558071345</v>
      </c>
      <c r="D19" s="12">
        <v>0</v>
      </c>
      <c r="E19" s="10">
        <f t="shared" si="0"/>
        <v>12116.070974962469</v>
      </c>
      <c r="F19" s="11">
        <f t="shared" si="1"/>
        <v>8661.7260278322265</v>
      </c>
      <c r="G19" s="17">
        <f t="shared" si="2"/>
        <v>3454.3435701356284</v>
      </c>
      <c r="H19" s="13">
        <v>0</v>
      </c>
    </row>
    <row r="20" spans="1:8" x14ac:dyDescent="0.25">
      <c r="A20" s="36">
        <v>2016</v>
      </c>
      <c r="B20" s="10">
        <v>2058.3820216568038</v>
      </c>
      <c r="C20" s="17">
        <v>2058.3820216568038</v>
      </c>
      <c r="D20" s="12">
        <v>0</v>
      </c>
      <c r="E20" s="10">
        <f t="shared" si="0"/>
        <v>14174.452996619273</v>
      </c>
      <c r="F20" s="11">
        <f t="shared" si="1"/>
        <v>10720.10804948903</v>
      </c>
      <c r="G20" s="17">
        <f t="shared" si="2"/>
        <v>3454.3435701356284</v>
      </c>
      <c r="H20" s="13">
        <v>0</v>
      </c>
    </row>
    <row r="21" spans="1:8" x14ac:dyDescent="0.25">
      <c r="A21" s="36">
        <v>2017</v>
      </c>
      <c r="B21" s="10">
        <v>11694.278785964028</v>
      </c>
      <c r="C21" s="17">
        <v>11694.27878596409</v>
      </c>
      <c r="D21" s="12">
        <v>0</v>
      </c>
      <c r="E21" s="10">
        <f t="shared" si="0"/>
        <v>25868.731782583302</v>
      </c>
      <c r="F21" s="11">
        <f t="shared" si="1"/>
        <v>22414.386835453122</v>
      </c>
      <c r="G21" s="17">
        <f t="shared" si="2"/>
        <v>3454.3435701356284</v>
      </c>
      <c r="H21" s="13">
        <v>0</v>
      </c>
    </row>
    <row r="22" spans="1:8" ht="17.25" x14ac:dyDescent="0.25">
      <c r="A22" s="37" t="s">
        <v>19</v>
      </c>
      <c r="B22" s="10">
        <v>-8244.4612741381698</v>
      </c>
      <c r="C22" s="17">
        <v>-8244.4612741381861</v>
      </c>
      <c r="D22" s="12">
        <v>0</v>
      </c>
      <c r="E22" s="10">
        <f t="shared" si="0"/>
        <v>17624.27050844513</v>
      </c>
      <c r="F22" s="11">
        <f t="shared" si="1"/>
        <v>14169.925561314936</v>
      </c>
      <c r="G22" s="17">
        <f t="shared" si="2"/>
        <v>3454.3435701356284</v>
      </c>
      <c r="H22" s="13">
        <v>0</v>
      </c>
    </row>
    <row r="23" spans="1:8" x14ac:dyDescent="0.25">
      <c r="A23" s="36">
        <v>2019</v>
      </c>
      <c r="B23" s="10">
        <v>67232.134781704866</v>
      </c>
      <c r="C23" s="17">
        <v>31223.213478170488</v>
      </c>
      <c r="D23" s="12">
        <v>36008.921303534386</v>
      </c>
      <c r="E23" s="10">
        <f t="shared" si="0"/>
        <v>84856.405290149996</v>
      </c>
      <c r="F23" s="11">
        <f t="shared" si="1"/>
        <v>45393.139039485424</v>
      </c>
      <c r="G23" s="17">
        <f t="shared" si="2"/>
        <v>39463.264873670014</v>
      </c>
      <c r="H23" s="13">
        <v>-39463.264873669999</v>
      </c>
    </row>
    <row r="24" spans="1:8" ht="17.25" x14ac:dyDescent="0.25">
      <c r="A24" s="37" t="s">
        <v>25</v>
      </c>
      <c r="B24" s="10">
        <v>76118.6593995359</v>
      </c>
      <c r="C24" s="17">
        <v>32111.865939955918</v>
      </c>
      <c r="D24" s="12">
        <v>44006.793459603337</v>
      </c>
      <c r="E24" s="10">
        <f t="shared" si="0"/>
        <v>160975.06468968588</v>
      </c>
      <c r="F24" s="11">
        <f t="shared" si="1"/>
        <v>77505.00497944135</v>
      </c>
      <c r="G24" s="17">
        <f t="shared" si="2"/>
        <v>83470.058333273351</v>
      </c>
      <c r="H24" s="13">
        <f>-G24-H23</f>
        <v>-44006.793459603352</v>
      </c>
    </row>
    <row r="25" spans="1:8" ht="17.25" x14ac:dyDescent="0.25">
      <c r="A25" s="37" t="s">
        <v>33</v>
      </c>
      <c r="B25" s="10">
        <v>68002.239799125804</v>
      </c>
      <c r="C25" s="17">
        <v>31300.2239799126</v>
      </c>
      <c r="D25" s="12">
        <v>36702.015819213302</v>
      </c>
      <c r="E25" s="10">
        <f>B25+E24</f>
        <v>228977.3044888117</v>
      </c>
      <c r="F25" s="11">
        <f>C25+F24</f>
        <v>108805.22895935395</v>
      </c>
      <c r="G25" s="17">
        <f t="shared" si="2"/>
        <v>120172.07415248666</v>
      </c>
      <c r="H25" s="13">
        <v>0</v>
      </c>
    </row>
    <row r="26" spans="1:8" ht="17.25" x14ac:dyDescent="0.25">
      <c r="A26" s="36" t="s">
        <v>34</v>
      </c>
      <c r="B26" s="18">
        <f>SUM(B6:B25)</f>
        <v>228977.3044888117</v>
      </c>
      <c r="C26" s="19">
        <f>SUM(C6:C25)</f>
        <v>108805.22895935395</v>
      </c>
      <c r="D26" s="20">
        <f>SUM(D6:D25)</f>
        <v>120172.07415248666</v>
      </c>
      <c r="E26" s="18">
        <f>E25</f>
        <v>228977.3044888117</v>
      </c>
      <c r="F26" s="21">
        <f>F25</f>
        <v>108805.22895935395</v>
      </c>
      <c r="G26" s="19">
        <f>G25</f>
        <v>120172.07415248666</v>
      </c>
      <c r="H26" s="9">
        <f>SUM(H6:H25)</f>
        <v>-83470.058333273351</v>
      </c>
    </row>
    <row r="27" spans="1:8" x14ac:dyDescent="0.25">
      <c r="A27" s="38"/>
    </row>
    <row r="28" spans="1:8" ht="45" x14ac:dyDescent="0.25">
      <c r="A28" s="36" t="s">
        <v>30</v>
      </c>
      <c r="B28" s="14">
        <f>B26+H23+H24</f>
        <v>145507.24615553833</v>
      </c>
      <c r="C28" s="22">
        <f>C26</f>
        <v>108805.22895935395</v>
      </c>
      <c r="D28" s="9">
        <f>D26+H23+H24</f>
        <v>36702.015819213302</v>
      </c>
      <c r="E28" s="14">
        <f>E26+H23+H24</f>
        <v>145507.24615553833</v>
      </c>
      <c r="F28" s="15">
        <f>F26</f>
        <v>108805.22895935395</v>
      </c>
      <c r="G28" s="22">
        <f>G26+H23+H24</f>
        <v>36702.015819213302</v>
      </c>
    </row>
    <row r="29" spans="1:8" x14ac:dyDescent="0.25">
      <c r="B29" s="16"/>
      <c r="C29" s="16"/>
      <c r="D29" s="16"/>
      <c r="E29" s="16"/>
      <c r="F29" s="16"/>
      <c r="G29" s="16"/>
    </row>
    <row r="30" spans="1:8" ht="47.25" x14ac:dyDescent="0.25">
      <c r="A30" s="3"/>
      <c r="B30" s="5" t="s">
        <v>35</v>
      </c>
      <c r="C30" s="5" t="s">
        <v>29</v>
      </c>
    </row>
    <row r="31" spans="1:8" x14ac:dyDescent="0.25">
      <c r="A31" s="4" t="s">
        <v>10</v>
      </c>
      <c r="B31" s="40">
        <f>AVERAGE(B6:B9,B11:B22)</f>
        <v>1143.456479991617</v>
      </c>
      <c r="C31" s="40">
        <f>AVERAGE(B23:B25)</f>
        <v>70451.011326788866</v>
      </c>
    </row>
    <row r="32" spans="1:8" x14ac:dyDescent="0.25">
      <c r="A32" s="4" t="s">
        <v>11</v>
      </c>
      <c r="B32" s="27">
        <f>AVERAGE(B6:B8,B13:B14,B18:B21)</f>
        <v>18822.679092498416</v>
      </c>
      <c r="C32" s="27">
        <f>AVERAGE(B23:B25)</f>
        <v>70451.011326788866</v>
      </c>
    </row>
    <row r="33" spans="1:22" x14ac:dyDescent="0.25">
      <c r="A33" s="4" t="s">
        <v>12</v>
      </c>
      <c r="B33" s="27">
        <f>AVERAGE(B9,B11:B12,B15:B17,B22)</f>
        <v>-21586.97259323141</v>
      </c>
      <c r="C33" s="28" t="s">
        <v>16</v>
      </c>
    </row>
    <row r="34" spans="1:22" x14ac:dyDescent="0.25">
      <c r="A34" s="4" t="s">
        <v>13</v>
      </c>
      <c r="B34" s="27">
        <f>MAX(B6:B8,B13:B14,B18:B21)</f>
        <v>39647.674512170284</v>
      </c>
      <c r="C34" s="27">
        <f>MAX(B23:B25)</f>
        <v>76118.6593995359</v>
      </c>
    </row>
    <row r="35" spans="1:22" x14ac:dyDescent="0.25">
      <c r="A35" s="4" t="s">
        <v>14</v>
      </c>
      <c r="B35" s="27">
        <f>MIN(B9,B11:B12,B15:B17,B22)</f>
        <v>-38038.882656487775</v>
      </c>
      <c r="C35" s="28" t="s">
        <v>16</v>
      </c>
    </row>
    <row r="36" spans="1:22" x14ac:dyDescent="0.25">
      <c r="A36" s="4"/>
      <c r="B36" s="27"/>
      <c r="C36" s="28"/>
    </row>
    <row r="37" spans="1:22" x14ac:dyDescent="0.25">
      <c r="A37" s="7" t="s">
        <v>27</v>
      </c>
      <c r="B37" s="43"/>
      <c r="C37" s="43"/>
      <c r="D37" s="43"/>
      <c r="E37" s="43"/>
      <c r="F37" s="43"/>
      <c r="G37" s="43"/>
      <c r="H37" s="43"/>
      <c r="I37" s="43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51" customHeight="1" x14ac:dyDescent="0.25">
      <c r="A38" s="50" t="s">
        <v>24</v>
      </c>
      <c r="B38" s="51"/>
      <c r="C38" s="51"/>
      <c r="D38" s="51"/>
      <c r="E38" s="51"/>
      <c r="F38" s="51"/>
      <c r="G38" s="51"/>
      <c r="H38" s="51"/>
      <c r="I38" s="51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x14ac:dyDescent="0.25">
      <c r="A39" s="42" t="s">
        <v>26</v>
      </c>
      <c r="B39" s="41"/>
      <c r="C39" s="41"/>
      <c r="D39" s="41"/>
      <c r="E39" s="41"/>
      <c r="F39" s="41"/>
      <c r="G39" s="41"/>
      <c r="H39" s="41"/>
      <c r="I39" s="41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x14ac:dyDescent="0.25">
      <c r="A40" s="42" t="s">
        <v>37</v>
      </c>
      <c r="B40" s="45"/>
      <c r="C40" s="45"/>
      <c r="D40" s="45"/>
      <c r="E40" s="45"/>
      <c r="F40" s="45"/>
      <c r="G40" s="45"/>
      <c r="H40" s="45"/>
      <c r="I40" s="45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x14ac:dyDescent="0.25">
      <c r="A41" s="42" t="s">
        <v>31</v>
      </c>
      <c r="B41" s="44"/>
      <c r="C41" s="44"/>
      <c r="D41" s="44"/>
      <c r="E41" s="44"/>
      <c r="F41" s="44"/>
      <c r="G41" s="44"/>
      <c r="H41" s="44"/>
      <c r="I41" s="44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x14ac:dyDescent="0.25">
      <c r="A42" s="8" t="s">
        <v>32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4" spans="1:22" x14ac:dyDescent="0.25">
      <c r="A44" s="46" t="s">
        <v>23</v>
      </c>
    </row>
    <row r="45" spans="1:22" x14ac:dyDescent="0.25">
      <c r="A45" s="47" t="str">
        <f t="shared" ref="A45:A60" si="3">A6</f>
        <v>2002/2003</v>
      </c>
    </row>
    <row r="46" spans="1:22" x14ac:dyDescent="0.25">
      <c r="A46" s="47" t="str">
        <f t="shared" si="3"/>
        <v>2003/2004</v>
      </c>
    </row>
    <row r="47" spans="1:22" x14ac:dyDescent="0.25">
      <c r="A47" s="47" t="str">
        <f t="shared" si="3"/>
        <v>2004/2005</v>
      </c>
    </row>
    <row r="48" spans="1:22" x14ac:dyDescent="0.25">
      <c r="A48" s="47" t="str">
        <f t="shared" si="3"/>
        <v>2005/2006</v>
      </c>
    </row>
    <row r="49" spans="1:1" x14ac:dyDescent="0.25">
      <c r="A49" s="47" t="str">
        <f t="shared" si="3"/>
        <v>2006 Jul - Dec</v>
      </c>
    </row>
    <row r="50" spans="1:1" x14ac:dyDescent="0.25">
      <c r="A50" s="47">
        <f t="shared" si="3"/>
        <v>2007</v>
      </c>
    </row>
    <row r="51" spans="1:1" x14ac:dyDescent="0.25">
      <c r="A51" s="47">
        <f t="shared" si="3"/>
        <v>2008</v>
      </c>
    </row>
    <row r="52" spans="1:1" x14ac:dyDescent="0.25">
      <c r="A52" s="47">
        <f t="shared" si="3"/>
        <v>2009</v>
      </c>
    </row>
    <row r="53" spans="1:1" x14ac:dyDescent="0.25">
      <c r="A53" s="47">
        <f t="shared" si="3"/>
        <v>2010</v>
      </c>
    </row>
    <row r="54" spans="1:1" x14ac:dyDescent="0.25">
      <c r="A54" s="47">
        <f t="shared" si="3"/>
        <v>2011</v>
      </c>
    </row>
    <row r="55" spans="1:1" x14ac:dyDescent="0.25">
      <c r="A55" s="47">
        <f t="shared" si="3"/>
        <v>2012</v>
      </c>
    </row>
    <row r="56" spans="1:1" x14ac:dyDescent="0.25">
      <c r="A56" s="47">
        <f t="shared" si="3"/>
        <v>2013</v>
      </c>
    </row>
    <row r="57" spans="1:1" x14ac:dyDescent="0.25">
      <c r="A57" s="47">
        <f t="shared" si="3"/>
        <v>2014</v>
      </c>
    </row>
    <row r="58" spans="1:1" x14ac:dyDescent="0.25">
      <c r="A58" s="47">
        <f t="shared" si="3"/>
        <v>2015</v>
      </c>
    </row>
    <row r="59" spans="1:1" x14ac:dyDescent="0.25">
      <c r="A59" s="47">
        <f t="shared" si="3"/>
        <v>2016</v>
      </c>
    </row>
    <row r="60" spans="1:1" x14ac:dyDescent="0.25">
      <c r="A60" s="47">
        <f t="shared" si="3"/>
        <v>2017</v>
      </c>
    </row>
    <row r="61" spans="1:1" x14ac:dyDescent="0.25">
      <c r="A61" s="48" t="s">
        <v>22</v>
      </c>
    </row>
    <row r="62" spans="1:1" x14ac:dyDescent="0.25">
      <c r="A62" s="47">
        <f>A23</f>
        <v>2019</v>
      </c>
    </row>
    <row r="63" spans="1:1" x14ac:dyDescent="0.25">
      <c r="A63" s="47">
        <v>2020</v>
      </c>
    </row>
    <row r="64" spans="1:1" x14ac:dyDescent="0.25">
      <c r="A64" s="49">
        <v>2021</v>
      </c>
    </row>
  </sheetData>
  <mergeCells count="1">
    <mergeCell ref="A38:I38"/>
  </mergeCells>
  <printOptions horizontalCentered="1"/>
  <pageMargins left="0.7" right="0.7" top="0.75" bottom="0.75" header="0.3" footer="0.3"/>
  <pageSetup scale="6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9C515A4-E0B0-413E-A82D-EB16FBBAB4DF}"/>
</file>

<file path=customXml/itemProps2.xml><?xml version="1.0" encoding="utf-8"?>
<ds:datastoreItem xmlns:ds="http://schemas.openxmlformats.org/officeDocument/2006/customXml" ds:itemID="{E4BD905E-122C-4100-A246-71E1A3A18380}"/>
</file>

<file path=customXml/itemProps3.xml><?xml version="1.0" encoding="utf-8"?>
<ds:datastoreItem xmlns:ds="http://schemas.openxmlformats.org/officeDocument/2006/customXml" ds:itemID="{6B13D2F1-EBB4-42A6-A6B2-695344708540}"/>
</file>

<file path=customXml/itemProps4.xml><?xml version="1.0" encoding="utf-8"?>
<ds:datastoreItem xmlns:ds="http://schemas.openxmlformats.org/officeDocument/2006/customXml" ds:itemID="{0C01317D-33FE-4BE5-891E-B7A7442E0D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Exh-JKP-6 PCA Chart</vt:lpstr>
      <vt:lpstr>Exh-JKP-6 PCA Table</vt:lpstr>
      <vt:lpstr>'Exh-JKP-6 PCA Chart'!Print_Area</vt:lpstr>
      <vt:lpstr>'Exh-JKP-6 PCA Table'!Print_Area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Rosenberger, Cole</dc:creator>
  <cp:lastModifiedBy>Starkey, Byron (SEA)</cp:lastModifiedBy>
  <cp:lastPrinted>2022-01-27T18:44:55Z</cp:lastPrinted>
  <dcterms:created xsi:type="dcterms:W3CDTF">2021-11-15T22:29:48Z</dcterms:created>
  <dcterms:modified xsi:type="dcterms:W3CDTF">2022-01-27T19:47:17Z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