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tabRatio="675" activeTab="0"/>
  </bookViews>
  <sheets>
    <sheet name="Regulatory Exp - Gas" sheetId="1" r:id="rId1"/>
    <sheet name="Regulatory Exp - Elec" sheetId="2" r:id="rId2"/>
    <sheet name="Reg fees wksht" sheetId="3" r:id="rId3"/>
    <sheet name="ED WA" sheetId="4" r:id="rId4"/>
    <sheet name="ED ID" sheetId="5" r:id="rId5"/>
    <sheet name="Ferc fees" sheetId="6" r:id="rId6"/>
    <sheet name="GD WA" sheetId="7" r:id="rId7"/>
    <sheet name="GD ID" sheetId="8" r:id="rId8"/>
  </sheets>
  <definedNames>
    <definedName name="_xlnm.Print_Area" localSheetId="2">'Reg fees wksht'!$A$1:$H$80</definedName>
    <definedName name="_xlnm.Print_Area" localSheetId="1">'Regulatory Exp - Elec'!$A$6:$D$33</definedName>
    <definedName name="_xlnm.Print_Area" localSheetId="0">'Regulatory Exp - Gas'!$A$1:$D$34</definedName>
    <definedName name="_xlnm.Print_Titles" localSheetId="2">'Reg fees wksht'!$1:$5</definedName>
    <definedName name="_xlnm.Print_Titles" localSheetId="1">'Regulatory Exp - Elec'!$1:$5</definedName>
  </definedNames>
  <calcPr fullCalcOnLoad="1"/>
</workbook>
</file>

<file path=xl/comments3.xml><?xml version="1.0" encoding="utf-8"?>
<comments xmlns="http://schemas.openxmlformats.org/spreadsheetml/2006/main">
  <authors>
    <author>kznwdg</author>
  </authors>
  <commentList>
    <comment ref="G28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Assessment fee per 2008 Regulatory Fees - IPUC letter dated 4/25/2008.
</t>
        </r>
      </text>
    </comment>
  </commentList>
</comments>
</file>

<file path=xl/sharedStrings.xml><?xml version="1.0" encoding="utf-8"?>
<sst xmlns="http://schemas.openxmlformats.org/spreadsheetml/2006/main" count="305" uniqueCount="118">
  <si>
    <t>Total</t>
  </si>
  <si>
    <t>Washington</t>
  </si>
  <si>
    <t>Idaho</t>
  </si>
  <si>
    <t xml:space="preserve">Electric Revenues:   (1) </t>
  </si>
  <si>
    <t>Sales to Ultimate Consumers:</t>
  </si>
  <si>
    <t>(440) Residential</t>
  </si>
  <si>
    <t>(442) Commercial / Industrial</t>
  </si>
  <si>
    <t>(444) Public Street &amp; Highway</t>
  </si>
  <si>
    <t>(448) Interdepartmental Revenues</t>
  </si>
  <si>
    <t xml:space="preserve">     Total Sales to Ultimate Consumers</t>
  </si>
  <si>
    <t>Other  Operating Revenues:</t>
  </si>
  <si>
    <t>(451) Misc Service Revenues</t>
  </si>
  <si>
    <t>(453) Sales of Water/Water Power</t>
  </si>
  <si>
    <t>(454) Rent from Electric Property</t>
  </si>
  <si>
    <t xml:space="preserve">     Total Other Operating Revenues</t>
  </si>
  <si>
    <t>Total Electric Subject to Fees</t>
  </si>
  <si>
    <t>Fee Calculation</t>
  </si>
  <si>
    <t>First $50,000 @ .001 (Washington)</t>
  </si>
  <si>
    <t>Fee Rate (2)</t>
  </si>
  <si>
    <t>REGULATORY FEES</t>
  </si>
  <si>
    <t>-</t>
  </si>
  <si>
    <t>Sales for Resale on the basis that those services are resold and taxed at the</t>
  </si>
  <si>
    <t xml:space="preserve">retail level.  </t>
  </si>
  <si>
    <t>Notes:</t>
  </si>
  <si>
    <t>Figures from Results report E-OPS-12A</t>
  </si>
  <si>
    <t>Gas Revenues:  (1)</t>
  </si>
  <si>
    <t>(1480) Residential</t>
  </si>
  <si>
    <t>(1481) Commercial / Industrial</t>
  </si>
  <si>
    <t>(1484) Interdepartmental</t>
  </si>
  <si>
    <t xml:space="preserve">    Total Sales to Ultimate Consumers</t>
  </si>
  <si>
    <t>Other Operating Revenues:</t>
  </si>
  <si>
    <t>(1488) Misc Service Revenues</t>
  </si>
  <si>
    <t>(1489) Revenue From Gas Transport</t>
  </si>
  <si>
    <t>(1493) Rent From Gas Property</t>
  </si>
  <si>
    <t>Total Gas Subject to Fees</t>
  </si>
  <si>
    <t>Interdepartmental Revenues.</t>
  </si>
  <si>
    <t>System</t>
  </si>
  <si>
    <t>Revised Expense:</t>
  </si>
  <si>
    <t>WUTC  (1)</t>
  </si>
  <si>
    <t>IPUC  (1)</t>
  </si>
  <si>
    <t>FERC  (2) (3)</t>
  </si>
  <si>
    <t>Total Revised Expense</t>
  </si>
  <si>
    <t>Less Accrual: (4)</t>
  </si>
  <si>
    <t>WUTC</t>
  </si>
  <si>
    <t>IPUC</t>
  </si>
  <si>
    <t>FERC (3)</t>
  </si>
  <si>
    <t>Total Accrual</t>
  </si>
  <si>
    <t>NOTES:</t>
  </si>
  <si>
    <t>(1)  Source of revised WUTC and IPUC fees are shown on the following pages.</t>
  </si>
  <si>
    <t>(3)  FERC fees are apportioned to jurisdictions using allocation basis #4 from the</t>
  </si>
  <si>
    <t xml:space="preserve">        Supplemental Operating Report, E-ALL-12A.</t>
  </si>
  <si>
    <t>Revised Expense: (1)</t>
  </si>
  <si>
    <t xml:space="preserve">WUTC  </t>
  </si>
  <si>
    <t xml:space="preserve">IPUC  </t>
  </si>
  <si>
    <t>TOTAL REVISED EXP</t>
  </si>
  <si>
    <t>Less Accrual: (2)</t>
  </si>
  <si>
    <t>TOTAL ACCRUAL</t>
  </si>
  <si>
    <t xml:space="preserve"> </t>
  </si>
  <si>
    <t>Avista Utilities</t>
  </si>
  <si>
    <t>(456.81) MOPS</t>
  </si>
  <si>
    <t>WUTC AND IPUC FEES</t>
  </si>
  <si>
    <t>(499) Unbilled</t>
  </si>
  <si>
    <t>(1499) Unbilled</t>
  </si>
  <si>
    <t>Figures from Results report G-OPS-12A</t>
  </si>
  <si>
    <t>Allocation basis #4 (3)</t>
  </si>
  <si>
    <t>( WA letter 3/8/07 - .001 &amp; .002)</t>
  </si>
  <si>
    <t>(4)  See attached schedules for accrual figures.</t>
  </si>
  <si>
    <t>(2)  See attached schedules for accrual figures.</t>
  </si>
  <si>
    <t xml:space="preserve">Electric excludes:  Most of Acct 456 , Other Elec Revenues and Acct 447, </t>
  </si>
  <si>
    <t>Electric includes:  Acct 448, Interdepartmental Revenues, since Avista is</t>
  </si>
  <si>
    <t>Gas includes:  Acct 1489, Gas Transportation and Acct 1484,</t>
  </si>
  <si>
    <t>Adjustment</t>
  </si>
  <si>
    <t>200710</t>
  </si>
  <si>
    <t>200711</t>
  </si>
  <si>
    <t>200712</t>
  </si>
  <si>
    <t>end user.</t>
  </si>
  <si>
    <t>Accounting Period</t>
  </si>
  <si>
    <t>Transaction Amount</t>
  </si>
  <si>
    <t>Jurisdiction:WA</t>
  </si>
  <si>
    <t>Ava Jet:102-MISC A</t>
  </si>
  <si>
    <t>Expense</t>
  </si>
  <si>
    <t>Ending</t>
  </si>
  <si>
    <t>Accrual</t>
  </si>
  <si>
    <t>Payments</t>
  </si>
  <si>
    <t>Balance</t>
  </si>
  <si>
    <t>242310 ED AN</t>
  </si>
  <si>
    <t>FERC ELECTRIC CHARGES</t>
  </si>
  <si>
    <t>FERC HYDRO CHARGES</t>
  </si>
  <si>
    <t>242300 ED AN</t>
  </si>
  <si>
    <t xml:space="preserve">(2)  Actual FERC payments. </t>
  </si>
  <si>
    <t>Calculation of Regulatory Expense Adjustment - Electric</t>
  </si>
  <si>
    <t>Calculation of Regulatory Expense Adjustment - Gas</t>
  </si>
  <si>
    <t>Twelve Months Ended September 30, 2008</t>
  </si>
  <si>
    <t>Rate from 2008 Commission Fees letters/orders:  WA, 02/29/08 (per website form);  ID, 04/25/08</t>
  </si>
  <si>
    <t>Transaction Analysis  Selection: Accounting Period : '200%' , Gl Ferc Account : '928000'</t>
  </si>
  <si>
    <t>Project Number:02805036</t>
  </si>
  <si>
    <t>Summary Exp Category:&lt;All&gt;</t>
  </si>
  <si>
    <t>Task Number:&lt;All&gt;</t>
  </si>
  <si>
    <t>Service:ED</t>
  </si>
  <si>
    <t>Source Id</t>
  </si>
  <si>
    <t>Desc</t>
  </si>
  <si>
    <t>PA</t>
  </si>
  <si>
    <t>Projects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</si>
  <si>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</si>
  <si>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</si>
  <si>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</si>
  <si>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</si>
  <si>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</si>
  <si>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</si>
  <si>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</si>
  <si>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</si>
  <si>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</si>
  <si>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Project Number:03805013</t>
  </si>
  <si>
    <t>Jurisdiction:ID</t>
  </si>
  <si>
    <t>Project Number:02805035</t>
  </si>
  <si>
    <t>Service:GD</t>
  </si>
  <si>
    <t>Project Number:03805014</t>
  </si>
  <si>
    <t>WUTC and IPUC Filing Fees Adjustment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</si>
</sst>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  <numFmt numFmtId="165" formatCode="0.00000"/>
    <numFmt numFmtId="166" formatCode="#,##0.00\ ;\(#,##0.00\)"/>
    <numFmt numFmtId="167" formatCode="0.00\ %"/>
    <numFmt numFmtId="168" formatCode="0.000%"/>
    <numFmt numFmtId="169" formatCode="\(0\)"/>
    <numFmt numFmtId="170" formatCode="#,##0\ ;\(#,##0\)"/>
    <numFmt numFmtId="171" formatCode="0.000000"/>
    <numFmt numFmtId="172" formatCode="#,##0.00000\ ;\(#,##0.00000\)"/>
    <numFmt numFmtId="173" formatCode="&quot;$&quot;#,##0"/>
    <numFmt numFmtId="174" formatCode="0_);\(0\)"/>
    <numFmt numFmtId="175" formatCode="&quot;$&quot;#,##0;[Red]&quot;$&quot;#,##0"/>
    <numFmt numFmtId="176" formatCode="yyyy"/>
    <numFmt numFmtId="177" formatCode="#,##0.0\ ;\(#,##0.0\)"/>
    <numFmt numFmtId="178" formatCode="#,##0.0"/>
    <numFmt numFmtId="179" formatCode="#,###,###,##0"/>
    <numFmt numFmtId="180" formatCode="#,###,###,###.00"/>
    <numFmt numFmtId="181" formatCode="&quot;$&quot;#,##0.00"/>
    <numFmt numFmtId="182" formatCode="#,##0.000"/>
    <numFmt numFmtId="183" formatCode="#,##0.0000"/>
    <numFmt numFmtId="184" formatCode="[$-409]dddd\,\ mmmm\ dd\,\ yyyy"/>
    <numFmt numFmtId="185" formatCode="[$-409]mmm\-yy;@"/>
  </numFmts>
  <fonts count="2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56"/>
      <name val="Times New Roman"/>
      <family val="1"/>
    </font>
    <font>
      <strike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name val="Tms Rm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sz val="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ms Rm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71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71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71" fontId="12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70" fontId="14" fillId="0" borderId="0" xfId="0" applyNumberFormat="1" applyFont="1" applyFill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171" fontId="12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6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171" fontId="12" fillId="0" borderId="1" xfId="0" applyNumberFormat="1" applyFont="1" applyFill="1" applyBorder="1" applyAlignment="1">
      <alignment/>
    </xf>
    <xf numFmtId="166" fontId="22" fillId="0" borderId="0" xfId="0" applyNumberFormat="1" applyFont="1" applyAlignment="1">
      <alignment horizontal="centerContinuous"/>
    </xf>
    <xf numFmtId="168" fontId="12" fillId="0" borderId="0" xfId="0" applyNumberFormat="1" applyFont="1" applyAlignment="1">
      <alignment/>
    </xf>
    <xf numFmtId="0" fontId="17" fillId="0" borderId="5" xfId="0" applyFont="1" applyFill="1" applyBorder="1" applyAlignment="1">
      <alignment horizontal="center" vertical="top"/>
    </xf>
    <xf numFmtId="170" fontId="12" fillId="0" borderId="0" xfId="0" applyNumberFormat="1" applyFont="1" applyAlignment="1">
      <alignment/>
    </xf>
    <xf numFmtId="170" fontId="12" fillId="0" borderId="1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7" fillId="0" borderId="8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23" fillId="0" borderId="8" xfId="0" applyFont="1" applyFill="1" applyBorder="1" applyAlignment="1">
      <alignment horizontal="right" vertical="top"/>
    </xf>
    <xf numFmtId="180" fontId="17" fillId="0" borderId="8" xfId="0" applyNumberFormat="1" applyFont="1" applyFill="1" applyBorder="1" applyAlignment="1">
      <alignment horizontal="right" vertical="top"/>
    </xf>
    <xf numFmtId="43" fontId="24" fillId="0" borderId="0" xfId="0" applyNumberFormat="1" applyFont="1" applyFill="1" applyAlignment="1">
      <alignment horizontal="center"/>
    </xf>
    <xf numFmtId="43" fontId="24" fillId="0" borderId="0" xfId="0" applyNumberFormat="1" applyFont="1" applyFill="1" applyBorder="1" applyAlignment="1">
      <alignment horizontal="center"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3" fontId="24" fillId="0" borderId="1" xfId="0" applyNumberFormat="1" applyFont="1" applyFill="1" applyBorder="1" applyAlignment="1">
      <alignment horizontal="center"/>
    </xf>
    <xf numFmtId="43" fontId="24" fillId="0" borderId="11" xfId="0" applyNumberFormat="1" applyFont="1" applyFill="1" applyBorder="1" applyAlignment="1">
      <alignment horizontal="center"/>
    </xf>
    <xf numFmtId="43" fontId="24" fillId="0" borderId="2" xfId="0" applyNumberFormat="1" applyFont="1" applyFill="1" applyBorder="1" applyAlignment="1">
      <alignment horizontal="center"/>
    </xf>
    <xf numFmtId="43" fontId="24" fillId="0" borderId="12" xfId="0" applyNumberFormat="1" applyFont="1" applyFill="1" applyBorder="1" applyAlignment="1">
      <alignment horizontal="center"/>
    </xf>
    <xf numFmtId="43" fontId="24" fillId="0" borderId="13" xfId="0" applyNumberFormat="1" applyFont="1" applyFill="1" applyBorder="1" applyAlignment="1">
      <alignment horizontal="center"/>
    </xf>
    <xf numFmtId="43" fontId="24" fillId="0" borderId="14" xfId="0" applyNumberFormat="1" applyFont="1" applyFill="1" applyBorder="1" applyAlignment="1">
      <alignment horizontal="center"/>
    </xf>
    <xf numFmtId="185" fontId="24" fillId="0" borderId="0" xfId="0" applyNumberFormat="1" applyFont="1" applyFill="1" applyAlignment="1">
      <alignment horizontal="center"/>
    </xf>
    <xf numFmtId="43" fontId="24" fillId="0" borderId="0" xfId="15" applyNumberFormat="1" applyFont="1" applyFill="1" applyAlignment="1">
      <alignment horizontal="center"/>
    </xf>
    <xf numFmtId="43" fontId="24" fillId="0" borderId="0" xfId="15" applyNumberFormat="1" applyFont="1" applyFill="1" applyAlignment="1">
      <alignment/>
    </xf>
    <xf numFmtId="43" fontId="24" fillId="0" borderId="1" xfId="15" applyNumberFormat="1" applyFont="1" applyFill="1" applyBorder="1" applyAlignment="1">
      <alignment horizontal="center"/>
    </xf>
    <xf numFmtId="43" fontId="24" fillId="0" borderId="1" xfId="15" applyNumberFormat="1" applyFont="1" applyFill="1" applyBorder="1" applyAlignment="1">
      <alignment/>
    </xf>
    <xf numFmtId="43" fontId="25" fillId="0" borderId="0" xfId="0" applyNumberFormat="1" applyFont="1" applyFill="1" applyAlignment="1">
      <alignment horizontal="center"/>
    </xf>
    <xf numFmtId="43" fontId="25" fillId="0" borderId="0" xfId="0" applyNumberFormat="1" applyFont="1" applyFill="1" applyAlignment="1">
      <alignment/>
    </xf>
    <xf numFmtId="0" fontId="18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43" fontId="25" fillId="2" borderId="0" xfId="0" applyNumberFormat="1" applyFont="1" applyFill="1" applyAlignment="1">
      <alignment/>
    </xf>
    <xf numFmtId="43" fontId="25" fillId="2" borderId="0" xfId="0" applyNumberFormat="1" applyFont="1" applyFill="1" applyAlignment="1">
      <alignment horizontal="center"/>
    </xf>
    <xf numFmtId="170" fontId="5" fillId="2" borderId="7" xfId="0" applyNumberFormat="1" applyFont="1" applyFill="1" applyBorder="1" applyAlignment="1">
      <alignment/>
    </xf>
    <xf numFmtId="43" fontId="24" fillId="0" borderId="0" xfId="0" applyNumberFormat="1" applyFont="1" applyFill="1" applyBorder="1" applyAlignment="1">
      <alignment horizontal="center"/>
    </xf>
    <xf numFmtId="43" fontId="24" fillId="0" borderId="1" xfId="0" applyNumberFormat="1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4.00390625" style="10" customWidth="1"/>
    <col min="2" max="4" width="15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91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31"/>
    </row>
    <row r="8" ht="12.75">
      <c r="A8" s="31" t="s">
        <v>51</v>
      </c>
    </row>
    <row r="9" spans="1:4" ht="12.75">
      <c r="A9" s="31" t="s">
        <v>52</v>
      </c>
      <c r="B9" s="16">
        <f>C9</f>
        <v>446992</v>
      </c>
      <c r="C9" s="30">
        <f>'Reg fees wksht'!F69</f>
        <v>446992</v>
      </c>
      <c r="D9" s="30"/>
    </row>
    <row r="10" spans="1:4" ht="12.75">
      <c r="A10" s="31" t="s">
        <v>53</v>
      </c>
      <c r="B10" s="16">
        <f>D10</f>
        <v>224103.09660800002</v>
      </c>
      <c r="C10" s="30"/>
      <c r="D10" s="30">
        <f>'Reg fees wksht'!G69</f>
        <v>224103.09660800002</v>
      </c>
    </row>
    <row r="11" spans="1:4" ht="12.75">
      <c r="A11" s="31" t="s">
        <v>54</v>
      </c>
      <c r="B11" s="34">
        <f>SUM(B9:B10)</f>
        <v>671095.096608</v>
      </c>
      <c r="C11" s="34">
        <f>SUM(C9:C10)</f>
        <v>446992</v>
      </c>
      <c r="D11" s="34">
        <f>SUM(D9:D10)</f>
        <v>224103.09660800002</v>
      </c>
    </row>
    <row r="12" spans="1:4" ht="12.75">
      <c r="A12" s="31"/>
      <c r="B12" s="16"/>
      <c r="C12" s="16"/>
      <c r="D12" s="16"/>
    </row>
    <row r="13" spans="1:4" ht="12.75">
      <c r="A13" s="52"/>
      <c r="B13" s="16"/>
      <c r="C13" s="16"/>
      <c r="D13" s="16"/>
    </row>
    <row r="14" spans="1:4" ht="12.75">
      <c r="A14" s="31" t="s">
        <v>55</v>
      </c>
      <c r="B14" s="16"/>
      <c r="C14" s="16"/>
      <c r="D14" s="16"/>
    </row>
    <row r="15" spans="1:4" ht="12.75">
      <c r="A15" s="31" t="s">
        <v>43</v>
      </c>
      <c r="B15" s="16">
        <f>C15</f>
        <v>433075.07</v>
      </c>
      <c r="C15" s="16">
        <f>'GD WA'!D19</f>
        <v>433075.07</v>
      </c>
      <c r="D15" s="16"/>
    </row>
    <row r="16" spans="1:4" ht="12.75">
      <c r="A16" s="31" t="s">
        <v>44</v>
      </c>
      <c r="B16" s="16">
        <f>D16</f>
        <v>211108.71</v>
      </c>
      <c r="C16" s="16"/>
      <c r="D16" s="16">
        <f>'GD ID'!D19</f>
        <v>211108.71</v>
      </c>
    </row>
    <row r="17" spans="1:4" ht="12.75">
      <c r="A17" s="31" t="s">
        <v>56</v>
      </c>
      <c r="B17" s="34">
        <f>SUM(B15:B16)</f>
        <v>644183.78</v>
      </c>
      <c r="C17" s="34">
        <f>SUM(C15:C16)</f>
        <v>433075.07</v>
      </c>
      <c r="D17" s="34">
        <f>SUM(D15:D16)</f>
        <v>211108.71</v>
      </c>
    </row>
    <row r="18" spans="1:4" ht="12.75">
      <c r="A18" s="31"/>
      <c r="B18" s="18"/>
      <c r="C18" s="18"/>
      <c r="D18" s="18"/>
    </row>
    <row r="19" spans="1:4" ht="12.75">
      <c r="A19" s="31"/>
      <c r="B19" s="16"/>
      <c r="C19" s="16"/>
      <c r="D19" s="16"/>
    </row>
    <row r="20" spans="1:4" ht="13.5" thickBot="1">
      <c r="A20" s="31" t="s">
        <v>71</v>
      </c>
      <c r="B20" s="35">
        <f>B11-B17</f>
        <v>26911.316607999965</v>
      </c>
      <c r="C20" s="107">
        <f>C11-C17</f>
        <v>13916.929999999993</v>
      </c>
      <c r="D20" s="35">
        <f>D11-D17</f>
        <v>12994.38660800003</v>
      </c>
    </row>
    <row r="21" ht="13.5" thickTop="1"/>
    <row r="23" ht="12.75">
      <c r="A23" s="10" t="s">
        <v>47</v>
      </c>
    </row>
    <row r="24" ht="12.75">
      <c r="A24" s="10" t="s">
        <v>48</v>
      </c>
    </row>
    <row r="25" ht="12.75">
      <c r="A25" s="10" t="s">
        <v>67</v>
      </c>
    </row>
    <row r="26" ht="12.75">
      <c r="A26" s="10" t="s">
        <v>57</v>
      </c>
    </row>
  </sheetData>
  <printOptions horizontalCentered="1"/>
  <pageMargins left="1" right="1" top="1.25" bottom="1" header="0.5" footer="0.5"/>
  <pageSetup fitToHeight="1" fitToWidth="1"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5" sqref="A35"/>
    </sheetView>
  </sheetViews>
  <sheetFormatPr defaultColWidth="9.00390625" defaultRowHeight="12.75"/>
  <cols>
    <col min="1" max="1" width="30.00390625" style="10" customWidth="1"/>
    <col min="2" max="3" width="15.00390625" style="10" customWidth="1"/>
    <col min="4" max="4" width="19.00390625" style="10" customWidth="1"/>
    <col min="5" max="16384" width="11.00390625" style="10" customWidth="1"/>
  </cols>
  <sheetData>
    <row r="1" spans="1:4" ht="12.75">
      <c r="A1" s="26" t="s">
        <v>58</v>
      </c>
      <c r="B1" s="27"/>
      <c r="C1" s="27"/>
      <c r="D1" s="27"/>
    </row>
    <row r="2" spans="1:4" ht="12.75">
      <c r="A2" s="26" t="s">
        <v>90</v>
      </c>
      <c r="B2" s="27"/>
      <c r="C2" s="27"/>
      <c r="D2" s="27"/>
    </row>
    <row r="3" spans="1:4" ht="12.75">
      <c r="A3" s="71" t="str">
        <f>'Reg fees wksht'!A3</f>
        <v>Twelve Months Ended September 30, 2008</v>
      </c>
      <c r="B3" s="27"/>
      <c r="C3" s="27"/>
      <c r="D3" s="27"/>
    </row>
    <row r="4" spans="1:4" ht="12.75">
      <c r="A4" s="71"/>
      <c r="B4" s="27"/>
      <c r="C4" s="27"/>
      <c r="D4" s="27"/>
    </row>
    <row r="6" spans="1:4" ht="12.75">
      <c r="A6" s="28"/>
      <c r="B6" s="29" t="s">
        <v>36</v>
      </c>
      <c r="C6" s="29" t="s">
        <v>1</v>
      </c>
      <c r="D6" s="29" t="s">
        <v>2</v>
      </c>
    </row>
    <row r="7" ht="12.75">
      <c r="A7" s="10" t="s">
        <v>37</v>
      </c>
    </row>
    <row r="8" spans="1:4" ht="12.75">
      <c r="A8" s="10" t="s">
        <v>38</v>
      </c>
      <c r="B8" s="30">
        <f>C8</f>
        <v>822308</v>
      </c>
      <c r="C8" s="103">
        <f>'Reg fees wksht'!F30</f>
        <v>822308</v>
      </c>
      <c r="D8" s="103"/>
    </row>
    <row r="9" spans="1:4" ht="12.75">
      <c r="A9" s="10" t="s">
        <v>39</v>
      </c>
      <c r="B9" s="30">
        <f>D9</f>
        <v>532113</v>
      </c>
      <c r="C9" s="103"/>
      <c r="D9" s="103">
        <f>'Reg fees wksht'!G30</f>
        <v>532113</v>
      </c>
    </row>
    <row r="10" spans="1:5" ht="12.75">
      <c r="A10" s="31" t="s">
        <v>40</v>
      </c>
      <c r="B10" s="103">
        <f>'Ferc fees'!C18+'Ferc fees'!G18</f>
        <v>2106450</v>
      </c>
      <c r="C10" s="30">
        <f>B10*$C$13</f>
        <v>1371235.7565000001</v>
      </c>
      <c r="D10" s="30">
        <f>B10*$D$13</f>
        <v>735214.2435</v>
      </c>
      <c r="E10" s="5"/>
    </row>
    <row r="11" spans="1:5" ht="12.75">
      <c r="A11" s="31" t="s">
        <v>41</v>
      </c>
      <c r="B11" s="32">
        <f>SUM(B8:B10)</f>
        <v>3460871</v>
      </c>
      <c r="C11" s="32">
        <f>SUM(C8:C10)</f>
        <v>2193543.7565</v>
      </c>
      <c r="D11" s="32">
        <f>SUM(D8:D10)</f>
        <v>1267327.2434999999</v>
      </c>
      <c r="E11" s="5"/>
    </row>
    <row r="12" spans="1:4" ht="12.75">
      <c r="A12" s="31"/>
      <c r="B12" s="16"/>
      <c r="C12" s="16"/>
      <c r="D12" s="16"/>
    </row>
    <row r="13" spans="1:4" ht="12.75">
      <c r="A13" s="31" t="s">
        <v>64</v>
      </c>
      <c r="B13" s="15">
        <f>SUM(C13:D13)</f>
        <v>1</v>
      </c>
      <c r="C13" s="72">
        <v>0.65097</v>
      </c>
      <c r="D13" s="72">
        <v>0.34903</v>
      </c>
    </row>
    <row r="14" spans="1:4" ht="12.75">
      <c r="A14" s="31"/>
      <c r="B14" s="15"/>
      <c r="C14" s="15"/>
      <c r="D14" s="15"/>
    </row>
    <row r="15" ht="12.75">
      <c r="A15" s="31" t="s">
        <v>42</v>
      </c>
    </row>
    <row r="16" spans="1:4" ht="12.75">
      <c r="A16" s="31" t="s">
        <v>43</v>
      </c>
      <c r="B16" s="16">
        <f>C16</f>
        <v>742718.22</v>
      </c>
      <c r="C16" s="104">
        <f>'ED WA'!D19</f>
        <v>742718.22</v>
      </c>
      <c r="D16" s="16"/>
    </row>
    <row r="17" spans="1:4" ht="12.75">
      <c r="A17" s="31" t="s">
        <v>44</v>
      </c>
      <c r="B17" s="16">
        <f>D17</f>
        <v>492258.1</v>
      </c>
      <c r="C17" s="16"/>
      <c r="D17" s="104">
        <f>'ED ID'!D19</f>
        <v>492258.1</v>
      </c>
    </row>
    <row r="18" spans="1:4" ht="12.75">
      <c r="A18" s="31" t="s">
        <v>45</v>
      </c>
      <c r="B18" s="103">
        <f>-'Ferc fees'!B18-'Ferc fees'!F18</f>
        <v>2106450</v>
      </c>
      <c r="C18" s="30">
        <f>B18*C13</f>
        <v>1371235.7565000001</v>
      </c>
      <c r="D18" s="30">
        <f>B18*D13</f>
        <v>735214.2435</v>
      </c>
    </row>
    <row r="19" spans="1:4" ht="12.75">
      <c r="A19" s="31" t="s">
        <v>46</v>
      </c>
      <c r="B19" s="33">
        <f>SUM(B16:B18)</f>
        <v>3341426.32</v>
      </c>
      <c r="C19" s="33">
        <f>SUM(C16:C18)</f>
        <v>2113953.9765</v>
      </c>
      <c r="D19" s="33">
        <f>SUM(D17:D18)</f>
        <v>1227472.3435</v>
      </c>
    </row>
    <row r="20" spans="2:4" ht="12.75">
      <c r="B20" s="63"/>
      <c r="C20" s="63"/>
      <c r="D20" s="63"/>
    </row>
    <row r="21" spans="1:4" ht="12.75">
      <c r="A21" s="31"/>
      <c r="B21" s="18"/>
      <c r="C21" s="18"/>
      <c r="D21" s="18"/>
    </row>
    <row r="22" spans="1:4" ht="13.5" thickBot="1">
      <c r="A22" s="31" t="s">
        <v>71</v>
      </c>
      <c r="B22" s="35">
        <f>B11-B19</f>
        <v>119444.68000000017</v>
      </c>
      <c r="C22" s="110">
        <f>C11-C19</f>
        <v>79589.78000000026</v>
      </c>
      <c r="D22" s="35">
        <f>D11-D19</f>
        <v>39854.89999999991</v>
      </c>
    </row>
    <row r="23" spans="2:4" ht="13.5" thickTop="1">
      <c r="B23" s="16"/>
      <c r="C23" s="16"/>
      <c r="D23" s="16"/>
    </row>
    <row r="25" ht="12.75">
      <c r="A25" s="10" t="s">
        <v>47</v>
      </c>
    </row>
    <row r="26" ht="12.75">
      <c r="A26" s="10" t="s">
        <v>48</v>
      </c>
    </row>
    <row r="27" spans="1:4" ht="12.75">
      <c r="A27" s="60" t="s">
        <v>89</v>
      </c>
      <c r="B27" s="62"/>
      <c r="C27" s="62"/>
      <c r="D27" s="62"/>
    </row>
    <row r="28" ht="12.75">
      <c r="A28" s="10" t="s">
        <v>49</v>
      </c>
    </row>
    <row r="29" ht="12.75">
      <c r="A29" s="10" t="s">
        <v>50</v>
      </c>
    </row>
    <row r="30" spans="1:4" ht="12.75">
      <c r="A30" s="10" t="s">
        <v>66</v>
      </c>
      <c r="C30" s="15"/>
      <c r="D30" s="15"/>
    </row>
  </sheetData>
  <printOptions horizontalCentered="1"/>
  <pageMargins left="1" right="1" top="1.25" bottom="1" header="0.5" footer="0.5"/>
  <pageSetup horizontalDpi="300" verticalDpi="300" orientation="portrait" r:id="rId1"/>
  <headerFooter alignWithMargins="0">
    <oddFooter>&amp;C&amp;F&amp;R&amp;"Abadi MT Condensed Light,Regular"&amp;9KKS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F16" sqref="F16"/>
    </sheetView>
  </sheetViews>
  <sheetFormatPr defaultColWidth="9.00390625" defaultRowHeight="12.75"/>
  <cols>
    <col min="1" max="1" width="6.00390625" style="1" customWidth="1"/>
    <col min="2" max="2" width="11.00390625" style="1" customWidth="1"/>
    <col min="3" max="3" width="12.00390625" style="1" customWidth="1"/>
    <col min="4" max="7" width="15.00390625" style="1" customWidth="1"/>
    <col min="8" max="8" width="3.875" style="1" customWidth="1"/>
    <col min="9" max="16384" width="11.00390625" style="1" customWidth="1"/>
  </cols>
  <sheetData>
    <row r="1" spans="1:7" s="25" customFormat="1" ht="15.75">
      <c r="A1" s="38" t="s">
        <v>58</v>
      </c>
      <c r="B1" s="24"/>
      <c r="C1" s="24"/>
      <c r="D1" s="24"/>
      <c r="E1" s="24"/>
      <c r="F1" s="24"/>
      <c r="G1" s="24"/>
    </row>
    <row r="2" spans="1:7" s="25" customFormat="1" ht="15.75">
      <c r="A2" s="38" t="s">
        <v>117</v>
      </c>
      <c r="B2" s="24"/>
      <c r="C2" s="24"/>
      <c r="D2" s="24"/>
      <c r="E2" s="24"/>
      <c r="F2" s="24"/>
      <c r="G2" s="24"/>
    </row>
    <row r="3" spans="1:7" s="25" customFormat="1" ht="15.75">
      <c r="A3" s="46" t="s">
        <v>92</v>
      </c>
      <c r="B3" s="24"/>
      <c r="C3" s="24"/>
      <c r="D3" s="24"/>
      <c r="E3" s="24"/>
      <c r="F3" s="24"/>
      <c r="G3" s="24"/>
    </row>
    <row r="4" ht="24.75" customHeight="1">
      <c r="F4" s="39" t="s">
        <v>60</v>
      </c>
    </row>
    <row r="5" spans="5:7" ht="12.75">
      <c r="E5" s="2" t="s">
        <v>0</v>
      </c>
      <c r="F5" s="2" t="s">
        <v>1</v>
      </c>
      <c r="G5" s="2" t="s">
        <v>2</v>
      </c>
    </row>
    <row r="6" spans="1:4" ht="12.75">
      <c r="A6" s="3" t="s">
        <v>3</v>
      </c>
      <c r="D6" s="4"/>
    </row>
    <row r="7" spans="1:4" ht="12.75">
      <c r="A7" s="3"/>
      <c r="D7" s="4"/>
    </row>
    <row r="8" ht="12.75">
      <c r="A8" s="1" t="s">
        <v>4</v>
      </c>
    </row>
    <row r="9" spans="2:13" ht="12.75">
      <c r="B9" s="1" t="s">
        <v>61</v>
      </c>
      <c r="E9" s="5">
        <f>F9+G9</f>
        <v>2513996</v>
      </c>
      <c r="F9" s="61">
        <v>2256609</v>
      </c>
      <c r="G9" s="61">
        <v>257387</v>
      </c>
      <c r="H9" s="50"/>
      <c r="I9" s="50"/>
      <c r="J9" s="50"/>
      <c r="K9" s="50"/>
      <c r="L9" s="50"/>
      <c r="M9" s="50"/>
    </row>
    <row r="10" spans="2:7" ht="12.75">
      <c r="B10" s="1" t="s">
        <v>5</v>
      </c>
      <c r="E10" s="5">
        <f>F10+G10</f>
        <v>272327520</v>
      </c>
      <c r="F10" s="47">
        <v>186986591</v>
      </c>
      <c r="G10" s="47">
        <v>85340929</v>
      </c>
    </row>
    <row r="11" spans="2:7" ht="12.75">
      <c r="B11" s="1" t="s">
        <v>6</v>
      </c>
      <c r="E11" s="5">
        <f>F11+G11</f>
        <v>338169809</v>
      </c>
      <c r="F11" s="47">
        <f>170107963+44465378</f>
        <v>214573341</v>
      </c>
      <c r="G11" s="47">
        <f>68672147+54924321</f>
        <v>123596468</v>
      </c>
    </row>
    <row r="12" spans="2:7" ht="12.75">
      <c r="B12" s="1" t="s">
        <v>7</v>
      </c>
      <c r="E12" s="5">
        <f>F12+G12</f>
        <v>5805643</v>
      </c>
      <c r="F12" s="47">
        <v>4032361</v>
      </c>
      <c r="G12" s="47">
        <v>1773282</v>
      </c>
    </row>
    <row r="13" spans="2:7" ht="12.75">
      <c r="B13" s="1" t="s">
        <v>8</v>
      </c>
      <c r="E13" s="6">
        <f>F13+G13</f>
        <v>945270</v>
      </c>
      <c r="F13" s="48">
        <v>800312</v>
      </c>
      <c r="G13" s="48">
        <v>144958</v>
      </c>
    </row>
    <row r="14" spans="1:7" ht="12.75">
      <c r="A14" s="1" t="s">
        <v>9</v>
      </c>
      <c r="E14" s="5">
        <f>SUM(E9:E13)</f>
        <v>619762238</v>
      </c>
      <c r="F14" s="58">
        <f>SUM(F9:F13)</f>
        <v>408649214</v>
      </c>
      <c r="G14" s="58">
        <f>SUM(G9:G13)</f>
        <v>211113024</v>
      </c>
    </row>
    <row r="15" spans="5:7" ht="12.75">
      <c r="E15" s="5"/>
      <c r="F15" s="5"/>
      <c r="G15" s="5"/>
    </row>
    <row r="16" spans="1:7" ht="12.75">
      <c r="A16" s="1" t="s">
        <v>10</v>
      </c>
      <c r="E16" s="5"/>
      <c r="F16" s="5"/>
      <c r="G16" s="5"/>
    </row>
    <row r="17" spans="2:7" ht="12.75">
      <c r="B17" s="1" t="s">
        <v>11</v>
      </c>
      <c r="E17" s="5">
        <f>F17+G17</f>
        <v>585757</v>
      </c>
      <c r="F17" s="47">
        <v>370593</v>
      </c>
      <c r="G17" s="47">
        <v>215164</v>
      </c>
    </row>
    <row r="18" spans="2:7" ht="12.75">
      <c r="B18" s="1" t="s">
        <v>12</v>
      </c>
      <c r="E18" s="5">
        <f>F18+G18</f>
        <v>303486</v>
      </c>
      <c r="F18" s="47">
        <v>196022</v>
      </c>
      <c r="G18" s="47">
        <v>107464</v>
      </c>
    </row>
    <row r="19" spans="2:12" ht="11.25" customHeight="1">
      <c r="B19" s="1" t="s">
        <v>13</v>
      </c>
      <c r="E19" s="7">
        <f>F19+G19</f>
        <v>2778121</v>
      </c>
      <c r="F19" s="49">
        <v>1963015</v>
      </c>
      <c r="G19" s="49">
        <v>815106</v>
      </c>
      <c r="J19" s="56"/>
      <c r="K19" s="56"/>
      <c r="L19" s="56"/>
    </row>
    <row r="20" spans="2:12" ht="12.75" customHeight="1" hidden="1">
      <c r="B20" s="43"/>
      <c r="E20" s="7"/>
      <c r="F20" s="44"/>
      <c r="G20" s="44"/>
      <c r="J20" s="56"/>
      <c r="K20" s="56"/>
      <c r="L20" s="56"/>
    </row>
    <row r="21" spans="2:12" ht="12.75" hidden="1">
      <c r="B21" s="43" t="s">
        <v>59</v>
      </c>
      <c r="E21" s="7">
        <f>F21+G21</f>
        <v>0</v>
      </c>
      <c r="F21" s="44">
        <v>0</v>
      </c>
      <c r="G21" s="44">
        <v>0</v>
      </c>
      <c r="J21" s="56"/>
      <c r="K21" s="56"/>
      <c r="L21" s="56"/>
    </row>
    <row r="22" spans="1:12" ht="12.75">
      <c r="A22" s="1" t="s">
        <v>14</v>
      </c>
      <c r="E22" s="8">
        <f>SUM(E17:E21)</f>
        <v>3667364</v>
      </c>
      <c r="F22" s="8">
        <f>SUM(F17:F21)</f>
        <v>2529630</v>
      </c>
      <c r="G22" s="8">
        <f>SUM(G17:G21)</f>
        <v>1137734</v>
      </c>
      <c r="J22" s="57"/>
      <c r="K22" s="56"/>
      <c r="L22" s="56"/>
    </row>
    <row r="23" spans="5:12" ht="12.75">
      <c r="E23" s="6"/>
      <c r="F23" s="9"/>
      <c r="G23" s="9"/>
      <c r="J23" s="56"/>
      <c r="K23" s="56"/>
      <c r="L23" s="56"/>
    </row>
    <row r="24" spans="1:7" ht="12.75">
      <c r="A24" s="3" t="s">
        <v>15</v>
      </c>
      <c r="E24" s="5">
        <f>E14+E22</f>
        <v>623429602</v>
      </c>
      <c r="F24" s="58">
        <f>F14+F22</f>
        <v>411178844</v>
      </c>
      <c r="G24" s="58">
        <f>G14+G22</f>
        <v>212250758</v>
      </c>
    </row>
    <row r="25" spans="4:12" ht="12.75">
      <c r="D25" s="54"/>
      <c r="E25" s="10"/>
      <c r="F25" s="55"/>
      <c r="G25" s="10"/>
      <c r="I25" s="5"/>
      <c r="L25" s="5"/>
    </row>
    <row r="26" spans="1:7" ht="12.75">
      <c r="A26" s="3" t="s">
        <v>16</v>
      </c>
      <c r="E26" s="10"/>
      <c r="F26" s="10"/>
      <c r="G26" s="10"/>
    </row>
    <row r="27" spans="1:7" ht="12.75">
      <c r="A27" s="1" t="s">
        <v>17</v>
      </c>
      <c r="E27" s="10"/>
      <c r="F27" s="59">
        <v>0.001</v>
      </c>
      <c r="G27" s="37"/>
    </row>
    <row r="28" spans="1:7" ht="12.75">
      <c r="A28" s="1" t="s">
        <v>18</v>
      </c>
      <c r="D28" s="5"/>
      <c r="E28" s="10"/>
      <c r="F28" s="51">
        <v>0.002</v>
      </c>
      <c r="G28" s="70">
        <v>0.002507</v>
      </c>
    </row>
    <row r="29" spans="5:7" ht="12.75">
      <c r="E29" s="10"/>
      <c r="F29" s="10"/>
      <c r="G29" s="10"/>
    </row>
    <row r="30" spans="1:7" s="3" customFormat="1" ht="12.75">
      <c r="A30" s="3" t="s">
        <v>19</v>
      </c>
      <c r="E30" s="11">
        <f>F30+G30</f>
        <v>1354421</v>
      </c>
      <c r="F30" s="11">
        <f>ROUND(F27*50000+(F24-50000)*F28,0)</f>
        <v>822308</v>
      </c>
      <c r="G30" s="11">
        <f>ROUND(G24*G28,0)</f>
        <v>532113</v>
      </c>
    </row>
    <row r="31" spans="5:7" ht="6" customHeight="1">
      <c r="E31" s="12"/>
      <c r="F31" s="12"/>
      <c r="G31" s="12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2:7" ht="12.75">
      <c r="B35" s="13" t="s">
        <v>20</v>
      </c>
      <c r="C35" s="1" t="s">
        <v>68</v>
      </c>
      <c r="E35" s="10"/>
      <c r="F35" s="10"/>
      <c r="G35" s="10"/>
    </row>
    <row r="36" spans="2:7" ht="12.75">
      <c r="B36" s="13"/>
      <c r="C36" s="1" t="s">
        <v>21</v>
      </c>
      <c r="E36" s="10"/>
      <c r="F36" s="10"/>
      <c r="G36" s="10"/>
    </row>
    <row r="37" spans="2:7" ht="12.75">
      <c r="B37" s="13"/>
      <c r="C37" s="1" t="s">
        <v>22</v>
      </c>
      <c r="E37" s="10"/>
      <c r="F37" s="10"/>
      <c r="G37" s="10"/>
    </row>
    <row r="38" spans="2:7" ht="12.75">
      <c r="B38" s="13"/>
      <c r="E38" s="10"/>
      <c r="F38" s="10"/>
      <c r="G38" s="10"/>
    </row>
    <row r="39" spans="2:7" ht="12.75">
      <c r="B39" s="13" t="s">
        <v>20</v>
      </c>
      <c r="C39" s="1" t="s">
        <v>69</v>
      </c>
      <c r="E39" s="10"/>
      <c r="F39" s="10"/>
      <c r="G39" s="10"/>
    </row>
    <row r="40" spans="2:7" ht="12.75">
      <c r="B40" s="13"/>
      <c r="C40" s="50" t="s">
        <v>75</v>
      </c>
      <c r="D40" s="50"/>
      <c r="E40" s="60"/>
      <c r="F40" s="60"/>
      <c r="G40" s="60"/>
    </row>
    <row r="41" spans="2:7" ht="12.75">
      <c r="B41" s="13"/>
      <c r="E41" s="10"/>
      <c r="F41" s="10"/>
      <c r="G41" s="10"/>
    </row>
    <row r="42" spans="1:7" ht="12.75">
      <c r="A42" s="1" t="s">
        <v>23</v>
      </c>
      <c r="E42" s="10"/>
      <c r="F42" s="10"/>
      <c r="G42" s="10"/>
    </row>
    <row r="43" spans="1:2" ht="12.75">
      <c r="A43" s="14">
        <v>1</v>
      </c>
      <c r="B43" s="1" t="s">
        <v>24</v>
      </c>
    </row>
    <row r="44" spans="1:10" ht="12.75">
      <c r="A44" s="14">
        <v>2</v>
      </c>
      <c r="B44" s="45" t="s">
        <v>93</v>
      </c>
      <c r="G44" s="50"/>
      <c r="J44" s="1" t="s">
        <v>65</v>
      </c>
    </row>
    <row r="45" spans="1:7" ht="12.75">
      <c r="A45" s="14"/>
      <c r="E45" s="15"/>
      <c r="F45" s="15"/>
      <c r="G45" s="15"/>
    </row>
    <row r="46" spans="2:7" ht="12.75">
      <c r="B46" s="14"/>
      <c r="C46" s="36"/>
      <c r="F46" s="15"/>
      <c r="G46" s="15"/>
    </row>
    <row r="47" ht="12.75">
      <c r="B47" s="14"/>
    </row>
    <row r="48" spans="1:7" ht="12.75">
      <c r="A48" s="3" t="s">
        <v>25</v>
      </c>
      <c r="D48" s="4"/>
      <c r="E48" s="5"/>
      <c r="F48" s="5"/>
      <c r="G48" s="5"/>
    </row>
    <row r="49" spans="5:7" ht="12.75">
      <c r="E49" s="5"/>
      <c r="F49" s="5"/>
      <c r="G49" s="5"/>
    </row>
    <row r="50" spans="1:7" ht="12.75">
      <c r="A50" s="1" t="s">
        <v>4</v>
      </c>
      <c r="E50" s="5"/>
      <c r="F50" s="5"/>
      <c r="G50" s="5"/>
    </row>
    <row r="51" spans="2:7" ht="12.75">
      <c r="B51" s="1" t="s">
        <v>62</v>
      </c>
      <c r="E51" s="16">
        <f>F51+G51</f>
        <v>-1009810</v>
      </c>
      <c r="F51" s="74">
        <v>-719502</v>
      </c>
      <c r="G51" s="74">
        <v>-290308</v>
      </c>
    </row>
    <row r="52" spans="2:7" ht="12.75">
      <c r="B52" s="1" t="s">
        <v>26</v>
      </c>
      <c r="E52" s="16">
        <f>F52+G52</f>
        <v>194861520</v>
      </c>
      <c r="F52" s="74">
        <v>137710428</v>
      </c>
      <c r="G52" s="74">
        <v>57151092</v>
      </c>
    </row>
    <row r="53" spans="2:7" ht="12.75">
      <c r="B53" s="1" t="s">
        <v>27</v>
      </c>
      <c r="E53" s="16">
        <f>F53+G53</f>
        <v>114472273</v>
      </c>
      <c r="F53" s="74">
        <f>78855257+3683358</f>
        <v>82538615</v>
      </c>
      <c r="G53" s="74">
        <f>29654766+2278892</f>
        <v>31933658</v>
      </c>
    </row>
    <row r="54" spans="2:7" ht="12.75">
      <c r="B54" s="1" t="s">
        <v>28</v>
      </c>
      <c r="E54" s="17">
        <f>F54+G54</f>
        <v>544374</v>
      </c>
      <c r="F54" s="75">
        <v>490226</v>
      </c>
      <c r="G54" s="75">
        <v>54148</v>
      </c>
    </row>
    <row r="55" spans="1:7" ht="12.75">
      <c r="A55" s="1" t="s">
        <v>29</v>
      </c>
      <c r="E55" s="16">
        <f>SUM(E51:E54)</f>
        <v>308868357</v>
      </c>
      <c r="F55" s="16">
        <f>SUM(F51:F54)</f>
        <v>220019767</v>
      </c>
      <c r="G55" s="16">
        <f>SUM(G51:G54)</f>
        <v>88848590</v>
      </c>
    </row>
    <row r="56" spans="5:7" ht="12.75">
      <c r="E56" s="16"/>
      <c r="F56" s="16"/>
      <c r="G56" s="16"/>
    </row>
    <row r="57" spans="1:7" ht="12.75">
      <c r="A57" s="1" t="s">
        <v>30</v>
      </c>
      <c r="E57" s="16"/>
      <c r="F57" s="16"/>
      <c r="G57" s="16"/>
    </row>
    <row r="58" spans="2:7" ht="12.75">
      <c r="B58" s="1" t="s">
        <v>31</v>
      </c>
      <c r="E58" s="16">
        <f>F58+G58</f>
        <v>28820</v>
      </c>
      <c r="F58" s="74">
        <v>15567</v>
      </c>
      <c r="G58" s="74">
        <v>13253</v>
      </c>
    </row>
    <row r="59" spans="2:7" ht="12.75">
      <c r="B59" s="1" t="s">
        <v>32</v>
      </c>
      <c r="E59" s="16">
        <f>F59+G59</f>
        <v>4014858</v>
      </c>
      <c r="F59" s="74">
        <v>3485757</v>
      </c>
      <c r="G59" s="74">
        <v>529101</v>
      </c>
    </row>
    <row r="60" spans="2:7" ht="12.75">
      <c r="B60" s="1" t="s">
        <v>33</v>
      </c>
      <c r="E60" s="18">
        <f>F60+G60</f>
        <v>0</v>
      </c>
      <c r="F60" s="76">
        <v>0</v>
      </c>
      <c r="G60" s="76">
        <v>0</v>
      </c>
    </row>
    <row r="61" spans="1:7" ht="12.75">
      <c r="A61" s="1" t="s">
        <v>14</v>
      </c>
      <c r="E61" s="19">
        <f>SUM(E58:E60)</f>
        <v>4043678</v>
      </c>
      <c r="F61" s="19">
        <f>SUM(F58:F60)</f>
        <v>3501324</v>
      </c>
      <c r="G61" s="19">
        <f>SUM(G58:G60)</f>
        <v>542354</v>
      </c>
    </row>
    <row r="62" spans="5:7" ht="12.75">
      <c r="E62" s="17"/>
      <c r="F62" s="17"/>
      <c r="G62" s="17"/>
    </row>
    <row r="63" spans="1:7" ht="12.75">
      <c r="A63" s="3" t="s">
        <v>34</v>
      </c>
      <c r="E63" s="16">
        <f>E55+E61</f>
        <v>312912035</v>
      </c>
      <c r="F63" s="16">
        <f>F55+F61</f>
        <v>223521091</v>
      </c>
      <c r="G63" s="16">
        <f>G55+G61</f>
        <v>89390944</v>
      </c>
    </row>
    <row r="64" spans="5:7" ht="12.75">
      <c r="E64" s="10"/>
      <c r="F64" s="10"/>
      <c r="G64" s="10"/>
    </row>
    <row r="65" spans="1:7" ht="12.75">
      <c r="A65" s="3" t="s">
        <v>16</v>
      </c>
      <c r="E65" s="10"/>
      <c r="F65" s="10"/>
      <c r="G65" s="10"/>
    </row>
    <row r="66" spans="1:7" ht="12.75">
      <c r="A66" s="1" t="s">
        <v>17</v>
      </c>
      <c r="E66" s="10"/>
      <c r="F66" s="40">
        <f>F27</f>
        <v>0.001</v>
      </c>
      <c r="G66" s="41"/>
    </row>
    <row r="67" spans="1:7" ht="12.75">
      <c r="A67" s="1" t="s">
        <v>18</v>
      </c>
      <c r="D67" s="5"/>
      <c r="E67" s="10"/>
      <c r="F67" s="42">
        <f>F28</f>
        <v>0.002</v>
      </c>
      <c r="G67" s="42">
        <f>G28</f>
        <v>0.002507</v>
      </c>
    </row>
    <row r="68" spans="5:7" ht="12.75">
      <c r="E68" s="10"/>
      <c r="F68" s="10"/>
      <c r="G68" s="20"/>
    </row>
    <row r="69" spans="1:7" ht="13.5" thickBot="1">
      <c r="A69" s="3" t="s">
        <v>19</v>
      </c>
      <c r="B69" s="3"/>
      <c r="C69" s="3"/>
      <c r="D69" s="3"/>
      <c r="E69" s="21">
        <f>F69+G69</f>
        <v>671095.096608</v>
      </c>
      <c r="F69" s="21">
        <f>ROUND(F66*50000+(F63-50000)*F67,0)</f>
        <v>446992</v>
      </c>
      <c r="G69" s="22">
        <f>G63*G67</f>
        <v>224103.09660800002</v>
      </c>
    </row>
    <row r="70" spans="4:7" ht="13.5" thickTop="1">
      <c r="D70" s="54"/>
      <c r="E70" s="16"/>
      <c r="F70" s="53"/>
      <c r="G70" s="16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2:7" ht="12.75">
      <c r="B73" s="13" t="str">
        <f>B39</f>
        <v>-</v>
      </c>
      <c r="C73" s="1" t="s">
        <v>70</v>
      </c>
      <c r="E73" s="10"/>
      <c r="F73" s="10"/>
      <c r="G73" s="10"/>
    </row>
    <row r="74" spans="2:7" ht="12.75">
      <c r="B74" s="13"/>
      <c r="C74" s="1" t="s">
        <v>35</v>
      </c>
      <c r="E74" s="10"/>
      <c r="F74" s="10"/>
      <c r="G74" s="10"/>
    </row>
    <row r="75" spans="2:7" ht="12.75">
      <c r="B75" s="13"/>
      <c r="E75" s="10"/>
      <c r="F75" s="10"/>
      <c r="G75" s="10"/>
    </row>
    <row r="76" spans="1:7" ht="12.75">
      <c r="A76" s="1" t="s">
        <v>23</v>
      </c>
      <c r="E76" s="10"/>
      <c r="F76" s="10"/>
      <c r="G76" s="10"/>
    </row>
    <row r="77" spans="1:8" ht="12.75">
      <c r="A77" s="14">
        <v>1</v>
      </c>
      <c r="B77" s="1" t="s">
        <v>63</v>
      </c>
      <c r="H77" s="13"/>
    </row>
    <row r="78" spans="1:8" ht="12.75">
      <c r="A78" s="14">
        <v>2</v>
      </c>
      <c r="B78" s="45" t="str">
        <f>B44</f>
        <v>Rate from 2008 Commission Fees letters/orders:  WA, 02/29/08 (per website form);  ID, 04/25/08</v>
      </c>
      <c r="H78" s="23"/>
    </row>
    <row r="79" ht="12.75">
      <c r="B79" s="14"/>
    </row>
    <row r="80" ht="12.75">
      <c r="B80" s="14"/>
    </row>
  </sheetData>
  <printOptions/>
  <pageMargins left="0.85" right="0.8" top="1.25" bottom="1" header="0.5" footer="0.5"/>
  <pageSetup horizontalDpi="300" verticalDpi="300" orientation="portrait" scale="90" r:id="rId3"/>
  <headerFooter alignWithMargins="0">
    <oddFooter>&amp;C&amp;F&amp;R&amp;"Abadi MT Condensed Light,Regular"&amp;9KKS &amp;D</oddFooter>
  </headerFooter>
  <rowBreaks count="1" manualBreakCount="1">
    <brk id="4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00390625" defaultRowHeight="12.75"/>
  <cols>
    <col min="1" max="1" width="28.50390625" style="64" customWidth="1"/>
    <col min="2" max="2" width="13.125" style="64" customWidth="1"/>
    <col min="3" max="3" width="12.625" style="64" customWidth="1"/>
    <col min="4" max="4" width="19.875" style="64" bestFit="1" customWidth="1"/>
    <col min="5" max="5" width="11.875" style="64" customWidth="1"/>
    <col min="6" max="6" width="18.00390625" style="64" customWidth="1"/>
    <col min="7" max="16384" width="9.375" style="64" customWidth="1"/>
  </cols>
  <sheetData>
    <row r="1" ht="12">
      <c r="A1" s="64" t="s">
        <v>94</v>
      </c>
    </row>
    <row r="3" spans="1:6" ht="27">
      <c r="A3" s="67" t="s">
        <v>95</v>
      </c>
      <c r="B3" s="77" t="s">
        <v>96</v>
      </c>
      <c r="C3" s="77" t="s">
        <v>97</v>
      </c>
      <c r="D3" s="67" t="s">
        <v>98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60838.96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60838.96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60838.96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62642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62642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62642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62045.89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62045.89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62045.89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62045.89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62045.89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62045.89</v>
      </c>
    </row>
    <row r="19" spans="1:4" ht="12.75">
      <c r="A19" s="68" t="s">
        <v>0</v>
      </c>
      <c r="B19" s="73"/>
      <c r="C19" s="69"/>
      <c r="D19" s="82">
        <v>742718.22</v>
      </c>
    </row>
  </sheetData>
  <printOptions/>
  <pageMargins left="0.75" right="0.75" top="1" bottom="1" header="0.5" footer="0.5"/>
  <pageSetup horizontalDpi="600" verticalDpi="600" orientation="portrait" scale="82" r:id="rId1"/>
  <headerFooter alignWithMargins="0">
    <oddFooter>&amp;C&amp;F&amp;A&amp;R&amp;D&amp;T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7" sqref="E7"/>
    </sheetView>
  </sheetViews>
  <sheetFormatPr defaultColWidth="9.00390625" defaultRowHeight="12.75"/>
  <cols>
    <col min="1" max="1" width="25.125" style="64" customWidth="1"/>
    <col min="2" max="2" width="13.125" style="64" customWidth="1"/>
    <col min="3" max="3" width="13.875" style="64" customWidth="1"/>
    <col min="4" max="4" width="14.125" style="64" customWidth="1"/>
    <col min="5" max="5" width="9.125" style="64" customWidth="1"/>
    <col min="6" max="16384" width="9.375" style="64" customWidth="1"/>
  </cols>
  <sheetData>
    <row r="1" ht="12">
      <c r="A1" s="64" t="s">
        <v>94</v>
      </c>
    </row>
    <row r="3" spans="1:6" s="101" customFormat="1" ht="41.25">
      <c r="A3" s="100" t="s">
        <v>112</v>
      </c>
      <c r="B3" s="66" t="s">
        <v>96</v>
      </c>
      <c r="C3" s="66" t="s">
        <v>97</v>
      </c>
      <c r="D3" s="100" t="s">
        <v>98</v>
      </c>
      <c r="E3" s="100" t="s">
        <v>113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40941.67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40941.67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29377.76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42333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42333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42333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42333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42333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42333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42333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42333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42333</v>
      </c>
    </row>
    <row r="19" spans="1:4" ht="12.75">
      <c r="A19" s="68" t="s">
        <v>0</v>
      </c>
      <c r="B19" s="73"/>
      <c r="C19" s="69"/>
      <c r="D19" s="82">
        <v>492258.1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C21" sqref="C21"/>
    </sheetView>
  </sheetViews>
  <sheetFormatPr defaultColWidth="9.00390625" defaultRowHeight="12.75"/>
  <cols>
    <col min="1" max="1" width="11.625" style="86" customWidth="1"/>
    <col min="2" max="2" width="16.875" style="86" bestFit="1" customWidth="1"/>
    <col min="3" max="3" width="16.00390625" style="86" bestFit="1" customWidth="1"/>
    <col min="4" max="4" width="17.625" style="86" bestFit="1" customWidth="1"/>
    <col min="5" max="5" width="2.50390625" style="86" customWidth="1"/>
    <col min="6" max="6" width="15.00390625" style="86" customWidth="1"/>
    <col min="7" max="7" width="14.00390625" style="86" customWidth="1"/>
    <col min="8" max="8" width="16.00390625" style="86" bestFit="1" customWidth="1"/>
    <col min="9" max="16384" width="9.375" style="86" customWidth="1"/>
  </cols>
  <sheetData>
    <row r="2" spans="1:8" ht="12.75">
      <c r="A2" s="83"/>
      <c r="B2" s="108" t="s">
        <v>87</v>
      </c>
      <c r="C2" s="108"/>
      <c r="D2" s="108"/>
      <c r="E2" s="85"/>
      <c r="F2" s="108" t="s">
        <v>86</v>
      </c>
      <c r="G2" s="108"/>
      <c r="H2" s="108"/>
    </row>
    <row r="3" spans="1:8" ht="12.75">
      <c r="A3" s="83"/>
      <c r="B3" s="109" t="s">
        <v>88</v>
      </c>
      <c r="C3" s="109"/>
      <c r="D3" s="109"/>
      <c r="E3" s="85"/>
      <c r="F3" s="109" t="s">
        <v>85</v>
      </c>
      <c r="G3" s="109"/>
      <c r="H3" s="109"/>
    </row>
    <row r="4" spans="1:8" ht="12.75">
      <c r="A4" s="83"/>
      <c r="B4" s="88" t="s">
        <v>80</v>
      </c>
      <c r="C4" s="89"/>
      <c r="D4" s="90" t="s">
        <v>81</v>
      </c>
      <c r="E4" s="85"/>
      <c r="F4" s="88" t="s">
        <v>80</v>
      </c>
      <c r="G4" s="89"/>
      <c r="H4" s="90" t="s">
        <v>81</v>
      </c>
    </row>
    <row r="5" spans="1:8" ht="12.75">
      <c r="A5" s="83"/>
      <c r="B5" s="91" t="s">
        <v>82</v>
      </c>
      <c r="C5" s="87" t="s">
        <v>83</v>
      </c>
      <c r="D5" s="92" t="s">
        <v>84</v>
      </c>
      <c r="E5" s="85"/>
      <c r="F5" s="91" t="s">
        <v>82</v>
      </c>
      <c r="G5" s="87" t="s">
        <v>83</v>
      </c>
      <c r="H5" s="92" t="s">
        <v>84</v>
      </c>
    </row>
    <row r="6" spans="1:8" ht="12.75">
      <c r="A6" s="93">
        <v>37894</v>
      </c>
      <c r="B6" s="94">
        <v>-150000</v>
      </c>
      <c r="C6" s="94"/>
      <c r="D6" s="94">
        <f>B6</f>
        <v>-150000</v>
      </c>
      <c r="E6" s="85"/>
      <c r="F6" s="95">
        <v>-20833</v>
      </c>
      <c r="G6" s="95"/>
      <c r="H6" s="95">
        <f>F6</f>
        <v>-20833</v>
      </c>
    </row>
    <row r="7" spans="1:8" ht="12.75">
      <c r="A7" s="93">
        <v>37925</v>
      </c>
      <c r="B7" s="94">
        <v>-150000</v>
      </c>
      <c r="C7" s="94"/>
      <c r="D7" s="84">
        <f>D6+B7+C7</f>
        <v>-300000</v>
      </c>
      <c r="E7" s="85"/>
      <c r="F7" s="95">
        <v>-20833</v>
      </c>
      <c r="G7" s="95"/>
      <c r="H7" s="84">
        <f>H6+F7+G7</f>
        <v>-41666</v>
      </c>
    </row>
    <row r="8" spans="1:8" ht="12.75">
      <c r="A8" s="93">
        <v>37955</v>
      </c>
      <c r="B8" s="94">
        <v>-150000</v>
      </c>
      <c r="C8" s="94"/>
      <c r="D8" s="84">
        <f>D7+B8+C8</f>
        <v>-450000</v>
      </c>
      <c r="E8" s="85"/>
      <c r="F8" s="95">
        <v>-20833</v>
      </c>
      <c r="G8" s="95"/>
      <c r="H8" s="84">
        <f aca="true" t="shared" si="0" ref="H8:H17">H7+F8+G8</f>
        <v>-62499</v>
      </c>
    </row>
    <row r="9" spans="1:8" ht="12.75">
      <c r="A9" s="93">
        <v>37986</v>
      </c>
      <c r="B9" s="94">
        <v>-150000</v>
      </c>
      <c r="C9" s="94"/>
      <c r="D9" s="84">
        <f>D8+B9+C9</f>
        <v>-600000</v>
      </c>
      <c r="E9" s="85"/>
      <c r="F9" s="95">
        <v>-20833</v>
      </c>
      <c r="G9" s="95"/>
      <c r="H9" s="84">
        <f t="shared" si="0"/>
        <v>-83332</v>
      </c>
    </row>
    <row r="10" spans="1:8" ht="12.75">
      <c r="A10" s="93">
        <v>38017</v>
      </c>
      <c r="B10" s="94">
        <v>-150000</v>
      </c>
      <c r="C10" s="94"/>
      <c r="D10" s="84">
        <f aca="true" t="shared" si="1" ref="D10:D17">D9+B10+C10</f>
        <v>-750000</v>
      </c>
      <c r="E10" s="85"/>
      <c r="F10" s="95">
        <v>-20833</v>
      </c>
      <c r="G10" s="95"/>
      <c r="H10" s="84">
        <f t="shared" si="0"/>
        <v>-104165</v>
      </c>
    </row>
    <row r="11" spans="1:8" ht="12.75">
      <c r="A11" s="93">
        <v>38046</v>
      </c>
      <c r="B11" s="94">
        <v>-150000</v>
      </c>
      <c r="C11" s="94"/>
      <c r="D11" s="84">
        <f t="shared" si="1"/>
        <v>-900000</v>
      </c>
      <c r="E11" s="85"/>
      <c r="F11" s="95">
        <v>-20833</v>
      </c>
      <c r="G11" s="95"/>
      <c r="H11" s="84">
        <f t="shared" si="0"/>
        <v>-124998</v>
      </c>
    </row>
    <row r="12" spans="1:8" ht="12.75">
      <c r="A12" s="93">
        <v>38077</v>
      </c>
      <c r="B12" s="94">
        <v>-150000</v>
      </c>
      <c r="C12" s="94"/>
      <c r="D12" s="84">
        <f t="shared" si="1"/>
        <v>-1050000</v>
      </c>
      <c r="E12" s="85"/>
      <c r="F12" s="95">
        <v>-20833</v>
      </c>
      <c r="G12" s="95"/>
      <c r="H12" s="84">
        <f t="shared" si="0"/>
        <v>-145831</v>
      </c>
    </row>
    <row r="13" spans="1:8" ht="12.75">
      <c r="A13" s="93">
        <v>38107</v>
      </c>
      <c r="B13" s="94">
        <v>-150000</v>
      </c>
      <c r="C13" s="94"/>
      <c r="D13" s="84">
        <f t="shared" si="1"/>
        <v>-1200000</v>
      </c>
      <c r="E13" s="85"/>
      <c r="F13" s="95">
        <v>-20833</v>
      </c>
      <c r="G13" s="95"/>
      <c r="H13" s="84">
        <f t="shared" si="0"/>
        <v>-166664</v>
      </c>
    </row>
    <row r="14" spans="1:8" ht="12.75">
      <c r="A14" s="93">
        <v>38138</v>
      </c>
      <c r="B14" s="94">
        <v>-150000</v>
      </c>
      <c r="C14" s="94"/>
      <c r="D14" s="84">
        <f t="shared" si="1"/>
        <v>-1350000</v>
      </c>
      <c r="E14" s="85"/>
      <c r="F14" s="95">
        <v>-20833</v>
      </c>
      <c r="G14" s="95"/>
      <c r="H14" s="84">
        <f t="shared" si="0"/>
        <v>-187497</v>
      </c>
    </row>
    <row r="15" spans="1:8" ht="12.75">
      <c r="A15" s="93">
        <v>38168</v>
      </c>
      <c r="B15" s="94">
        <v>-150000</v>
      </c>
      <c r="C15" s="84">
        <v>1867187</v>
      </c>
      <c r="D15" s="84">
        <f t="shared" si="1"/>
        <v>367187</v>
      </c>
      <c r="E15" s="85"/>
      <c r="F15" s="95">
        <v>-20833</v>
      </c>
      <c r="G15" s="95"/>
      <c r="H15" s="84">
        <f t="shared" si="0"/>
        <v>-208330</v>
      </c>
    </row>
    <row r="16" spans="1:8" ht="12.75">
      <c r="A16" s="93">
        <v>38199</v>
      </c>
      <c r="B16" s="94">
        <v>-150000</v>
      </c>
      <c r="C16" s="94"/>
      <c r="D16" s="84">
        <f t="shared" si="1"/>
        <v>217187</v>
      </c>
      <c r="E16" s="85"/>
      <c r="F16" s="95">
        <v>-20833</v>
      </c>
      <c r="G16" s="94">
        <v>239263</v>
      </c>
      <c r="H16" s="84">
        <f t="shared" si="0"/>
        <v>10100</v>
      </c>
    </row>
    <row r="17" spans="1:8" ht="12.75">
      <c r="A17" s="93">
        <v>38230</v>
      </c>
      <c r="B17" s="96">
        <v>-217187</v>
      </c>
      <c r="C17" s="96"/>
      <c r="D17" s="87">
        <f t="shared" si="1"/>
        <v>0</v>
      </c>
      <c r="E17" s="85"/>
      <c r="F17" s="97">
        <v>-10100</v>
      </c>
      <c r="G17" s="97"/>
      <c r="H17" s="87">
        <f t="shared" si="0"/>
        <v>0</v>
      </c>
    </row>
    <row r="18" spans="1:8" ht="12.75">
      <c r="A18" s="83"/>
      <c r="B18" s="106">
        <f>SUM(B6:B17)</f>
        <v>-1867187</v>
      </c>
      <c r="C18" s="106">
        <f>SUM(C6:C17)</f>
        <v>1867187</v>
      </c>
      <c r="D18" s="98">
        <f>SUM(D6:D17)</f>
        <v>-6165626</v>
      </c>
      <c r="E18" s="99"/>
      <c r="F18" s="105">
        <f>SUM(F6:F17)</f>
        <v>-239263</v>
      </c>
      <c r="G18" s="105">
        <f>SUM(G6:G17)</f>
        <v>239263</v>
      </c>
      <c r="H18" s="99">
        <f>SUM(H6:H17)</f>
        <v>-1135715</v>
      </c>
    </row>
    <row r="19" spans="1:8" ht="12.75">
      <c r="A19" s="83"/>
      <c r="B19" s="83"/>
      <c r="C19" s="83"/>
      <c r="D19" s="83"/>
      <c r="E19" s="85"/>
      <c r="F19" s="85"/>
      <c r="G19" s="85"/>
      <c r="H19" s="85"/>
    </row>
  </sheetData>
  <mergeCells count="4">
    <mergeCell ref="F2:H2"/>
    <mergeCell ref="F3:H3"/>
    <mergeCell ref="B2:D2"/>
    <mergeCell ref="B3:D3"/>
  </mergeCells>
  <printOptions/>
  <pageMargins left="0.75" right="0.75" top="1" bottom="1" header="0.5" footer="0.5"/>
  <pageSetup horizontalDpi="600" verticalDpi="600" orientation="portrait" scale="91" r:id="rId1"/>
  <headerFooter alignWithMargins="0">
    <oddFooter>&amp;C&amp;F&amp;A&amp;R&amp;D&amp;T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6" sqref="E16"/>
    </sheetView>
  </sheetViews>
  <sheetFormatPr defaultColWidth="9.00390625" defaultRowHeight="12.75"/>
  <cols>
    <col min="1" max="1" width="23.625" style="64" customWidth="1"/>
    <col min="2" max="2" width="14.50390625" style="64" customWidth="1"/>
    <col min="3" max="3" width="14.00390625" style="64" customWidth="1"/>
    <col min="4" max="4" width="19.875" style="64" bestFit="1" customWidth="1"/>
    <col min="5" max="5" width="18.375" style="64" bestFit="1" customWidth="1"/>
    <col min="6" max="16384" width="9.375" style="64" customWidth="1"/>
  </cols>
  <sheetData>
    <row r="1" ht="26.25" customHeight="1">
      <c r="A1" s="64" t="s">
        <v>94</v>
      </c>
    </row>
    <row r="3" spans="1:6" s="101" customFormat="1" ht="41.25">
      <c r="A3" s="100" t="s">
        <v>114</v>
      </c>
      <c r="B3" s="66" t="s">
        <v>96</v>
      </c>
      <c r="C3" s="66" t="s">
        <v>97</v>
      </c>
      <c r="D3" s="100" t="s">
        <v>115</v>
      </c>
      <c r="E3" s="100" t="s">
        <v>78</v>
      </c>
      <c r="F3" s="100" t="s">
        <v>79</v>
      </c>
    </row>
    <row r="5" spans="1:4" ht="12.75">
      <c r="A5" s="78"/>
      <c r="B5" s="79"/>
      <c r="C5" s="80"/>
      <c r="D5" s="65" t="s">
        <v>77</v>
      </c>
    </row>
    <row r="6" spans="1:4" ht="12.75">
      <c r="A6" s="66" t="s">
        <v>76</v>
      </c>
      <c r="B6" s="66" t="s">
        <v>99</v>
      </c>
      <c r="C6" s="77" t="s">
        <v>100</v>
      </c>
      <c r="D6" s="81"/>
    </row>
    <row r="7" spans="1:4" ht="12.75">
      <c r="A7" s="66" t="s">
        <v>72</v>
      </c>
      <c r="B7" s="66" t="s">
        <v>101</v>
      </c>
      <c r="C7" s="77" t="s">
        <v>102</v>
      </c>
      <c r="D7" s="82">
        <v>34874.59</v>
      </c>
    </row>
    <row r="8" spans="1:4" ht="12.75">
      <c r="A8" s="66" t="s">
        <v>73</v>
      </c>
      <c r="B8" s="66" t="s">
        <v>101</v>
      </c>
      <c r="C8" s="77" t="s">
        <v>102</v>
      </c>
      <c r="D8" s="82">
        <v>34874.59</v>
      </c>
    </row>
    <row r="9" spans="1:4" ht="12.75">
      <c r="A9" s="66" t="s">
        <v>74</v>
      </c>
      <c r="B9" s="66" t="s">
        <v>101</v>
      </c>
      <c r="C9" s="77" t="s">
        <v>102</v>
      </c>
      <c r="D9" s="82">
        <v>34874.67</v>
      </c>
    </row>
    <row r="10" spans="1:4" ht="12.75">
      <c r="A10" s="66" t="s">
        <v>103</v>
      </c>
      <c r="B10" s="66" t="s">
        <v>101</v>
      </c>
      <c r="C10" s="77" t="s">
        <v>102</v>
      </c>
      <c r="D10" s="82">
        <v>36233</v>
      </c>
    </row>
    <row r="11" spans="1:4" ht="12.75">
      <c r="A11" s="66" t="s">
        <v>104</v>
      </c>
      <c r="B11" s="66" t="s">
        <v>101</v>
      </c>
      <c r="C11" s="77" t="s">
        <v>102</v>
      </c>
      <c r="D11" s="82">
        <v>36233</v>
      </c>
    </row>
    <row r="12" spans="1:4" ht="12.75">
      <c r="A12" s="66" t="s">
        <v>105</v>
      </c>
      <c r="B12" s="66" t="s">
        <v>101</v>
      </c>
      <c r="C12" s="77" t="s">
        <v>102</v>
      </c>
      <c r="D12" s="82">
        <v>36233</v>
      </c>
    </row>
    <row r="13" spans="1:4" ht="12.75">
      <c r="A13" s="66" t="s">
        <v>106</v>
      </c>
      <c r="B13" s="66" t="s">
        <v>101</v>
      </c>
      <c r="C13" s="77" t="s">
        <v>102</v>
      </c>
      <c r="D13" s="82">
        <v>36625.37</v>
      </c>
    </row>
    <row r="14" spans="1:4" ht="12.75">
      <c r="A14" s="66" t="s">
        <v>107</v>
      </c>
      <c r="B14" s="66" t="s">
        <v>101</v>
      </c>
      <c r="C14" s="77" t="s">
        <v>102</v>
      </c>
      <c r="D14" s="82">
        <v>36625.37</v>
      </c>
    </row>
    <row r="15" spans="1:4" ht="12.75">
      <c r="A15" s="66" t="s">
        <v>108</v>
      </c>
      <c r="B15" s="66" t="s">
        <v>101</v>
      </c>
      <c r="C15" s="77" t="s">
        <v>102</v>
      </c>
      <c r="D15" s="82">
        <v>36625.37</v>
      </c>
    </row>
    <row r="16" spans="1:4" ht="12.75">
      <c r="A16" s="66" t="s">
        <v>109</v>
      </c>
      <c r="B16" s="66" t="s">
        <v>101</v>
      </c>
      <c r="C16" s="77" t="s">
        <v>102</v>
      </c>
      <c r="D16" s="82">
        <v>36625.37</v>
      </c>
    </row>
    <row r="17" spans="1:4" ht="12.75">
      <c r="A17" s="66" t="s">
        <v>110</v>
      </c>
      <c r="B17" s="66" t="s">
        <v>101</v>
      </c>
      <c r="C17" s="77" t="s">
        <v>102</v>
      </c>
      <c r="D17" s="82">
        <v>36625.37</v>
      </c>
    </row>
    <row r="18" spans="1:4" ht="12.75">
      <c r="A18" s="66" t="s">
        <v>111</v>
      </c>
      <c r="B18" s="66" t="s">
        <v>101</v>
      </c>
      <c r="C18" s="77" t="s">
        <v>102</v>
      </c>
      <c r="D18" s="82">
        <v>36625.37</v>
      </c>
    </row>
    <row r="19" spans="1:4" ht="12.75">
      <c r="A19" s="68" t="s">
        <v>0</v>
      </c>
      <c r="B19" s="73"/>
      <c r="C19" s="69"/>
      <c r="D19" s="82">
        <v>433075.07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31" sqref="B31"/>
    </sheetView>
  </sheetViews>
  <sheetFormatPr defaultColWidth="9.00390625" defaultRowHeight="12.75"/>
  <cols>
    <col min="1" max="1" width="24.875" style="0" customWidth="1"/>
    <col min="2" max="2" width="12.625" style="0" customWidth="1"/>
    <col min="3" max="3" width="15.00390625" style="0" customWidth="1"/>
    <col min="4" max="4" width="15.625" style="0" customWidth="1"/>
    <col min="5" max="5" width="16.50390625" style="0" bestFit="1" customWidth="1"/>
  </cols>
  <sheetData>
    <row r="1" spans="1:6" ht="23.25" customHeight="1">
      <c r="A1" s="64" t="s">
        <v>94</v>
      </c>
      <c r="B1" s="64"/>
      <c r="C1" s="64"/>
      <c r="D1" s="64"/>
      <c r="E1" s="64"/>
      <c r="F1" s="64"/>
    </row>
    <row r="2" spans="1:6" ht="12">
      <c r="A2" s="64"/>
      <c r="B2" s="64"/>
      <c r="C2" s="64"/>
      <c r="D2" s="64"/>
      <c r="E2" s="64"/>
      <c r="F2" s="64"/>
    </row>
    <row r="3" spans="1:6" s="102" customFormat="1" ht="52.5">
      <c r="A3" s="100" t="s">
        <v>116</v>
      </c>
      <c r="B3" s="66" t="s">
        <v>96</v>
      </c>
      <c r="C3" s="66" t="s">
        <v>97</v>
      </c>
      <c r="D3" s="100" t="s">
        <v>115</v>
      </c>
      <c r="E3" s="100" t="s">
        <v>113</v>
      </c>
      <c r="F3" s="100" t="s">
        <v>79</v>
      </c>
    </row>
    <row r="4" spans="1:6" ht="12">
      <c r="A4" s="64"/>
      <c r="B4" s="64"/>
      <c r="C4" s="64"/>
      <c r="D4" s="64"/>
      <c r="E4" s="64"/>
      <c r="F4" s="64"/>
    </row>
    <row r="5" spans="1:6" ht="12.75">
      <c r="A5" s="78"/>
      <c r="B5" s="79"/>
      <c r="C5" s="80"/>
      <c r="D5" s="65" t="s">
        <v>77</v>
      </c>
      <c r="E5" s="64"/>
      <c r="F5" s="64"/>
    </row>
    <row r="6" spans="1:6" ht="12.75">
      <c r="A6" s="66" t="s">
        <v>76</v>
      </c>
      <c r="B6" s="66" t="s">
        <v>99</v>
      </c>
      <c r="C6" s="77" t="s">
        <v>100</v>
      </c>
      <c r="D6" s="81"/>
      <c r="E6" s="64"/>
      <c r="F6" s="64"/>
    </row>
    <row r="7" spans="1:6" ht="12.75">
      <c r="A7" s="66" t="s">
        <v>72</v>
      </c>
      <c r="B7" s="66" t="s">
        <v>101</v>
      </c>
      <c r="C7" s="77" t="s">
        <v>102</v>
      </c>
      <c r="D7" s="82">
        <v>18341.67</v>
      </c>
      <c r="E7" s="64"/>
      <c r="F7" s="64"/>
    </row>
    <row r="8" spans="1:6" ht="12.75">
      <c r="A8" s="66" t="s">
        <v>73</v>
      </c>
      <c r="B8" s="66" t="s">
        <v>101</v>
      </c>
      <c r="C8" s="77" t="s">
        <v>102</v>
      </c>
      <c r="D8" s="82">
        <v>18341.67</v>
      </c>
      <c r="E8" s="64"/>
      <c r="F8" s="64"/>
    </row>
    <row r="9" spans="1:6" ht="12.75">
      <c r="A9" s="66" t="s">
        <v>74</v>
      </c>
      <c r="B9" s="66" t="s">
        <v>101</v>
      </c>
      <c r="C9" s="77" t="s">
        <v>102</v>
      </c>
      <c r="D9" s="82">
        <v>13775.37</v>
      </c>
      <c r="E9" s="64"/>
      <c r="F9" s="64"/>
    </row>
    <row r="10" spans="1:6" ht="12.75">
      <c r="A10" s="66" t="s">
        <v>103</v>
      </c>
      <c r="B10" s="66" t="s">
        <v>101</v>
      </c>
      <c r="C10" s="77" t="s">
        <v>102</v>
      </c>
      <c r="D10" s="82">
        <v>17850</v>
      </c>
      <c r="E10" s="64"/>
      <c r="F10" s="64"/>
    </row>
    <row r="11" spans="1:6" ht="12.75">
      <c r="A11" s="66" t="s">
        <v>104</v>
      </c>
      <c r="B11" s="66" t="s">
        <v>101</v>
      </c>
      <c r="C11" s="77" t="s">
        <v>102</v>
      </c>
      <c r="D11" s="82">
        <v>17850</v>
      </c>
      <c r="E11" s="64"/>
      <c r="F11" s="64"/>
    </row>
    <row r="12" spans="1:6" ht="12.75">
      <c r="A12" s="66" t="s">
        <v>105</v>
      </c>
      <c r="B12" s="66" t="s">
        <v>101</v>
      </c>
      <c r="C12" s="77" t="s">
        <v>102</v>
      </c>
      <c r="D12" s="82">
        <v>17850</v>
      </c>
      <c r="E12" s="64"/>
      <c r="F12" s="64"/>
    </row>
    <row r="13" spans="1:6" ht="12.75">
      <c r="A13" s="66" t="s">
        <v>106</v>
      </c>
      <c r="B13" s="66" t="s">
        <v>101</v>
      </c>
      <c r="C13" s="77" t="s">
        <v>102</v>
      </c>
      <c r="D13" s="82">
        <v>17850</v>
      </c>
      <c r="E13" s="64"/>
      <c r="F13" s="64"/>
    </row>
    <row r="14" spans="1:6" ht="12.75">
      <c r="A14" s="66" t="s">
        <v>107</v>
      </c>
      <c r="B14" s="66" t="s">
        <v>101</v>
      </c>
      <c r="C14" s="77" t="s">
        <v>102</v>
      </c>
      <c r="D14" s="82">
        <v>17850</v>
      </c>
      <c r="E14" s="64"/>
      <c r="F14" s="64"/>
    </row>
    <row r="15" spans="1:6" ht="12.75">
      <c r="A15" s="66" t="s">
        <v>108</v>
      </c>
      <c r="B15" s="66" t="s">
        <v>101</v>
      </c>
      <c r="C15" s="77" t="s">
        <v>102</v>
      </c>
      <c r="D15" s="82">
        <v>17850</v>
      </c>
      <c r="E15" s="64"/>
      <c r="F15" s="64"/>
    </row>
    <row r="16" spans="1:6" ht="12.75">
      <c r="A16" s="66" t="s">
        <v>109</v>
      </c>
      <c r="B16" s="66" t="s">
        <v>101</v>
      </c>
      <c r="C16" s="77" t="s">
        <v>102</v>
      </c>
      <c r="D16" s="82">
        <v>17850</v>
      </c>
      <c r="E16" s="64"/>
      <c r="F16" s="64"/>
    </row>
    <row r="17" spans="1:6" ht="12.75">
      <c r="A17" s="66" t="s">
        <v>110</v>
      </c>
      <c r="B17" s="66" t="s">
        <v>101</v>
      </c>
      <c r="C17" s="77" t="s">
        <v>102</v>
      </c>
      <c r="D17" s="82">
        <v>17850</v>
      </c>
      <c r="E17" s="64"/>
      <c r="F17" s="64"/>
    </row>
    <row r="18" spans="1:6" ht="12.75">
      <c r="A18" s="66" t="s">
        <v>111</v>
      </c>
      <c r="B18" s="66" t="s">
        <v>101</v>
      </c>
      <c r="C18" s="77" t="s">
        <v>102</v>
      </c>
      <c r="D18" s="82">
        <v>17850</v>
      </c>
      <c r="E18" s="64"/>
      <c r="F18" s="64"/>
    </row>
    <row r="19" spans="1:6" ht="12.75">
      <c r="A19" s="68" t="s">
        <v>0</v>
      </c>
      <c r="B19" s="73"/>
      <c r="C19" s="69"/>
      <c r="D19" s="82">
        <v>211108.71</v>
      </c>
      <c r="E19" s="64"/>
      <c r="F19" s="6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Reg Fees.xls</dc:title>
  <dc:subject/>
  <dc:creator/>
  <cp:keywords/>
  <dc:description/>
  <cp:lastModifiedBy>Corp Employee</cp:lastModifiedBy>
  <cp:lastPrinted>2008-12-11T19:33:26Z</cp:lastPrinted>
  <dcterms:created xsi:type="dcterms:W3CDTF">1997-11-26T20:50:38Z</dcterms:created>
  <dcterms:modified xsi:type="dcterms:W3CDTF">2009-04-30T00:41:58Z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