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Confidential Sheet" sheetId="1" r:id="rId1"/>
    <sheet name="GasIncr" sheetId="2" r:id="rId2"/>
    <sheet name="GASDecrease" sheetId="3" r:id="rId3"/>
    <sheet name="PowerIncr" sheetId="4" r:id="rId4"/>
    <sheet name="PowerDecr" sheetId="5" r:id="rId5"/>
    <sheet name="FinIncrBBB+" sheetId="6" r:id="rId6"/>
    <sheet name="FinDecrBB+" sheetId="7" r:id="rId7"/>
  </sheets>
  <definedNames>
    <definedName name="_xlnm.Print_Area" localSheetId="6">'FinDecrBB+'!$A$1:$H$50</definedName>
    <definedName name="_xlnm.Print_Area" localSheetId="5">'FinIncrBBB+'!$B$1:$H$52</definedName>
    <definedName name="_xlnm.Print_Area" localSheetId="2">'GASDecrease'!$A$1:$H$60</definedName>
    <definedName name="_xlnm.Print_Area" localSheetId="1">'GasIncr'!$A$1:$H$60</definedName>
    <definedName name="_xlnm.Print_Area" localSheetId="4">'PowerDecr'!$A$1:$F$61</definedName>
    <definedName name="_xlnm.Print_Area" localSheetId="3">'PowerIncr'!$A$1:$F$61</definedName>
    <definedName name="_xlnm.Print_Titles" localSheetId="4">'PowerDecr'!$1:$5</definedName>
    <definedName name="_xlnm.Print_Titles" localSheetId="3">'PowerIncr'!$3:$5</definedName>
  </definedNames>
  <calcPr fullCalcOnLoad="1"/>
</workbook>
</file>

<file path=xl/sharedStrings.xml><?xml version="1.0" encoding="utf-8"?>
<sst xmlns="http://schemas.openxmlformats.org/spreadsheetml/2006/main" count="333" uniqueCount="67">
  <si>
    <t>Total</t>
  </si>
  <si>
    <t>PUGET SOUND ENERGY</t>
  </si>
  <si>
    <t>Physical Credit Limits Extended to PSE by Counterparty</t>
  </si>
  <si>
    <t>Gas Credit Increase</t>
  </si>
  <si>
    <t>Counterparties that Responded to Survey</t>
  </si>
  <si>
    <t>Current Credit Extended to PSE</t>
  </si>
  <si>
    <t>Estimated Increase in Credit</t>
  </si>
  <si>
    <t>Estimated Total Credit Extended to PSE</t>
  </si>
  <si>
    <t>% Increase</t>
  </si>
  <si>
    <t>Subtotal</t>
  </si>
  <si>
    <t>Average Percent Increase</t>
  </si>
  <si>
    <t xml:space="preserve">Counterparties Contacted but not Prepared to Respond to Survey </t>
  </si>
  <si>
    <t>Implied 49.31% Increase on Subtotal</t>
  </si>
  <si>
    <t xml:space="preserve">Survey question: </t>
  </si>
  <si>
    <t>How much credit would you extend to PSE with a one notch upgrade in debt ratings?</t>
  </si>
  <si>
    <t>Gas Credit Decrease</t>
  </si>
  <si>
    <t>Estimated Decrease in Credit</t>
  </si>
  <si>
    <t>% Decrease</t>
  </si>
  <si>
    <t>How much credit would you extend to PSE with a one notch downgrade in debt ratings?</t>
  </si>
  <si>
    <t>Power Credit Increase</t>
  </si>
  <si>
    <t>Implied 66.62% Increase on Subtotal</t>
  </si>
  <si>
    <t>Power Credit Decrease</t>
  </si>
  <si>
    <t>Average Percent Decrease</t>
  </si>
  <si>
    <t>Total Credit Extended to PSE</t>
  </si>
  <si>
    <r>
      <t xml:space="preserve">Estimated Increase in Credit if PSE debt </t>
    </r>
    <r>
      <rPr>
        <b/>
        <u val="single"/>
        <sz val="10"/>
        <rFont val="Arial"/>
        <family val="2"/>
      </rPr>
      <t>rating is</t>
    </r>
    <r>
      <rPr>
        <b/>
        <i/>
        <u val="single"/>
        <sz val="10"/>
        <rFont val="Arial"/>
        <family val="2"/>
      </rPr>
      <t xml:space="preserve"> increased</t>
    </r>
    <r>
      <rPr>
        <b/>
        <u val="single"/>
        <sz val="10"/>
        <rFont val="Arial"/>
        <family val="2"/>
      </rPr>
      <t xml:space="preserve"> 1 notch</t>
    </r>
  </si>
  <si>
    <r>
      <t>Estimated Increase in Credit if PSE debt rating is</t>
    </r>
    <r>
      <rPr>
        <b/>
        <i/>
        <u val="single"/>
        <sz val="10"/>
        <rFont val="Arial"/>
        <family val="2"/>
      </rPr>
      <t xml:space="preserve"> increased</t>
    </r>
    <r>
      <rPr>
        <b/>
        <u val="single"/>
        <sz val="10"/>
        <rFont val="Arial"/>
        <family val="2"/>
      </rPr>
      <t xml:space="preserve"> 1 notch</t>
    </r>
  </si>
  <si>
    <r>
      <t>Estimated Decrease in Credit if PSE debt rating is</t>
    </r>
    <r>
      <rPr>
        <b/>
        <i/>
        <u val="single"/>
        <sz val="10"/>
        <rFont val="Arial"/>
        <family val="2"/>
      </rPr>
      <t xml:space="preserve"> decreased</t>
    </r>
    <r>
      <rPr>
        <b/>
        <u val="single"/>
        <sz val="10"/>
        <rFont val="Arial"/>
        <family val="2"/>
      </rPr>
      <t xml:space="preserve"> 1 notch</t>
    </r>
  </si>
  <si>
    <r>
      <t xml:space="preserve">Estimated Decrease in Credit if PSE debt rating </t>
    </r>
    <r>
      <rPr>
        <b/>
        <u val="single"/>
        <sz val="10"/>
        <rFont val="Arial"/>
        <family val="2"/>
      </rPr>
      <t>is</t>
    </r>
    <r>
      <rPr>
        <b/>
        <i/>
        <u val="single"/>
        <sz val="10"/>
        <rFont val="Arial"/>
        <family val="2"/>
      </rPr>
      <t xml:space="preserve"> decreased</t>
    </r>
    <r>
      <rPr>
        <b/>
        <u val="single"/>
        <sz val="10"/>
        <rFont val="Arial"/>
        <family val="2"/>
      </rPr>
      <t xml:space="preserve"> 1 notch</t>
    </r>
  </si>
  <si>
    <t>Increase as of October 2004</t>
  </si>
  <si>
    <t>Current Credit Extended to PSE as of March 2004</t>
  </si>
  <si>
    <t>Total Credit Extended to PSE*</t>
  </si>
  <si>
    <t>*  Credit Extended to PSE has not changed since March 2004.</t>
  </si>
  <si>
    <t>Implied 73.06% Decrease on Subtotal</t>
  </si>
  <si>
    <t>New Counterparties or changes to credit are in BOLD.</t>
  </si>
  <si>
    <t>Implied 60.11% Decrease on Subtotal</t>
  </si>
  <si>
    <t>Credit Limits Extended to PSE by Counterparty</t>
  </si>
  <si>
    <t>FINANCIAL</t>
  </si>
  <si>
    <t>Electric &amp; Gas Transactions</t>
  </si>
  <si>
    <t>as of October 27, 2004</t>
  </si>
  <si>
    <t>Company Name</t>
  </si>
  <si>
    <t>Increase in Credit</t>
  </si>
  <si>
    <t>Counterparties Contacted that gave Specific Limits with Ratings Change:</t>
  </si>
  <si>
    <t>Avg. % Increase</t>
  </si>
  <si>
    <t>Counterparties not Prepared to give Specific Limits with Ratings Change:</t>
  </si>
  <si>
    <t>Subtotal for Existing 11 Counterparties</t>
  </si>
  <si>
    <t>Additional 10 counterparties at $18.3 million each, ($202m existing credit / 11 existing counterparties = $18.3m)</t>
  </si>
  <si>
    <t>TOTAL Including New Counterparties</t>
  </si>
  <si>
    <t>Footnotes:</t>
  </si>
  <si>
    <t>* Surveyed 8 out of 11 counterparties for updates on 10/27/04 - no update for these counterparties.</t>
  </si>
  <si>
    <t xml:space="preserve">     no change in limits due to ratings movement only.</t>
  </si>
  <si>
    <t>Questions Posed to Counterparty:</t>
  </si>
  <si>
    <t>How much credit would you extend to PSE with a two notch upgrade in debt ratings?</t>
  </si>
  <si>
    <t>These survey results are a combination of March 2004 and October 2004 responses.  Counterparties' verbal responses</t>
  </si>
  <si>
    <t>are subject to change as market and financial conditions fluctuate.  Internal credit limits established for counterparties</t>
  </si>
  <si>
    <t>are reviewed as deals are discussed to determine potential exposure.</t>
  </si>
  <si>
    <t>Decrease in Credit</t>
  </si>
  <si>
    <t>TOTAL for Existing 11 Counterparties</t>
  </si>
  <si>
    <r>
      <t>Increase in Credit if PSE debt rating is</t>
    </r>
    <r>
      <rPr>
        <b/>
        <i/>
        <sz val="12"/>
        <rFont val="Arial"/>
        <family val="2"/>
      </rPr>
      <t xml:space="preserve"> increased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2</t>
    </r>
    <r>
      <rPr>
        <b/>
        <sz val="12"/>
        <rFont val="Arial"/>
        <family val="2"/>
      </rPr>
      <t xml:space="preserve"> notches to </t>
    </r>
    <r>
      <rPr>
        <b/>
        <sz val="14"/>
        <rFont val="Arial"/>
        <family val="2"/>
      </rPr>
      <t>BBB+</t>
    </r>
  </si>
  <si>
    <r>
      <t>Decrease in Credit if PSE debt rating is</t>
    </r>
    <r>
      <rPr>
        <b/>
        <i/>
        <sz val="10"/>
        <rFont val="Arial"/>
        <family val="2"/>
      </rPr>
      <t xml:space="preserve"> </t>
    </r>
    <r>
      <rPr>
        <b/>
        <i/>
        <sz val="12"/>
        <rFont val="Arial"/>
        <family val="2"/>
      </rPr>
      <t>decreased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1</t>
    </r>
    <r>
      <rPr>
        <b/>
        <sz val="12"/>
        <rFont val="Arial"/>
        <family val="2"/>
      </rPr>
      <t xml:space="preserve"> notch to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BB+</t>
    </r>
  </si>
  <si>
    <t>Materials in boxes are highly confidential.</t>
  </si>
  <si>
    <t>Materials in boxes are highly  confidential.</t>
  </si>
  <si>
    <t>XXXXXXXXXXXXXXXXXXXXXXXXX</t>
  </si>
  <si>
    <t>Implied 67% Increase on Subtotal, (excluding XXXXXXXX, XXXXXXXX &amp; XXXXXXXX who indicated they wouldn't change limit at this time, soley on debt ratings upgrades**) ($100m-$60m)</t>
  </si>
  <si>
    <t xml:space="preserve">** XXXXXXXX, XXXXXXXX &amp; XXXXXXXX would look at PSE in aggregate exposures, </t>
  </si>
  <si>
    <t>Implied 83% Decrease on Subtotal, (excluding XXXXXXXX, XXXXXXXX &amp; XXXXXXXX who indicated they wouldn't change limit at this time, soley on debt ratings upgrades**) ($85m-$60m)</t>
  </si>
  <si>
    <t>Note that XXXXXXXXXXXXXXXXXXX is not included above as the credit extended to PSE is unknown.</t>
  </si>
  <si>
    <t>Exhibit No. ___(JMR-15HC) contains highly confidential information.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</si>
</sst>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%_);[Red]\(#,##0.00%\)"/>
    <numFmt numFmtId="166" formatCode="#,##0.000%_);[Red]\(#,##0.000%\)"/>
    <numFmt numFmtId="167" formatCode="#,##0.0%_);[Red]\(#,##0.0%\)"/>
    <numFmt numFmtId="168" formatCode="#,##0%_);[Red]\(#,##0%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Continuous" wrapText="1"/>
    </xf>
    <xf numFmtId="6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6" fontId="2" fillId="0" borderId="1" xfId="0" applyNumberFormat="1" applyFont="1" applyBorder="1" applyAlignment="1">
      <alignment horizontal="center" wrapText="1"/>
    </xf>
    <xf numFmtId="6" fontId="2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right" wrapText="1"/>
    </xf>
    <xf numFmtId="6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19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6" fontId="2" fillId="0" borderId="1" xfId="0" applyNumberFormat="1" applyFont="1" applyBorder="1" applyAlignment="1">
      <alignment horizontal="centerContinuous" wrapText="1"/>
    </xf>
    <xf numFmtId="6" fontId="0" fillId="0" borderId="2" xfId="0" applyNumberFormat="1" applyFill="1" applyBorder="1" applyAlignment="1">
      <alignment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/>
    </xf>
    <xf numFmtId="168" fontId="0" fillId="0" borderId="3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0" fontId="2" fillId="0" borderId="0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2" xfId="0" applyFill="1" applyBorder="1" applyAlignment="1">
      <alignment/>
    </xf>
    <xf numFmtId="10" fontId="0" fillId="0" borderId="2" xfId="0" applyNumberFormat="1" applyFill="1" applyBorder="1" applyAlignment="1">
      <alignment/>
    </xf>
    <xf numFmtId="6" fontId="0" fillId="0" borderId="4" xfId="0" applyNumberFormat="1" applyFill="1" applyBorder="1" applyAlignment="1">
      <alignment/>
    </xf>
    <xf numFmtId="9" fontId="0" fillId="0" borderId="4" xfId="0" applyNumberFormat="1" applyFill="1" applyBorder="1" applyAlignment="1">
      <alignment horizontal="center"/>
    </xf>
    <xf numFmtId="6" fontId="0" fillId="0" borderId="5" xfId="0" applyNumberFormat="1" applyFill="1" applyBorder="1" applyAlignment="1">
      <alignment/>
    </xf>
    <xf numFmtId="9" fontId="0" fillId="0" borderId="5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6" fontId="0" fillId="0" borderId="2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0" fontId="0" fillId="0" borderId="0" xfId="0" applyFill="1" applyAlignment="1">
      <alignment/>
    </xf>
    <xf numFmtId="6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6" fontId="0" fillId="0" borderId="6" xfId="0" applyNumberFormat="1" applyFill="1" applyBorder="1" applyAlignment="1">
      <alignment/>
    </xf>
    <xf numFmtId="0" fontId="0" fillId="0" borderId="5" xfId="0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2" fillId="0" borderId="2" xfId="0" applyNumberFormat="1" applyFont="1" applyFill="1" applyBorder="1" applyAlignment="1">
      <alignment/>
    </xf>
    <xf numFmtId="6" fontId="0" fillId="0" borderId="1" xfId="0" applyNumberForma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9" fontId="0" fillId="0" borderId="3" xfId="0" applyNumberFormat="1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0" fontId="2" fillId="0" borderId="2" xfId="19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Continuous"/>
    </xf>
    <xf numFmtId="6" fontId="0" fillId="0" borderId="0" xfId="0" applyNumberForma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 wrapText="1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/>
    </xf>
    <xf numFmtId="6" fontId="0" fillId="0" borderId="9" xfId="0" applyNumberFormat="1" applyBorder="1" applyAlignment="1">
      <alignment/>
    </xf>
    <xf numFmtId="6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6" fontId="2" fillId="0" borderId="13" xfId="0" applyNumberFormat="1" applyFont="1" applyBorder="1" applyAlignment="1">
      <alignment horizontal="center" wrapText="1"/>
    </xf>
    <xf numFmtId="6" fontId="2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6" fontId="2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168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6" fontId="2" fillId="0" borderId="13" xfId="0" applyNumberFormat="1" applyFont="1" applyFill="1" applyBorder="1" applyAlignment="1">
      <alignment horizontal="right"/>
    </xf>
    <xf numFmtId="6" fontId="2" fillId="0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2" fillId="0" borderId="2" xfId="0" applyFont="1" applyBorder="1" applyAlignment="1">
      <alignment horizontal="right"/>
    </xf>
    <xf numFmtId="9" fontId="2" fillId="0" borderId="12" xfId="19" applyNumberFormat="1" applyFont="1" applyBorder="1" applyAlignment="1">
      <alignment horizontal="center"/>
    </xf>
    <xf numFmtId="6" fontId="2" fillId="0" borderId="15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Continuous" wrapText="1"/>
    </xf>
    <xf numFmtId="6" fontId="2" fillId="0" borderId="2" xfId="0" applyNumberFormat="1" applyFont="1" applyBorder="1" applyAlignment="1">
      <alignment horizontal="centerContinuous" wrapText="1"/>
    </xf>
    <xf numFmtId="6" fontId="2" fillId="0" borderId="12" xfId="0" applyNumberFormat="1" applyFont="1" applyBorder="1" applyAlignment="1">
      <alignment horizontal="centerContinuous" wrapText="1"/>
    </xf>
    <xf numFmtId="0" fontId="0" fillId="0" borderId="11" xfId="0" applyBorder="1" applyAlignment="1">
      <alignment/>
    </xf>
    <xf numFmtId="6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6" fontId="0" fillId="0" borderId="12" xfId="0" applyNumberForma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9" fontId="2" fillId="0" borderId="12" xfId="19" applyNumberFormat="1" applyFont="1" applyFill="1" applyBorder="1" applyAlignment="1">
      <alignment horizontal="center"/>
    </xf>
    <xf numFmtId="6" fontId="2" fillId="0" borderId="13" xfId="0" applyNumberFormat="1" applyFont="1" applyFill="1" applyBorder="1" applyAlignment="1">
      <alignment wrapText="1"/>
    </xf>
    <xf numFmtId="6" fontId="0" fillId="0" borderId="13" xfId="0" applyNumberFormat="1" applyFill="1" applyBorder="1" applyAlignment="1">
      <alignment wrapText="1"/>
    </xf>
    <xf numFmtId="9" fontId="2" fillId="0" borderId="13" xfId="19" applyNumberFormat="1" applyFont="1" applyFill="1" applyBorder="1" applyAlignment="1">
      <alignment horizontal="center"/>
    </xf>
    <xf numFmtId="6" fontId="2" fillId="0" borderId="12" xfId="0" applyNumberFormat="1" applyFon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2" fillId="0" borderId="13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6" fontId="2" fillId="0" borderId="0" xfId="0" applyNumberFormat="1" applyFont="1" applyBorder="1" applyAlignment="1">
      <alignment horizontal="right" wrapText="1"/>
    </xf>
    <xf numFmtId="6" fontId="2" fillId="0" borderId="0" xfId="0" applyNumberFormat="1" applyFont="1" applyFill="1" applyBorder="1" applyAlignment="1">
      <alignment/>
    </xf>
    <xf numFmtId="9" fontId="2" fillId="0" borderId="0" xfId="19" applyNumberFormat="1" applyFont="1" applyBorder="1" applyAlignment="1">
      <alignment horizontal="center"/>
    </xf>
    <xf numFmtId="6" fontId="0" fillId="0" borderId="0" xfId="0" applyNumberForma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68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" xfId="0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8" fontId="0" fillId="0" borderId="17" xfId="0" applyNumberFormat="1" applyBorder="1" applyAlignment="1">
      <alignment horizontal="center"/>
    </xf>
    <xf numFmtId="168" fontId="0" fillId="0" borderId="17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Continuous" wrapText="1"/>
    </xf>
    <xf numFmtId="0" fontId="0" fillId="0" borderId="15" xfId="0" applyBorder="1" applyAlignment="1">
      <alignment horizontal="center"/>
    </xf>
    <xf numFmtId="6" fontId="2" fillId="0" borderId="7" xfId="0" applyNumberFormat="1" applyFont="1" applyBorder="1" applyAlignment="1">
      <alignment horizontal="left"/>
    </xf>
    <xf numFmtId="6" fontId="2" fillId="0" borderId="1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6" fontId="2" fillId="0" borderId="21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 horizontal="right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6" fontId="2" fillId="0" borderId="0" xfId="0" applyNumberFormat="1" applyFont="1" applyBorder="1" applyAlignment="1">
      <alignment wrapText="1"/>
    </xf>
    <xf numFmtId="0" fontId="0" fillId="0" borderId="24" xfId="0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6" fontId="0" fillId="0" borderId="16" xfId="0" applyNumberFormat="1" applyBorder="1" applyAlignment="1">
      <alignment/>
    </xf>
    <xf numFmtId="6" fontId="0" fillId="0" borderId="12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800100</xdr:colOff>
      <xdr:row>0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38100" y="0"/>
          <a:ext cx="3162300" cy="0"/>
          <a:chOff x="380" y="94"/>
          <a:chExt cx="294" cy="52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9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Confidential per Protective Order in
WUTC Docket Nos. UG-040640, et al.</a:t>
            </a:r>
          </a:p>
        </xdr:txBody>
      </xdr:sp>
    </xdr:grpSp>
    <xdr:clientData/>
  </xdr:twoCellAnchor>
  <xdr:twoCellAnchor>
    <xdr:from>
      <xdr:col>2</xdr:col>
      <xdr:colOff>38100</xdr:colOff>
      <xdr:row>9</xdr:row>
      <xdr:rowOff>133350</xdr:rowOff>
    </xdr:from>
    <xdr:to>
      <xdr:col>5</xdr:col>
      <xdr:colOff>990600</xdr:colOff>
      <xdr:row>13</xdr:row>
      <xdr:rowOff>133350</xdr:rowOff>
    </xdr:to>
    <xdr:grpSp>
      <xdr:nvGrpSpPr>
        <xdr:cNvPr id="4" name="Group 10"/>
        <xdr:cNvGrpSpPr>
          <a:grpSpLocks/>
        </xdr:cNvGrpSpPr>
      </xdr:nvGrpSpPr>
      <xdr:grpSpPr>
        <a:xfrm>
          <a:off x="1638300" y="1590675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5" name="TextBox 11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2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38100</xdr:rowOff>
    </xdr:from>
    <xdr:to>
      <xdr:col>6</xdr:col>
      <xdr:colOff>762000</xdr:colOff>
      <xdr:row>3</xdr:row>
      <xdr:rowOff>104775</xdr:rowOff>
    </xdr:to>
    <xdr:grpSp>
      <xdr:nvGrpSpPr>
        <xdr:cNvPr id="1" name="Group 70"/>
        <xdr:cNvGrpSpPr>
          <a:grpSpLocks/>
        </xdr:cNvGrpSpPr>
      </xdr:nvGrpSpPr>
      <xdr:grpSpPr>
        <a:xfrm>
          <a:off x="4848225" y="38100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71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72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0</xdr:row>
      <xdr:rowOff>47625</xdr:rowOff>
    </xdr:from>
    <xdr:to>
      <xdr:col>7</xdr:col>
      <xdr:colOff>152400</xdr:colOff>
      <xdr:row>3</xdr:row>
      <xdr:rowOff>38100</xdr:rowOff>
    </xdr:to>
    <xdr:grpSp>
      <xdr:nvGrpSpPr>
        <xdr:cNvPr id="1" name="Group 26"/>
        <xdr:cNvGrpSpPr>
          <a:grpSpLocks/>
        </xdr:cNvGrpSpPr>
      </xdr:nvGrpSpPr>
      <xdr:grpSpPr>
        <a:xfrm>
          <a:off x="4857750" y="47625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38100</xdr:rowOff>
    </xdr:from>
    <xdr:to>
      <xdr:col>5</xdr:col>
      <xdr:colOff>838200</xdr:colOff>
      <xdr:row>3</xdr:row>
      <xdr:rowOff>104775</xdr:rowOff>
    </xdr:to>
    <xdr:grpSp>
      <xdr:nvGrpSpPr>
        <xdr:cNvPr id="1" name="Group 4"/>
        <xdr:cNvGrpSpPr>
          <a:grpSpLocks/>
        </xdr:cNvGrpSpPr>
      </xdr:nvGrpSpPr>
      <xdr:grpSpPr>
        <a:xfrm>
          <a:off x="4019550" y="38100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0</xdr:row>
      <xdr:rowOff>47625</xdr:rowOff>
    </xdr:from>
    <xdr:to>
      <xdr:col>5</xdr:col>
      <xdr:colOff>895350</xdr:colOff>
      <xdr:row>3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3962400" y="47625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2028825</xdr:colOff>
      <xdr:row>33</xdr:row>
      <xdr:rowOff>200025</xdr:rowOff>
    </xdr:from>
    <xdr:to>
      <xdr:col>4</xdr:col>
      <xdr:colOff>638175</xdr:colOff>
      <xdr:row>34</xdr:row>
      <xdr:rowOff>419100</xdr:rowOff>
    </xdr:to>
    <xdr:grpSp>
      <xdr:nvGrpSpPr>
        <xdr:cNvPr id="1" name="Group 4"/>
        <xdr:cNvGrpSpPr>
          <a:grpSpLocks/>
        </xdr:cNvGrpSpPr>
      </xdr:nvGrpSpPr>
      <xdr:grpSpPr>
        <a:xfrm>
          <a:off x="2305050" y="7258050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29</xdr:row>
      <xdr:rowOff>133350</xdr:rowOff>
    </xdr:from>
    <xdr:to>
      <xdr:col>5</xdr:col>
      <xdr:colOff>76200</xdr:colOff>
      <xdr:row>33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2647950" y="6391275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20"/>
  <sheetViews>
    <sheetView tabSelected="1" workbookViewId="0" topLeftCell="A1">
      <selection activeCell="A21" sqref="A21"/>
    </sheetView>
  </sheetViews>
  <sheetFormatPr defaultColWidth="9.140625" defaultRowHeight="12.75"/>
  <cols>
    <col min="1" max="4" width="12.00390625" style="29" customWidth="1"/>
    <col min="5" max="5" width="9.140625" style="29" customWidth="1"/>
    <col min="6" max="7" width="15.8515625" style="29" bestFit="1" customWidth="1"/>
    <col min="8" max="8" width="14.8515625" style="29" bestFit="1" customWidth="1"/>
    <col min="9" max="9" width="11.7109375" style="29" bestFit="1" customWidth="1"/>
    <col min="10" max="16384" width="9.140625" style="29" customWidth="1"/>
  </cols>
  <sheetData>
    <row r="1" ht="12.75"/>
    <row r="10" ht="12.75"/>
    <row r="11" ht="12.75"/>
    <row r="12" ht="12.75"/>
    <row r="13" ht="12.75"/>
    <row r="14" ht="12.75"/>
    <row r="20" ht="12.75">
      <c r="A20" s="135" t="s">
        <v>66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&amp;L&amp;B&amp;08BA040860072/&amp;A/07771-0089-000000&amp;R&amp;B&amp;08&amp;D/&amp;T/Excel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workbookViewId="0" topLeftCell="A1">
      <pane xSplit="1" ySplit="5" topLeftCell="B43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B59" sqref="B59"/>
    </sheetView>
  </sheetViews>
  <sheetFormatPr defaultColWidth="9.140625" defaultRowHeight="12.75"/>
  <cols>
    <col min="1" max="1" width="3.7109375" style="1" customWidth="1"/>
    <col min="2" max="2" width="42.8515625" style="0" customWidth="1"/>
    <col min="3" max="3" width="19.421875" style="4" customWidth="1"/>
    <col min="4" max="4" width="12.28125" style="4" customWidth="1"/>
    <col min="5" max="5" width="16.7109375" style="5" customWidth="1"/>
    <col min="6" max="6" width="13.7109375" style="1" customWidth="1"/>
    <col min="7" max="7" width="17.28125" style="4" customWidth="1"/>
  </cols>
  <sheetData>
    <row r="1" ht="15.75">
      <c r="A1" s="3" t="s">
        <v>1</v>
      </c>
    </row>
    <row r="2" spans="1:4" ht="15">
      <c r="A2" s="6" t="s">
        <v>2</v>
      </c>
      <c r="B2" s="7"/>
      <c r="C2" s="5"/>
      <c r="D2" s="5"/>
    </row>
    <row r="3" spans="1:7" ht="15">
      <c r="A3" s="6" t="s">
        <v>3</v>
      </c>
      <c r="B3" s="8"/>
      <c r="C3" s="5"/>
      <c r="D3" s="5"/>
      <c r="G3" s="5"/>
    </row>
    <row r="4" spans="1:6" ht="37.5" customHeight="1">
      <c r="A4" s="6"/>
      <c r="B4" s="8"/>
      <c r="C4" s="5"/>
      <c r="D4" s="9" t="s">
        <v>24</v>
      </c>
      <c r="E4" s="10"/>
      <c r="F4" s="11"/>
    </row>
    <row r="5" spans="1:8" ht="42" customHeight="1" thickBot="1">
      <c r="A5" s="1">
        <v>1</v>
      </c>
      <c r="B5" s="7" t="s">
        <v>4</v>
      </c>
      <c r="C5" s="12" t="s">
        <v>29</v>
      </c>
      <c r="D5" s="19" t="s">
        <v>28</v>
      </c>
      <c r="E5" s="19" t="s">
        <v>23</v>
      </c>
      <c r="F5" s="12" t="s">
        <v>6</v>
      </c>
      <c r="G5" s="28" t="s">
        <v>7</v>
      </c>
      <c r="H5" s="12" t="s">
        <v>8</v>
      </c>
    </row>
    <row r="6" spans="1:8" ht="15.75" customHeight="1">
      <c r="A6" s="1">
        <f>A5+1</f>
        <v>2</v>
      </c>
      <c r="B6" s="137" t="s">
        <v>61</v>
      </c>
      <c r="C6" s="32">
        <v>500000</v>
      </c>
      <c r="E6" s="5">
        <f>SUM(C6:D6)</f>
        <v>500000</v>
      </c>
      <c r="F6" s="32">
        <v>200000</v>
      </c>
      <c r="G6" s="36">
        <f>SUM(E6:F6)</f>
        <v>700000</v>
      </c>
      <c r="H6" s="33">
        <f aca="true" t="shared" si="0" ref="H6:H14">F6/C6</f>
        <v>0.4</v>
      </c>
    </row>
    <row r="7" spans="1:8" ht="12.75">
      <c r="A7" s="1">
        <f aca="true" t="shared" si="1" ref="A7:A58">A6+1</f>
        <v>3</v>
      </c>
      <c r="B7" s="138" t="s">
        <v>61</v>
      </c>
      <c r="C7" s="34">
        <v>800000</v>
      </c>
      <c r="E7" s="5">
        <f aca="true" t="shared" si="2" ref="E7:E14">SUM(C7:D7)</f>
        <v>800000</v>
      </c>
      <c r="F7" s="34">
        <v>200000</v>
      </c>
      <c r="G7" s="36">
        <f>SUM(E7:F7)</f>
        <v>1000000</v>
      </c>
      <c r="H7" s="35">
        <f t="shared" si="0"/>
        <v>0.25</v>
      </c>
    </row>
    <row r="8" spans="1:8" ht="12.75">
      <c r="A8" s="1">
        <f t="shared" si="1"/>
        <v>4</v>
      </c>
      <c r="B8" s="138" t="s">
        <v>61</v>
      </c>
      <c r="C8" s="34">
        <v>880000</v>
      </c>
      <c r="E8" s="5">
        <f t="shared" si="2"/>
        <v>880000</v>
      </c>
      <c r="F8" s="34">
        <v>272800</v>
      </c>
      <c r="G8" s="36">
        <f aca="true" t="shared" si="3" ref="G8:G14">SUM(E8:F8)</f>
        <v>1152800</v>
      </c>
      <c r="H8" s="35">
        <f t="shared" si="0"/>
        <v>0.31</v>
      </c>
    </row>
    <row r="9" spans="1:8" ht="12.75">
      <c r="A9" s="1">
        <f t="shared" si="1"/>
        <v>5</v>
      </c>
      <c r="B9" s="138" t="s">
        <v>61</v>
      </c>
      <c r="C9" s="34">
        <v>3000000</v>
      </c>
      <c r="E9" s="5">
        <f t="shared" si="2"/>
        <v>3000000</v>
      </c>
      <c r="F9" s="34">
        <v>3000000</v>
      </c>
      <c r="G9" s="36">
        <f t="shared" si="3"/>
        <v>6000000</v>
      </c>
      <c r="H9" s="35">
        <f t="shared" si="0"/>
        <v>1</v>
      </c>
    </row>
    <row r="10" spans="1:8" ht="12.75">
      <c r="A10" s="1">
        <f t="shared" si="1"/>
        <v>6</v>
      </c>
      <c r="B10" s="138" t="s">
        <v>61</v>
      </c>
      <c r="C10" s="34">
        <v>3200000</v>
      </c>
      <c r="E10" s="5">
        <f t="shared" si="2"/>
        <v>3200000</v>
      </c>
      <c r="F10" s="34">
        <v>800000</v>
      </c>
      <c r="G10" s="36">
        <f t="shared" si="3"/>
        <v>4000000</v>
      </c>
      <c r="H10" s="35">
        <f t="shared" si="0"/>
        <v>0.25</v>
      </c>
    </row>
    <row r="11" spans="1:8" ht="12.75">
      <c r="A11" s="1">
        <f t="shared" si="1"/>
        <v>7</v>
      </c>
      <c r="B11" s="138" t="s">
        <v>61</v>
      </c>
      <c r="C11" s="34">
        <v>5000000</v>
      </c>
      <c r="E11" s="5">
        <f t="shared" si="2"/>
        <v>5000000</v>
      </c>
      <c r="F11" s="34">
        <v>5000000</v>
      </c>
      <c r="G11" s="36">
        <f t="shared" si="3"/>
        <v>10000000</v>
      </c>
      <c r="H11" s="35">
        <f t="shared" si="0"/>
        <v>1</v>
      </c>
    </row>
    <row r="12" spans="1:8" ht="12.75">
      <c r="A12" s="1">
        <f t="shared" si="1"/>
        <v>8</v>
      </c>
      <c r="B12" s="138" t="s">
        <v>61</v>
      </c>
      <c r="C12" s="34">
        <v>10000000</v>
      </c>
      <c r="E12" s="5">
        <f t="shared" si="2"/>
        <v>10000000</v>
      </c>
      <c r="F12" s="34">
        <v>5000000</v>
      </c>
      <c r="G12" s="36">
        <f t="shared" si="3"/>
        <v>15000000</v>
      </c>
      <c r="H12" s="35">
        <f t="shared" si="0"/>
        <v>0.5</v>
      </c>
    </row>
    <row r="13" spans="1:8" ht="12.75">
      <c r="A13" s="1">
        <f t="shared" si="1"/>
        <v>9</v>
      </c>
      <c r="B13" s="138" t="s">
        <v>61</v>
      </c>
      <c r="C13" s="34">
        <v>10000000</v>
      </c>
      <c r="E13" s="5">
        <f t="shared" si="2"/>
        <v>10000000</v>
      </c>
      <c r="F13" s="34">
        <v>5000000</v>
      </c>
      <c r="G13" s="36">
        <f t="shared" si="3"/>
        <v>15000000</v>
      </c>
      <c r="H13" s="35">
        <f t="shared" si="0"/>
        <v>0.5</v>
      </c>
    </row>
    <row r="14" spans="1:8" ht="13.5" thickBot="1">
      <c r="A14" s="1">
        <f t="shared" si="1"/>
        <v>10</v>
      </c>
      <c r="B14" s="139" t="s">
        <v>61</v>
      </c>
      <c r="C14" s="36">
        <v>12400000</v>
      </c>
      <c r="E14" s="5">
        <f t="shared" si="2"/>
        <v>12400000</v>
      </c>
      <c r="F14" s="36">
        <v>3100000</v>
      </c>
      <c r="G14" s="36">
        <f t="shared" si="3"/>
        <v>15500000</v>
      </c>
      <c r="H14" s="35">
        <f t="shared" si="0"/>
        <v>0.25</v>
      </c>
    </row>
    <row r="15" spans="1:8" ht="12.75">
      <c r="A15" s="1">
        <f t="shared" si="1"/>
        <v>11</v>
      </c>
      <c r="B15" s="136" t="s">
        <v>9</v>
      </c>
      <c r="C15" s="37">
        <f>SUM(C6:C14)</f>
        <v>45780000</v>
      </c>
      <c r="D15" s="37">
        <f>SUM(D6:D14)</f>
        <v>0</v>
      </c>
      <c r="E15" s="37">
        <f>SUM(E6:E14)</f>
        <v>45780000</v>
      </c>
      <c r="F15" s="37">
        <f>SUM(F6:F14)</f>
        <v>22572800</v>
      </c>
      <c r="G15" s="37">
        <f>SUM(G6:G14)</f>
        <v>68352800</v>
      </c>
      <c r="H15" s="20"/>
    </row>
    <row r="16" spans="1:8" ht="12.75">
      <c r="A16" s="1">
        <f t="shared" si="1"/>
        <v>12</v>
      </c>
      <c r="B16" s="7"/>
      <c r="C16" s="5"/>
      <c r="F16" s="5"/>
      <c r="G16" s="16" t="s">
        <v>10</v>
      </c>
      <c r="H16" s="17">
        <f>F15/E15</f>
        <v>0.4930712101354303</v>
      </c>
    </row>
    <row r="17" spans="1:7" s="1" customFormat="1" ht="12.75">
      <c r="A17" s="1">
        <f t="shared" si="1"/>
        <v>13</v>
      </c>
      <c r="B17" s="7"/>
      <c r="C17" s="5"/>
      <c r="D17" s="5"/>
      <c r="E17" s="5"/>
      <c r="F17" s="18"/>
      <c r="G17" s="5"/>
    </row>
    <row r="18" spans="1:6" ht="26.25" thickBot="1">
      <c r="A18" s="1">
        <f t="shared" si="1"/>
        <v>14</v>
      </c>
      <c r="B18" s="140" t="s">
        <v>11</v>
      </c>
      <c r="E18" s="4"/>
      <c r="F18" s="4"/>
    </row>
    <row r="19" spans="1:7" s="39" customFormat="1" ht="12.75">
      <c r="A19" s="1">
        <f t="shared" si="1"/>
        <v>15</v>
      </c>
      <c r="B19" s="137" t="s">
        <v>61</v>
      </c>
      <c r="C19" s="40">
        <v>250000</v>
      </c>
      <c r="D19" s="40"/>
      <c r="E19" s="40">
        <f>C19+D19</f>
        <v>250000</v>
      </c>
      <c r="F19" s="41"/>
      <c r="G19" s="38"/>
    </row>
    <row r="20" spans="1:7" s="39" customFormat="1" ht="12.75">
      <c r="A20" s="1">
        <f t="shared" si="1"/>
        <v>16</v>
      </c>
      <c r="B20" s="141" t="s">
        <v>61</v>
      </c>
      <c r="C20" s="40">
        <v>375000</v>
      </c>
      <c r="D20" s="40"/>
      <c r="E20" s="40">
        <f aca="true" t="shared" si="4" ref="E20:E49">C20+D20</f>
        <v>375000</v>
      </c>
      <c r="F20" s="41"/>
      <c r="G20" s="38"/>
    </row>
    <row r="21" spans="1:7" s="39" customFormat="1" ht="12.75">
      <c r="A21" s="1">
        <f t="shared" si="1"/>
        <v>17</v>
      </c>
      <c r="B21" s="141" t="s">
        <v>61</v>
      </c>
      <c r="C21" s="40">
        <v>375000</v>
      </c>
      <c r="D21" s="40"/>
      <c r="E21" s="40">
        <f t="shared" si="4"/>
        <v>375000</v>
      </c>
      <c r="F21" s="41"/>
      <c r="G21" s="38"/>
    </row>
    <row r="22" spans="1:7" s="39" customFormat="1" ht="12.75">
      <c r="A22" s="1">
        <f t="shared" si="1"/>
        <v>18</v>
      </c>
      <c r="B22" s="141" t="s">
        <v>61</v>
      </c>
      <c r="C22" s="40">
        <v>900000</v>
      </c>
      <c r="D22" s="40"/>
      <c r="E22" s="40">
        <f t="shared" si="4"/>
        <v>900000</v>
      </c>
      <c r="F22" s="41"/>
      <c r="G22" s="38"/>
    </row>
    <row r="23" spans="1:7" s="39" customFormat="1" ht="12.75">
      <c r="A23" s="1">
        <f t="shared" si="1"/>
        <v>19</v>
      </c>
      <c r="B23" s="141" t="s">
        <v>61</v>
      </c>
      <c r="C23" s="40">
        <v>930000</v>
      </c>
      <c r="D23" s="40"/>
      <c r="E23" s="40">
        <f t="shared" si="4"/>
        <v>930000</v>
      </c>
      <c r="F23" s="41"/>
      <c r="G23" s="38"/>
    </row>
    <row r="24" spans="1:7" s="39" customFormat="1" ht="12.75">
      <c r="A24" s="1">
        <f t="shared" si="1"/>
        <v>20</v>
      </c>
      <c r="B24" s="141" t="s">
        <v>61</v>
      </c>
      <c r="C24" s="34">
        <v>1000000</v>
      </c>
      <c r="D24" s="40"/>
      <c r="E24" s="40">
        <f t="shared" si="4"/>
        <v>1000000</v>
      </c>
      <c r="F24" s="41"/>
      <c r="G24" s="38"/>
    </row>
    <row r="25" spans="1:256" s="2" customFormat="1" ht="13.5" customHeight="1">
      <c r="A25" s="1">
        <f t="shared" si="1"/>
        <v>21</v>
      </c>
      <c r="B25" s="141" t="s">
        <v>61</v>
      </c>
      <c r="C25" s="34">
        <v>1000000</v>
      </c>
      <c r="D25" s="40"/>
      <c r="E25" s="40">
        <f t="shared" si="4"/>
        <v>1000000</v>
      </c>
      <c r="F25" s="41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6" s="36" customFormat="1" ht="12.75">
      <c r="A26" s="1">
        <f t="shared" si="1"/>
        <v>22</v>
      </c>
      <c r="B26" s="138" t="s">
        <v>61</v>
      </c>
      <c r="C26" s="34">
        <v>1000000</v>
      </c>
      <c r="D26" s="34"/>
      <c r="E26" s="40">
        <f t="shared" si="4"/>
        <v>1000000</v>
      </c>
      <c r="F26" s="43"/>
    </row>
    <row r="27" spans="1:7" s="39" customFormat="1" ht="12.75">
      <c r="A27" s="1">
        <f t="shared" si="1"/>
        <v>23</v>
      </c>
      <c r="B27" s="141" t="s">
        <v>61</v>
      </c>
      <c r="C27" s="40">
        <v>1000000</v>
      </c>
      <c r="D27" s="40"/>
      <c r="E27" s="40">
        <f t="shared" si="4"/>
        <v>1000000</v>
      </c>
      <c r="F27" s="41"/>
      <c r="G27" s="38"/>
    </row>
    <row r="28" spans="1:7" s="39" customFormat="1" ht="12.75">
      <c r="A28" s="1">
        <f t="shared" si="1"/>
        <v>24</v>
      </c>
      <c r="B28" s="142" t="s">
        <v>61</v>
      </c>
      <c r="C28" s="40">
        <v>0</v>
      </c>
      <c r="D28" s="40">
        <v>1000000</v>
      </c>
      <c r="E28" s="40">
        <f t="shared" si="4"/>
        <v>1000000</v>
      </c>
      <c r="F28" s="41"/>
      <c r="G28" s="38"/>
    </row>
    <row r="29" spans="1:7" s="39" customFormat="1" ht="12.75">
      <c r="A29" s="1">
        <f t="shared" si="1"/>
        <v>25</v>
      </c>
      <c r="B29" s="141" t="s">
        <v>61</v>
      </c>
      <c r="C29" s="40">
        <v>1600000</v>
      </c>
      <c r="D29" s="40"/>
      <c r="E29" s="40">
        <f t="shared" si="4"/>
        <v>1600000</v>
      </c>
      <c r="F29" s="41"/>
      <c r="G29" s="38"/>
    </row>
    <row r="30" spans="1:7" s="39" customFormat="1" ht="12.75">
      <c r="A30" s="1">
        <f t="shared" si="1"/>
        <v>26</v>
      </c>
      <c r="B30" s="141" t="s">
        <v>61</v>
      </c>
      <c r="C30" s="40">
        <v>2000000</v>
      </c>
      <c r="D30" s="40"/>
      <c r="E30" s="40">
        <f t="shared" si="4"/>
        <v>2000000</v>
      </c>
      <c r="F30" s="41"/>
      <c r="G30" s="38"/>
    </row>
    <row r="31" spans="1:7" s="39" customFormat="1" ht="12.75">
      <c r="A31" s="1">
        <f t="shared" si="1"/>
        <v>27</v>
      </c>
      <c r="B31" s="141" t="s">
        <v>61</v>
      </c>
      <c r="C31" s="40">
        <v>2000000</v>
      </c>
      <c r="D31" s="40"/>
      <c r="E31" s="40">
        <f t="shared" si="4"/>
        <v>2000000</v>
      </c>
      <c r="F31" s="41"/>
      <c r="G31" s="38"/>
    </row>
    <row r="32" spans="1:7" s="39" customFormat="1" ht="12.75">
      <c r="A32" s="1">
        <f t="shared" si="1"/>
        <v>28</v>
      </c>
      <c r="B32" s="141" t="s">
        <v>61</v>
      </c>
      <c r="C32" s="40">
        <v>2500000</v>
      </c>
      <c r="D32" s="40"/>
      <c r="E32" s="40">
        <f t="shared" si="4"/>
        <v>2500000</v>
      </c>
      <c r="F32" s="41"/>
      <c r="G32" s="38"/>
    </row>
    <row r="33" spans="1:7" s="39" customFormat="1" ht="12.75">
      <c r="A33" s="1">
        <f t="shared" si="1"/>
        <v>29</v>
      </c>
      <c r="B33" s="141" t="s">
        <v>61</v>
      </c>
      <c r="C33" s="40">
        <v>3000000</v>
      </c>
      <c r="D33" s="40"/>
      <c r="E33" s="40">
        <f t="shared" si="4"/>
        <v>3000000</v>
      </c>
      <c r="F33" s="41"/>
      <c r="G33" s="38"/>
    </row>
    <row r="34" spans="1:7" s="39" customFormat="1" ht="12.75">
      <c r="A34" s="1">
        <f t="shared" si="1"/>
        <v>30</v>
      </c>
      <c r="B34" s="141" t="s">
        <v>61</v>
      </c>
      <c r="C34" s="40">
        <v>3300000</v>
      </c>
      <c r="D34" s="40"/>
      <c r="E34" s="40">
        <f t="shared" si="4"/>
        <v>3300000</v>
      </c>
      <c r="F34" s="41"/>
      <c r="G34" s="38"/>
    </row>
    <row r="35" spans="1:7" s="39" customFormat="1" ht="12.75">
      <c r="A35" s="1">
        <f t="shared" si="1"/>
        <v>31</v>
      </c>
      <c r="B35" s="141" t="s">
        <v>61</v>
      </c>
      <c r="C35" s="40">
        <v>3300000</v>
      </c>
      <c r="D35" s="40"/>
      <c r="E35" s="40">
        <f t="shared" si="4"/>
        <v>3300000</v>
      </c>
      <c r="F35" s="41"/>
      <c r="G35" s="38"/>
    </row>
    <row r="36" spans="1:7" s="39" customFormat="1" ht="12.75">
      <c r="A36" s="1">
        <f t="shared" si="1"/>
        <v>32</v>
      </c>
      <c r="B36" s="141" t="s">
        <v>61</v>
      </c>
      <c r="C36" s="40">
        <v>3400000</v>
      </c>
      <c r="D36" s="40"/>
      <c r="E36" s="40">
        <f t="shared" si="4"/>
        <v>3400000</v>
      </c>
      <c r="F36" s="41"/>
      <c r="G36" s="38"/>
    </row>
    <row r="37" spans="1:7" s="39" customFormat="1" ht="12.75">
      <c r="A37" s="1">
        <f t="shared" si="1"/>
        <v>33</v>
      </c>
      <c r="B37" s="141" t="s">
        <v>61</v>
      </c>
      <c r="C37" s="40">
        <v>3500000</v>
      </c>
      <c r="D37" s="40"/>
      <c r="E37" s="40">
        <f t="shared" si="4"/>
        <v>3500000</v>
      </c>
      <c r="F37" s="41"/>
      <c r="G37" s="38"/>
    </row>
    <row r="38" spans="1:7" s="39" customFormat="1" ht="12.75">
      <c r="A38" s="1">
        <f t="shared" si="1"/>
        <v>34</v>
      </c>
      <c r="B38" s="141" t="s">
        <v>61</v>
      </c>
      <c r="C38" s="40">
        <v>3700000</v>
      </c>
      <c r="D38" s="40"/>
      <c r="E38" s="40">
        <f t="shared" si="4"/>
        <v>3700000</v>
      </c>
      <c r="F38" s="41"/>
      <c r="G38" s="38"/>
    </row>
    <row r="39" spans="1:6" s="36" customFormat="1" ht="12.75">
      <c r="A39" s="1">
        <f t="shared" si="1"/>
        <v>35</v>
      </c>
      <c r="B39" s="141" t="s">
        <v>61</v>
      </c>
      <c r="C39" s="40">
        <v>5000000</v>
      </c>
      <c r="D39" s="40"/>
      <c r="E39" s="40">
        <f t="shared" si="4"/>
        <v>5000000</v>
      </c>
      <c r="F39" s="41"/>
    </row>
    <row r="40" spans="1:7" s="39" customFormat="1" ht="12.75">
      <c r="A40" s="1">
        <f t="shared" si="1"/>
        <v>36</v>
      </c>
      <c r="B40" s="141" t="s">
        <v>61</v>
      </c>
      <c r="C40" s="40">
        <v>5000000</v>
      </c>
      <c r="D40" s="40"/>
      <c r="E40" s="40">
        <f t="shared" si="4"/>
        <v>5000000</v>
      </c>
      <c r="F40" s="41"/>
      <c r="G40" s="38"/>
    </row>
    <row r="41" spans="1:6" s="36" customFormat="1" ht="12.75">
      <c r="A41" s="1">
        <f t="shared" si="1"/>
        <v>37</v>
      </c>
      <c r="B41" s="141" t="s">
        <v>61</v>
      </c>
      <c r="C41" s="40">
        <v>5000000</v>
      </c>
      <c r="D41" s="40"/>
      <c r="E41" s="40">
        <f t="shared" si="4"/>
        <v>5000000</v>
      </c>
      <c r="F41" s="41"/>
    </row>
    <row r="42" spans="1:7" s="39" customFormat="1" ht="12.75">
      <c r="A42" s="1">
        <f t="shared" si="1"/>
        <v>38</v>
      </c>
      <c r="B42" s="141" t="s">
        <v>61</v>
      </c>
      <c r="C42" s="40">
        <v>7000000</v>
      </c>
      <c r="D42" s="40"/>
      <c r="E42" s="40">
        <f t="shared" si="4"/>
        <v>7000000</v>
      </c>
      <c r="F42" s="41"/>
      <c r="G42" s="38"/>
    </row>
    <row r="43" spans="1:7" s="39" customFormat="1" ht="12.75">
      <c r="A43" s="1">
        <f t="shared" si="1"/>
        <v>39</v>
      </c>
      <c r="B43" s="141" t="s">
        <v>61</v>
      </c>
      <c r="C43" s="40">
        <v>7470000</v>
      </c>
      <c r="D43" s="40"/>
      <c r="E43" s="40">
        <f t="shared" si="4"/>
        <v>7470000</v>
      </c>
      <c r="F43" s="41"/>
      <c r="G43" s="38"/>
    </row>
    <row r="44" spans="1:7" s="39" customFormat="1" ht="12.75">
      <c r="A44" s="1">
        <f t="shared" si="1"/>
        <v>40</v>
      </c>
      <c r="B44" s="142" t="s">
        <v>61</v>
      </c>
      <c r="C44" s="40">
        <v>930000</v>
      </c>
      <c r="D44" s="40">
        <v>7070000</v>
      </c>
      <c r="E44" s="40">
        <f t="shared" si="4"/>
        <v>8000000</v>
      </c>
      <c r="F44" s="41"/>
      <c r="G44" s="38"/>
    </row>
    <row r="45" spans="1:7" s="39" customFormat="1" ht="12.75">
      <c r="A45" s="1">
        <f t="shared" si="1"/>
        <v>41</v>
      </c>
      <c r="B45" s="141" t="s">
        <v>61</v>
      </c>
      <c r="C45" s="40">
        <v>10000000</v>
      </c>
      <c r="D45" s="40"/>
      <c r="E45" s="40">
        <f t="shared" si="4"/>
        <v>10000000</v>
      </c>
      <c r="F45" s="41"/>
      <c r="G45" s="38"/>
    </row>
    <row r="46" spans="1:7" s="39" customFormat="1" ht="12.75">
      <c r="A46" s="1">
        <f t="shared" si="1"/>
        <v>42</v>
      </c>
      <c r="B46" s="142" t="s">
        <v>61</v>
      </c>
      <c r="C46" s="40">
        <v>0</v>
      </c>
      <c r="D46" s="40">
        <v>10000000</v>
      </c>
      <c r="E46" s="40">
        <f t="shared" si="4"/>
        <v>10000000</v>
      </c>
      <c r="F46" s="41"/>
      <c r="G46" s="38"/>
    </row>
    <row r="47" spans="1:7" s="39" customFormat="1" ht="12.75">
      <c r="A47" s="1">
        <f t="shared" si="1"/>
        <v>43</v>
      </c>
      <c r="B47" s="142" t="s">
        <v>61</v>
      </c>
      <c r="C47" s="40">
        <v>14000000</v>
      </c>
      <c r="D47" s="40">
        <v>1000000</v>
      </c>
      <c r="E47" s="40">
        <f t="shared" si="4"/>
        <v>15000000</v>
      </c>
      <c r="F47" s="41"/>
      <c r="G47" s="38"/>
    </row>
    <row r="48" spans="1:7" s="39" customFormat="1" ht="12.75">
      <c r="A48" s="1">
        <f t="shared" si="1"/>
        <v>44</v>
      </c>
      <c r="B48" s="141" t="s">
        <v>61</v>
      </c>
      <c r="C48" s="40">
        <v>15000000</v>
      </c>
      <c r="D48" s="40"/>
      <c r="E48" s="40">
        <f t="shared" si="4"/>
        <v>15000000</v>
      </c>
      <c r="F48" s="2"/>
      <c r="G48" s="38"/>
    </row>
    <row r="49" spans="1:7" s="39" customFormat="1" ht="13.5" thickBot="1">
      <c r="A49" s="1">
        <f t="shared" si="1"/>
        <v>45</v>
      </c>
      <c r="B49" s="143" t="s">
        <v>61</v>
      </c>
      <c r="C49" s="36">
        <v>0</v>
      </c>
      <c r="D49" s="36">
        <v>20000000</v>
      </c>
      <c r="E49" s="40">
        <f t="shared" si="4"/>
        <v>20000000</v>
      </c>
      <c r="F49" s="2"/>
      <c r="G49" s="38"/>
    </row>
    <row r="50" spans="1:7" s="39" customFormat="1" ht="12.75">
      <c r="A50" s="1">
        <f t="shared" si="1"/>
        <v>46</v>
      </c>
      <c r="B50" s="136" t="s">
        <v>9</v>
      </c>
      <c r="C50" s="37">
        <f>SUM(C19:C48)</f>
        <v>104530000</v>
      </c>
      <c r="D50" s="20">
        <f>SUM(D19:D49)</f>
        <v>39070000</v>
      </c>
      <c r="E50" s="20">
        <f>SUM(E19:E49)</f>
        <v>143600000</v>
      </c>
      <c r="F50" s="2"/>
      <c r="G50" s="20">
        <f>E50</f>
        <v>143600000</v>
      </c>
    </row>
    <row r="51" spans="1:8" ht="12.75">
      <c r="A51" s="1">
        <f t="shared" si="1"/>
        <v>47</v>
      </c>
      <c r="B51" s="21" t="s">
        <v>12</v>
      </c>
      <c r="C51" s="37"/>
      <c r="D51" s="44"/>
      <c r="F51" s="20">
        <f>E50*H16</f>
        <v>70805025.7754478</v>
      </c>
      <c r="G51" s="4">
        <f>F51</f>
        <v>70805025.7754478</v>
      </c>
      <c r="H51" s="17">
        <f>F51/E50</f>
        <v>0.49307121013543037</v>
      </c>
    </row>
    <row r="52" spans="1:8" ht="12.75">
      <c r="A52" s="1">
        <f t="shared" si="1"/>
        <v>48</v>
      </c>
      <c r="B52" s="21" t="s">
        <v>0</v>
      </c>
      <c r="C52" s="45">
        <f>C51+C50+C15</f>
        <v>150310000</v>
      </c>
      <c r="D52" s="45">
        <f>D51+D50+D15</f>
        <v>39070000</v>
      </c>
      <c r="E52" s="45">
        <f>E51+E50+E15</f>
        <v>189380000</v>
      </c>
      <c r="F52" s="45">
        <f>F51+F50+F15</f>
        <v>93377825.7754478</v>
      </c>
      <c r="G52" s="45">
        <f>G51+G50+G15</f>
        <v>282757825.7754478</v>
      </c>
      <c r="H52" s="17">
        <f>F52/E52</f>
        <v>0.49307121013543037</v>
      </c>
    </row>
    <row r="53" spans="1:6" ht="12.75">
      <c r="A53" s="1">
        <f t="shared" si="1"/>
        <v>49</v>
      </c>
      <c r="F53" s="5"/>
    </row>
    <row r="54" spans="1:2" ht="12.75">
      <c r="A54" s="1">
        <f t="shared" si="1"/>
        <v>50</v>
      </c>
      <c r="B54" s="22" t="s">
        <v>13</v>
      </c>
    </row>
    <row r="55" spans="1:2" ht="12.75">
      <c r="A55" s="1">
        <f t="shared" si="1"/>
        <v>51</v>
      </c>
      <c r="B55" s="18" t="s">
        <v>14</v>
      </c>
    </row>
    <row r="56" ht="12.75">
      <c r="A56" s="1">
        <f t="shared" si="1"/>
        <v>52</v>
      </c>
    </row>
    <row r="57" spans="1:3" ht="12.75">
      <c r="A57" s="1">
        <f t="shared" si="1"/>
        <v>53</v>
      </c>
      <c r="B57" s="126" t="s">
        <v>33</v>
      </c>
      <c r="C57" s="56"/>
    </row>
    <row r="58" spans="1:2" ht="12.75">
      <c r="A58" s="1">
        <f t="shared" si="1"/>
        <v>54</v>
      </c>
      <c r="B58" t="s">
        <v>65</v>
      </c>
    </row>
    <row r="60" spans="1:8" ht="12.75">
      <c r="A60" s="153" t="s">
        <v>59</v>
      </c>
      <c r="B60" s="154"/>
      <c r="C60" s="154"/>
      <c r="D60" s="154"/>
      <c r="E60" s="154"/>
      <c r="F60" s="154"/>
      <c r="G60" s="154"/>
      <c r="H60" s="154"/>
    </row>
  </sheetData>
  <mergeCells count="1">
    <mergeCell ref="A60:H60"/>
  </mergeCells>
  <printOptions horizontalCentered="1" verticalCentered="1"/>
  <pageMargins left="0.7" right="0.25" top="1" bottom="1" header="0.5" footer="0.5"/>
  <pageSetup fitToHeight="1" fitToWidth="1" horizontalDpi="600" verticalDpi="600" orientation="portrait" scale="72" r:id="rId2"/>
  <headerFooter alignWithMargins="0">
    <oddFooter>&amp;LThird Exhibit to
Prefiled Rebuttal Testimony
of Julia M. Ryan&amp;RExhibit No. ___(JMR-15HC)
Page 1 of 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42">
      <selection activeCell="C90" sqref="C90"/>
    </sheetView>
  </sheetViews>
  <sheetFormatPr defaultColWidth="9.140625" defaultRowHeight="12.75"/>
  <cols>
    <col min="1" max="1" width="3.140625" style="1" customWidth="1"/>
    <col min="2" max="2" width="42.8515625" style="0" customWidth="1"/>
    <col min="3" max="3" width="14.140625" style="5" customWidth="1"/>
    <col min="4" max="4" width="14.7109375" style="0" customWidth="1"/>
    <col min="5" max="5" width="16.00390625" style="5" customWidth="1"/>
    <col min="6" max="6" width="13.8515625" style="5" bestFit="1" customWidth="1"/>
    <col min="7" max="7" width="13.28125" style="5" customWidth="1"/>
  </cols>
  <sheetData>
    <row r="1" spans="1:3" ht="15.75">
      <c r="A1" s="3" t="s">
        <v>1</v>
      </c>
      <c r="C1" s="1"/>
    </row>
    <row r="2" spans="1:3" ht="15">
      <c r="A2" s="6" t="s">
        <v>2</v>
      </c>
      <c r="B2" s="7"/>
      <c r="C2" s="1"/>
    </row>
    <row r="3" spans="1:3" ht="21" customHeight="1">
      <c r="A3" s="6" t="s">
        <v>15</v>
      </c>
      <c r="B3" s="8"/>
      <c r="C3" s="1"/>
    </row>
    <row r="4" spans="1:6" ht="36" customHeight="1">
      <c r="A4" s="6"/>
      <c r="B4" s="8"/>
      <c r="D4" s="9" t="s">
        <v>26</v>
      </c>
      <c r="E4" s="10"/>
      <c r="F4" s="11"/>
    </row>
    <row r="5" spans="1:8" ht="53.25" customHeight="1" thickBot="1">
      <c r="A5" s="1">
        <v>1</v>
      </c>
      <c r="B5" s="7" t="s">
        <v>4</v>
      </c>
      <c r="C5" s="12" t="s">
        <v>5</v>
      </c>
      <c r="D5" s="19" t="s">
        <v>28</v>
      </c>
      <c r="E5" s="19" t="s">
        <v>23</v>
      </c>
      <c r="F5" s="12" t="s">
        <v>16</v>
      </c>
      <c r="G5" s="12" t="s">
        <v>7</v>
      </c>
      <c r="H5" s="12" t="s">
        <v>17</v>
      </c>
    </row>
    <row r="6" spans="1:8" ht="12.75">
      <c r="A6" s="1">
        <f>A5+1</f>
        <v>2</v>
      </c>
      <c r="B6" s="137" t="s">
        <v>61</v>
      </c>
      <c r="C6" s="40">
        <v>500000</v>
      </c>
      <c r="D6" s="4"/>
      <c r="E6" s="5">
        <f aca="true" t="shared" si="0" ref="E6:E11">SUM(C6:D6)</f>
        <v>500000</v>
      </c>
      <c r="F6" s="40">
        <f>-E6</f>
        <v>-500000</v>
      </c>
      <c r="G6" s="40">
        <f aca="true" t="shared" si="1" ref="G6:G11">F6+E6</f>
        <v>0</v>
      </c>
      <c r="H6" s="23">
        <f aca="true" t="shared" si="2" ref="H6:H11">F6/E6</f>
        <v>-1</v>
      </c>
    </row>
    <row r="7" spans="1:8" ht="12.75">
      <c r="A7" s="1">
        <f aca="true" t="shared" si="3" ref="A7:A58">A6+1</f>
        <v>3</v>
      </c>
      <c r="B7" s="138" t="s">
        <v>61</v>
      </c>
      <c r="C7" s="40">
        <v>930000</v>
      </c>
      <c r="D7" s="40">
        <v>7070000</v>
      </c>
      <c r="E7" s="5">
        <f t="shared" si="0"/>
        <v>8000000</v>
      </c>
      <c r="F7" s="40">
        <f>-0.5*E7</f>
        <v>-4000000</v>
      </c>
      <c r="G7" s="40">
        <f t="shared" si="1"/>
        <v>4000000</v>
      </c>
      <c r="H7" s="23">
        <f t="shared" si="2"/>
        <v>-0.5</v>
      </c>
    </row>
    <row r="8" spans="1:8" ht="12.75">
      <c r="A8" s="1">
        <f t="shared" si="3"/>
        <v>4</v>
      </c>
      <c r="B8" s="138" t="s">
        <v>61</v>
      </c>
      <c r="C8" s="40">
        <v>930000</v>
      </c>
      <c r="D8" s="4"/>
      <c r="E8" s="5">
        <f t="shared" si="0"/>
        <v>930000</v>
      </c>
      <c r="F8" s="40">
        <f>-0.5*E8</f>
        <v>-465000</v>
      </c>
      <c r="G8" s="40">
        <f t="shared" si="1"/>
        <v>465000</v>
      </c>
      <c r="H8" s="23">
        <f t="shared" si="2"/>
        <v>-0.5</v>
      </c>
    </row>
    <row r="9" spans="1:8" ht="12.75">
      <c r="A9" s="1">
        <f t="shared" si="3"/>
        <v>5</v>
      </c>
      <c r="B9" s="138" t="s">
        <v>61</v>
      </c>
      <c r="C9" s="40">
        <v>880000</v>
      </c>
      <c r="D9" s="4"/>
      <c r="E9" s="5">
        <f t="shared" si="0"/>
        <v>880000</v>
      </c>
      <c r="F9" s="40">
        <f>-0.5*E9</f>
        <v>-440000</v>
      </c>
      <c r="G9" s="40">
        <f t="shared" si="1"/>
        <v>440000</v>
      </c>
      <c r="H9" s="23">
        <f t="shared" si="2"/>
        <v>-0.5</v>
      </c>
    </row>
    <row r="10" spans="1:8" ht="12.75">
      <c r="A10" s="1">
        <f t="shared" si="3"/>
        <v>6</v>
      </c>
      <c r="B10" s="138" t="s">
        <v>61</v>
      </c>
      <c r="C10" s="40">
        <v>2000000</v>
      </c>
      <c r="D10" s="4"/>
      <c r="E10" s="5">
        <f t="shared" si="0"/>
        <v>2000000</v>
      </c>
      <c r="F10" s="40">
        <f>-E10</f>
        <v>-2000000</v>
      </c>
      <c r="G10" s="40">
        <f t="shared" si="1"/>
        <v>0</v>
      </c>
      <c r="H10" s="23">
        <f t="shared" si="2"/>
        <v>-1</v>
      </c>
    </row>
    <row r="11" spans="1:8" ht="13.5" thickBot="1">
      <c r="A11" s="1">
        <f t="shared" si="3"/>
        <v>7</v>
      </c>
      <c r="B11" s="139" t="s">
        <v>61</v>
      </c>
      <c r="C11" s="46">
        <v>5000000</v>
      </c>
      <c r="D11" s="4"/>
      <c r="E11" s="5">
        <f t="shared" si="0"/>
        <v>5000000</v>
      </c>
      <c r="F11" s="40">
        <f>-E11*0.6</f>
        <v>-3000000</v>
      </c>
      <c r="G11" s="40">
        <f t="shared" si="1"/>
        <v>2000000</v>
      </c>
      <c r="H11" s="23">
        <f t="shared" si="2"/>
        <v>-0.6</v>
      </c>
    </row>
    <row r="12" spans="1:8" ht="12.75">
      <c r="A12" s="1">
        <f t="shared" si="3"/>
        <v>8</v>
      </c>
      <c r="B12" s="136" t="s">
        <v>9</v>
      </c>
      <c r="C12" s="20">
        <f>SUM(C6:C11)</f>
        <v>10240000</v>
      </c>
      <c r="D12" s="20">
        <f>SUM(D6:D11)</f>
        <v>7070000</v>
      </c>
      <c r="E12" s="20">
        <f>SUM(E6:E11)</f>
        <v>17310000</v>
      </c>
      <c r="F12" s="20">
        <f>SUM(F6:F11)</f>
        <v>-10405000</v>
      </c>
      <c r="G12" s="20">
        <f>SUM(G6:G11)</f>
        <v>6905000</v>
      </c>
      <c r="H12" s="20"/>
    </row>
    <row r="13" spans="1:8" ht="12.75">
      <c r="A13" s="1">
        <f t="shared" si="3"/>
        <v>9</v>
      </c>
      <c r="B13" s="7"/>
      <c r="F13" s="18"/>
      <c r="G13" s="16" t="s">
        <v>22</v>
      </c>
      <c r="H13" s="52">
        <f>F12/E12</f>
        <v>-0.6010976314269209</v>
      </c>
    </row>
    <row r="14" spans="1:7" s="1" customFormat="1" ht="12.75">
      <c r="A14" s="1">
        <f t="shared" si="3"/>
        <v>10</v>
      </c>
      <c r="B14" s="7"/>
      <c r="C14" s="5"/>
      <c r="D14" s="18"/>
      <c r="E14" s="5"/>
      <c r="F14" s="5"/>
      <c r="G14" s="5"/>
    </row>
    <row r="15" spans="1:7" s="1" customFormat="1" ht="26.25" thickBot="1">
      <c r="A15" s="1">
        <f t="shared" si="3"/>
        <v>11</v>
      </c>
      <c r="B15" s="140" t="s">
        <v>11</v>
      </c>
      <c r="C15" s="5"/>
      <c r="D15" s="5"/>
      <c r="E15" s="5"/>
      <c r="F15" s="5"/>
      <c r="G15" s="5"/>
    </row>
    <row r="16" spans="1:7" s="39" customFormat="1" ht="12.75">
      <c r="A16" s="1">
        <f t="shared" si="3"/>
        <v>12</v>
      </c>
      <c r="B16" s="137" t="s">
        <v>61</v>
      </c>
      <c r="C16" s="40">
        <v>250000</v>
      </c>
      <c r="D16" s="40"/>
      <c r="E16" s="40">
        <f>SUM(C16:D16)</f>
        <v>250000</v>
      </c>
      <c r="F16" s="41"/>
      <c r="G16" s="36"/>
    </row>
    <row r="17" spans="1:7" s="39" customFormat="1" ht="12.75">
      <c r="A17" s="1">
        <f t="shared" si="3"/>
        <v>13</v>
      </c>
      <c r="B17" s="138" t="s">
        <v>61</v>
      </c>
      <c r="C17" s="40">
        <v>375000</v>
      </c>
      <c r="D17" s="40"/>
      <c r="E17" s="40">
        <f aca="true" t="shared" si="4" ref="E17:E49">SUM(C17:D17)</f>
        <v>375000</v>
      </c>
      <c r="F17" s="41"/>
      <c r="G17" s="36"/>
    </row>
    <row r="18" spans="1:7" s="39" customFormat="1" ht="12.75">
      <c r="A18" s="1">
        <f t="shared" si="3"/>
        <v>14</v>
      </c>
      <c r="B18" s="138" t="s">
        <v>61</v>
      </c>
      <c r="C18" s="40">
        <v>375000</v>
      </c>
      <c r="D18" s="40"/>
      <c r="E18" s="40">
        <f t="shared" si="4"/>
        <v>375000</v>
      </c>
      <c r="F18" s="41"/>
      <c r="G18" s="36"/>
    </row>
    <row r="19" spans="1:7" s="39" customFormat="1" ht="12.75">
      <c r="A19" s="1">
        <f t="shared" si="3"/>
        <v>15</v>
      </c>
      <c r="B19" s="138" t="s">
        <v>61</v>
      </c>
      <c r="C19" s="40">
        <v>800000</v>
      </c>
      <c r="D19" s="40"/>
      <c r="E19" s="40">
        <f t="shared" si="4"/>
        <v>800000</v>
      </c>
      <c r="F19" s="41"/>
      <c r="G19" s="36"/>
    </row>
    <row r="20" spans="1:7" s="39" customFormat="1" ht="12.75">
      <c r="A20" s="1">
        <f t="shared" si="3"/>
        <v>16</v>
      </c>
      <c r="B20" s="138" t="s">
        <v>61</v>
      </c>
      <c r="C20" s="40">
        <v>900000</v>
      </c>
      <c r="D20" s="40"/>
      <c r="E20" s="40">
        <f t="shared" si="4"/>
        <v>900000</v>
      </c>
      <c r="F20" s="41"/>
      <c r="G20" s="36"/>
    </row>
    <row r="21" spans="1:7" s="39" customFormat="1" ht="12.75">
      <c r="A21" s="1">
        <f t="shared" si="3"/>
        <v>17</v>
      </c>
      <c r="B21" s="138" t="s">
        <v>61</v>
      </c>
      <c r="C21" s="40">
        <v>1000000</v>
      </c>
      <c r="D21" s="40"/>
      <c r="E21" s="40">
        <f t="shared" si="4"/>
        <v>1000000</v>
      </c>
      <c r="F21" s="41"/>
      <c r="G21" s="36"/>
    </row>
    <row r="22" spans="1:7" s="39" customFormat="1" ht="12.75">
      <c r="A22" s="1">
        <f t="shared" si="3"/>
        <v>18</v>
      </c>
      <c r="B22" s="138" t="s">
        <v>61</v>
      </c>
      <c r="C22" s="40">
        <v>1000000</v>
      </c>
      <c r="D22" s="40"/>
      <c r="E22" s="40">
        <f t="shared" si="4"/>
        <v>1000000</v>
      </c>
      <c r="F22" s="41"/>
      <c r="G22" s="36"/>
    </row>
    <row r="23" spans="1:7" s="39" customFormat="1" ht="12.75">
      <c r="A23" s="1">
        <f t="shared" si="3"/>
        <v>19</v>
      </c>
      <c r="B23" s="144" t="s">
        <v>61</v>
      </c>
      <c r="C23" s="40">
        <v>0</v>
      </c>
      <c r="D23" s="40">
        <v>1000000</v>
      </c>
      <c r="E23" s="40">
        <f t="shared" si="4"/>
        <v>1000000</v>
      </c>
      <c r="F23" s="41"/>
      <c r="G23" s="36"/>
    </row>
    <row r="24" spans="1:7" s="39" customFormat="1" ht="12.75">
      <c r="A24" s="1">
        <f t="shared" si="3"/>
        <v>20</v>
      </c>
      <c r="B24" s="138" t="s">
        <v>61</v>
      </c>
      <c r="C24" s="40">
        <v>1000000</v>
      </c>
      <c r="D24" s="40"/>
      <c r="E24" s="40">
        <f t="shared" si="4"/>
        <v>1000000</v>
      </c>
      <c r="F24" s="41"/>
      <c r="G24" s="36"/>
    </row>
    <row r="25" spans="1:7" s="39" customFormat="1" ht="12.75">
      <c r="A25" s="1">
        <f t="shared" si="3"/>
        <v>21</v>
      </c>
      <c r="B25" s="138" t="s">
        <v>61</v>
      </c>
      <c r="C25" s="40">
        <v>1000000</v>
      </c>
      <c r="D25" s="40"/>
      <c r="E25" s="40">
        <f t="shared" si="4"/>
        <v>1000000</v>
      </c>
      <c r="F25" s="41"/>
      <c r="G25" s="36"/>
    </row>
    <row r="26" spans="1:7" s="39" customFormat="1" ht="12.75">
      <c r="A26" s="1">
        <f t="shared" si="3"/>
        <v>22</v>
      </c>
      <c r="B26" s="138" t="s">
        <v>61</v>
      </c>
      <c r="C26" s="40">
        <v>1600000</v>
      </c>
      <c r="D26" s="40"/>
      <c r="E26" s="40">
        <f t="shared" si="4"/>
        <v>1600000</v>
      </c>
      <c r="F26" s="41"/>
      <c r="G26" s="36"/>
    </row>
    <row r="27" spans="1:7" s="39" customFormat="1" ht="12.75">
      <c r="A27" s="1">
        <f t="shared" si="3"/>
        <v>23</v>
      </c>
      <c r="B27" s="138" t="s">
        <v>61</v>
      </c>
      <c r="C27" s="40">
        <v>2000000</v>
      </c>
      <c r="D27" s="40"/>
      <c r="E27" s="40">
        <f t="shared" si="4"/>
        <v>2000000</v>
      </c>
      <c r="F27" s="41"/>
      <c r="G27" s="36"/>
    </row>
    <row r="28" spans="1:7" s="39" customFormat="1" ht="12.75">
      <c r="A28" s="1">
        <f t="shared" si="3"/>
        <v>24</v>
      </c>
      <c r="B28" s="138" t="s">
        <v>61</v>
      </c>
      <c r="C28" s="40">
        <v>2500000</v>
      </c>
      <c r="D28" s="40"/>
      <c r="E28" s="40">
        <f t="shared" si="4"/>
        <v>2500000</v>
      </c>
      <c r="F28" s="41"/>
      <c r="G28" s="36"/>
    </row>
    <row r="29" spans="1:7" s="39" customFormat="1" ht="12.75">
      <c r="A29" s="1">
        <f t="shared" si="3"/>
        <v>25</v>
      </c>
      <c r="B29" s="138" t="s">
        <v>61</v>
      </c>
      <c r="C29" s="40">
        <v>3000000</v>
      </c>
      <c r="D29" s="40"/>
      <c r="E29" s="40">
        <f t="shared" si="4"/>
        <v>3000000</v>
      </c>
      <c r="F29" s="41"/>
      <c r="G29" s="36"/>
    </row>
    <row r="30" spans="1:7" s="39" customFormat="1" ht="12.75">
      <c r="A30" s="1">
        <f t="shared" si="3"/>
        <v>26</v>
      </c>
      <c r="B30" s="138" t="s">
        <v>61</v>
      </c>
      <c r="C30" s="40">
        <v>3000000</v>
      </c>
      <c r="D30" s="40"/>
      <c r="E30" s="40">
        <f t="shared" si="4"/>
        <v>3000000</v>
      </c>
      <c r="F30" s="41"/>
      <c r="G30" s="36"/>
    </row>
    <row r="31" spans="1:7" s="39" customFormat="1" ht="12.75">
      <c r="A31" s="1">
        <f t="shared" si="3"/>
        <v>27</v>
      </c>
      <c r="B31" s="138" t="s">
        <v>61</v>
      </c>
      <c r="C31" s="40">
        <v>3200000</v>
      </c>
      <c r="D31" s="40"/>
      <c r="E31" s="40">
        <f t="shared" si="4"/>
        <v>3200000</v>
      </c>
      <c r="F31" s="41"/>
      <c r="G31" s="36"/>
    </row>
    <row r="32" spans="1:7" s="39" customFormat="1" ht="12.75">
      <c r="A32" s="1">
        <f t="shared" si="3"/>
        <v>28</v>
      </c>
      <c r="B32" s="138" t="s">
        <v>61</v>
      </c>
      <c r="C32" s="40">
        <v>3300000</v>
      </c>
      <c r="D32" s="40"/>
      <c r="E32" s="40">
        <f t="shared" si="4"/>
        <v>3300000</v>
      </c>
      <c r="F32" s="41"/>
      <c r="G32" s="36"/>
    </row>
    <row r="33" spans="1:7" s="39" customFormat="1" ht="12.75">
      <c r="A33" s="1">
        <f t="shared" si="3"/>
        <v>29</v>
      </c>
      <c r="B33" s="138" t="s">
        <v>61</v>
      </c>
      <c r="C33" s="40">
        <v>3300000</v>
      </c>
      <c r="D33" s="40"/>
      <c r="E33" s="40">
        <f t="shared" si="4"/>
        <v>3300000</v>
      </c>
      <c r="F33" s="41"/>
      <c r="G33" s="36"/>
    </row>
    <row r="34" spans="1:7" s="39" customFormat="1" ht="12.75">
      <c r="A34" s="1">
        <f t="shared" si="3"/>
        <v>30</v>
      </c>
      <c r="B34" s="138" t="s">
        <v>61</v>
      </c>
      <c r="C34" s="40">
        <v>3400000</v>
      </c>
      <c r="D34" s="40"/>
      <c r="E34" s="40">
        <f t="shared" si="4"/>
        <v>3400000</v>
      </c>
      <c r="F34" s="41"/>
      <c r="G34" s="36"/>
    </row>
    <row r="35" spans="1:7" s="39" customFormat="1" ht="12.75">
      <c r="A35" s="1">
        <f t="shared" si="3"/>
        <v>31</v>
      </c>
      <c r="B35" s="138" t="s">
        <v>61</v>
      </c>
      <c r="C35" s="40">
        <v>3500000</v>
      </c>
      <c r="D35" s="40"/>
      <c r="E35" s="40">
        <f t="shared" si="4"/>
        <v>3500000</v>
      </c>
      <c r="F35" s="41"/>
      <c r="G35" s="36"/>
    </row>
    <row r="36" spans="1:7" s="39" customFormat="1" ht="12.75">
      <c r="A36" s="1">
        <f t="shared" si="3"/>
        <v>32</v>
      </c>
      <c r="B36" s="138" t="s">
        <v>61</v>
      </c>
      <c r="C36" s="40">
        <v>3700000</v>
      </c>
      <c r="D36" s="40"/>
      <c r="E36" s="40">
        <f t="shared" si="4"/>
        <v>3700000</v>
      </c>
      <c r="F36" s="41"/>
      <c r="G36" s="36"/>
    </row>
    <row r="37" spans="1:7" s="39" customFormat="1" ht="12.75">
      <c r="A37" s="1">
        <f t="shared" si="3"/>
        <v>33</v>
      </c>
      <c r="B37" s="138" t="s">
        <v>61</v>
      </c>
      <c r="C37" s="40">
        <v>5000000</v>
      </c>
      <c r="D37" s="40"/>
      <c r="E37" s="40">
        <f t="shared" si="4"/>
        <v>5000000</v>
      </c>
      <c r="F37" s="41"/>
      <c r="G37" s="36"/>
    </row>
    <row r="38" spans="1:7" s="39" customFormat="1" ht="12.75">
      <c r="A38" s="1">
        <f t="shared" si="3"/>
        <v>34</v>
      </c>
      <c r="B38" s="138" t="s">
        <v>61</v>
      </c>
      <c r="C38" s="40">
        <v>5000000</v>
      </c>
      <c r="D38" s="40"/>
      <c r="E38" s="40">
        <f t="shared" si="4"/>
        <v>5000000</v>
      </c>
      <c r="F38" s="41"/>
      <c r="G38" s="36"/>
    </row>
    <row r="39" spans="1:7" s="39" customFormat="1" ht="12.75">
      <c r="A39" s="1">
        <f t="shared" si="3"/>
        <v>35</v>
      </c>
      <c r="B39" s="138" t="s">
        <v>61</v>
      </c>
      <c r="C39" s="40">
        <v>5000000</v>
      </c>
      <c r="D39" s="40"/>
      <c r="E39" s="40">
        <f t="shared" si="4"/>
        <v>5000000</v>
      </c>
      <c r="F39" s="41"/>
      <c r="G39" s="36"/>
    </row>
    <row r="40" spans="1:7" s="39" customFormat="1" ht="12.75">
      <c r="A40" s="1">
        <f t="shared" si="3"/>
        <v>36</v>
      </c>
      <c r="B40" s="138" t="s">
        <v>61</v>
      </c>
      <c r="C40" s="40">
        <v>7000000</v>
      </c>
      <c r="D40" s="40"/>
      <c r="E40" s="40">
        <f t="shared" si="4"/>
        <v>7000000</v>
      </c>
      <c r="F40" s="41"/>
      <c r="G40" s="36"/>
    </row>
    <row r="41" spans="1:7" s="39" customFormat="1" ht="12.75">
      <c r="A41" s="1">
        <f t="shared" si="3"/>
        <v>37</v>
      </c>
      <c r="B41" s="138" t="s">
        <v>61</v>
      </c>
      <c r="C41" s="40">
        <v>7470000</v>
      </c>
      <c r="D41" s="40"/>
      <c r="E41" s="40">
        <f t="shared" si="4"/>
        <v>7470000</v>
      </c>
      <c r="F41" s="41"/>
      <c r="G41" s="36"/>
    </row>
    <row r="42" spans="1:7" s="39" customFormat="1" ht="12.75">
      <c r="A42" s="1">
        <f t="shared" si="3"/>
        <v>38</v>
      </c>
      <c r="B42" s="138" t="s">
        <v>61</v>
      </c>
      <c r="C42" s="40">
        <v>10000000</v>
      </c>
      <c r="D42" s="40"/>
      <c r="E42" s="40">
        <f t="shared" si="4"/>
        <v>10000000</v>
      </c>
      <c r="F42" s="41"/>
      <c r="G42" s="36"/>
    </row>
    <row r="43" spans="1:7" s="39" customFormat="1" ht="12.75">
      <c r="A43" s="1">
        <f t="shared" si="3"/>
        <v>39</v>
      </c>
      <c r="B43" s="138" t="s">
        <v>61</v>
      </c>
      <c r="C43" s="40">
        <v>10000000</v>
      </c>
      <c r="D43" s="40"/>
      <c r="E43" s="40">
        <f t="shared" si="4"/>
        <v>10000000</v>
      </c>
      <c r="F43" s="41"/>
      <c r="G43" s="36"/>
    </row>
    <row r="44" spans="1:7" s="39" customFormat="1" ht="12.75">
      <c r="A44" s="1">
        <f t="shared" si="3"/>
        <v>40</v>
      </c>
      <c r="B44" s="138" t="s">
        <v>61</v>
      </c>
      <c r="C44" s="40">
        <v>10000000</v>
      </c>
      <c r="D44" s="40"/>
      <c r="E44" s="40">
        <f t="shared" si="4"/>
        <v>10000000</v>
      </c>
      <c r="F44" s="41"/>
      <c r="G44" s="36"/>
    </row>
    <row r="45" spans="1:7" s="39" customFormat="1" ht="12.75">
      <c r="A45" s="1">
        <f t="shared" si="3"/>
        <v>41</v>
      </c>
      <c r="B45" s="144" t="s">
        <v>61</v>
      </c>
      <c r="C45" s="40">
        <v>0</v>
      </c>
      <c r="D45" s="40">
        <v>10000000</v>
      </c>
      <c r="E45" s="40">
        <f t="shared" si="4"/>
        <v>10000000</v>
      </c>
      <c r="F45" s="41"/>
      <c r="G45" s="36"/>
    </row>
    <row r="46" spans="1:7" s="39" customFormat="1" ht="12.75">
      <c r="A46" s="1">
        <f t="shared" si="3"/>
        <v>42</v>
      </c>
      <c r="B46" s="138" t="s">
        <v>61</v>
      </c>
      <c r="C46" s="40">
        <v>12400000</v>
      </c>
      <c r="D46" s="40"/>
      <c r="E46" s="40">
        <f t="shared" si="4"/>
        <v>12400000</v>
      </c>
      <c r="F46" s="41"/>
      <c r="G46" s="36"/>
    </row>
    <row r="47" spans="1:7" s="39" customFormat="1" ht="12.75">
      <c r="A47" s="1">
        <f t="shared" si="3"/>
        <v>43</v>
      </c>
      <c r="B47" s="144" t="s">
        <v>61</v>
      </c>
      <c r="C47" s="40">
        <v>14000000</v>
      </c>
      <c r="D47" s="40">
        <v>1000000</v>
      </c>
      <c r="E47" s="40">
        <f t="shared" si="4"/>
        <v>15000000</v>
      </c>
      <c r="F47" s="41"/>
      <c r="G47" s="36"/>
    </row>
    <row r="48" spans="1:7" s="39" customFormat="1" ht="12.75">
      <c r="A48" s="1">
        <f t="shared" si="3"/>
        <v>44</v>
      </c>
      <c r="B48" s="138" t="s">
        <v>61</v>
      </c>
      <c r="C48" s="40">
        <v>15000000</v>
      </c>
      <c r="D48" s="40"/>
      <c r="E48" s="40">
        <f t="shared" si="4"/>
        <v>15000000</v>
      </c>
      <c r="F48" s="41"/>
      <c r="G48" s="36"/>
    </row>
    <row r="49" spans="1:7" s="39" customFormat="1" ht="13.5" thickBot="1">
      <c r="A49" s="1">
        <f t="shared" si="3"/>
        <v>45</v>
      </c>
      <c r="B49" s="143" t="s">
        <v>61</v>
      </c>
      <c r="C49" s="36">
        <v>0</v>
      </c>
      <c r="D49" s="36">
        <v>20000000</v>
      </c>
      <c r="E49" s="40">
        <f t="shared" si="4"/>
        <v>20000000</v>
      </c>
      <c r="F49" s="2"/>
      <c r="G49" s="36"/>
    </row>
    <row r="50" spans="1:7" s="39" customFormat="1" ht="12.75">
      <c r="A50" s="1">
        <f t="shared" si="3"/>
        <v>46</v>
      </c>
      <c r="B50" s="136" t="s">
        <v>9</v>
      </c>
      <c r="C50" s="20">
        <f>SUM(C16:C49)</f>
        <v>140070000</v>
      </c>
      <c r="D50" s="20">
        <f>SUM(D16:D49)</f>
        <v>32000000</v>
      </c>
      <c r="E50" s="20">
        <f>SUM(E16:E49)</f>
        <v>172070000</v>
      </c>
      <c r="F50" s="2"/>
      <c r="G50" s="20">
        <f>E50</f>
        <v>172070000</v>
      </c>
    </row>
    <row r="51" spans="1:8" ht="12.75">
      <c r="A51" s="1">
        <f t="shared" si="3"/>
        <v>47</v>
      </c>
      <c r="B51" s="47" t="s">
        <v>34</v>
      </c>
      <c r="C51" s="37"/>
      <c r="D51" s="44"/>
      <c r="F51" s="4">
        <f>E50*H13</f>
        <v>-103430869.43963027</v>
      </c>
      <c r="G51" s="4">
        <f>F51</f>
        <v>-103430869.43963027</v>
      </c>
      <c r="H51" s="52">
        <f>F51/E50</f>
        <v>-0.6010976314269209</v>
      </c>
    </row>
    <row r="52" spans="1:8" ht="12.75">
      <c r="A52" s="1">
        <f t="shared" si="3"/>
        <v>48</v>
      </c>
      <c r="B52" s="47" t="s">
        <v>0</v>
      </c>
      <c r="C52" s="45">
        <f>C51+C50+C12</f>
        <v>150310000</v>
      </c>
      <c r="D52" s="45">
        <f>D51+D50+D12</f>
        <v>39070000</v>
      </c>
      <c r="E52" s="45">
        <f>E51+E50+E12</f>
        <v>189380000</v>
      </c>
      <c r="F52" s="45">
        <f>F51+F50+F12</f>
        <v>-113835869.43963027</v>
      </c>
      <c r="G52" s="45">
        <f>G51+G50+G12</f>
        <v>75544130.56036973</v>
      </c>
      <c r="H52" s="52">
        <f>F52/E52</f>
        <v>-0.6010976314269209</v>
      </c>
    </row>
    <row r="53" spans="1:6" ht="12.75">
      <c r="A53" s="1">
        <f t="shared" si="3"/>
        <v>49</v>
      </c>
      <c r="B53" s="25"/>
      <c r="C53" s="13"/>
      <c r="D53" s="13"/>
      <c r="E53" s="13"/>
      <c r="F53" s="2"/>
    </row>
    <row r="54" spans="1:2" ht="12.75">
      <c r="A54" s="1">
        <f t="shared" si="3"/>
        <v>50</v>
      </c>
      <c r="B54" s="22" t="s">
        <v>13</v>
      </c>
    </row>
    <row r="55" spans="1:2" ht="12.75">
      <c r="A55" s="1">
        <f t="shared" si="3"/>
        <v>51</v>
      </c>
      <c r="B55" s="18" t="s">
        <v>18</v>
      </c>
    </row>
    <row r="56" ht="12.75">
      <c r="A56" s="1">
        <f t="shared" si="3"/>
        <v>52</v>
      </c>
    </row>
    <row r="57" spans="1:3" ht="12.75">
      <c r="A57" s="1">
        <f t="shared" si="3"/>
        <v>53</v>
      </c>
      <c r="B57" s="126" t="s">
        <v>33</v>
      </c>
      <c r="C57" s="56"/>
    </row>
    <row r="58" spans="1:2" ht="12.75">
      <c r="A58" s="1">
        <f t="shared" si="3"/>
        <v>54</v>
      </c>
      <c r="B58" t="s">
        <v>65</v>
      </c>
    </row>
    <row r="60" spans="1:8" ht="12.75">
      <c r="A60" s="153" t="s">
        <v>59</v>
      </c>
      <c r="B60" s="154"/>
      <c r="C60" s="154"/>
      <c r="D60" s="154"/>
      <c r="E60" s="154"/>
      <c r="F60" s="154"/>
      <c r="G60" s="154"/>
      <c r="H60" s="154"/>
    </row>
  </sheetData>
  <mergeCells count="1">
    <mergeCell ref="A60:H60"/>
  </mergeCells>
  <printOptions horizontalCentered="1" verticalCentered="1"/>
  <pageMargins left="1" right="0.33" top="1" bottom="1" header="0.5" footer="0.37"/>
  <pageSetup fitToHeight="1" fitToWidth="1" horizontalDpi="600" verticalDpi="600" orientation="portrait" scale="72" r:id="rId2"/>
  <headerFooter alignWithMargins="0">
    <oddFooter>&amp;LThird Exhibit to
Prefiled Rebuttal Testimony
of Julia M. Ryan&amp;RExhibit No. ___(JMR-15HC)
Page 2 of 6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42">
      <selection activeCell="A68" sqref="A68"/>
    </sheetView>
  </sheetViews>
  <sheetFormatPr defaultColWidth="9.140625" defaultRowHeight="12.75"/>
  <cols>
    <col min="1" max="1" width="3.7109375" style="1" customWidth="1"/>
    <col min="2" max="2" width="46.421875" style="0" bestFit="1" customWidth="1"/>
    <col min="3" max="3" width="14.421875" style="4" customWidth="1"/>
    <col min="4" max="4" width="15.00390625" style="4" customWidth="1"/>
    <col min="5" max="5" width="15.57421875" style="4" customWidth="1"/>
    <col min="6" max="6" width="13.7109375" style="0" customWidth="1"/>
    <col min="7" max="7" width="13.00390625" style="0" customWidth="1"/>
  </cols>
  <sheetData>
    <row r="1" spans="1:4" ht="15.75">
      <c r="A1" s="3" t="s">
        <v>1</v>
      </c>
      <c r="C1" s="1"/>
      <c r="D1" s="5"/>
    </row>
    <row r="2" spans="1:6" ht="15">
      <c r="A2" s="6" t="s">
        <v>2</v>
      </c>
      <c r="B2" s="7"/>
      <c r="C2" s="1"/>
      <c r="D2" s="5"/>
      <c r="E2" s="5"/>
      <c r="F2" s="1"/>
    </row>
    <row r="3" spans="1:6" ht="15">
      <c r="A3" s="6" t="s">
        <v>19</v>
      </c>
      <c r="B3" s="8"/>
      <c r="C3" s="1"/>
      <c r="D3" s="5"/>
      <c r="E3" s="5"/>
      <c r="F3" s="1"/>
    </row>
    <row r="4" spans="1:7" ht="38.25" customHeight="1">
      <c r="A4" s="6"/>
      <c r="B4" s="8"/>
      <c r="C4" s="5"/>
      <c r="D4" s="9" t="s">
        <v>25</v>
      </c>
      <c r="E4" s="10"/>
      <c r="F4" s="11"/>
      <c r="G4" s="4"/>
    </row>
    <row r="5" spans="1:7" ht="42" customHeight="1" thickBot="1">
      <c r="A5" s="1">
        <v>1</v>
      </c>
      <c r="B5" s="7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3"/>
    </row>
    <row r="6" spans="1:7" ht="12.75">
      <c r="A6" s="1">
        <f>A5+1</f>
        <v>2</v>
      </c>
      <c r="B6" s="137" t="s">
        <v>61</v>
      </c>
      <c r="C6" s="40">
        <v>467882</v>
      </c>
      <c r="D6" s="40">
        <v>93576.4</v>
      </c>
      <c r="E6" s="40">
        <f>SUM(C6:D6)</f>
        <v>561458.4</v>
      </c>
      <c r="F6" s="48">
        <f>D6/C6</f>
        <v>0.19999999999999998</v>
      </c>
      <c r="G6" s="1"/>
    </row>
    <row r="7" spans="1:7" ht="12.75">
      <c r="A7" s="1">
        <f aca="true" t="shared" si="0" ref="A7:A59">A6+1</f>
        <v>3</v>
      </c>
      <c r="B7" s="141" t="s">
        <v>61</v>
      </c>
      <c r="C7" s="40">
        <v>500000</v>
      </c>
      <c r="D7" s="40">
        <v>1500000</v>
      </c>
      <c r="E7" s="40">
        <f aca="true" t="shared" si="1" ref="E7:E16">SUM(C7:D7)</f>
        <v>2000000</v>
      </c>
      <c r="F7" s="48">
        <f aca="true" t="shared" si="2" ref="F7:F16">D7/C7</f>
        <v>3</v>
      </c>
      <c r="G7" s="1"/>
    </row>
    <row r="8" spans="1:7" ht="12.75">
      <c r="A8" s="1">
        <f t="shared" si="0"/>
        <v>4</v>
      </c>
      <c r="B8" s="141" t="s">
        <v>61</v>
      </c>
      <c r="C8" s="40">
        <v>500000</v>
      </c>
      <c r="D8" s="40">
        <v>500000</v>
      </c>
      <c r="E8" s="40">
        <f t="shared" si="1"/>
        <v>1000000</v>
      </c>
      <c r="F8" s="48">
        <f t="shared" si="2"/>
        <v>1</v>
      </c>
      <c r="G8" s="1"/>
    </row>
    <row r="9" spans="1:7" ht="12.75">
      <c r="A9" s="1">
        <f t="shared" si="0"/>
        <v>5</v>
      </c>
      <c r="B9" s="141" t="s">
        <v>61</v>
      </c>
      <c r="C9" s="40">
        <v>1000000</v>
      </c>
      <c r="D9" s="40">
        <v>500000</v>
      </c>
      <c r="E9" s="40">
        <f t="shared" si="1"/>
        <v>1500000</v>
      </c>
      <c r="F9" s="48">
        <f t="shared" si="2"/>
        <v>0.5</v>
      </c>
      <c r="G9" s="1"/>
    </row>
    <row r="10" spans="1:7" ht="12.75">
      <c r="A10" s="1">
        <f t="shared" si="0"/>
        <v>6</v>
      </c>
      <c r="B10" s="141" t="s">
        <v>61</v>
      </c>
      <c r="C10" s="40">
        <v>2000000</v>
      </c>
      <c r="D10" s="40">
        <v>3000000</v>
      </c>
      <c r="E10" s="40">
        <f t="shared" si="1"/>
        <v>5000000</v>
      </c>
      <c r="F10" s="48">
        <f t="shared" si="2"/>
        <v>1.5</v>
      </c>
      <c r="G10" s="1"/>
    </row>
    <row r="11" spans="1:7" ht="12.75">
      <c r="A11" s="1">
        <f t="shared" si="0"/>
        <v>7</v>
      </c>
      <c r="B11" s="141" t="s">
        <v>61</v>
      </c>
      <c r="C11" s="40">
        <v>3200000</v>
      </c>
      <c r="D11" s="40">
        <v>800000</v>
      </c>
      <c r="E11" s="40">
        <f t="shared" si="1"/>
        <v>4000000</v>
      </c>
      <c r="F11" s="48">
        <f t="shared" si="2"/>
        <v>0.25</v>
      </c>
      <c r="G11" s="1"/>
    </row>
    <row r="12" spans="1:7" ht="12.75">
      <c r="A12" s="1">
        <f t="shared" si="0"/>
        <v>8</v>
      </c>
      <c r="B12" s="141" t="s">
        <v>61</v>
      </c>
      <c r="C12" s="40">
        <v>4400000</v>
      </c>
      <c r="D12" s="40">
        <v>1100000</v>
      </c>
      <c r="E12" s="40">
        <f t="shared" si="1"/>
        <v>5500000</v>
      </c>
      <c r="F12" s="48">
        <f t="shared" si="2"/>
        <v>0.25</v>
      </c>
      <c r="G12" s="1"/>
    </row>
    <row r="13" spans="1:7" ht="12.75">
      <c r="A13" s="1">
        <f t="shared" si="0"/>
        <v>9</v>
      </c>
      <c r="B13" s="141" t="s">
        <v>61</v>
      </c>
      <c r="C13" s="40">
        <v>4500000</v>
      </c>
      <c r="D13" s="40">
        <v>1800000</v>
      </c>
      <c r="E13" s="40">
        <f t="shared" si="1"/>
        <v>6300000</v>
      </c>
      <c r="F13" s="48">
        <f t="shared" si="2"/>
        <v>0.4</v>
      </c>
      <c r="G13" s="1"/>
    </row>
    <row r="14" spans="1:7" ht="12.75">
      <c r="A14" s="1">
        <f t="shared" si="0"/>
        <v>10</v>
      </c>
      <c r="B14" s="138" t="s">
        <v>61</v>
      </c>
      <c r="C14" s="34">
        <v>5000000</v>
      </c>
      <c r="D14" s="34">
        <v>10000000</v>
      </c>
      <c r="E14" s="40">
        <f t="shared" si="1"/>
        <v>15000000</v>
      </c>
      <c r="F14" s="48">
        <f t="shared" si="2"/>
        <v>2</v>
      </c>
      <c r="G14" s="1"/>
    </row>
    <row r="15" spans="1:7" ht="12.75">
      <c r="A15" s="1">
        <f t="shared" si="0"/>
        <v>11</v>
      </c>
      <c r="B15" s="141" t="s">
        <v>61</v>
      </c>
      <c r="C15" s="40">
        <v>5000000</v>
      </c>
      <c r="D15" s="40">
        <v>1000000</v>
      </c>
      <c r="E15" s="40">
        <f t="shared" si="1"/>
        <v>6000000</v>
      </c>
      <c r="F15" s="48">
        <f t="shared" si="2"/>
        <v>0.2</v>
      </c>
      <c r="G15" s="1"/>
    </row>
    <row r="16" spans="1:7" ht="13.5" thickBot="1">
      <c r="A16" s="1">
        <f t="shared" si="0"/>
        <v>12</v>
      </c>
      <c r="B16" s="139" t="s">
        <v>61</v>
      </c>
      <c r="C16" s="46">
        <v>7280000</v>
      </c>
      <c r="D16" s="46">
        <v>2256800</v>
      </c>
      <c r="E16" s="40">
        <f t="shared" si="1"/>
        <v>9536800</v>
      </c>
      <c r="F16" s="48">
        <f t="shared" si="2"/>
        <v>0.31</v>
      </c>
      <c r="G16" s="1"/>
    </row>
    <row r="17" spans="1:7" ht="12.75">
      <c r="A17" s="1">
        <f t="shared" si="0"/>
        <v>13</v>
      </c>
      <c r="B17" s="136" t="s">
        <v>9</v>
      </c>
      <c r="C17" s="37">
        <f>SUM(C6:C16)</f>
        <v>33847882</v>
      </c>
      <c r="D17" s="37">
        <f>SUM(D6:D16)</f>
        <v>22550376.4</v>
      </c>
      <c r="E17" s="37">
        <f>SUM(E6:E16)</f>
        <v>56398258.4</v>
      </c>
      <c r="F17" s="20"/>
      <c r="G17" s="15"/>
    </row>
    <row r="18" spans="1:7" ht="12.75">
      <c r="A18" s="1">
        <f t="shared" si="0"/>
        <v>14</v>
      </c>
      <c r="B18" s="7"/>
      <c r="C18" s="5"/>
      <c r="D18" s="5"/>
      <c r="E18" s="16" t="s">
        <v>10</v>
      </c>
      <c r="F18" s="17">
        <f>D17/C17</f>
        <v>0.6662271039588238</v>
      </c>
      <c r="G18" s="4"/>
    </row>
    <row r="19" spans="1:6" s="1" customFormat="1" ht="12.75">
      <c r="A19" s="1">
        <f t="shared" si="0"/>
        <v>15</v>
      </c>
      <c r="B19" s="26"/>
      <c r="C19" s="5"/>
      <c r="D19" s="5"/>
      <c r="E19" s="5"/>
      <c r="F19" s="18"/>
    </row>
    <row r="20" spans="1:7" ht="39" customHeight="1" thickBot="1">
      <c r="A20" s="1">
        <f t="shared" si="0"/>
        <v>16</v>
      </c>
      <c r="B20" s="140" t="s">
        <v>11</v>
      </c>
      <c r="C20" s="19" t="s">
        <v>30</v>
      </c>
      <c r="F20" s="4"/>
      <c r="G20" s="4"/>
    </row>
    <row r="21" spans="1:6" ht="12.75">
      <c r="A21" s="1">
        <f t="shared" si="0"/>
        <v>17</v>
      </c>
      <c r="B21" s="137" t="s">
        <v>61</v>
      </c>
      <c r="C21" s="40">
        <v>100000</v>
      </c>
      <c r="D21" s="40"/>
      <c r="F21" s="4"/>
    </row>
    <row r="22" spans="1:6" ht="12.75">
      <c r="A22" s="1">
        <f t="shared" si="0"/>
        <v>18</v>
      </c>
      <c r="B22" s="141" t="s">
        <v>61</v>
      </c>
      <c r="C22" s="40">
        <v>250000</v>
      </c>
      <c r="D22" s="40"/>
      <c r="F22" s="4"/>
    </row>
    <row r="23" spans="1:6" ht="12.75">
      <c r="A23" s="1">
        <f t="shared" si="0"/>
        <v>19</v>
      </c>
      <c r="B23" s="141" t="s">
        <v>61</v>
      </c>
      <c r="C23" s="40">
        <v>375000</v>
      </c>
      <c r="D23" s="40"/>
      <c r="F23" s="4"/>
    </row>
    <row r="24" spans="1:6" ht="12.75">
      <c r="A24" s="1">
        <f t="shared" si="0"/>
        <v>20</v>
      </c>
      <c r="B24" s="141" t="s">
        <v>61</v>
      </c>
      <c r="C24" s="40">
        <v>375000</v>
      </c>
      <c r="D24" s="40"/>
      <c r="F24" s="4"/>
    </row>
    <row r="25" spans="1:6" ht="12.75">
      <c r="A25" s="1">
        <f t="shared" si="0"/>
        <v>21</v>
      </c>
      <c r="B25" s="138" t="s">
        <v>61</v>
      </c>
      <c r="C25" s="34">
        <v>500000</v>
      </c>
      <c r="D25" s="34"/>
      <c r="F25" s="4"/>
    </row>
    <row r="26" spans="1:6" ht="12.75">
      <c r="A26" s="1">
        <f t="shared" si="0"/>
        <v>22</v>
      </c>
      <c r="B26" s="141" t="s">
        <v>61</v>
      </c>
      <c r="C26" s="40">
        <v>1140000</v>
      </c>
      <c r="D26" s="40"/>
      <c r="F26" s="4"/>
    </row>
    <row r="27" spans="1:6" ht="12.75">
      <c r="A27" s="1">
        <f t="shared" si="0"/>
        <v>23</v>
      </c>
      <c r="B27" s="141" t="s">
        <v>61</v>
      </c>
      <c r="C27" s="40">
        <v>1200000</v>
      </c>
      <c r="D27" s="40"/>
      <c r="F27" s="4"/>
    </row>
    <row r="28" spans="1:6" ht="12.75">
      <c r="A28" s="1">
        <f t="shared" si="0"/>
        <v>24</v>
      </c>
      <c r="B28" s="141" t="s">
        <v>61</v>
      </c>
      <c r="C28" s="40">
        <v>1500000</v>
      </c>
      <c r="D28" s="40"/>
      <c r="F28" s="4"/>
    </row>
    <row r="29" spans="1:6" ht="12.75">
      <c r="A29" s="1">
        <f t="shared" si="0"/>
        <v>25</v>
      </c>
      <c r="B29" s="141" t="s">
        <v>61</v>
      </c>
      <c r="C29" s="40">
        <v>1500000</v>
      </c>
      <c r="D29" s="40"/>
      <c r="F29" s="4"/>
    </row>
    <row r="30" spans="1:6" ht="12.75">
      <c r="A30" s="1">
        <f t="shared" si="0"/>
        <v>26</v>
      </c>
      <c r="B30" s="141" t="s">
        <v>61</v>
      </c>
      <c r="C30" s="40">
        <v>2000000</v>
      </c>
      <c r="D30" s="40"/>
      <c r="F30" s="4"/>
    </row>
    <row r="31" spans="1:6" ht="12.75">
      <c r="A31" s="1">
        <f t="shared" si="0"/>
        <v>27</v>
      </c>
      <c r="B31" s="141" t="s">
        <v>61</v>
      </c>
      <c r="C31" s="40">
        <v>2000000</v>
      </c>
      <c r="D31" s="40"/>
      <c r="F31" s="4"/>
    </row>
    <row r="32" spans="1:6" ht="12.75">
      <c r="A32" s="1">
        <f t="shared" si="0"/>
        <v>28</v>
      </c>
      <c r="B32" s="141" t="s">
        <v>61</v>
      </c>
      <c r="C32" s="40">
        <v>2000000</v>
      </c>
      <c r="D32" s="40"/>
      <c r="F32" s="4"/>
    </row>
    <row r="33" spans="1:6" ht="12.75">
      <c r="A33" s="1">
        <f t="shared" si="0"/>
        <v>29</v>
      </c>
      <c r="B33" s="141" t="s">
        <v>61</v>
      </c>
      <c r="C33" s="40">
        <v>2000000</v>
      </c>
      <c r="D33" s="40"/>
      <c r="F33" s="4"/>
    </row>
    <row r="34" spans="1:6" ht="12.75">
      <c r="A34" s="1">
        <f t="shared" si="0"/>
        <v>30</v>
      </c>
      <c r="B34" s="141" t="s">
        <v>61</v>
      </c>
      <c r="C34" s="40">
        <v>2000000</v>
      </c>
      <c r="D34" s="40"/>
      <c r="F34" s="4"/>
    </row>
    <row r="35" spans="1:6" ht="12.75">
      <c r="A35" s="1">
        <f t="shared" si="0"/>
        <v>31</v>
      </c>
      <c r="B35" s="141" t="s">
        <v>61</v>
      </c>
      <c r="C35" s="40">
        <v>3000000</v>
      </c>
      <c r="D35" s="40"/>
      <c r="F35" s="4"/>
    </row>
    <row r="36" spans="1:6" ht="12.75">
      <c r="A36" s="1">
        <f t="shared" si="0"/>
        <v>32</v>
      </c>
      <c r="B36" s="141" t="s">
        <v>61</v>
      </c>
      <c r="C36" s="40">
        <v>3500000</v>
      </c>
      <c r="D36" s="40"/>
      <c r="F36" s="4"/>
    </row>
    <row r="37" spans="1:6" ht="12.75">
      <c r="A37" s="1">
        <f t="shared" si="0"/>
        <v>33</v>
      </c>
      <c r="B37" s="141" t="s">
        <v>61</v>
      </c>
      <c r="C37" s="40">
        <v>4000000</v>
      </c>
      <c r="D37" s="40"/>
      <c r="F37" s="4"/>
    </row>
    <row r="38" spans="1:6" ht="12.75">
      <c r="A38" s="1">
        <f t="shared" si="0"/>
        <v>34</v>
      </c>
      <c r="B38" s="141" t="s">
        <v>61</v>
      </c>
      <c r="C38" s="40">
        <v>4000000</v>
      </c>
      <c r="D38" s="40"/>
      <c r="F38" s="4"/>
    </row>
    <row r="39" spans="1:6" ht="12.75">
      <c r="A39" s="1">
        <f t="shared" si="0"/>
        <v>35</v>
      </c>
      <c r="B39" s="141" t="s">
        <v>61</v>
      </c>
      <c r="C39" s="40">
        <v>4000000</v>
      </c>
      <c r="D39" s="40"/>
      <c r="F39" s="4"/>
    </row>
    <row r="40" spans="1:6" ht="12.75">
      <c r="A40" s="1">
        <f t="shared" si="0"/>
        <v>36</v>
      </c>
      <c r="B40" s="141" t="s">
        <v>61</v>
      </c>
      <c r="C40" s="40">
        <v>5000000</v>
      </c>
      <c r="D40" s="40"/>
      <c r="F40" s="4"/>
    </row>
    <row r="41" spans="1:6" ht="12.75">
      <c r="A41" s="1">
        <f t="shared" si="0"/>
        <v>37</v>
      </c>
      <c r="B41" s="141" t="s">
        <v>61</v>
      </c>
      <c r="C41" s="40">
        <v>5000000</v>
      </c>
      <c r="D41" s="40"/>
      <c r="F41" s="4"/>
    </row>
    <row r="42" spans="1:6" ht="12.75">
      <c r="A42" s="1">
        <f t="shared" si="0"/>
        <v>38</v>
      </c>
      <c r="B42" s="141" t="s">
        <v>61</v>
      </c>
      <c r="C42" s="40">
        <v>5000000</v>
      </c>
      <c r="D42" s="40"/>
      <c r="F42" s="4"/>
    </row>
    <row r="43" spans="1:6" ht="12.75">
      <c r="A43" s="1">
        <f t="shared" si="0"/>
        <v>39</v>
      </c>
      <c r="B43" s="141" t="s">
        <v>61</v>
      </c>
      <c r="C43" s="40">
        <v>5826000</v>
      </c>
      <c r="D43" s="40"/>
      <c r="F43" s="4"/>
    </row>
    <row r="44" spans="1:6" ht="12.75">
      <c r="A44" s="1">
        <f t="shared" si="0"/>
        <v>40</v>
      </c>
      <c r="B44" s="141" t="s">
        <v>61</v>
      </c>
      <c r="C44" s="40">
        <v>6000000</v>
      </c>
      <c r="D44" s="40"/>
      <c r="F44" s="4"/>
    </row>
    <row r="45" spans="1:6" ht="12.75">
      <c r="A45" s="1">
        <f t="shared" si="0"/>
        <v>41</v>
      </c>
      <c r="B45" s="141" t="s">
        <v>61</v>
      </c>
      <c r="C45" s="40">
        <v>6300000</v>
      </c>
      <c r="D45" s="40"/>
      <c r="F45" s="4"/>
    </row>
    <row r="46" spans="1:6" ht="12.75">
      <c r="A46" s="1">
        <f t="shared" si="0"/>
        <v>42</v>
      </c>
      <c r="B46" s="141" t="s">
        <v>61</v>
      </c>
      <c r="C46" s="40">
        <v>6500000</v>
      </c>
      <c r="D46" s="40"/>
      <c r="F46" s="4"/>
    </row>
    <row r="47" spans="1:6" ht="12.75">
      <c r="A47" s="1">
        <f t="shared" si="0"/>
        <v>43</v>
      </c>
      <c r="B47" s="141" t="s">
        <v>61</v>
      </c>
      <c r="C47" s="40">
        <v>7000000</v>
      </c>
      <c r="D47" s="40"/>
      <c r="F47" s="4"/>
    </row>
    <row r="48" spans="1:6" ht="12.75">
      <c r="A48" s="1">
        <f t="shared" si="0"/>
        <v>44</v>
      </c>
      <c r="B48" s="141" t="s">
        <v>61</v>
      </c>
      <c r="C48" s="40">
        <v>7470000</v>
      </c>
      <c r="D48" s="40"/>
      <c r="F48" s="4"/>
    </row>
    <row r="49" spans="1:6" ht="12.75">
      <c r="A49" s="1">
        <f t="shared" si="0"/>
        <v>45</v>
      </c>
      <c r="B49" s="141" t="s">
        <v>61</v>
      </c>
      <c r="C49" s="40">
        <v>11000000</v>
      </c>
      <c r="D49" s="40"/>
      <c r="F49" s="4"/>
    </row>
    <row r="50" spans="1:6" ht="13.5" thickBot="1">
      <c r="A50" s="1">
        <f t="shared" si="0"/>
        <v>46</v>
      </c>
      <c r="B50" s="139" t="s">
        <v>61</v>
      </c>
      <c r="C50" s="46">
        <v>15000000</v>
      </c>
      <c r="D50" s="46"/>
      <c r="F50" s="4"/>
    </row>
    <row r="51" spans="1:6" ht="12.75">
      <c r="A51" s="1">
        <f t="shared" si="0"/>
        <v>47</v>
      </c>
      <c r="B51" s="136" t="s">
        <v>9</v>
      </c>
      <c r="C51" s="37">
        <f>SUM(C21:C50)</f>
        <v>115536000</v>
      </c>
      <c r="D51" s="37">
        <f>SUM(D21:D50)</f>
        <v>0</v>
      </c>
      <c r="E51" s="37">
        <f>SUM(C51:D51)</f>
        <v>115536000</v>
      </c>
      <c r="F51" s="30"/>
    </row>
    <row r="52" spans="1:6" ht="12.75">
      <c r="A52" s="1">
        <f t="shared" si="0"/>
        <v>48</v>
      </c>
      <c r="B52" s="21" t="s">
        <v>20</v>
      </c>
      <c r="C52" s="37"/>
      <c r="D52" s="36">
        <f>F18*C51</f>
        <v>76973214.68298666</v>
      </c>
      <c r="E52" s="37">
        <f>SUM(C52:D52)</f>
        <v>76973214.68298666</v>
      </c>
      <c r="F52" s="53">
        <f>D52/C51</f>
        <v>0.6662271039588238</v>
      </c>
    </row>
    <row r="53" spans="1:6" ht="12.75">
      <c r="A53" s="1">
        <f t="shared" si="0"/>
        <v>49</v>
      </c>
      <c r="B53" s="47" t="s">
        <v>0</v>
      </c>
      <c r="C53" s="45">
        <f>C51+C17+C52</f>
        <v>149383882</v>
      </c>
      <c r="D53" s="45">
        <f>D51+D17+D52</f>
        <v>99523591.08298665</v>
      </c>
      <c r="E53" s="45">
        <f>E51+E17+E52</f>
        <v>248907473.08298665</v>
      </c>
      <c r="F53" s="53">
        <f>D53/C53</f>
        <v>0.6662271039588237</v>
      </c>
    </row>
    <row r="54" ht="12.75">
      <c r="A54" s="1">
        <f t="shared" si="0"/>
        <v>50</v>
      </c>
    </row>
    <row r="55" spans="1:2" ht="12.75">
      <c r="A55" s="1">
        <f t="shared" si="0"/>
        <v>51</v>
      </c>
      <c r="B55" s="22" t="s">
        <v>13</v>
      </c>
    </row>
    <row r="56" spans="1:2" ht="12.75">
      <c r="A56" s="1">
        <f t="shared" si="0"/>
        <v>52</v>
      </c>
      <c r="B56" s="18" t="s">
        <v>14</v>
      </c>
    </row>
    <row r="57" ht="12.75">
      <c r="A57" s="1">
        <f t="shared" si="0"/>
        <v>53</v>
      </c>
    </row>
    <row r="58" spans="1:3" ht="12.75">
      <c r="A58" s="1">
        <f t="shared" si="0"/>
        <v>54</v>
      </c>
      <c r="B58" s="126" t="s">
        <v>33</v>
      </c>
      <c r="C58" s="56"/>
    </row>
    <row r="59" spans="1:2" ht="12.75">
      <c r="A59" s="1">
        <f t="shared" si="0"/>
        <v>55</v>
      </c>
      <c r="B59" t="s">
        <v>31</v>
      </c>
    </row>
    <row r="61" spans="1:6" ht="12.75">
      <c r="A61" s="153" t="s">
        <v>59</v>
      </c>
      <c r="B61" s="154"/>
      <c r="C61" s="154"/>
      <c r="D61" s="154"/>
      <c r="E61" s="154"/>
      <c r="F61" s="154"/>
    </row>
  </sheetData>
  <mergeCells count="1">
    <mergeCell ref="A61:F61"/>
  </mergeCells>
  <printOptions horizontalCentered="1" verticalCentered="1"/>
  <pageMargins left="1" right="0.3" top="0.8" bottom="0.68" header="0.5" footer="0.37"/>
  <pageSetup fitToHeight="1" fitToWidth="1" horizontalDpi="600" verticalDpi="600" orientation="portrait" scale="72" r:id="rId2"/>
  <headerFooter alignWithMargins="0">
    <oddFooter>&amp;LThird Exhibit to
Prefiled Rebuttal Testimony
of Julia M. Ryan&amp;RExhibit No. ___(JMR-15HC)
Page 3 of 6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41">
      <selection activeCell="C67" sqref="C67"/>
    </sheetView>
  </sheetViews>
  <sheetFormatPr defaultColWidth="9.140625" defaultRowHeight="12.75"/>
  <cols>
    <col min="1" max="1" width="3.7109375" style="1" customWidth="1"/>
    <col min="2" max="2" width="42.8515625" style="0" customWidth="1"/>
    <col min="3" max="3" width="14.28125" style="4" customWidth="1"/>
    <col min="4" max="4" width="16.00390625" style="4" customWidth="1"/>
    <col min="5" max="5" width="16.57421875" style="5" customWidth="1"/>
    <col min="6" max="6" width="14.57421875" style="1" customWidth="1"/>
  </cols>
  <sheetData>
    <row r="1" spans="1:4" ht="15.75">
      <c r="A1" s="3" t="s">
        <v>1</v>
      </c>
      <c r="C1" s="1"/>
      <c r="D1" s="5"/>
    </row>
    <row r="2" spans="1:4" ht="15">
      <c r="A2" s="6" t="s">
        <v>2</v>
      </c>
      <c r="B2" s="7"/>
      <c r="C2" s="1"/>
      <c r="D2" s="5"/>
    </row>
    <row r="3" spans="1:4" ht="15">
      <c r="A3" s="6" t="s">
        <v>21</v>
      </c>
      <c r="B3" s="8"/>
      <c r="C3" s="1"/>
      <c r="D3" s="5"/>
    </row>
    <row r="4" spans="1:7" ht="41.25" customHeight="1">
      <c r="A4" s="6"/>
      <c r="B4" s="8"/>
      <c r="C4" s="5"/>
      <c r="D4" s="9" t="s">
        <v>27</v>
      </c>
      <c r="E4" s="10"/>
      <c r="F4" s="11"/>
      <c r="G4" s="5"/>
    </row>
    <row r="5" spans="1:7" ht="53.25" customHeight="1" thickBot="1">
      <c r="A5" s="1">
        <v>1</v>
      </c>
      <c r="B5" s="7" t="s">
        <v>4</v>
      </c>
      <c r="C5" s="12" t="s">
        <v>5</v>
      </c>
      <c r="D5" s="12" t="s">
        <v>16</v>
      </c>
      <c r="E5" s="12" t="s">
        <v>7</v>
      </c>
      <c r="F5" s="12" t="s">
        <v>17</v>
      </c>
      <c r="G5" s="13"/>
    </row>
    <row r="6" spans="1:6" ht="12.75">
      <c r="A6" s="1">
        <f>A5+1</f>
        <v>2</v>
      </c>
      <c r="B6" s="146" t="s">
        <v>61</v>
      </c>
      <c r="C6" s="40">
        <v>500000</v>
      </c>
      <c r="D6" s="40">
        <v>-500000</v>
      </c>
      <c r="E6" s="40">
        <v>0</v>
      </c>
      <c r="F6" s="23">
        <f>D6/C6</f>
        <v>-1</v>
      </c>
    </row>
    <row r="7" spans="1:6" ht="12.75">
      <c r="A7" s="1">
        <f aca="true" t="shared" si="0" ref="A7:A59">A6+1</f>
        <v>3</v>
      </c>
      <c r="B7" s="147" t="s">
        <v>61</v>
      </c>
      <c r="C7" s="40">
        <v>500000</v>
      </c>
      <c r="D7" s="40">
        <v>-500000</v>
      </c>
      <c r="E7" s="40">
        <v>0</v>
      </c>
      <c r="F7" s="23">
        <f aca="true" t="shared" si="1" ref="F7:F16">D7/C7</f>
        <v>-1</v>
      </c>
    </row>
    <row r="8" spans="1:6" ht="12.75">
      <c r="A8" s="1">
        <f t="shared" si="0"/>
        <v>4</v>
      </c>
      <c r="B8" s="147" t="s">
        <v>61</v>
      </c>
      <c r="C8" s="40">
        <v>1000000</v>
      </c>
      <c r="D8" s="40">
        <v>-1000000</v>
      </c>
      <c r="E8" s="40">
        <v>0</v>
      </c>
      <c r="F8" s="23">
        <f t="shared" si="1"/>
        <v>-1</v>
      </c>
    </row>
    <row r="9" spans="1:6" ht="12.75">
      <c r="A9" s="1">
        <f t="shared" si="0"/>
        <v>5</v>
      </c>
      <c r="B9" s="148" t="s">
        <v>61</v>
      </c>
      <c r="C9" s="42">
        <v>1140000</v>
      </c>
      <c r="D9" s="42">
        <v>-570000</v>
      </c>
      <c r="E9" s="42">
        <v>570000</v>
      </c>
      <c r="F9" s="49">
        <f t="shared" si="1"/>
        <v>-0.5</v>
      </c>
    </row>
    <row r="10" spans="1:6" ht="12.75">
      <c r="A10" s="1">
        <f t="shared" si="0"/>
        <v>6</v>
      </c>
      <c r="B10" s="147" t="s">
        <v>61</v>
      </c>
      <c r="C10" s="40">
        <v>2000000</v>
      </c>
      <c r="D10" s="40">
        <v>-400000</v>
      </c>
      <c r="E10" s="40">
        <v>1600000</v>
      </c>
      <c r="F10" s="23">
        <f>D10/C10</f>
        <v>-0.2</v>
      </c>
    </row>
    <row r="11" spans="1:6" ht="12.75">
      <c r="A11" s="1">
        <f t="shared" si="0"/>
        <v>7</v>
      </c>
      <c r="B11" s="149" t="s">
        <v>61</v>
      </c>
      <c r="C11" s="34">
        <v>3500000</v>
      </c>
      <c r="D11" s="34">
        <v>-1500000.0015</v>
      </c>
      <c r="E11" s="34">
        <v>2000000</v>
      </c>
      <c r="F11" s="50">
        <f t="shared" si="1"/>
        <v>-0.428571429</v>
      </c>
    </row>
    <row r="12" spans="1:6" ht="12.75">
      <c r="A12" s="1">
        <f t="shared" si="0"/>
        <v>8</v>
      </c>
      <c r="B12" s="147" t="s">
        <v>61</v>
      </c>
      <c r="C12" s="40">
        <v>4500000</v>
      </c>
      <c r="D12" s="40">
        <v>-4500000</v>
      </c>
      <c r="E12" s="40">
        <v>0</v>
      </c>
      <c r="F12" s="23">
        <f t="shared" si="1"/>
        <v>-1</v>
      </c>
    </row>
    <row r="13" spans="1:6" ht="12.75">
      <c r="A13" s="1">
        <f t="shared" si="0"/>
        <v>9</v>
      </c>
      <c r="B13" s="147" t="s">
        <v>61</v>
      </c>
      <c r="C13" s="40">
        <v>5000000</v>
      </c>
      <c r="D13" s="40">
        <v>-3000000</v>
      </c>
      <c r="E13" s="40">
        <v>2000000</v>
      </c>
      <c r="F13" s="23">
        <f t="shared" si="1"/>
        <v>-0.6</v>
      </c>
    </row>
    <row r="14" spans="1:6" ht="12.75">
      <c r="A14" s="1">
        <f t="shared" si="0"/>
        <v>10</v>
      </c>
      <c r="B14" s="147" t="s">
        <v>61</v>
      </c>
      <c r="C14" s="40">
        <v>5000000</v>
      </c>
      <c r="D14" s="40">
        <v>-5000000</v>
      </c>
      <c r="E14" s="40">
        <v>0</v>
      </c>
      <c r="F14" s="23">
        <f t="shared" si="1"/>
        <v>-1</v>
      </c>
    </row>
    <row r="15" spans="1:6" ht="12.75">
      <c r="A15" s="1">
        <f t="shared" si="0"/>
        <v>11</v>
      </c>
      <c r="B15" s="147" t="s">
        <v>61</v>
      </c>
      <c r="C15" s="40">
        <v>6000000</v>
      </c>
      <c r="D15" s="40">
        <v>-6000000</v>
      </c>
      <c r="E15" s="40">
        <v>0</v>
      </c>
      <c r="F15" s="23">
        <f t="shared" si="1"/>
        <v>-1</v>
      </c>
    </row>
    <row r="16" spans="1:6" ht="13.5" thickBot="1">
      <c r="A16" s="1">
        <f t="shared" si="0"/>
        <v>12</v>
      </c>
      <c r="B16" s="132" t="s">
        <v>61</v>
      </c>
      <c r="C16" s="46">
        <v>7280000</v>
      </c>
      <c r="D16" s="46">
        <v>-3640000</v>
      </c>
      <c r="E16" s="36">
        <v>3640000</v>
      </c>
      <c r="F16" s="24">
        <f t="shared" si="1"/>
        <v>-0.5</v>
      </c>
    </row>
    <row r="17" spans="1:6" ht="12.75">
      <c r="A17" s="1">
        <f t="shared" si="0"/>
        <v>13</v>
      </c>
      <c r="B17" s="145" t="s">
        <v>9</v>
      </c>
      <c r="C17" s="20">
        <f>SUM(C6:C16)</f>
        <v>36420000</v>
      </c>
      <c r="D17" s="20">
        <f>SUM(D6:D16)</f>
        <v>-26610000.0015</v>
      </c>
      <c r="E17" s="20">
        <f>C17+D17</f>
        <v>9809999.9985</v>
      </c>
      <c r="F17" s="31"/>
    </row>
    <row r="18" spans="1:6" ht="12.75">
      <c r="A18" s="1">
        <f t="shared" si="0"/>
        <v>14</v>
      </c>
      <c r="B18" s="7"/>
      <c r="C18" s="5"/>
      <c r="D18" s="18"/>
      <c r="E18" s="16" t="s">
        <v>22</v>
      </c>
      <c r="F18" s="27">
        <f>D17/C17</f>
        <v>-0.7306425041598023</v>
      </c>
    </row>
    <row r="19" spans="1:6" ht="12.75">
      <c r="A19" s="1">
        <f t="shared" si="0"/>
        <v>15</v>
      </c>
      <c r="B19" s="7"/>
      <c r="C19" s="5"/>
      <c r="D19" s="5"/>
      <c r="F19" s="18"/>
    </row>
    <row r="20" spans="1:7" s="1" customFormat="1" ht="39" thickBot="1">
      <c r="A20" s="1">
        <f t="shared" si="0"/>
        <v>16</v>
      </c>
      <c r="B20" s="140" t="s">
        <v>11</v>
      </c>
      <c r="C20" s="19" t="s">
        <v>30</v>
      </c>
      <c r="D20" s="4"/>
      <c r="E20" s="4"/>
      <c r="F20" s="4"/>
      <c r="G20" s="5"/>
    </row>
    <row r="21" spans="1:6" s="39" customFormat="1" ht="12.75">
      <c r="A21" s="1">
        <f t="shared" si="0"/>
        <v>17</v>
      </c>
      <c r="B21" s="146" t="s">
        <v>61</v>
      </c>
      <c r="C21" s="40">
        <v>100000</v>
      </c>
      <c r="D21" s="4"/>
      <c r="E21" s="4"/>
      <c r="F21" s="51"/>
    </row>
    <row r="22" spans="1:6" s="39" customFormat="1" ht="12.75">
      <c r="A22" s="1">
        <f t="shared" si="0"/>
        <v>18</v>
      </c>
      <c r="B22" s="147" t="s">
        <v>61</v>
      </c>
      <c r="C22" s="40">
        <v>250000</v>
      </c>
      <c r="D22" s="4"/>
      <c r="E22" s="4"/>
      <c r="F22" s="51"/>
    </row>
    <row r="23" spans="1:6" s="39" customFormat="1" ht="12.75">
      <c r="A23" s="1">
        <f t="shared" si="0"/>
        <v>19</v>
      </c>
      <c r="B23" s="147" t="s">
        <v>61</v>
      </c>
      <c r="C23" s="40">
        <v>375000</v>
      </c>
      <c r="D23" s="4"/>
      <c r="E23" s="4"/>
      <c r="F23" s="51"/>
    </row>
    <row r="24" spans="1:6" s="39" customFormat="1" ht="12.75">
      <c r="A24" s="1">
        <f t="shared" si="0"/>
        <v>20</v>
      </c>
      <c r="B24" s="147" t="s">
        <v>61</v>
      </c>
      <c r="C24" s="40">
        <v>375000</v>
      </c>
      <c r="D24" s="4"/>
      <c r="E24" s="4"/>
      <c r="F24" s="51"/>
    </row>
    <row r="25" spans="1:6" s="39" customFormat="1" ht="12.75">
      <c r="A25" s="1">
        <f t="shared" si="0"/>
        <v>21</v>
      </c>
      <c r="B25" s="147" t="s">
        <v>61</v>
      </c>
      <c r="C25" s="40">
        <v>467882</v>
      </c>
      <c r="D25" s="4"/>
      <c r="E25" s="4"/>
      <c r="F25" s="51"/>
    </row>
    <row r="26" spans="1:6" s="39" customFormat="1" ht="12.75">
      <c r="A26" s="1">
        <f t="shared" si="0"/>
        <v>22</v>
      </c>
      <c r="B26" s="147" t="s">
        <v>61</v>
      </c>
      <c r="C26" s="40">
        <v>500000</v>
      </c>
      <c r="D26" s="4"/>
      <c r="E26" s="4"/>
      <c r="F26" s="51"/>
    </row>
    <row r="27" spans="1:6" s="39" customFormat="1" ht="12.75">
      <c r="A27" s="1">
        <f t="shared" si="0"/>
        <v>23</v>
      </c>
      <c r="B27" s="147" t="s">
        <v>61</v>
      </c>
      <c r="C27" s="40">
        <v>1200000</v>
      </c>
      <c r="D27" s="4"/>
      <c r="E27" s="4"/>
      <c r="F27" s="51"/>
    </row>
    <row r="28" spans="1:6" s="39" customFormat="1" ht="12.75">
      <c r="A28" s="1">
        <f t="shared" si="0"/>
        <v>24</v>
      </c>
      <c r="B28" s="147" t="s">
        <v>61</v>
      </c>
      <c r="C28" s="40">
        <v>1500000</v>
      </c>
      <c r="D28" s="4"/>
      <c r="E28" s="4"/>
      <c r="F28" s="51"/>
    </row>
    <row r="29" spans="1:6" s="39" customFormat="1" ht="12.75">
      <c r="A29" s="1">
        <f t="shared" si="0"/>
        <v>25</v>
      </c>
      <c r="B29" s="147" t="s">
        <v>61</v>
      </c>
      <c r="C29" s="40">
        <v>1500000</v>
      </c>
      <c r="D29" s="4"/>
      <c r="E29" s="4"/>
      <c r="F29" s="51"/>
    </row>
    <row r="30" spans="1:6" s="39" customFormat="1" ht="12.75">
      <c r="A30" s="1">
        <f t="shared" si="0"/>
        <v>26</v>
      </c>
      <c r="B30" s="147" t="s">
        <v>61</v>
      </c>
      <c r="C30" s="40">
        <v>2000000</v>
      </c>
      <c r="D30" s="4"/>
      <c r="E30" s="4"/>
      <c r="F30" s="51"/>
    </row>
    <row r="31" spans="1:6" s="39" customFormat="1" ht="12.75">
      <c r="A31" s="1">
        <f t="shared" si="0"/>
        <v>27</v>
      </c>
      <c r="B31" s="147" t="s">
        <v>61</v>
      </c>
      <c r="C31" s="40">
        <v>2000000</v>
      </c>
      <c r="D31" s="4"/>
      <c r="E31" s="4"/>
      <c r="F31" s="51"/>
    </row>
    <row r="32" spans="1:6" s="39" customFormat="1" ht="12.75">
      <c r="A32" s="1">
        <f t="shared" si="0"/>
        <v>28</v>
      </c>
      <c r="B32" s="147" t="s">
        <v>61</v>
      </c>
      <c r="C32" s="40">
        <v>2000000</v>
      </c>
      <c r="D32" s="4"/>
      <c r="E32" s="4"/>
      <c r="F32" s="51"/>
    </row>
    <row r="33" spans="1:6" s="39" customFormat="1" ht="12.75">
      <c r="A33" s="1">
        <f t="shared" si="0"/>
        <v>29</v>
      </c>
      <c r="B33" s="147" t="s">
        <v>61</v>
      </c>
      <c r="C33" s="40">
        <v>2000000</v>
      </c>
      <c r="D33" s="4"/>
      <c r="E33" s="4"/>
      <c r="F33" s="51"/>
    </row>
    <row r="34" spans="1:6" s="39" customFormat="1" ht="12.75">
      <c r="A34" s="1">
        <f t="shared" si="0"/>
        <v>30</v>
      </c>
      <c r="B34" s="147" t="s">
        <v>61</v>
      </c>
      <c r="C34" s="40">
        <v>2000000</v>
      </c>
      <c r="D34" s="4"/>
      <c r="E34" s="4"/>
      <c r="F34" s="51"/>
    </row>
    <row r="35" spans="1:6" s="39" customFormat="1" ht="12.75">
      <c r="A35" s="1">
        <f t="shared" si="0"/>
        <v>31</v>
      </c>
      <c r="B35" s="147" t="s">
        <v>61</v>
      </c>
      <c r="C35" s="40">
        <v>3000000</v>
      </c>
      <c r="D35" s="4"/>
      <c r="E35" s="4"/>
      <c r="F35" s="51"/>
    </row>
    <row r="36" spans="1:6" s="39" customFormat="1" ht="12.75">
      <c r="A36" s="1">
        <f t="shared" si="0"/>
        <v>32</v>
      </c>
      <c r="B36" s="147" t="s">
        <v>61</v>
      </c>
      <c r="C36" s="40">
        <v>3200000</v>
      </c>
      <c r="D36" s="4"/>
      <c r="E36" s="4"/>
      <c r="F36" s="51"/>
    </row>
    <row r="37" spans="1:6" s="39" customFormat="1" ht="12.75">
      <c r="A37" s="1">
        <f t="shared" si="0"/>
        <v>33</v>
      </c>
      <c r="B37" s="147" t="s">
        <v>61</v>
      </c>
      <c r="C37" s="40">
        <v>4000000</v>
      </c>
      <c r="D37" s="4"/>
      <c r="E37" s="4"/>
      <c r="F37" s="51"/>
    </row>
    <row r="38" spans="1:6" s="39" customFormat="1" ht="12.75">
      <c r="A38" s="1">
        <f t="shared" si="0"/>
        <v>34</v>
      </c>
      <c r="B38" s="147" t="s">
        <v>61</v>
      </c>
      <c r="C38" s="40">
        <v>4000000</v>
      </c>
      <c r="D38" s="4"/>
      <c r="E38" s="4"/>
      <c r="F38" s="51"/>
    </row>
    <row r="39" spans="1:6" s="39" customFormat="1" ht="12.75">
      <c r="A39" s="1">
        <f t="shared" si="0"/>
        <v>35</v>
      </c>
      <c r="B39" s="147" t="s">
        <v>61</v>
      </c>
      <c r="C39" s="40">
        <v>4000000</v>
      </c>
      <c r="D39" s="4"/>
      <c r="E39" s="4"/>
      <c r="F39" s="51"/>
    </row>
    <row r="40" spans="1:6" s="39" customFormat="1" ht="12.75">
      <c r="A40" s="1">
        <f t="shared" si="0"/>
        <v>36</v>
      </c>
      <c r="B40" s="147" t="s">
        <v>61</v>
      </c>
      <c r="C40" s="40">
        <v>4400000</v>
      </c>
      <c r="D40" s="4"/>
      <c r="E40" s="4"/>
      <c r="F40" s="51"/>
    </row>
    <row r="41" spans="1:6" s="39" customFormat="1" ht="12.75">
      <c r="A41" s="1">
        <f t="shared" si="0"/>
        <v>37</v>
      </c>
      <c r="B41" s="147" t="s">
        <v>61</v>
      </c>
      <c r="C41" s="40">
        <v>5000000</v>
      </c>
      <c r="D41" s="4"/>
      <c r="E41" s="4"/>
      <c r="F41" s="51"/>
    </row>
    <row r="42" spans="1:6" s="39" customFormat="1" ht="12.75">
      <c r="A42" s="1">
        <f t="shared" si="0"/>
        <v>38</v>
      </c>
      <c r="B42" s="147" t="s">
        <v>61</v>
      </c>
      <c r="C42" s="40">
        <v>5000000</v>
      </c>
      <c r="D42" s="4"/>
      <c r="E42" s="4"/>
      <c r="F42" s="51"/>
    </row>
    <row r="43" spans="1:6" s="39" customFormat="1" ht="12.75">
      <c r="A43" s="1">
        <f t="shared" si="0"/>
        <v>39</v>
      </c>
      <c r="B43" s="147" t="s">
        <v>61</v>
      </c>
      <c r="C43" s="40">
        <v>5000000</v>
      </c>
      <c r="D43" s="4"/>
      <c r="E43" s="4"/>
      <c r="F43" s="51"/>
    </row>
    <row r="44" spans="1:6" s="39" customFormat="1" ht="12.75">
      <c r="A44" s="1">
        <f t="shared" si="0"/>
        <v>40</v>
      </c>
      <c r="B44" s="147" t="s">
        <v>61</v>
      </c>
      <c r="C44" s="40">
        <v>5826000</v>
      </c>
      <c r="D44" s="4"/>
      <c r="E44" s="4"/>
      <c r="F44" s="51"/>
    </row>
    <row r="45" spans="1:6" s="39" customFormat="1" ht="12.75">
      <c r="A45" s="1">
        <f t="shared" si="0"/>
        <v>41</v>
      </c>
      <c r="B45" s="147" t="s">
        <v>61</v>
      </c>
      <c r="C45" s="40">
        <v>6300000</v>
      </c>
      <c r="D45" s="4"/>
      <c r="E45" s="4"/>
      <c r="F45" s="51"/>
    </row>
    <row r="46" spans="1:6" s="39" customFormat="1" ht="12.75">
      <c r="A46" s="1">
        <f t="shared" si="0"/>
        <v>42</v>
      </c>
      <c r="B46" s="147" t="s">
        <v>61</v>
      </c>
      <c r="C46" s="40">
        <v>6500000</v>
      </c>
      <c r="D46" s="4"/>
      <c r="E46" s="4"/>
      <c r="F46" s="51"/>
    </row>
    <row r="47" spans="1:6" s="39" customFormat="1" ht="12.75">
      <c r="A47" s="1">
        <f t="shared" si="0"/>
        <v>43</v>
      </c>
      <c r="B47" s="147" t="s">
        <v>61</v>
      </c>
      <c r="C47" s="40">
        <v>7000000</v>
      </c>
      <c r="D47" s="4"/>
      <c r="E47" s="4"/>
      <c r="F47" s="51"/>
    </row>
    <row r="48" spans="1:6" s="39" customFormat="1" ht="12.75">
      <c r="A48" s="1">
        <f t="shared" si="0"/>
        <v>44</v>
      </c>
      <c r="B48" s="147" t="s">
        <v>61</v>
      </c>
      <c r="C48" s="40">
        <v>7470000</v>
      </c>
      <c r="D48" s="4"/>
      <c r="E48" s="4"/>
      <c r="F48" s="51"/>
    </row>
    <row r="49" spans="1:6" s="39" customFormat="1" ht="12.75">
      <c r="A49" s="1">
        <f t="shared" si="0"/>
        <v>45</v>
      </c>
      <c r="B49" s="147" t="s">
        <v>61</v>
      </c>
      <c r="C49" s="40">
        <v>11000000</v>
      </c>
      <c r="D49" s="4"/>
      <c r="E49" s="4"/>
      <c r="F49" s="51"/>
    </row>
    <row r="50" spans="1:6" s="39" customFormat="1" ht="13.5" thickBot="1">
      <c r="A50" s="1">
        <f t="shared" si="0"/>
        <v>46</v>
      </c>
      <c r="B50" s="132" t="s">
        <v>61</v>
      </c>
      <c r="C50" s="46">
        <v>15000000</v>
      </c>
      <c r="D50" s="4"/>
      <c r="E50" s="4"/>
      <c r="F50" s="2"/>
    </row>
    <row r="51" spans="1:7" s="39" customFormat="1" ht="12.75">
      <c r="A51" s="1">
        <f t="shared" si="0"/>
        <v>47</v>
      </c>
      <c r="B51" s="145" t="s">
        <v>9</v>
      </c>
      <c r="C51" s="37">
        <f>SUM(C21:C50)</f>
        <v>112963882</v>
      </c>
      <c r="D51" s="37">
        <f>SUM(D23:D50)</f>
        <v>0</v>
      </c>
      <c r="E51" s="37">
        <f>SUM(C51:D51)</f>
        <v>112963882</v>
      </c>
      <c r="F51" s="30"/>
      <c r="G51" s="36"/>
    </row>
    <row r="52" spans="1:7" s="39" customFormat="1" ht="12.75">
      <c r="A52" s="1">
        <f t="shared" si="0"/>
        <v>48</v>
      </c>
      <c r="B52" s="14" t="s">
        <v>32</v>
      </c>
      <c r="C52" s="37"/>
      <c r="D52" s="36">
        <f>C51*F18</f>
        <v>-82536213.62409241</v>
      </c>
      <c r="E52" s="4">
        <f>SUM(C52:D52)</f>
        <v>-82536213.62409241</v>
      </c>
      <c r="F52" s="53">
        <f>D52/C51</f>
        <v>-0.7306425041598023</v>
      </c>
      <c r="G52" s="36"/>
    </row>
    <row r="53" spans="1:7" s="39" customFormat="1" ht="12.75">
      <c r="A53" s="1">
        <f t="shared" si="0"/>
        <v>49</v>
      </c>
      <c r="B53" s="21" t="s">
        <v>0</v>
      </c>
      <c r="C53" s="45">
        <f>C51+C17+C52</f>
        <v>149383882</v>
      </c>
      <c r="D53" s="45">
        <f>D51+D17+D52</f>
        <v>-109146213.62559241</v>
      </c>
      <c r="E53" s="45">
        <f>E51+E17+E52</f>
        <v>40237668.37440759</v>
      </c>
      <c r="F53" s="53">
        <f>D53/C53</f>
        <v>-0.7306425041598023</v>
      </c>
      <c r="G53" s="36"/>
    </row>
    <row r="54" ht="12.75">
      <c r="A54" s="1">
        <f t="shared" si="0"/>
        <v>50</v>
      </c>
    </row>
    <row r="55" spans="1:2" ht="12.75">
      <c r="A55" s="1">
        <f t="shared" si="0"/>
        <v>51</v>
      </c>
      <c r="B55" s="22" t="s">
        <v>13</v>
      </c>
    </row>
    <row r="56" spans="1:2" ht="12.75">
      <c r="A56" s="1">
        <f t="shared" si="0"/>
        <v>52</v>
      </c>
      <c r="B56" s="18" t="s">
        <v>18</v>
      </c>
    </row>
    <row r="57" ht="12.75">
      <c r="A57" s="1">
        <f t="shared" si="0"/>
        <v>53</v>
      </c>
    </row>
    <row r="58" spans="1:3" ht="12.75">
      <c r="A58" s="1">
        <f t="shared" si="0"/>
        <v>54</v>
      </c>
      <c r="B58" s="126" t="s">
        <v>33</v>
      </c>
      <c r="C58" s="56"/>
    </row>
    <row r="59" spans="1:2" ht="12.75">
      <c r="A59" s="1">
        <f t="shared" si="0"/>
        <v>55</v>
      </c>
      <c r="B59" t="s">
        <v>31</v>
      </c>
    </row>
    <row r="61" spans="1:6" ht="12.75">
      <c r="A61" s="153" t="s">
        <v>59</v>
      </c>
      <c r="B61" s="154"/>
      <c r="C61" s="154"/>
      <c r="D61" s="154"/>
      <c r="E61" s="154"/>
      <c r="F61" s="154"/>
    </row>
  </sheetData>
  <mergeCells count="1">
    <mergeCell ref="A61:F61"/>
  </mergeCells>
  <printOptions horizontalCentered="1" verticalCentered="1"/>
  <pageMargins left="1" right="0.5" top="0.8" bottom="0.46" header="0.5" footer="0.28"/>
  <pageSetup fitToHeight="1" fitToWidth="1" horizontalDpi="600" verticalDpi="600" orientation="portrait" scale="68" r:id="rId2"/>
  <headerFooter alignWithMargins="0">
    <oddFooter>&amp;LThird Exhibit to
Prefiled Rebuttal Testimony
of Julia M. Ryan&amp;RExhibit No. ___(JMR-15HC)
Page 4 of 6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75" zoomScaleNormal="75" workbookViewId="0" topLeftCell="A6">
      <selection activeCell="E44" sqref="E44"/>
    </sheetView>
  </sheetViews>
  <sheetFormatPr defaultColWidth="9.140625" defaultRowHeight="12.75"/>
  <cols>
    <col min="1" max="1" width="0.42578125" style="0" customWidth="1"/>
    <col min="2" max="2" width="3.7109375" style="0" customWidth="1"/>
    <col min="3" max="3" width="45.28125" style="0" customWidth="1"/>
    <col min="4" max="4" width="23.00390625" style="0" customWidth="1"/>
    <col min="5" max="5" width="15.421875" style="0" customWidth="1"/>
    <col min="6" max="6" width="17.28125" style="0" customWidth="1"/>
    <col min="7" max="7" width="11.8515625" style="0" customWidth="1"/>
  </cols>
  <sheetData>
    <row r="1" spans="1:7" ht="18">
      <c r="A1" s="54"/>
      <c r="B1" s="55" t="s">
        <v>1</v>
      </c>
      <c r="C1" s="54"/>
      <c r="D1" s="54"/>
      <c r="E1" s="54"/>
      <c r="F1" s="56"/>
      <c r="G1" s="54"/>
    </row>
    <row r="2" spans="1:11" ht="15">
      <c r="A2" s="54"/>
      <c r="B2" s="57" t="s">
        <v>35</v>
      </c>
      <c r="C2" s="54"/>
      <c r="D2" s="56"/>
      <c r="E2" s="54"/>
      <c r="F2" s="56"/>
      <c r="G2" s="54"/>
      <c r="H2" s="5"/>
      <c r="I2" s="5"/>
      <c r="J2" s="5"/>
      <c r="K2" s="5"/>
    </row>
    <row r="3" spans="1:11" ht="18">
      <c r="A3" s="54"/>
      <c r="B3" s="55" t="s">
        <v>36</v>
      </c>
      <c r="C3" s="54"/>
      <c r="D3" s="56"/>
      <c r="E3" s="54"/>
      <c r="F3" s="56"/>
      <c r="G3" s="54"/>
      <c r="H3" s="5"/>
      <c r="I3" s="5"/>
      <c r="J3" s="5"/>
      <c r="K3" s="5"/>
    </row>
    <row r="4" spans="1:11" ht="15.75">
      <c r="A4" s="54"/>
      <c r="B4" s="58" t="s">
        <v>37</v>
      </c>
      <c r="C4" s="59"/>
      <c r="D4" s="56"/>
      <c r="E4" s="54"/>
      <c r="F4" s="56"/>
      <c r="G4" s="54"/>
      <c r="H4" s="5"/>
      <c r="I4" s="5"/>
      <c r="J4" s="5"/>
      <c r="K4" s="5"/>
    </row>
    <row r="5" spans="1:11" ht="15">
      <c r="A5" s="54"/>
      <c r="B5" s="57" t="s">
        <v>38</v>
      </c>
      <c r="C5" s="59"/>
      <c r="D5" s="56"/>
      <c r="E5" s="54"/>
      <c r="F5" s="56"/>
      <c r="G5" s="54"/>
      <c r="H5" s="5"/>
      <c r="I5" s="5"/>
      <c r="J5" s="5"/>
      <c r="K5" s="5"/>
    </row>
    <row r="7" spans="2:7" ht="36" customHeight="1">
      <c r="B7" s="60"/>
      <c r="C7" s="61"/>
      <c r="D7" s="62"/>
      <c r="E7" s="155" t="s">
        <v>57</v>
      </c>
      <c r="F7" s="156"/>
      <c r="G7" s="157"/>
    </row>
    <row r="8" spans="2:7" ht="25.5">
      <c r="B8" s="63"/>
      <c r="C8" s="64" t="s">
        <v>39</v>
      </c>
      <c r="D8" s="65" t="s">
        <v>5</v>
      </c>
      <c r="E8" s="66" t="s">
        <v>40</v>
      </c>
      <c r="F8" s="67" t="s">
        <v>23</v>
      </c>
      <c r="G8" s="68" t="s">
        <v>8</v>
      </c>
    </row>
    <row r="9" spans="2:7" ht="13.5" thickBot="1">
      <c r="B9" s="69">
        <v>1</v>
      </c>
      <c r="C9" s="133" t="s">
        <v>41</v>
      </c>
      <c r="D9" s="70"/>
      <c r="E9" s="71"/>
      <c r="F9" s="28"/>
      <c r="G9" s="72"/>
    </row>
    <row r="10" spans="2:7" ht="12.75">
      <c r="B10" s="127">
        <f aca="true" t="shared" si="0" ref="B10:B29">B9+1</f>
        <v>2</v>
      </c>
      <c r="C10" s="130" t="s">
        <v>61</v>
      </c>
      <c r="D10" s="94">
        <v>5000000</v>
      </c>
      <c r="E10" s="76">
        <v>5000000</v>
      </c>
      <c r="F10" s="75">
        <f>E10+D10</f>
        <v>10000000</v>
      </c>
      <c r="G10" s="77">
        <f>E10/D10</f>
        <v>1</v>
      </c>
    </row>
    <row r="11" spans="2:7" ht="12.75">
      <c r="B11" s="127">
        <f t="shared" si="0"/>
        <v>3</v>
      </c>
      <c r="C11" s="131" t="s">
        <v>61</v>
      </c>
      <c r="D11" s="94">
        <v>15000000</v>
      </c>
      <c r="E11" s="75">
        <v>5000000</v>
      </c>
      <c r="F11" s="75">
        <f>E11+D11</f>
        <v>20000000</v>
      </c>
      <c r="G11" s="77">
        <f>E11/D11</f>
        <v>0.3333333333333333</v>
      </c>
    </row>
    <row r="12" spans="2:7" ht="14.25" customHeight="1">
      <c r="B12" s="127">
        <f t="shared" si="0"/>
        <v>4</v>
      </c>
      <c r="C12" s="131" t="s">
        <v>61</v>
      </c>
      <c r="D12" s="94">
        <v>5000000</v>
      </c>
      <c r="E12" s="76">
        <v>5000000</v>
      </c>
      <c r="F12" s="75">
        <f>E12+D12</f>
        <v>10000000</v>
      </c>
      <c r="G12" s="77">
        <f>E12/D12</f>
        <v>1</v>
      </c>
    </row>
    <row r="13" spans="2:7" ht="12.75">
      <c r="B13" s="127">
        <f t="shared" si="0"/>
        <v>5</v>
      </c>
      <c r="C13" s="131" t="s">
        <v>61</v>
      </c>
      <c r="D13" s="94">
        <v>10000000</v>
      </c>
      <c r="E13" s="76">
        <v>5000000</v>
      </c>
      <c r="F13" s="75">
        <f>E13+D13</f>
        <v>15000000</v>
      </c>
      <c r="G13" s="77">
        <f>E13/D13</f>
        <v>0.5</v>
      </c>
    </row>
    <row r="14" spans="2:7" ht="13.5" thickBot="1">
      <c r="B14" s="127">
        <f t="shared" si="0"/>
        <v>6</v>
      </c>
      <c r="C14" s="132" t="s">
        <v>61</v>
      </c>
      <c r="D14" s="94">
        <v>10000000</v>
      </c>
      <c r="E14" s="75">
        <v>10000000</v>
      </c>
      <c r="F14" s="75">
        <f>E14+D14</f>
        <v>20000000</v>
      </c>
      <c r="G14" s="77">
        <f>E14/D14</f>
        <v>1</v>
      </c>
    </row>
    <row r="15" spans="2:7" ht="12.75">
      <c r="B15" s="78">
        <f t="shared" si="0"/>
        <v>7</v>
      </c>
      <c r="C15" s="129" t="s">
        <v>9</v>
      </c>
      <c r="D15" s="80">
        <f>SUM(D10:D14)</f>
        <v>45000000</v>
      </c>
      <c r="E15" s="80">
        <f>SUM(E10:E14)</f>
        <v>30000000</v>
      </c>
      <c r="F15" s="80">
        <f>SUM(F10:F14)</f>
        <v>75000000</v>
      </c>
      <c r="G15" s="75"/>
    </row>
    <row r="16" spans="2:7" ht="12.75">
      <c r="B16" s="78">
        <f t="shared" si="0"/>
        <v>8</v>
      </c>
      <c r="C16" s="79" t="s">
        <v>42</v>
      </c>
      <c r="D16" s="20"/>
      <c r="E16" s="81"/>
      <c r="F16" s="82"/>
      <c r="G16" s="83">
        <f>E15/D15</f>
        <v>0.6666666666666666</v>
      </c>
    </row>
    <row r="17" spans="2:7" ht="12.75">
      <c r="B17" s="78">
        <f t="shared" si="0"/>
        <v>9</v>
      </c>
      <c r="C17" s="84"/>
      <c r="D17" s="20"/>
      <c r="E17" s="85"/>
      <c r="F17" s="82"/>
      <c r="G17" s="83"/>
    </row>
    <row r="18" spans="2:7" ht="13.5" thickBot="1">
      <c r="B18" s="78">
        <f t="shared" si="0"/>
        <v>10</v>
      </c>
      <c r="C18" s="128" t="s">
        <v>43</v>
      </c>
      <c r="D18" s="86"/>
      <c r="E18" s="86"/>
      <c r="F18" s="87"/>
      <c r="G18" s="88"/>
    </row>
    <row r="19" spans="2:7" ht="12.75">
      <c r="B19" s="150">
        <f t="shared" si="0"/>
        <v>11</v>
      </c>
      <c r="C19" s="130" t="s">
        <v>61</v>
      </c>
      <c r="D19" s="151">
        <v>5000000</v>
      </c>
      <c r="E19" s="89"/>
      <c r="F19" s="75">
        <f aca="true" t="shared" si="1" ref="F19:F24">E19+D19</f>
        <v>5000000</v>
      </c>
      <c r="G19" s="90"/>
    </row>
    <row r="20" spans="2:7" ht="12.75">
      <c r="B20" s="150">
        <f t="shared" si="0"/>
        <v>12</v>
      </c>
      <c r="C20" s="131" t="s">
        <v>61</v>
      </c>
      <c r="D20" s="152">
        <v>15000000</v>
      </c>
      <c r="E20" s="91"/>
      <c r="F20" s="75">
        <f t="shared" si="1"/>
        <v>15000000</v>
      </c>
      <c r="G20" s="90"/>
    </row>
    <row r="21" spans="2:7" ht="12.75">
      <c r="B21" s="150">
        <f t="shared" si="0"/>
        <v>13</v>
      </c>
      <c r="C21" s="131" t="s">
        <v>61</v>
      </c>
      <c r="D21" s="152">
        <v>15000000</v>
      </c>
      <c r="E21" s="91"/>
      <c r="F21" s="75">
        <f t="shared" si="1"/>
        <v>15000000</v>
      </c>
      <c r="G21" s="90"/>
    </row>
    <row r="22" spans="2:7" ht="12.75">
      <c r="B22" s="150">
        <f t="shared" si="0"/>
        <v>14</v>
      </c>
      <c r="C22" s="131" t="s">
        <v>61</v>
      </c>
      <c r="D22" s="152">
        <v>20000000</v>
      </c>
      <c r="E22" s="91"/>
      <c r="F22" s="75">
        <f t="shared" si="1"/>
        <v>20000000</v>
      </c>
      <c r="G22" s="90"/>
    </row>
    <row r="23" spans="2:7" ht="12.75">
      <c r="B23" s="150">
        <f t="shared" si="0"/>
        <v>15</v>
      </c>
      <c r="C23" s="131" t="s">
        <v>61</v>
      </c>
      <c r="D23" s="94">
        <v>30000000</v>
      </c>
      <c r="E23" s="74"/>
      <c r="F23" s="75">
        <f t="shared" si="1"/>
        <v>30000000</v>
      </c>
      <c r="G23" s="92"/>
    </row>
    <row r="24" spans="2:7" ht="13.5" thickBot="1">
      <c r="B24" s="150">
        <f t="shared" si="0"/>
        <v>16</v>
      </c>
      <c r="C24" s="132" t="s">
        <v>61</v>
      </c>
      <c r="D24" s="94">
        <v>15000000</v>
      </c>
      <c r="E24" s="74"/>
      <c r="F24" s="75">
        <f t="shared" si="1"/>
        <v>15000000</v>
      </c>
      <c r="G24" s="93"/>
    </row>
    <row r="25" spans="2:7" ht="12.75">
      <c r="B25" s="78">
        <f t="shared" si="0"/>
        <v>17</v>
      </c>
      <c r="C25" s="129" t="s">
        <v>9</v>
      </c>
      <c r="D25" s="80">
        <f>SUM(D19:D24)</f>
        <v>100000000</v>
      </c>
      <c r="E25" s="80"/>
      <c r="F25" s="80">
        <f>SUM(F19:F24)</f>
        <v>100000000</v>
      </c>
      <c r="G25" s="94"/>
    </row>
    <row r="26" spans="2:7" ht="12.75">
      <c r="B26" s="78">
        <f t="shared" si="0"/>
        <v>18</v>
      </c>
      <c r="C26" s="84"/>
      <c r="D26" s="20"/>
      <c r="E26" s="30"/>
      <c r="F26" s="95"/>
      <c r="G26" s="96"/>
    </row>
    <row r="27" spans="2:7" ht="63.75">
      <c r="B27" s="78">
        <f t="shared" si="0"/>
        <v>19</v>
      </c>
      <c r="C27" s="97" t="s">
        <v>62</v>
      </c>
      <c r="D27" s="98"/>
      <c r="E27" s="20">
        <f>$G$16*(D25-D23-D21-D24)</f>
        <v>26666666.666666664</v>
      </c>
      <c r="F27" s="75">
        <f>E27+D27</f>
        <v>26666666.666666664</v>
      </c>
      <c r="G27" s="99"/>
    </row>
    <row r="28" spans="2:7" ht="12.75">
      <c r="B28" s="78">
        <f t="shared" si="0"/>
        <v>20</v>
      </c>
      <c r="C28" s="79" t="s">
        <v>44</v>
      </c>
      <c r="D28" s="100">
        <f>D25+D15</f>
        <v>145000000</v>
      </c>
      <c r="E28" s="45">
        <f>SUM(E15:E27)</f>
        <v>56666666.666666664</v>
      </c>
      <c r="F28" s="80">
        <f>F27+F25+F15</f>
        <v>201666666.66666666</v>
      </c>
      <c r="G28" s="99">
        <f>E28/F28</f>
        <v>0.2809917355371901</v>
      </c>
    </row>
    <row r="29" spans="2:7" ht="12.75">
      <c r="B29" s="78">
        <f t="shared" si="0"/>
        <v>21</v>
      </c>
      <c r="C29" s="84"/>
      <c r="D29" s="20"/>
      <c r="E29" s="30"/>
      <c r="F29" s="95"/>
      <c r="G29" s="96"/>
    </row>
    <row r="30" spans="2:7" ht="38.25">
      <c r="B30" s="73">
        <f>B28+1</f>
        <v>21</v>
      </c>
      <c r="C30" s="98" t="s">
        <v>45</v>
      </c>
      <c r="D30" s="94">
        <v>0</v>
      </c>
      <c r="E30" s="20">
        <f>F28/11*10</f>
        <v>183333333.3333333</v>
      </c>
      <c r="F30" s="80">
        <f>E30+D30</f>
        <v>183333333.3333333</v>
      </c>
      <c r="G30" s="101"/>
    </row>
    <row r="31" spans="2:7" ht="12.75">
      <c r="B31" s="73">
        <f>B30+1</f>
        <v>22</v>
      </c>
      <c r="C31" s="102" t="s">
        <v>46</v>
      </c>
      <c r="D31" s="100">
        <f>SUM(D28:D30)</f>
        <v>145000000</v>
      </c>
      <c r="E31" s="100">
        <f>SUM(E28:E30)</f>
        <v>239999999.99999997</v>
      </c>
      <c r="F31" s="100">
        <f>SUM(F28:F30)</f>
        <v>385000000</v>
      </c>
      <c r="G31" s="99">
        <f>E31/F31</f>
        <v>0.6233766233766233</v>
      </c>
    </row>
    <row r="32" spans="2:7" ht="12.75">
      <c r="B32" s="103"/>
      <c r="C32" s="104"/>
      <c r="D32" s="105"/>
      <c r="E32" s="105"/>
      <c r="F32" s="105"/>
      <c r="G32" s="106"/>
    </row>
    <row r="33" spans="2:7" ht="12.75">
      <c r="B33" s="1"/>
      <c r="C33" s="107"/>
      <c r="D33" s="36"/>
      <c r="E33" s="5"/>
      <c r="F33" s="13"/>
      <c r="G33" s="5"/>
    </row>
    <row r="34" spans="2:7" ht="33.75" customHeight="1">
      <c r="B34" s="1"/>
      <c r="G34" s="5"/>
    </row>
    <row r="35" spans="2:7" ht="33.75" customHeight="1">
      <c r="B35" s="1"/>
      <c r="G35" s="5"/>
    </row>
    <row r="36" ht="12.75">
      <c r="B36" s="1"/>
    </row>
    <row r="37" ht="12.75">
      <c r="C37" s="108"/>
    </row>
    <row r="38" spans="3:7" ht="12.75">
      <c r="C38" s="109" t="s">
        <v>47</v>
      </c>
      <c r="D38" s="110"/>
      <c r="E38" s="4"/>
      <c r="G38" s="4"/>
    </row>
    <row r="39" spans="3:7" ht="12.75">
      <c r="C39" t="s">
        <v>48</v>
      </c>
      <c r="D39" s="111"/>
      <c r="G39" s="4"/>
    </row>
    <row r="40" spans="3:7" ht="12.75">
      <c r="C40" t="s">
        <v>63</v>
      </c>
      <c r="D40" s="111"/>
      <c r="G40" s="4"/>
    </row>
    <row r="41" spans="3:7" ht="12.75">
      <c r="C41" t="s">
        <v>49</v>
      </c>
      <c r="G41" s="4"/>
    </row>
    <row r="42" ht="12.75">
      <c r="G42" s="4"/>
    </row>
    <row r="43" spans="2:16" ht="12.75">
      <c r="B43" s="111"/>
      <c r="C43" s="108" t="s">
        <v>50</v>
      </c>
      <c r="D43" s="111"/>
      <c r="G43" s="4"/>
      <c r="I43" s="5"/>
      <c r="J43" s="5"/>
      <c r="K43" s="5"/>
      <c r="L43" s="36"/>
      <c r="M43" s="5"/>
      <c r="N43" s="5"/>
      <c r="O43" s="5"/>
      <c r="P43" s="5"/>
    </row>
    <row r="44" spans="2:16" ht="12.75">
      <c r="B44" s="112"/>
      <c r="C44" s="18" t="s">
        <v>14</v>
      </c>
      <c r="D44" s="112"/>
      <c r="E44" s="4"/>
      <c r="G44" s="4"/>
      <c r="I44" s="5"/>
      <c r="J44" s="5"/>
      <c r="K44" s="5"/>
      <c r="L44" s="36"/>
      <c r="M44" s="5"/>
      <c r="N44" s="5"/>
      <c r="O44" s="5"/>
      <c r="P44" s="5"/>
    </row>
    <row r="45" spans="2:16" ht="12.75">
      <c r="B45" s="112"/>
      <c r="C45" s="18" t="s">
        <v>51</v>
      </c>
      <c r="D45" s="112"/>
      <c r="E45" s="4"/>
      <c r="G45" s="4"/>
      <c r="I45" s="1"/>
      <c r="J45" s="1"/>
      <c r="K45" s="1"/>
      <c r="L45" s="2"/>
      <c r="M45" s="1"/>
      <c r="N45" s="1"/>
      <c r="O45" s="1"/>
      <c r="P45" s="1"/>
    </row>
    <row r="46" spans="2:16" ht="12.75">
      <c r="B46" s="113"/>
      <c r="C46" s="114" t="s">
        <v>18</v>
      </c>
      <c r="D46" s="113"/>
      <c r="E46" s="4"/>
      <c r="G46" s="4"/>
      <c r="I46" s="1"/>
      <c r="J46" s="1"/>
      <c r="K46" s="1"/>
      <c r="L46" s="1"/>
      <c r="M46" s="1"/>
      <c r="N46" s="1"/>
      <c r="O46" s="1"/>
      <c r="P46" s="1"/>
    </row>
    <row r="48" ht="12.75">
      <c r="C48" s="108" t="s">
        <v>52</v>
      </c>
    </row>
    <row r="49" ht="12.75">
      <c r="C49" s="108" t="s">
        <v>53</v>
      </c>
    </row>
    <row r="50" ht="12.75">
      <c r="C50" s="108" t="s">
        <v>54</v>
      </c>
    </row>
    <row r="52" spans="2:8" ht="12.75">
      <c r="B52" s="158" t="s">
        <v>60</v>
      </c>
      <c r="C52" s="158"/>
      <c r="D52" s="158"/>
      <c r="E52" s="158"/>
      <c r="F52" s="158"/>
      <c r="G52" s="158"/>
      <c r="H52" s="158"/>
    </row>
  </sheetData>
  <mergeCells count="2">
    <mergeCell ref="E7:G7"/>
    <mergeCell ref="B52:H52"/>
  </mergeCells>
  <printOptions horizontalCentered="1" verticalCentered="1"/>
  <pageMargins left="0.75" right="0.25" top="1.01" bottom="1" header="0.5" footer="0.5"/>
  <pageSetup fitToHeight="1" fitToWidth="1" horizontalDpi="600" verticalDpi="600" orientation="portrait" scale="76" r:id="rId2"/>
  <headerFooter alignWithMargins="0">
    <oddFooter>&amp;LThird Exhibit to
Prefiled Rebuttal Testimony
of Julia M. Ryan&amp;RExhibit No. ___(JMR-15HC)
Page 5 of 6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zoomScale="85" zoomScaleNormal="85" workbookViewId="0" topLeftCell="A7">
      <selection activeCell="F43" sqref="F43"/>
    </sheetView>
  </sheetViews>
  <sheetFormatPr defaultColWidth="9.140625" defaultRowHeight="12.75"/>
  <cols>
    <col min="1" max="1" width="1.1484375" style="0" customWidth="1"/>
    <col min="2" max="2" width="4.8515625" style="0" customWidth="1"/>
    <col min="3" max="3" width="42.28125" style="0" customWidth="1"/>
    <col min="4" max="4" width="22.57421875" style="0" customWidth="1"/>
    <col min="5" max="5" width="15.140625" style="0" customWidth="1"/>
    <col min="6" max="6" width="15.7109375" style="0" customWidth="1"/>
    <col min="7" max="7" width="11.7109375" style="0" customWidth="1"/>
    <col min="8" max="8" width="4.7109375" style="0" customWidth="1"/>
  </cols>
  <sheetData>
    <row r="1" spans="2:7" ht="18">
      <c r="B1" s="55" t="s">
        <v>1</v>
      </c>
      <c r="C1" s="54"/>
      <c r="D1" s="54"/>
      <c r="E1" s="54"/>
      <c r="F1" s="54"/>
      <c r="G1" s="54"/>
    </row>
    <row r="2" spans="2:7" ht="15">
      <c r="B2" s="57" t="s">
        <v>35</v>
      </c>
      <c r="C2" s="54"/>
      <c r="D2" s="54"/>
      <c r="E2" s="54"/>
      <c r="F2" s="54"/>
      <c r="G2" s="54"/>
    </row>
    <row r="3" spans="2:7" ht="18">
      <c r="B3" s="55" t="s">
        <v>36</v>
      </c>
      <c r="C3" s="59"/>
      <c r="D3" s="59"/>
      <c r="E3" s="54"/>
      <c r="F3" s="54"/>
      <c r="G3" s="54"/>
    </row>
    <row r="4" spans="2:7" ht="15.75">
      <c r="B4" s="58" t="s">
        <v>37</v>
      </c>
      <c r="C4" s="54"/>
      <c r="D4" s="54"/>
      <c r="E4" s="54"/>
      <c r="F4" s="54"/>
      <c r="G4" s="54"/>
    </row>
    <row r="5" spans="2:7" ht="15">
      <c r="B5" s="57" t="s">
        <v>38</v>
      </c>
      <c r="C5" s="54"/>
      <c r="D5" s="54"/>
      <c r="E5" s="54"/>
      <c r="F5" s="54"/>
      <c r="G5" s="54"/>
    </row>
    <row r="6" spans="2:7" ht="15">
      <c r="B6" s="57"/>
      <c r="C6" s="54"/>
      <c r="D6" s="54"/>
      <c r="E6" s="54"/>
      <c r="F6" s="54"/>
      <c r="G6" s="54"/>
    </row>
    <row r="7" spans="2:7" ht="36" customHeight="1">
      <c r="B7" s="60"/>
      <c r="C7" s="61"/>
      <c r="D7" s="62"/>
      <c r="E7" s="155" t="s">
        <v>58</v>
      </c>
      <c r="F7" s="155"/>
      <c r="G7" s="159"/>
    </row>
    <row r="8" spans="2:7" ht="38.25">
      <c r="B8" s="63"/>
      <c r="C8" s="64" t="s">
        <v>39</v>
      </c>
      <c r="D8" s="65" t="s">
        <v>5</v>
      </c>
      <c r="E8" s="66" t="s">
        <v>55</v>
      </c>
      <c r="F8" s="67" t="s">
        <v>23</v>
      </c>
      <c r="G8" s="68" t="s">
        <v>17</v>
      </c>
    </row>
    <row r="9" spans="2:7" ht="13.5" thickBot="1">
      <c r="B9" s="69">
        <v>1</v>
      </c>
      <c r="C9" s="133" t="s">
        <v>41</v>
      </c>
      <c r="D9" s="70"/>
      <c r="E9" s="71"/>
      <c r="F9" s="28"/>
      <c r="G9" s="72"/>
    </row>
    <row r="10" spans="2:7" ht="12.75">
      <c r="B10" s="127">
        <f aca="true" t="shared" si="0" ref="B10:B24">B9+1</f>
        <v>2</v>
      </c>
      <c r="C10" s="130" t="s">
        <v>61</v>
      </c>
      <c r="D10" s="94">
        <v>5000000</v>
      </c>
      <c r="E10" s="75">
        <v>-5000000</v>
      </c>
      <c r="F10" s="75">
        <f aca="true" t="shared" si="1" ref="F10:F15">D10+E10</f>
        <v>0</v>
      </c>
      <c r="G10" s="77">
        <f aca="true" t="shared" si="2" ref="G10:G15">E10/D10</f>
        <v>-1</v>
      </c>
    </row>
    <row r="11" spans="2:7" ht="12.75">
      <c r="B11" s="127">
        <f t="shared" si="0"/>
        <v>3</v>
      </c>
      <c r="C11" s="131" t="s">
        <v>61</v>
      </c>
      <c r="D11" s="94">
        <v>5000000</v>
      </c>
      <c r="E11" s="75">
        <v>-2500000</v>
      </c>
      <c r="F11" s="75">
        <f t="shared" si="1"/>
        <v>2500000</v>
      </c>
      <c r="G11" s="77">
        <f t="shared" si="2"/>
        <v>-0.5</v>
      </c>
    </row>
    <row r="12" spans="2:7" ht="12.75">
      <c r="B12" s="127">
        <f t="shared" si="0"/>
        <v>4</v>
      </c>
      <c r="C12" s="131" t="s">
        <v>61</v>
      </c>
      <c r="D12" s="94">
        <v>5000000</v>
      </c>
      <c r="E12" s="75">
        <v>-5000000</v>
      </c>
      <c r="F12" s="75">
        <f t="shared" si="1"/>
        <v>0</v>
      </c>
      <c r="G12" s="77">
        <f t="shared" si="2"/>
        <v>-1</v>
      </c>
    </row>
    <row r="13" spans="2:7" ht="12.75">
      <c r="B13" s="127">
        <f t="shared" si="0"/>
        <v>5</v>
      </c>
      <c r="C13" s="131" t="s">
        <v>61</v>
      </c>
      <c r="D13" s="94">
        <v>10000000</v>
      </c>
      <c r="E13" s="75">
        <v>-7500000</v>
      </c>
      <c r="F13" s="75">
        <f t="shared" si="1"/>
        <v>2500000</v>
      </c>
      <c r="G13" s="77">
        <f t="shared" si="2"/>
        <v>-0.75</v>
      </c>
    </row>
    <row r="14" spans="2:7" ht="12.75">
      <c r="B14" s="127">
        <f t="shared" si="0"/>
        <v>6</v>
      </c>
      <c r="C14" s="131" t="s">
        <v>61</v>
      </c>
      <c r="D14" s="94">
        <v>15000000</v>
      </c>
      <c r="E14" s="75">
        <v>-10000000</v>
      </c>
      <c r="F14" s="75">
        <f t="shared" si="1"/>
        <v>5000000</v>
      </c>
      <c r="G14" s="77">
        <f t="shared" si="2"/>
        <v>-0.6666666666666666</v>
      </c>
    </row>
    <row r="15" spans="2:7" ht="13.5" thickBot="1">
      <c r="B15" s="127">
        <f t="shared" si="0"/>
        <v>7</v>
      </c>
      <c r="C15" s="132" t="s">
        <v>61</v>
      </c>
      <c r="D15" s="94">
        <v>20000000</v>
      </c>
      <c r="E15" s="75">
        <v>-20000000</v>
      </c>
      <c r="F15" s="75">
        <f t="shared" si="1"/>
        <v>0</v>
      </c>
      <c r="G15" s="115">
        <f t="shared" si="2"/>
        <v>-1</v>
      </c>
    </row>
    <row r="16" spans="2:7" ht="12.75">
      <c r="B16" s="73">
        <f t="shared" si="0"/>
        <v>8</v>
      </c>
      <c r="C16" s="134" t="s">
        <v>9</v>
      </c>
      <c r="D16" s="80">
        <f>SUM(D10:D15)</f>
        <v>60000000</v>
      </c>
      <c r="E16" s="80">
        <f>SUM(E10:E15)</f>
        <v>-50000000</v>
      </c>
      <c r="F16" s="80">
        <f>SUM(F10:F15)</f>
        <v>10000000</v>
      </c>
      <c r="G16" s="115"/>
    </row>
    <row r="17" spans="2:7" ht="12.75">
      <c r="B17" s="73">
        <f t="shared" si="0"/>
        <v>9</v>
      </c>
      <c r="C17" s="79" t="s">
        <v>42</v>
      </c>
      <c r="D17" s="39"/>
      <c r="E17" s="116"/>
      <c r="F17" s="117"/>
      <c r="G17" s="118">
        <f>E16/D16</f>
        <v>-0.8333333333333334</v>
      </c>
    </row>
    <row r="18" spans="2:7" ht="12.75">
      <c r="B18" s="73">
        <f t="shared" si="0"/>
        <v>10</v>
      </c>
      <c r="C18" s="84"/>
      <c r="D18" s="20"/>
      <c r="E18" s="85"/>
      <c r="F18" s="82"/>
      <c r="G18" s="83"/>
    </row>
    <row r="19" spans="2:7" ht="13.5" thickBot="1">
      <c r="B19" s="73">
        <f t="shared" si="0"/>
        <v>11</v>
      </c>
      <c r="C19" s="128" t="s">
        <v>43</v>
      </c>
      <c r="D19" s="86"/>
      <c r="E19" s="86"/>
      <c r="F19" s="87"/>
      <c r="G19" s="88"/>
    </row>
    <row r="20" spans="2:7" ht="12.75">
      <c r="B20" s="127">
        <f>B19+1</f>
        <v>12</v>
      </c>
      <c r="C20" s="130" t="s">
        <v>61</v>
      </c>
      <c r="D20" s="94">
        <v>15000000</v>
      </c>
      <c r="E20" s="119"/>
      <c r="F20" s="75">
        <f>D20+E20</f>
        <v>15000000</v>
      </c>
      <c r="G20" s="120"/>
    </row>
    <row r="21" spans="2:7" ht="12.75">
      <c r="B21" s="127">
        <f t="shared" si="0"/>
        <v>13</v>
      </c>
      <c r="C21" s="131" t="s">
        <v>61</v>
      </c>
      <c r="D21" s="94">
        <v>30000000</v>
      </c>
      <c r="E21" s="119"/>
      <c r="F21" s="75">
        <f>D21+E21</f>
        <v>30000000</v>
      </c>
      <c r="G21" s="120"/>
    </row>
    <row r="22" spans="2:7" ht="12.75">
      <c r="B22" s="127">
        <f t="shared" si="0"/>
        <v>14</v>
      </c>
      <c r="C22" s="131" t="s">
        <v>61</v>
      </c>
      <c r="D22" s="94">
        <v>10000000</v>
      </c>
      <c r="E22" s="119"/>
      <c r="F22" s="75">
        <f>D22+E22</f>
        <v>10000000</v>
      </c>
      <c r="G22" s="120"/>
    </row>
    <row r="23" spans="2:7" ht="12.75">
      <c r="B23" s="127">
        <f t="shared" si="0"/>
        <v>15</v>
      </c>
      <c r="C23" s="131" t="s">
        <v>61</v>
      </c>
      <c r="D23" s="94">
        <v>15000000</v>
      </c>
      <c r="E23" s="119"/>
      <c r="F23" s="75">
        <f>D23+E23</f>
        <v>15000000</v>
      </c>
      <c r="G23" s="120"/>
    </row>
    <row r="24" spans="2:7" ht="13.5" thickBot="1">
      <c r="B24" s="127">
        <f t="shared" si="0"/>
        <v>16</v>
      </c>
      <c r="C24" s="132" t="s">
        <v>61</v>
      </c>
      <c r="D24" s="94">
        <v>15000000</v>
      </c>
      <c r="E24" s="116"/>
      <c r="F24" s="75">
        <f>D24+E24</f>
        <v>15000000</v>
      </c>
      <c r="G24" s="121"/>
    </row>
    <row r="25" spans="2:7" ht="12.75">
      <c r="B25" s="73">
        <f>B15+1</f>
        <v>8</v>
      </c>
      <c r="C25" s="129" t="s">
        <v>9</v>
      </c>
      <c r="D25" s="97">
        <f>SUM(D20:D24)</f>
        <v>85000000</v>
      </c>
      <c r="E25" s="116"/>
      <c r="F25" s="97">
        <f>SUM(F20:F24)</f>
        <v>85000000</v>
      </c>
      <c r="G25" s="122"/>
    </row>
    <row r="26" spans="2:7" ht="12.75">
      <c r="B26" s="73">
        <f>B25+1</f>
        <v>9</v>
      </c>
      <c r="C26" s="84"/>
      <c r="D26" s="20"/>
      <c r="E26" s="30"/>
      <c r="F26" s="95"/>
      <c r="G26" s="96"/>
    </row>
    <row r="27" spans="2:7" ht="63.75">
      <c r="B27" s="73">
        <f>B26+1</f>
        <v>10</v>
      </c>
      <c r="C27" s="97" t="s">
        <v>64</v>
      </c>
      <c r="D27" s="94"/>
      <c r="E27" s="75">
        <f>(D25-D20-D21-D24)*$G$17</f>
        <v>-20833333.333333336</v>
      </c>
      <c r="F27" s="75">
        <f>D27+E27</f>
        <v>-20833333.333333336</v>
      </c>
      <c r="G27" s="74"/>
    </row>
    <row r="28" spans="2:7" ht="12.75">
      <c r="B28" s="78">
        <f>B27+1</f>
        <v>11</v>
      </c>
      <c r="C28" s="79" t="s">
        <v>56</v>
      </c>
      <c r="D28" s="100">
        <f>D25+D16+D27</f>
        <v>145000000</v>
      </c>
      <c r="E28" s="100">
        <f>E25+E16+E27</f>
        <v>-70833333.33333334</v>
      </c>
      <c r="F28" s="100">
        <f>F25+F16+F27</f>
        <v>74166666.66666666</v>
      </c>
      <c r="G28" s="118">
        <f>E28/D28</f>
        <v>-0.48850574712643685</v>
      </c>
    </row>
    <row r="29" spans="2:7" ht="12.75">
      <c r="B29" s="123"/>
      <c r="C29" s="124"/>
      <c r="D29" s="105"/>
      <c r="E29" s="105"/>
      <c r="F29" s="105"/>
      <c r="G29" s="125"/>
    </row>
    <row r="30" spans="2:7" ht="12.75">
      <c r="B30" s="123"/>
      <c r="C30" s="124"/>
      <c r="D30" s="105"/>
      <c r="E30" s="105"/>
      <c r="F30" s="105"/>
      <c r="G30" s="125"/>
    </row>
    <row r="36" spans="3:5" ht="12.75">
      <c r="C36" s="108" t="s">
        <v>47</v>
      </c>
      <c r="D36" s="110"/>
      <c r="E36" s="4"/>
    </row>
    <row r="37" spans="3:4" ht="12.75">
      <c r="C37" t="s">
        <v>48</v>
      </c>
      <c r="D37" s="111"/>
    </row>
    <row r="38" spans="3:4" ht="12.75">
      <c r="C38" t="s">
        <v>63</v>
      </c>
      <c r="D38" s="111"/>
    </row>
    <row r="39" spans="3:4" ht="12.75">
      <c r="C39" t="s">
        <v>49</v>
      </c>
      <c r="D39" s="111"/>
    </row>
    <row r="41" spans="3:4" ht="12.75">
      <c r="C41" s="108" t="s">
        <v>50</v>
      </c>
      <c r="D41" s="111"/>
    </row>
    <row r="42" spans="3:5" ht="12.75">
      <c r="C42" s="18" t="s">
        <v>14</v>
      </c>
      <c r="D42" s="112"/>
      <c r="E42" s="4"/>
    </row>
    <row r="43" spans="3:5" ht="12.75">
      <c r="C43" s="18" t="s">
        <v>51</v>
      </c>
      <c r="D43" s="112"/>
      <c r="E43" s="4"/>
    </row>
    <row r="44" spans="3:5" ht="12.75">
      <c r="C44" s="114" t="s">
        <v>18</v>
      </c>
      <c r="D44" s="113"/>
      <c r="E44" s="4"/>
    </row>
    <row r="46" ht="12.75">
      <c r="C46" s="108" t="s">
        <v>52</v>
      </c>
    </row>
    <row r="47" ht="12.75">
      <c r="C47" s="108" t="s">
        <v>53</v>
      </c>
    </row>
    <row r="48" ht="12.75">
      <c r="C48" s="108" t="s">
        <v>54</v>
      </c>
    </row>
    <row r="50" spans="2:8" ht="12.75">
      <c r="B50" s="158" t="s">
        <v>60</v>
      </c>
      <c r="C50" s="158"/>
      <c r="D50" s="158"/>
      <c r="E50" s="158"/>
      <c r="F50" s="158"/>
      <c r="G50" s="158"/>
      <c r="H50" s="158"/>
    </row>
  </sheetData>
  <mergeCells count="2">
    <mergeCell ref="E7:G7"/>
    <mergeCell ref="B50:H50"/>
  </mergeCells>
  <printOptions horizontalCentered="1" verticalCentered="1"/>
  <pageMargins left="0.8" right="0.25" top="0.98" bottom="1" header="0.5" footer="0.5"/>
  <pageSetup fitToHeight="1" fitToWidth="1" horizontalDpi="600" verticalDpi="600" orientation="portrait" scale="80" r:id="rId2"/>
  <headerFooter alignWithMargins="0">
    <oddFooter>&amp;LThird Exhibit to
Prefiled Rebuttal Testimony
of Julia M. Ryan&amp;RExhibit No. ___(JMR-15HC)
Page 6 of 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2004-11-03T20:28:50Z</cp:lastPrinted>
  <dcterms:created xsi:type="dcterms:W3CDTF">2003-10-10T19:14:13Z</dcterms:created>
  <dcterms:modified xsi:type="dcterms:W3CDTF">2004-11-04T23:49:40Z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