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5521" windowWidth="10050" windowHeight="9855" tabRatio="811" activeTab="0"/>
  </bookViews>
  <sheets>
    <sheet name="UncollCalc" sheetId="1" r:id="rId1"/>
    <sheet name="CF WA Elec" sheetId="2" r:id="rId2"/>
    <sheet name="CF WA Gas" sheetId="3" r:id="rId3"/>
    <sheet name="CF ID Elec" sheetId="4" r:id="rId4"/>
    <sheet name="CF ID Gas" sheetId="5" r:id="rId5"/>
    <sheet name="FranchiseWA" sheetId="6" r:id="rId6"/>
    <sheet name="ExciseWA" sheetId="7" r:id="rId7"/>
    <sheet name="SharedInputs" sheetId="8" r:id="rId8"/>
    <sheet name="WeatherWks" sheetId="9" r:id="rId9"/>
    <sheet name="Sheet6" sheetId="10" r:id="rId10"/>
    <sheet name="Sheet7" sheetId="11" r:id="rId11"/>
    <sheet name="Sheet8" sheetId="12" r:id="rId12"/>
    <sheet name="Sheet9" sheetId="13" r:id="rId13"/>
    <sheet name="Sheet10" sheetId="14" r:id="rId14"/>
    <sheet name="Sheet11" sheetId="15" r:id="rId15"/>
    <sheet name="Sheet12" sheetId="16" r:id="rId16"/>
    <sheet name="Sheet13" sheetId="17" r:id="rId17"/>
    <sheet name="Sheet14" sheetId="18" r:id="rId18"/>
    <sheet name="Sheet15" sheetId="19" r:id="rId19"/>
    <sheet name="Sheet16" sheetId="20" r:id="rId20"/>
  </sheets>
  <definedNames>
    <definedName name="Actual">'FranchiseWA'!$A$1:$E$10</definedName>
    <definedName name="calc_w_o">'UncollCalc'!$A$57:$C$67</definedName>
    <definedName name="Elec">'WeatherWks'!$A$1:$E$52</definedName>
    <definedName name="ElecFranchise">'FranchiseWA'!$A$26:$F$53</definedName>
    <definedName name="exhibit">'UncollCalc'!$A$5:$G$55</definedName>
    <definedName name="Gas">'WeatherWks'!$A$60:$E$114</definedName>
    <definedName name="GasFranchise">'FranchiseWA'!$A$1:$F$25</definedName>
    <definedName name="ine">#REF!</definedName>
    <definedName name="_xlnm.Print_Area" localSheetId="6">'ExciseWA'!$A$1:$E$34</definedName>
    <definedName name="_xlnm.Print_Area" localSheetId="5">'FranchiseWA'!$A$1:$E$25</definedName>
    <definedName name="_xlnm.Print_Area" localSheetId="7">'SharedInputs'!$A$1:$J$25</definedName>
    <definedName name="_xlnm.Print_Area" localSheetId="0">'UncollCalc'!$A$5:$G$68</definedName>
    <definedName name="_xlnm.Print_Area" localSheetId="8">'WeatherWks'!$A$60:$E$114</definedName>
    <definedName name="_xlnm.Print_Titles" localSheetId="0">'UncollCalc'!$1:$4</definedName>
    <definedName name="PrintAll">'UncollCalc'!$A$5:$G$68</definedName>
  </definedNames>
  <calcPr calcMode="manual" fullCalcOnLoad="1" iterate="1" iterateCount="100" iterateDelta="0.001"/>
</workbook>
</file>

<file path=xl/comments8.xml><?xml version="1.0" encoding="utf-8"?>
<comments xmlns="http://schemas.openxmlformats.org/spreadsheetml/2006/main">
  <authors>
    <author>rzk7kq</author>
    <author>kznwdg</author>
  </authors>
  <commentList>
    <comment ref="C13" authorId="0">
      <text>
        <r>
          <rPr>
            <b/>
            <sz val="8"/>
            <rFont val="Tahoma"/>
            <family val="2"/>
          </rPr>
          <t>rzk7kq:</t>
        </r>
        <r>
          <rPr>
            <sz val="8"/>
            <rFont val="Tahoma"/>
            <family val="2"/>
          </rPr>
          <t xml:space="preserve">
Total sales for ultimate customers + Transportation for others +Interdepartmental rev</t>
        </r>
      </text>
    </comment>
    <comment ref="E13" authorId="0">
      <text>
        <r>
          <rPr>
            <b/>
            <sz val="8"/>
            <rFont val="Tahoma"/>
            <family val="2"/>
          </rPr>
          <t>rzk7kq:</t>
        </r>
        <r>
          <rPr>
            <sz val="8"/>
            <rFont val="Tahoma"/>
            <family val="2"/>
          </rPr>
          <t xml:space="preserve">
Total sales for ultimate customers + Transportation for others +Interdepartmental rev</t>
        </r>
      </text>
    </comment>
    <comment ref="D22" authorId="1">
      <text>
        <r>
          <rPr>
            <b/>
            <sz val="8"/>
            <rFont val="Tahoma"/>
            <family val="2"/>
          </rPr>
          <t xml:space="preserve">kznwdg:  </t>
        </r>
        <r>
          <rPr>
            <sz val="8"/>
            <rFont val="Tahoma"/>
            <family val="2"/>
          </rPr>
          <t>2/12/08  
Per Yvonne, this</t>
        </r>
        <r>
          <rPr>
            <sz val="8"/>
            <rFont val="Tahoma"/>
            <family val="2"/>
          </rPr>
          <t xml:space="preserve"> rate changes infrequently </t>
        </r>
      </text>
    </comment>
    <comment ref="D23" authorId="1">
      <text>
        <r>
          <rPr>
            <b/>
            <sz val="8"/>
            <rFont val="Tahoma"/>
            <family val="2"/>
          </rPr>
          <t xml:space="preserve">kznwdg:   </t>
        </r>
        <r>
          <rPr>
            <sz val="8"/>
            <rFont val="Tahoma"/>
            <family val="2"/>
          </rPr>
          <t xml:space="preserve">Sale of </t>
        </r>
        <r>
          <rPr>
            <sz val="8"/>
            <rFont val="Tahoma"/>
            <family val="2"/>
          </rPr>
          <t xml:space="preserve">
Avista Energy will impact this rate in 2007 (partially gone) and more in 2008 (completely gone)</t>
        </r>
      </text>
    </comment>
  </commentList>
</comments>
</file>

<file path=xl/sharedStrings.xml><?xml version="1.0" encoding="utf-8"?>
<sst xmlns="http://schemas.openxmlformats.org/spreadsheetml/2006/main" count="346" uniqueCount="212">
  <si>
    <t>Revenue:</t>
  </si>
  <si>
    <t>Expense:</t>
  </si>
  <si>
    <t xml:space="preserve">  Uncollectibles  (1)</t>
  </si>
  <si>
    <t xml:space="preserve">  Commission Fees  (2)</t>
  </si>
  <si>
    <t xml:space="preserve">  Washington Excise Tax  (3)</t>
  </si>
  <si>
    <t xml:space="preserve">  Franchise Fees  (4)</t>
  </si>
  <si>
    <t xml:space="preserve">    Total Expense</t>
  </si>
  <si>
    <t>Net Operating Income Before FIT</t>
  </si>
  <si>
    <t xml:space="preserve">  Federal Income Tax @</t>
  </si>
  <si>
    <t>REVENUE CONVERSION FACTOR</t>
  </si>
  <si>
    <t>NOTES:</t>
  </si>
  <si>
    <t>(1)  Calculation of Effective Uncollectibles Rate:</t>
  </si>
  <si>
    <t xml:space="preserve">       Net Write-Offs *</t>
  </si>
  <si>
    <t xml:space="preserve">         Divided by:</t>
  </si>
  <si>
    <t xml:space="preserve">       Sales to Ultimate Customers **</t>
  </si>
  <si>
    <t xml:space="preserve">       EFFECTIVE RATE</t>
  </si>
  <si>
    <t xml:space="preserve">     *  From Uncollectibles Adjustment Workpapers.</t>
  </si>
  <si>
    <t xml:space="preserve">     ** From Results of Operations Report E-OPS-12A</t>
  </si>
  <si>
    <t>(3)  Calculation of Effective Washington Excise Tax Rate:</t>
  </si>
  <si>
    <t xml:space="preserve">     Nominal Rate  *</t>
  </si>
  <si>
    <t xml:space="preserve">       Multiplied by</t>
  </si>
  <si>
    <t xml:space="preserve">       Uncollectibles Factor:</t>
  </si>
  <si>
    <t xml:space="preserve">         Revenue</t>
  </si>
  <si>
    <t xml:space="preserve">         Less:</t>
  </si>
  <si>
    <t xml:space="preserve">         Effective Uncol Rate</t>
  </si>
  <si>
    <t xml:space="preserve">     EFFECTIVE RATE</t>
  </si>
  <si>
    <t xml:space="preserve">     *  From Combined Excise Tax Return.</t>
  </si>
  <si>
    <t>(4)  Calculation of Franchise Fee Rate:</t>
  </si>
  <si>
    <t xml:space="preserve">      Sales to Ultimate Customers **</t>
  </si>
  <si>
    <t>Revenues</t>
  </si>
  <si>
    <t xml:space="preserve">  Commission Fees (2)</t>
  </si>
  <si>
    <t xml:space="preserve">  Franchise Fees (4)</t>
  </si>
  <si>
    <t>(1)  Calculation of Effective Uncollectible Rate:</t>
  </si>
  <si>
    <t xml:space="preserve">       Sales to Ultimate Customers + Transport **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</si>
  <si>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</si>
  <si>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</si>
  <si>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</si>
  <si>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</si>
  <si>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  Less: Effective Uncoll Rate</t>
  </si>
  <si>
    <t xml:space="preserve">     Total Fees Paid (Millwood/Spokane) *</t>
  </si>
  <si>
    <t xml:space="preserve">     *  From Excise/Franchise Tax Adjustment Workpapers.</t>
  </si>
  <si>
    <t>CALCULATION OF CONVERSION FACTOR:  IDAHO ELECTRIC</t>
  </si>
  <si>
    <t xml:space="preserve">  Idaho Income Tax (3)</t>
  </si>
  <si>
    <t xml:space="preserve">     ** From Results of Operations Report E-OPS-12A.</t>
  </si>
  <si>
    <t>(3)   Calculation of effective Idaho Income Tax</t>
  </si>
  <si>
    <t xml:space="preserve">       Net Income attributible to Idaho ***</t>
  </si>
  <si>
    <t xml:space="preserve">         Multliplied by:</t>
  </si>
  <si>
    <t xml:space="preserve">         Idaho Income Tax</t>
  </si>
  <si>
    <t xml:space="preserve">      Adjusted Rate</t>
  </si>
  <si>
    <t xml:space="preserve">         Adj for: Effective Uncoll </t>
  </si>
  <si>
    <t xml:space="preserve">                  Commission fees</t>
  </si>
  <si>
    <t>CALCULATION OF CONVERSION FACTOR:  IDAHO GAS</t>
  </si>
  <si>
    <t xml:space="preserve">  Uncollectibles (1)</t>
  </si>
  <si>
    <t xml:space="preserve">     Net Write-Offs *</t>
  </si>
  <si>
    <t xml:space="preserve">       Divided by:</t>
  </si>
  <si>
    <t xml:space="preserve">     Sales to Ultimate Customers + Transport **</t>
  </si>
  <si>
    <t xml:space="preserve">     ** From Results of Operations Report G-OPS-12A</t>
  </si>
  <si>
    <t>(3)  Calculation of effective Idaho Income Tax:</t>
  </si>
  <si>
    <t xml:space="preserve">         Multiplied by:</t>
  </si>
  <si>
    <t xml:space="preserve">       Idaho Income Tax</t>
  </si>
  <si>
    <t xml:space="preserve">     Adjusted Rate</t>
  </si>
  <si>
    <t xml:space="preserve">       Adj For: Uncollectible Rate</t>
  </si>
  <si>
    <t xml:space="preserve">                Commission fees</t>
  </si>
  <si>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</si>
  <si>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</si>
  <si>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</si>
  <si>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</si>
  <si>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</si>
  <si>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</si>
  <si>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</si>
  <si>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</si>
  <si>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</si>
  <si>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Equals</t>
  </si>
  <si>
    <t>Net Under (Over) Accrued</t>
  </si>
  <si>
    <t>GAS</t>
  </si>
  <si>
    <t>Notes:</t>
  </si>
  <si>
    <t>(2)  Accrual for Write-offs from E-OPS and G-OPS Results of Operations reports, Account 904 totals.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</si>
  <si>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</si>
  <si>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</si>
  <si>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</si>
  <si>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</si>
  <si>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</si>
  <si>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</si>
  <si>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</si>
  <si>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</si>
  <si>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</si>
  <si>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</si>
  <si>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>Total</t>
  </si>
  <si>
    <t>IDAHO TOTALS</t>
  </si>
  <si>
    <t>Total Company</t>
  </si>
  <si>
    <t>(1)    Sales to Ultimate Customers plus Transportation Revenue from E-OPS and G-OPS Results of Operations reports.</t>
  </si>
  <si>
    <t>Acct 144 Sub</t>
  </si>
  <si>
    <t>Amount</t>
  </si>
  <si>
    <t>Washington</t>
  </si>
  <si>
    <t>Reinstatements WA</t>
  </si>
  <si>
    <t>Recoveries WA</t>
  </si>
  <si>
    <t>Idaho</t>
  </si>
  <si>
    <t>Reinstatements ID</t>
  </si>
  <si>
    <t>Recoveries ID</t>
  </si>
  <si>
    <t>Spokane</t>
  </si>
  <si>
    <t>Millwood</t>
  </si>
  <si>
    <t>Restate Public Utility Excise Tax to Actual</t>
  </si>
  <si>
    <t>* Actual Payments:</t>
  </si>
  <si>
    <t xml:space="preserve">      Total Actual Payments</t>
  </si>
  <si>
    <t xml:space="preserve">     Adjustment of Washington State Excise Tax</t>
  </si>
  <si>
    <t>Twelve Month Period</t>
  </si>
  <si>
    <t>WA</t>
  </si>
  <si>
    <t>ID</t>
  </si>
  <si>
    <t>WA EL</t>
  </si>
  <si>
    <t>WA GAS</t>
  </si>
  <si>
    <t>ID EL</t>
  </si>
  <si>
    <t>Company Name</t>
  </si>
  <si>
    <t>AVISTA UTILITIES</t>
  </si>
  <si>
    <t>Avista Utilities</t>
  </si>
  <si>
    <t>Write-Offs WA</t>
  </si>
  <si>
    <t>Write-Offs ID</t>
  </si>
  <si>
    <t>check</t>
  </si>
  <si>
    <t>Restate Electric Franchise Taxes to Actual</t>
  </si>
  <si>
    <t>Electric</t>
  </si>
  <si>
    <t>Gas</t>
  </si>
  <si>
    <t xml:space="preserve">        (E-OTX-12A and G-OTX-12A)</t>
  </si>
  <si>
    <t xml:space="preserve"> Gas Franchise Taxes</t>
  </si>
  <si>
    <t>Per Results Account 927 Franchise Requirements</t>
  </si>
  <si>
    <r>
      <t xml:space="preserve">(Franchise payments </t>
    </r>
    <r>
      <rPr>
        <i/>
        <u val="single"/>
        <sz val="10"/>
        <rFont val="Times New Roman"/>
        <family val="1"/>
      </rPr>
      <t>not</t>
    </r>
    <r>
      <rPr>
        <i/>
        <sz val="10"/>
        <rFont val="Times New Roman"/>
        <family val="1"/>
      </rPr>
      <t xml:space="preserve"> handled via Schedule 158)</t>
    </r>
  </si>
  <si>
    <t>Weather Adjustment</t>
  </si>
  <si>
    <t>Revenue Related Expenses</t>
  </si>
  <si>
    <t>Washington and Idaho Electric</t>
  </si>
  <si>
    <t>Washington Electric</t>
  </si>
  <si>
    <t>Revenue adjustment</t>
  </si>
  <si>
    <t>Distribution taxes</t>
  </si>
  <si>
    <t>WA excise tax</t>
  </si>
  <si>
    <t>Customer accounting</t>
  </si>
  <si>
    <t>Uncollectibles</t>
  </si>
  <si>
    <t>Administrative &amp; general</t>
  </si>
  <si>
    <t>Commission fees</t>
  </si>
  <si>
    <t>Franchise fees</t>
  </si>
  <si>
    <t xml:space="preserve">     Total A&amp;G</t>
  </si>
  <si>
    <t>Total expense</t>
  </si>
  <si>
    <t>Operating income before FIT</t>
  </si>
  <si>
    <t>FIT</t>
  </si>
  <si>
    <t>Net operating income</t>
  </si>
  <si>
    <t>Idaho Electric</t>
  </si>
  <si>
    <t>Idaho state income tax</t>
  </si>
  <si>
    <t>Washington and Idaho Gas</t>
  </si>
  <si>
    <t>Washington Gas</t>
  </si>
  <si>
    <t>Purchased Gas Cost</t>
  </si>
  <si>
    <t>Idaho Gas</t>
  </si>
  <si>
    <t>(See Eliminate B&amp;O Taxes adjustment)</t>
  </si>
  <si>
    <t>PRO FORMA</t>
  </si>
  <si>
    <t>Pro Forma Adjustment</t>
  </si>
  <si>
    <t>CB Adjusted Balance in Account 927</t>
  </si>
  <si>
    <t>Pro Forma Account 927</t>
  </si>
  <si>
    <t>Millwood Franchise Expires 10/6/06</t>
  </si>
  <si>
    <t>Spokane Franchise Expired 9/15/04</t>
  </si>
  <si>
    <t>Millwood Electric  Franchise Expired 6/4/04</t>
  </si>
  <si>
    <t>Annual Payments</t>
  </si>
  <si>
    <t>This worksheet is not applicable for filed cases.</t>
  </si>
  <si>
    <t>The weather adjustment is incorporated into the</t>
  </si>
  <si>
    <t>Revenue Normalization Adjustment.</t>
  </si>
  <si>
    <t>Transfer Franchise Payments for 2005 from Account 408.12 into 927</t>
  </si>
  <si>
    <t>CALCULATION OF CONVERSION FACTOR:  WASHINGTON ELECTRIC</t>
  </si>
  <si>
    <t>CALCULATION OF CONVERSION FACTOR: WASHINGTON GAS</t>
  </si>
  <si>
    <t>Adjustment</t>
  </si>
  <si>
    <t>OBSOLETE!  All Electric Franchise Revenue Based Fees have Expired</t>
  </si>
  <si>
    <t>Transfer Franchise Payments for 2006 from Account 408.12 into 927</t>
  </si>
  <si>
    <t>2006 Franchise Payments</t>
  </si>
  <si>
    <t>*     Source:  Combined Monthly Excise Tax Return Lines 52 (Electric), 53 (Gas),</t>
  </si>
  <si>
    <t>(these values now incorporate LIHEAP tax credit and Renewable energy credits</t>
  </si>
  <si>
    <t xml:space="preserve"> as assigned to service).</t>
  </si>
  <si>
    <t>LIHEAP Tax credit assigned to service</t>
  </si>
  <si>
    <t>LIHEAP Tax credit benefit to acct 908610</t>
  </si>
  <si>
    <t>OBSOLETE!  All Gas Revenue Based Fees have Expired</t>
  </si>
  <si>
    <t xml:space="preserve">     Total Fees Paid (Obsolete, all have expired) *</t>
  </si>
  <si>
    <t>New method</t>
  </si>
  <si>
    <t>ID GAS</t>
  </si>
  <si>
    <t>Revised</t>
  </si>
  <si>
    <t xml:space="preserve">     Electric</t>
  </si>
  <si>
    <t xml:space="preserve">     Gas</t>
  </si>
  <si>
    <t xml:space="preserve">(1)  Actual Net Write-offs from calculation below, "Allocation of Write-offs to Services." </t>
  </si>
  <si>
    <t>(2)    Allocated Write-offs from Account 144xxx Query.</t>
  </si>
  <si>
    <t>Sales to Ultimate Customers</t>
  </si>
  <si>
    <t>Nominal Rate - from backup to Combined Excise Tax Return</t>
  </si>
  <si>
    <t>Washington Excise Tax</t>
  </si>
  <si>
    <t>Idaho Income Tax Rate***</t>
  </si>
  <si>
    <t>%  Net Income attributible to Idaho***</t>
  </si>
  <si>
    <t xml:space="preserve">             Form 42 is filed each year in October for the previous year.</t>
  </si>
  <si>
    <t>Commission Fees  (2)</t>
  </si>
  <si>
    <t>Federal Income Tax Rate</t>
  </si>
  <si>
    <t xml:space="preserve">  (Sales to Ultimate Customers plus Transportation Revenue from E-OPS and G-OPS Results of Operations reports)</t>
  </si>
  <si>
    <t>TWELVE MONTHS ENDED SEPTEMBER 30, 2008</t>
  </si>
  <si>
    <t>JP 11/17/08</t>
  </si>
  <si>
    <t>(This sheet completed by jmp on 11/17/08)</t>
  </si>
  <si>
    <t xml:space="preserve"> Per Yvonne Cook 11/26/08, these rates do not change often</t>
  </si>
  <si>
    <t>no change - jmp 11/26/08</t>
  </si>
  <si>
    <t>no change - jmp 11/26/08 (per dan loutzenhiser)</t>
  </si>
  <si>
    <t>jmp 11/26/08 (per dan loutzenhiser)</t>
  </si>
  <si>
    <t>(2) IPUC fees rate per Regulatory Fee Calculation; IPUC letter dated 4/25/08</t>
  </si>
  <si>
    <t>jmp 11/26/08</t>
  </si>
  <si>
    <t>(2) WUTC fees rate per Regulatory Fee Calculation Schedule, Annual Report Year 2007 (2008 report not prepared until 4/2009)</t>
  </si>
  <si>
    <t>(completed - jmp 11/26/2008)</t>
  </si>
  <si>
    <t xml:space="preserve">     *** From 2007 Form 42 - Idaho Corporation Income Tax (unaudited)</t>
  </si>
  <si>
    <t>Updated by tlk 12/3/2008</t>
  </si>
  <si>
    <t xml:space="preserve">     Deduct Washington State Excise Tax amount reflected in results</t>
  </si>
  <si>
    <t>Add Back Timing Difference (1)</t>
  </si>
  <si>
    <t>(1)</t>
  </si>
  <si>
    <t>One Month Lag Timing Difference</t>
  </si>
  <si>
    <t>908610 net change captured in October 2008</t>
  </si>
  <si>
    <t>Unexplained Difference</t>
  </si>
  <si>
    <t>Sept 08 tax credit recorded to 908160 in Oct 08</t>
  </si>
  <si>
    <t>Sept 07 tax credit recorded to 908160 in Oct 07</t>
  </si>
  <si>
    <t>Timing Difference</t>
  </si>
  <si>
    <t>Note:  To maintain matching of the tax credit with customer benefit expense, either increase 908610 to match credits in actual payments or reverse timing difference in actual payments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</si>
</sst>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#,##0.00000_);\(#,##0.00000\)"/>
    <numFmt numFmtId="167" formatCode="#,##0;\(#,##0\)"/>
    <numFmt numFmtId="168" formatCode="#,##0\ ;\(#,##0\)"/>
    <numFmt numFmtId="169" formatCode="0.0%"/>
    <numFmt numFmtId="170" formatCode="&quot;$&quot;#,##0"/>
    <numFmt numFmtId="171" formatCode="0.000%"/>
    <numFmt numFmtId="172" formatCode="#,##0.00\ ;\(#,##0.00\)"/>
    <numFmt numFmtId="173" formatCode="#,##0.00;#,##0.00"/>
    <numFmt numFmtId="174" formatCode="#,##0.00;\(#,##0.00\)"/>
    <numFmt numFmtId="175" formatCode="#,##0.0\ ;\(#,##0.0\)"/>
    <numFmt numFmtId="176" formatCode="0_);\(0\)"/>
    <numFmt numFmtId="177" formatCode="0,_);\(0,\)"/>
    <numFmt numFmtId="178" formatCode="&quot;$&quot;0,_);\(&quot;$&quot;0,\)"/>
    <numFmt numFmtId="179" formatCode="&quot;$&quot;#,##0.00"/>
    <numFmt numFmtId="180" formatCode="#,##0.0"/>
    <numFmt numFmtId="181" formatCode="0.0000000000"/>
    <numFmt numFmtId="182" formatCode="_(* #,##0.0_);_(* \(#,##0.0\);_(* &quot;-&quot;??_);_(@_)"/>
    <numFmt numFmtId="183" formatCode="0.0000000"/>
    <numFmt numFmtId="184" formatCode="0.00000000"/>
    <numFmt numFmtId="185" formatCode="0.000000000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Geneva"/>
      <family val="0"/>
    </font>
    <font>
      <sz val="10"/>
      <name val="Tms Rm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u val="single"/>
      <sz val="10"/>
      <color indexed="4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sz val="10"/>
      <color indexed="16"/>
      <name val="Arial"/>
      <family val="2"/>
    </font>
    <font>
      <i/>
      <u val="single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166" fontId="4" fillId="0" borderId="0" xfId="42" applyNumberFormat="1" applyFont="1" applyAlignment="1">
      <alignment horizontal="center"/>
    </xf>
    <xf numFmtId="172" fontId="8" fillId="0" borderId="0" xfId="57" applyNumberFormat="1" applyFont="1">
      <alignment/>
      <protection/>
    </xf>
    <xf numFmtId="172" fontId="4" fillId="0" borderId="0" xfId="57" applyNumberFormat="1" applyFont="1">
      <alignment/>
      <protection/>
    </xf>
    <xf numFmtId="172" fontId="8" fillId="0" borderId="0" xfId="57" applyNumberFormat="1" applyFont="1">
      <alignment/>
      <protection/>
    </xf>
    <xf numFmtId="172" fontId="9" fillId="0" borderId="0" xfId="57" applyNumberFormat="1" applyFont="1" applyBorder="1" applyAlignment="1">
      <alignment horizontal="center"/>
      <protection/>
    </xf>
    <xf numFmtId="172" fontId="4" fillId="0" borderId="0" xfId="57" applyNumberFormat="1" applyFont="1" applyBorder="1">
      <alignment/>
      <protection/>
    </xf>
    <xf numFmtId="172" fontId="4" fillId="1" borderId="0" xfId="57" applyNumberFormat="1" applyFont="1" applyFill="1" applyBorder="1">
      <alignment/>
      <protection/>
    </xf>
    <xf numFmtId="0" fontId="4" fillId="0" borderId="0" xfId="57" applyFont="1">
      <alignment/>
      <protection/>
    </xf>
    <xf numFmtId="172" fontId="4" fillId="0" borderId="13" xfId="57" applyNumberFormat="1" applyFont="1" applyBorder="1" applyAlignment="1">
      <alignment horizontal="center"/>
      <protection/>
    </xf>
    <xf numFmtId="172" fontId="4" fillId="0" borderId="14" xfId="57" applyNumberFormat="1" applyFont="1" applyBorder="1" applyAlignment="1">
      <alignment horizontal="center"/>
      <protection/>
    </xf>
    <xf numFmtId="172" fontId="4" fillId="0" borderId="15" xfId="57" applyNumberFormat="1" applyFont="1" applyBorder="1" applyAlignment="1">
      <alignment horizontal="center"/>
      <protection/>
    </xf>
    <xf numFmtId="171" fontId="4" fillId="0" borderId="0" xfId="57" applyNumberFormat="1" applyFont="1" applyAlignment="1">
      <alignment horizontal="center"/>
      <protection/>
    </xf>
    <xf numFmtId="171" fontId="10" fillId="0" borderId="0" xfId="57" applyNumberFormat="1" applyFont="1" applyAlignment="1">
      <alignment horizontal="center"/>
      <protection/>
    </xf>
    <xf numFmtId="37" fontId="4" fillId="0" borderId="0" xfId="57" applyNumberFormat="1" applyFont="1">
      <alignment/>
      <protection/>
    </xf>
    <xf numFmtId="171" fontId="10" fillId="0" borderId="11" xfId="57" applyNumberFormat="1" applyFont="1" applyBorder="1" applyAlignment="1">
      <alignment horizontal="center"/>
      <protection/>
    </xf>
    <xf numFmtId="37" fontId="4" fillId="0" borderId="11" xfId="57" applyNumberFormat="1" applyFont="1" applyBorder="1">
      <alignment/>
      <protection/>
    </xf>
    <xf numFmtId="37" fontId="4" fillId="0" borderId="16" xfId="57" applyNumberFormat="1" applyFont="1" applyBorder="1">
      <alignment/>
      <protection/>
    </xf>
    <xf numFmtId="37" fontId="4" fillId="0" borderId="17" xfId="57" applyNumberFormat="1" applyFont="1" applyBorder="1">
      <alignment/>
      <protection/>
    </xf>
    <xf numFmtId="168" fontId="4" fillId="0" borderId="0" xfId="57" applyNumberFormat="1" applyFont="1" applyAlignment="1">
      <alignment horizontal="center"/>
      <protection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164" fontId="11" fillId="0" borderId="11" xfId="0" applyNumberFormat="1" applyFont="1" applyBorder="1" applyAlignment="1">
      <alignment/>
    </xf>
    <xf numFmtId="172" fontId="12" fillId="0" borderId="0" xfId="57" applyNumberFormat="1" applyFont="1">
      <alignment/>
      <protection/>
    </xf>
    <xf numFmtId="0" fontId="13" fillId="0" borderId="0" xfId="0" applyFont="1" applyAlignment="1">
      <alignment horizontal="centerContinuous"/>
    </xf>
    <xf numFmtId="164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4" fillId="0" borderId="0" xfId="0" applyFont="1" applyAlignment="1">
      <alignment/>
    </xf>
    <xf numFmtId="37" fontId="4" fillId="0" borderId="18" xfId="57" applyNumberFormat="1" applyFont="1" applyBorder="1">
      <alignment/>
      <protection/>
    </xf>
    <xf numFmtId="37" fontId="4" fillId="0" borderId="0" xfId="57" applyNumberFormat="1" applyFont="1" applyBorder="1">
      <alignment/>
      <protection/>
    </xf>
    <xf numFmtId="172" fontId="9" fillId="0" borderId="0" xfId="57" applyNumberFormat="1" applyFont="1" applyAlignment="1">
      <alignment horizontal="right"/>
      <protection/>
    </xf>
    <xf numFmtId="172" fontId="9" fillId="0" borderId="0" xfId="57" applyNumberFormat="1" applyFont="1" applyAlignment="1">
      <alignment horizontal="center"/>
      <protection/>
    </xf>
    <xf numFmtId="172" fontId="9" fillId="0" borderId="0" xfId="57" applyNumberFormat="1" applyFont="1">
      <alignment/>
      <protection/>
    </xf>
    <xf numFmtId="172" fontId="9" fillId="0" borderId="0" xfId="57" applyNumberFormat="1" applyFont="1" applyBorder="1" applyAlignment="1">
      <alignment horizontal="right"/>
      <protection/>
    </xf>
    <xf numFmtId="172" fontId="9" fillId="0" borderId="0" xfId="57" applyNumberFormat="1" applyFont="1" applyBorder="1" applyAlignment="1">
      <alignment/>
      <protection/>
    </xf>
    <xf numFmtId="0" fontId="8" fillId="0" borderId="0" xfId="0" applyFont="1" applyAlignment="1">
      <alignment horizontal="centerContinuous"/>
    </xf>
    <xf numFmtId="41" fontId="4" fillId="0" borderId="0" xfId="42" applyNumberFormat="1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/>
    </xf>
    <xf numFmtId="172" fontId="4" fillId="0" borderId="19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172" fontId="4" fillId="0" borderId="12" xfId="57" applyNumberFormat="1" applyFont="1" applyBorder="1">
      <alignment/>
      <protection/>
    </xf>
    <xf numFmtId="43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" fontId="4" fillId="0" borderId="0" xfId="0" applyNumberFormat="1" applyFont="1" applyAlignment="1">
      <alignment horizontal="center"/>
    </xf>
    <xf numFmtId="37" fontId="4" fillId="0" borderId="0" xfId="42" applyNumberFormat="1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58" applyNumberFormat="1" applyFont="1">
      <alignment/>
      <protection/>
    </xf>
    <xf numFmtId="37" fontId="8" fillId="0" borderId="0" xfId="58" applyNumberFormat="1" applyFont="1" applyAlignment="1">
      <alignment horizontal="center"/>
      <protection/>
    </xf>
    <xf numFmtId="0" fontId="4" fillId="0" borderId="0" xfId="58" applyFont="1">
      <alignment/>
      <protection/>
    </xf>
    <xf numFmtId="37" fontId="4" fillId="0" borderId="0" xfId="58" applyNumberFormat="1" applyFont="1" applyAlignment="1">
      <alignment horizontal="center"/>
      <protection/>
    </xf>
    <xf numFmtId="37" fontId="9" fillId="0" borderId="0" xfId="58" applyNumberFormat="1" applyFont="1">
      <alignment/>
      <protection/>
    </xf>
    <xf numFmtId="164" fontId="4" fillId="0" borderId="0" xfId="58" applyNumberFormat="1" applyFont="1">
      <alignment/>
      <protection/>
    </xf>
    <xf numFmtId="164" fontId="4" fillId="0" borderId="12" xfId="58" applyNumberFormat="1" applyFont="1" applyBorder="1">
      <alignment/>
      <protection/>
    </xf>
    <xf numFmtId="37" fontId="4" fillId="0" borderId="12" xfId="58" applyNumberFormat="1" applyFont="1" applyBorder="1">
      <alignment/>
      <protection/>
    </xf>
    <xf numFmtId="169" fontId="4" fillId="0" borderId="0" xfId="58" applyNumberFormat="1" applyFont="1">
      <alignment/>
      <protection/>
    </xf>
    <xf numFmtId="5" fontId="4" fillId="0" borderId="0" xfId="58" applyNumberFormat="1" applyFont="1">
      <alignment/>
      <protection/>
    </xf>
    <xf numFmtId="37" fontId="4" fillId="0" borderId="20" xfId="58" applyNumberFormat="1" applyFont="1" applyBorder="1">
      <alignment/>
      <protection/>
    </xf>
    <xf numFmtId="37" fontId="9" fillId="0" borderId="0" xfId="58" applyNumberFormat="1" applyFont="1" applyAlignment="1">
      <alignment horizontal="center"/>
      <protection/>
    </xf>
    <xf numFmtId="164" fontId="4" fillId="0" borderId="0" xfId="58" applyNumberFormat="1" applyFont="1" applyBorder="1">
      <alignment/>
      <protection/>
    </xf>
    <xf numFmtId="37" fontId="9" fillId="0" borderId="0" xfId="58" applyNumberFormat="1" applyFont="1" applyAlignment="1" quotePrefix="1">
      <alignment horizontal="center"/>
      <protection/>
    </xf>
    <xf numFmtId="39" fontId="5" fillId="0" borderId="0" xfId="42" applyNumberFormat="1" applyFont="1" applyAlignment="1">
      <alignment/>
    </xf>
    <xf numFmtId="0" fontId="16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1" fillId="0" borderId="0" xfId="0" applyFont="1" applyAlignment="1">
      <alignment/>
    </xf>
    <xf numFmtId="37" fontId="8" fillId="0" borderId="0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43" fontId="4" fillId="0" borderId="0" xfId="42" applyFont="1" applyAlignment="1">
      <alignment/>
    </xf>
    <xf numFmtId="43" fontId="4" fillId="0" borderId="0" xfId="42" applyFont="1" applyBorder="1" applyAlignment="1">
      <alignment/>
    </xf>
    <xf numFmtId="5" fontId="8" fillId="0" borderId="18" xfId="0" applyNumberFormat="1" applyFont="1" applyBorder="1" applyAlignment="1">
      <alignment/>
    </xf>
    <xf numFmtId="43" fontId="4" fillId="0" borderId="0" xfId="42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5" fontId="20" fillId="0" borderId="0" xfId="58" applyNumberFormat="1" applyFont="1">
      <alignment/>
      <protection/>
    </xf>
    <xf numFmtId="37" fontId="20" fillId="0" borderId="0" xfId="58" applyNumberFormat="1" applyFont="1">
      <alignment/>
      <protection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20" fillId="34" borderId="0" xfId="0" applyNumberFormat="1" applyFont="1" applyFill="1" applyAlignment="1">
      <alignment/>
    </xf>
    <xf numFmtId="37" fontId="20" fillId="0" borderId="11" xfId="57" applyNumberFormat="1" applyFont="1" applyBorder="1">
      <alignment/>
      <protection/>
    </xf>
    <xf numFmtId="10" fontId="2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172" fontId="4" fillId="35" borderId="0" xfId="57" applyNumberFormat="1" applyFont="1" applyFill="1">
      <alignment/>
      <protection/>
    </xf>
    <xf numFmtId="172" fontId="20" fillId="0" borderId="0" xfId="57" applyNumberFormat="1" applyFont="1">
      <alignment/>
      <protection/>
    </xf>
    <xf numFmtId="37" fontId="20" fillId="0" borderId="0" xfId="57" applyNumberFormat="1" applyFont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34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172" fontId="20" fillId="0" borderId="0" xfId="0" applyNumberFormat="1" applyFont="1" applyFill="1" applyBorder="1" applyAlignment="1">
      <alignment/>
    </xf>
    <xf numFmtId="5" fontId="20" fillId="0" borderId="0" xfId="0" applyNumberFormat="1" applyFont="1" applyFill="1" applyBorder="1" applyAlignment="1">
      <alignment/>
    </xf>
    <xf numFmtId="5" fontId="20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/>
    </xf>
    <xf numFmtId="43" fontId="4" fillId="0" borderId="0" xfId="0" applyNumberFormat="1" applyFont="1" applyAlignment="1">
      <alignment horizontal="right"/>
    </xf>
    <xf numFmtId="43" fontId="4" fillId="0" borderId="12" xfId="42" applyFont="1" applyBorder="1" applyAlignment="1">
      <alignment/>
    </xf>
    <xf numFmtId="37" fontId="4" fillId="33" borderId="18" xfId="57" applyNumberFormat="1" applyFont="1" applyFill="1" applyBorder="1">
      <alignment/>
      <protection/>
    </xf>
    <xf numFmtId="37" fontId="4" fillId="0" borderId="18" xfId="57" applyNumberFormat="1" applyFont="1" applyFill="1" applyBorder="1">
      <alignment/>
      <protection/>
    </xf>
    <xf numFmtId="0" fontId="16" fillId="0" borderId="11" xfId="0" applyFont="1" applyBorder="1" applyAlignment="1">
      <alignment horizontal="center"/>
    </xf>
    <xf numFmtId="172" fontId="4" fillId="0" borderId="0" xfId="57" applyNumberFormat="1" applyFont="1" applyAlignment="1">
      <alignment wrapText="1"/>
      <protection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wrapText="1"/>
    </xf>
    <xf numFmtId="165" fontId="4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ncollectcalc" xfId="57"/>
    <cellStyle name="Normal_WeatherWk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1"/>
  <sheetViews>
    <sheetView tabSelected="1" zoomScale="75" zoomScaleNormal="75" zoomScalePageLayoutView="0" workbookViewId="0" topLeftCell="A1">
      <selection activeCell="N35" sqref="N35:N36"/>
    </sheetView>
  </sheetViews>
  <sheetFormatPr defaultColWidth="9.421875" defaultRowHeight="12.75"/>
  <cols>
    <col min="1" max="1" width="22.00390625" style="13" customWidth="1"/>
    <col min="2" max="2" width="11.140625" style="13" customWidth="1"/>
    <col min="3" max="3" width="16.28125" style="13" customWidth="1"/>
    <col min="4" max="4" width="11.421875" style="13" customWidth="1"/>
    <col min="5" max="5" width="13.28125" style="13" customWidth="1"/>
    <col min="6" max="10" width="11.140625" style="13" customWidth="1"/>
    <col min="11" max="16384" width="9.421875" style="13" customWidth="1"/>
  </cols>
  <sheetData>
    <row r="1" ht="12.75">
      <c r="A1" s="12" t="s">
        <v>112</v>
      </c>
    </row>
    <row r="2" spans="1:10" ht="12.75">
      <c r="A2" s="12" t="s">
        <v>63</v>
      </c>
      <c r="H2" s="119" t="s">
        <v>191</v>
      </c>
      <c r="I2" s="119"/>
      <c r="J2" s="119"/>
    </row>
    <row r="3" ht="12.75">
      <c r="A3" s="46" t="str">
        <f>SharedInputs!B2</f>
        <v>TWELVE MONTHS ENDED SEPTEMBER 30, 2008</v>
      </c>
    </row>
    <row r="7" ht="12.75">
      <c r="A7" s="14" t="s">
        <v>64</v>
      </c>
    </row>
    <row r="8" ht="12.75">
      <c r="A8" s="14"/>
    </row>
    <row r="9" spans="1:7" ht="12.75">
      <c r="A9" s="14"/>
      <c r="C9" s="62" t="s">
        <v>65</v>
      </c>
      <c r="D9" s="15"/>
      <c r="E9" s="63" t="s">
        <v>66</v>
      </c>
      <c r="F9" s="15"/>
      <c r="G9" s="62" t="s">
        <v>67</v>
      </c>
    </row>
    <row r="10" ht="12.75">
      <c r="A10" s="14" t="s">
        <v>68</v>
      </c>
    </row>
    <row r="11" spans="1:7" ht="12.75">
      <c r="A11" s="13" t="s">
        <v>69</v>
      </c>
      <c r="C11" s="24">
        <f>E11+G11</f>
        <v>1562435</v>
      </c>
      <c r="D11" s="24"/>
      <c r="E11" s="24">
        <f>G40</f>
        <v>1028694</v>
      </c>
      <c r="F11" s="24"/>
      <c r="G11" s="24">
        <f>G47</f>
        <v>533741</v>
      </c>
    </row>
    <row r="12" spans="1:7" ht="12.75">
      <c r="A12" s="13" t="s">
        <v>70</v>
      </c>
      <c r="C12" s="24"/>
      <c r="D12" s="24"/>
      <c r="E12" s="24"/>
      <c r="F12" s="24"/>
      <c r="G12" s="24"/>
    </row>
    <row r="13" spans="1:7" ht="12.75">
      <c r="A13" s="13" t="s">
        <v>71</v>
      </c>
      <c r="C13" s="26">
        <f>E13+G13</f>
        <v>1729177</v>
      </c>
      <c r="D13" s="24"/>
      <c r="E13" s="116">
        <v>1137072</v>
      </c>
      <c r="F13" s="24"/>
      <c r="G13" s="116">
        <v>592105</v>
      </c>
    </row>
    <row r="14" spans="1:7" ht="12.75">
      <c r="A14" s="13" t="s">
        <v>72</v>
      </c>
      <c r="C14" s="24"/>
      <c r="D14" s="24"/>
      <c r="E14" s="24"/>
      <c r="F14" s="24"/>
      <c r="G14" s="24"/>
    </row>
    <row r="15" spans="1:7" ht="13.5" thickBot="1">
      <c r="A15" s="13" t="s">
        <v>73</v>
      </c>
      <c r="C15" s="57">
        <f>C11-C13</f>
        <v>-166742</v>
      </c>
      <c r="D15" s="24"/>
      <c r="E15" s="134">
        <f>E11-E13</f>
        <v>-108378</v>
      </c>
      <c r="F15" s="24"/>
      <c r="G15" s="57">
        <f>G11-G13</f>
        <v>-58364</v>
      </c>
    </row>
    <row r="16" spans="3:7" ht="13.5" thickTop="1">
      <c r="C16" s="58"/>
      <c r="D16" s="58"/>
      <c r="E16" s="58"/>
      <c r="F16" s="58"/>
      <c r="G16" s="58"/>
    </row>
    <row r="17" spans="3:7" ht="12.75">
      <c r="C17" s="24"/>
      <c r="D17" s="24"/>
      <c r="E17" s="24"/>
      <c r="F17" s="24"/>
      <c r="G17" s="24"/>
    </row>
    <row r="18" spans="3:7" ht="12.75">
      <c r="C18" s="24"/>
      <c r="D18" s="24"/>
      <c r="E18" s="24"/>
      <c r="F18" s="24"/>
      <c r="G18" s="24"/>
    </row>
    <row r="19" spans="1:7" ht="12.75">
      <c r="A19" s="14" t="s">
        <v>74</v>
      </c>
      <c r="C19" s="24"/>
      <c r="D19" s="24"/>
      <c r="E19" s="24"/>
      <c r="F19" s="24"/>
      <c r="G19" s="24"/>
    </row>
    <row r="20" spans="1:7" ht="12.75">
      <c r="A20" s="13" t="s">
        <v>69</v>
      </c>
      <c r="C20" s="24">
        <f>E20+G20</f>
        <v>788651</v>
      </c>
      <c r="D20" s="24"/>
      <c r="E20" s="24">
        <f>G41</f>
        <v>562726</v>
      </c>
      <c r="F20" s="24"/>
      <c r="G20" s="24">
        <f>G48</f>
        <v>225925</v>
      </c>
    </row>
    <row r="21" spans="1:7" ht="12.75">
      <c r="A21" s="13" t="s">
        <v>70</v>
      </c>
      <c r="C21" s="24"/>
      <c r="D21" s="24"/>
      <c r="E21" s="24"/>
      <c r="F21" s="24"/>
      <c r="G21" s="24"/>
    </row>
    <row r="22" spans="1:7" ht="12.75">
      <c r="A22" s="13" t="s">
        <v>71</v>
      </c>
      <c r="C22" s="26">
        <f>E22+G22</f>
        <v>1058102</v>
      </c>
      <c r="D22" s="24"/>
      <c r="E22" s="116">
        <v>705458</v>
      </c>
      <c r="F22" s="24"/>
      <c r="G22" s="116">
        <v>352644</v>
      </c>
    </row>
    <row r="23" spans="1:7" ht="12.75">
      <c r="A23" s="13" t="s">
        <v>72</v>
      </c>
      <c r="C23" s="24"/>
      <c r="D23" s="24"/>
      <c r="E23" s="24"/>
      <c r="F23" s="24"/>
      <c r="G23" s="24"/>
    </row>
    <row r="24" spans="1:7" ht="13.5" thickBot="1">
      <c r="A24" s="13" t="s">
        <v>73</v>
      </c>
      <c r="C24" s="57">
        <f>C20-C22</f>
        <v>-269451</v>
      </c>
      <c r="D24" s="24"/>
      <c r="E24" s="133">
        <f>E20-E22</f>
        <v>-142732</v>
      </c>
      <c r="F24" s="24"/>
      <c r="G24" s="57">
        <f>G20-G22</f>
        <v>-126719</v>
      </c>
    </row>
    <row r="25" spans="3:7" ht="13.5" thickTop="1">
      <c r="C25" s="16"/>
      <c r="D25" s="16"/>
      <c r="E25" s="16"/>
      <c r="F25" s="16"/>
      <c r="G25" s="16"/>
    </row>
    <row r="26" ht="12.75">
      <c r="A26" s="13" t="s">
        <v>75</v>
      </c>
    </row>
    <row r="27" ht="12.75">
      <c r="A27" s="13" t="s">
        <v>178</v>
      </c>
    </row>
    <row r="29" ht="12.75">
      <c r="A29" s="13" t="s">
        <v>76</v>
      </c>
    </row>
    <row r="31" spans="1:7" ht="12.75">
      <c r="A31" s="17"/>
      <c r="B31" s="17"/>
      <c r="C31" s="17"/>
      <c r="D31" s="17"/>
      <c r="E31" s="17"/>
      <c r="F31" s="17"/>
      <c r="G31" s="17"/>
    </row>
    <row r="32" spans="1:7" ht="12.75">
      <c r="A32" s="17"/>
      <c r="B32" s="17"/>
      <c r="C32" s="17"/>
      <c r="D32" s="17"/>
      <c r="E32" s="17"/>
      <c r="F32" s="17"/>
      <c r="G32" s="17"/>
    </row>
    <row r="34" ht="12.75">
      <c r="A34" s="14" t="s">
        <v>77</v>
      </c>
    </row>
    <row r="35" spans="1:7" ht="12.75">
      <c r="A35" s="14"/>
      <c r="B35" s="18"/>
      <c r="C35" s="19" t="s">
        <v>78</v>
      </c>
      <c r="D35" s="18"/>
      <c r="E35" s="19"/>
      <c r="F35" s="18"/>
      <c r="G35" s="19" t="s">
        <v>79</v>
      </c>
    </row>
    <row r="36" spans="2:7" ht="12.75">
      <c r="B36" s="18"/>
      <c r="C36" s="20" t="s">
        <v>80</v>
      </c>
      <c r="D36" s="18"/>
      <c r="E36" s="20" t="s">
        <v>81</v>
      </c>
      <c r="F36" s="18"/>
      <c r="G36" s="20" t="s">
        <v>82</v>
      </c>
    </row>
    <row r="37" spans="1:7" ht="12.75">
      <c r="A37" s="18"/>
      <c r="B37" s="18"/>
      <c r="C37" s="21" t="s">
        <v>83</v>
      </c>
      <c r="D37" s="18"/>
      <c r="E37" s="21" t="s">
        <v>84</v>
      </c>
      <c r="F37" s="18"/>
      <c r="G37" s="21" t="s">
        <v>85</v>
      </c>
    </row>
    <row r="38" spans="2:6" ht="12.75">
      <c r="B38" s="18"/>
      <c r="D38" s="18"/>
      <c r="E38" s="22"/>
      <c r="F38" s="18"/>
    </row>
    <row r="39" spans="1:6" ht="12.75">
      <c r="A39" s="14" t="s">
        <v>86</v>
      </c>
      <c r="B39" s="18"/>
      <c r="D39" s="18"/>
      <c r="E39" s="22"/>
      <c r="F39" s="18"/>
    </row>
    <row r="40" spans="1:7" ht="12.75">
      <c r="A40" s="13" t="s">
        <v>176</v>
      </c>
      <c r="B40" s="18"/>
      <c r="C40" s="121">
        <f>SharedInputs!B13</f>
        <v>408649214</v>
      </c>
      <c r="D40" s="18"/>
      <c r="E40" s="23">
        <f>ROUND(C40/C42,4)</f>
        <v>0.6464</v>
      </c>
      <c r="F40" s="18"/>
      <c r="G40" s="24">
        <f>ROUND(G42*E40,0)</f>
        <v>1028694</v>
      </c>
    </row>
    <row r="41" spans="1:7" ht="12.75">
      <c r="A41" s="13" t="s">
        <v>177</v>
      </c>
      <c r="B41" s="18"/>
      <c r="C41" s="116">
        <f>SharedInputs!C13</f>
        <v>223505524</v>
      </c>
      <c r="D41" s="18"/>
      <c r="E41" s="25">
        <f>1-E40</f>
        <v>0.3536</v>
      </c>
      <c r="F41" s="18"/>
      <c r="G41" s="26">
        <f>G42-G40</f>
        <v>562726</v>
      </c>
    </row>
    <row r="42" spans="1:7" ht="12.75">
      <c r="A42" s="13" t="s">
        <v>87</v>
      </c>
      <c r="B42" s="18"/>
      <c r="C42" s="27">
        <f>C40+C41</f>
        <v>632154738</v>
      </c>
      <c r="D42" s="18"/>
      <c r="E42" s="23">
        <f>E40+E41</f>
        <v>1</v>
      </c>
      <c r="F42" s="18"/>
      <c r="G42" s="27">
        <f>ROUND(C62,0)</f>
        <v>1591420</v>
      </c>
    </row>
    <row r="43" spans="2:7" ht="12.75">
      <c r="B43" s="18"/>
      <c r="C43" s="24"/>
      <c r="D43" s="18"/>
      <c r="E43" s="23"/>
      <c r="F43" s="18"/>
      <c r="G43" s="24"/>
    </row>
    <row r="44" spans="2:7" ht="12.75">
      <c r="B44" s="18"/>
      <c r="C44" s="24"/>
      <c r="D44" s="18"/>
      <c r="E44" s="23"/>
      <c r="F44" s="18"/>
      <c r="G44" s="24"/>
    </row>
    <row r="45" spans="2:7" ht="12.75">
      <c r="B45" s="18"/>
      <c r="C45" s="24"/>
      <c r="D45" s="18"/>
      <c r="E45" s="23"/>
      <c r="F45" s="18"/>
      <c r="G45" s="24"/>
    </row>
    <row r="46" spans="1:7" ht="12.75">
      <c r="A46" s="14" t="s">
        <v>88</v>
      </c>
      <c r="B46" s="18"/>
      <c r="C46" s="24"/>
      <c r="D46" s="18"/>
      <c r="E46" s="23"/>
      <c r="F46" s="18"/>
      <c r="G46" s="24"/>
    </row>
    <row r="47" spans="1:7" ht="12.75">
      <c r="A47" s="13" t="s">
        <v>176</v>
      </c>
      <c r="B47" s="18"/>
      <c r="C47" s="121">
        <f>SharedInputs!D13</f>
        <v>211113024</v>
      </c>
      <c r="D47" s="18"/>
      <c r="E47" s="23">
        <f>ROUND(C47/C49,4)</f>
        <v>0.7026</v>
      </c>
      <c r="F47" s="18"/>
      <c r="G47" s="24">
        <f>ROUND(G49*E47,0)</f>
        <v>533741</v>
      </c>
    </row>
    <row r="48" spans="1:7" ht="12.75">
      <c r="A48" s="13" t="s">
        <v>177</v>
      </c>
      <c r="B48" s="18"/>
      <c r="C48" s="116">
        <f>SharedInputs!E13</f>
        <v>89377691</v>
      </c>
      <c r="D48" s="18"/>
      <c r="E48" s="25">
        <f>1-E47</f>
        <v>0.2974</v>
      </c>
      <c r="F48" s="18"/>
      <c r="G48" s="26">
        <f>G49-G47</f>
        <v>225925</v>
      </c>
    </row>
    <row r="49" spans="1:7" ht="12.75">
      <c r="A49" s="13" t="s">
        <v>87</v>
      </c>
      <c r="B49" s="18"/>
      <c r="C49" s="27">
        <f>C47+C48</f>
        <v>300490715</v>
      </c>
      <c r="D49" s="18"/>
      <c r="E49" s="23">
        <f>E47+E48</f>
        <v>1</v>
      </c>
      <c r="F49" s="18"/>
      <c r="G49" s="27">
        <f>ROUND(C67,0)</f>
        <v>759666</v>
      </c>
    </row>
    <row r="50" spans="2:7" ht="12.75">
      <c r="B50" s="18"/>
      <c r="C50" s="24"/>
      <c r="D50" s="18"/>
      <c r="F50" s="18"/>
      <c r="G50" s="24"/>
    </row>
    <row r="51" spans="1:7" ht="13.5" thickBot="1">
      <c r="A51" s="14" t="s">
        <v>89</v>
      </c>
      <c r="B51" s="18"/>
      <c r="C51" s="28">
        <f>C49+C42</f>
        <v>932645453</v>
      </c>
      <c r="D51" s="18"/>
      <c r="F51" s="18"/>
      <c r="G51" s="28">
        <f>G49+G42</f>
        <v>2351086</v>
      </c>
    </row>
    <row r="52" ht="13.5" thickTop="1">
      <c r="C52" s="24"/>
    </row>
    <row r="53" ht="12.75">
      <c r="A53" s="13" t="s">
        <v>90</v>
      </c>
    </row>
    <row r="55" ht="12.75">
      <c r="A55" s="13" t="s">
        <v>179</v>
      </c>
    </row>
    <row r="57" spans="2:3" ht="12.75">
      <c r="B57" s="60" t="s">
        <v>91</v>
      </c>
      <c r="C57" s="59" t="s">
        <v>92</v>
      </c>
    </row>
    <row r="58" ht="12.75">
      <c r="A58" s="61" t="s">
        <v>93</v>
      </c>
    </row>
    <row r="59" spans="1:7" ht="12.75">
      <c r="A59" s="13" t="s">
        <v>114</v>
      </c>
      <c r="B59" s="29">
        <v>200</v>
      </c>
      <c r="C59" s="120">
        <v>3174905.82</v>
      </c>
      <c r="E59" s="75"/>
      <c r="F59"/>
      <c r="G59"/>
    </row>
    <row r="60" spans="1:7" ht="12.75">
      <c r="A60" s="13" t="s">
        <v>94</v>
      </c>
      <c r="B60" s="29">
        <v>600</v>
      </c>
      <c r="C60" s="120">
        <v>-1088761.08</v>
      </c>
      <c r="E60"/>
      <c r="F60"/>
      <c r="G60"/>
    </row>
    <row r="61" spans="1:7" ht="12.75">
      <c r="A61" s="13" t="s">
        <v>95</v>
      </c>
      <c r="B61" s="29">
        <v>700</v>
      </c>
      <c r="C61" s="120">
        <v>-494725.08</v>
      </c>
      <c r="E61"/>
      <c r="F61"/>
      <c r="G61"/>
    </row>
    <row r="62" spans="2:7" ht="12.75">
      <c r="B62" s="29"/>
      <c r="C62" s="71">
        <f>SUM(C59:C61)</f>
        <v>1591419.6599999997</v>
      </c>
      <c r="E62"/>
      <c r="F62"/>
      <c r="G62"/>
    </row>
    <row r="63" spans="1:7" ht="12.75">
      <c r="A63" s="61" t="s">
        <v>96</v>
      </c>
      <c r="B63" s="29"/>
      <c r="E63"/>
      <c r="F63"/>
      <c r="G63"/>
    </row>
    <row r="64" spans="1:7" ht="12.75">
      <c r="A64" s="13" t="s">
        <v>115</v>
      </c>
      <c r="B64" s="29">
        <v>200</v>
      </c>
      <c r="C64" s="120">
        <v>1351200.73</v>
      </c>
      <c r="E64"/>
      <c r="F64"/>
      <c r="G64"/>
    </row>
    <row r="65" spans="1:7" ht="12.75">
      <c r="A65" s="13" t="s">
        <v>97</v>
      </c>
      <c r="B65" s="29">
        <v>600</v>
      </c>
      <c r="C65" s="120">
        <v>-363378.22</v>
      </c>
      <c r="E65"/>
      <c r="F65"/>
      <c r="G65"/>
    </row>
    <row r="66" spans="1:7" ht="12.75">
      <c r="A66" s="13" t="s">
        <v>98</v>
      </c>
      <c r="B66" s="29">
        <v>700</v>
      </c>
      <c r="C66" s="120">
        <v>-228156.47</v>
      </c>
      <c r="E66"/>
      <c r="F66"/>
      <c r="G66"/>
    </row>
    <row r="67" spans="3:7" ht="12.75">
      <c r="C67" s="71">
        <f>SUM(C64:C66)</f>
        <v>759666.04</v>
      </c>
      <c r="E67"/>
      <c r="F67"/>
      <c r="G67"/>
    </row>
    <row r="68" spans="5:7" ht="12.75">
      <c r="E68"/>
      <c r="F68"/>
      <c r="G68"/>
    </row>
    <row r="69" spans="3:4" ht="12.75">
      <c r="C69" s="13">
        <f>C62+C67</f>
        <v>2351085.6999999997</v>
      </c>
      <c r="D69" s="13" t="s">
        <v>116</v>
      </c>
    </row>
    <row r="71" ht="12.75">
      <c r="A71" s="74"/>
    </row>
  </sheetData>
  <sheetProtection/>
  <printOptions/>
  <pageMargins left="1.01" right="0.54" top="0.62" bottom="0.75" header="0.5" footer="0.5"/>
  <pageSetup horizontalDpi="300" verticalDpi="300" orientation="portrait" scale="92" r:id="rId1"/>
  <headerFooter alignWithMargins="0">
    <oddFooter>&amp;C&amp;F&amp;A&amp;R&amp;"Abadi MT Condensed Light,Regular"&amp;9jmp
 - Rates
 &amp;D</oddFooter>
  </headerFooter>
  <rowBreaks count="1" manualBreakCount="1">
    <brk id="5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5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5.421875" style="2" customWidth="1"/>
    <col min="2" max="2" width="9.140625" style="2" customWidth="1"/>
    <col min="3" max="3" width="15.7109375" style="2" customWidth="1"/>
    <col min="4" max="4" width="15.140625" style="2" customWidth="1"/>
    <col min="5" max="5" width="12.00390625" style="2" customWidth="1"/>
    <col min="6" max="16384" width="9.140625" style="2" customWidth="1"/>
  </cols>
  <sheetData>
    <row r="1" spans="1:6" s="50" customFormat="1" ht="12.75">
      <c r="A1" s="55" t="str">
        <f>SharedInputs!B4</f>
        <v>AVISTA UTILITIES</v>
      </c>
      <c r="B1" s="48"/>
      <c r="C1" s="48"/>
      <c r="D1" s="48"/>
      <c r="E1" s="49"/>
      <c r="F1" s="48"/>
    </row>
    <row r="2" spans="1:6" s="50" customFormat="1" ht="12.75">
      <c r="A2" s="48" t="s">
        <v>160</v>
      </c>
      <c r="B2" s="48"/>
      <c r="C2" s="48"/>
      <c r="D2" s="48"/>
      <c r="E2" s="51"/>
      <c r="F2" s="48"/>
    </row>
    <row r="3" spans="1:6" s="50" customFormat="1" ht="12.75">
      <c r="A3" s="52" t="str">
        <f>SharedInputs!B2</f>
        <v>TWELVE MONTHS ENDED SEPTEMBER 30, 2008</v>
      </c>
      <c r="B3" s="48"/>
      <c r="C3" s="48"/>
      <c r="D3" s="48"/>
      <c r="E3" s="48"/>
      <c r="F3" s="48"/>
    </row>
    <row r="4" spans="1:6" ht="12.75">
      <c r="A4" s="1"/>
      <c r="B4" s="1"/>
      <c r="C4" s="1"/>
      <c r="E4" s="1"/>
      <c r="F4" s="1"/>
    </row>
    <row r="5" spans="1:6" ht="12.75">
      <c r="A5" s="1" t="s">
        <v>0</v>
      </c>
      <c r="B5" s="1"/>
      <c r="C5" s="1"/>
      <c r="E5" s="1">
        <v>1</v>
      </c>
      <c r="F5" s="1"/>
    </row>
    <row r="6" spans="1:6" ht="12.75">
      <c r="A6" s="1"/>
      <c r="B6" s="1"/>
      <c r="C6" s="1"/>
      <c r="E6" s="1"/>
      <c r="F6" s="1"/>
    </row>
    <row r="7" spans="1:6" ht="12.75">
      <c r="A7" s="1" t="s">
        <v>1</v>
      </c>
      <c r="B7" s="1"/>
      <c r="C7" s="1"/>
      <c r="E7" s="1"/>
      <c r="F7" s="1"/>
    </row>
    <row r="8" spans="1:6" ht="12.75">
      <c r="A8" s="1"/>
      <c r="B8" s="1"/>
      <c r="C8" s="1"/>
      <c r="E8" s="1"/>
      <c r="F8" s="1"/>
    </row>
    <row r="9" spans="1:6" ht="12.75">
      <c r="A9" s="1" t="s">
        <v>2</v>
      </c>
      <c r="B9" s="1"/>
      <c r="C9" s="1"/>
      <c r="E9" s="1">
        <f>E31</f>
        <v>0.002517303263429255</v>
      </c>
      <c r="F9" s="1"/>
    </row>
    <row r="10" spans="1:6" ht="12.75">
      <c r="A10" s="1"/>
      <c r="B10" s="1"/>
      <c r="C10" s="1"/>
      <c r="E10" s="1"/>
      <c r="F10" s="1"/>
    </row>
    <row r="11" spans="1:6" ht="12.75">
      <c r="A11" s="1" t="s">
        <v>3</v>
      </c>
      <c r="B11" s="1"/>
      <c r="C11" s="1"/>
      <c r="E11" s="1">
        <f>SharedInputs!B7</f>
        <v>0.002</v>
      </c>
      <c r="F11" s="1"/>
    </row>
    <row r="12" spans="1:6" ht="12.75">
      <c r="A12" s="1"/>
      <c r="B12" s="1"/>
      <c r="C12" s="1"/>
      <c r="E12" s="1"/>
      <c r="F12" s="1"/>
    </row>
    <row r="13" spans="1:6" ht="12.75">
      <c r="A13" s="1" t="s">
        <v>4</v>
      </c>
      <c r="B13" s="1"/>
      <c r="C13" s="1"/>
      <c r="E13" s="1">
        <f>E44</f>
        <v>0.03863250484460739</v>
      </c>
      <c r="F13" s="1"/>
    </row>
    <row r="14" spans="1:6" ht="12.75">
      <c r="A14" s="1"/>
      <c r="B14" s="1"/>
      <c r="C14" s="1"/>
      <c r="E14" s="1"/>
      <c r="F14" s="1"/>
    </row>
    <row r="15" spans="1:6" ht="12.75">
      <c r="A15" s="1" t="s">
        <v>5</v>
      </c>
      <c r="B15" s="1"/>
      <c r="C15" s="1"/>
      <c r="E15" s="1">
        <f>E51</f>
        <v>0</v>
      </c>
      <c r="F15" s="1"/>
    </row>
    <row r="16" spans="1:6" ht="12.75">
      <c r="A16" s="1"/>
      <c r="B16" s="1"/>
      <c r="C16" s="1"/>
      <c r="E16" s="1"/>
      <c r="F16" s="1"/>
    </row>
    <row r="17" spans="1:6" ht="12.75">
      <c r="A17" s="1" t="s">
        <v>6</v>
      </c>
      <c r="B17" s="1"/>
      <c r="C17" s="1"/>
      <c r="E17" s="3">
        <f>SUM(E8:E15)</f>
        <v>0.04314980810803665</v>
      </c>
      <c r="F17" s="1"/>
    </row>
    <row r="18" spans="1:6" ht="12.75">
      <c r="A18" s="1"/>
      <c r="B18" s="1"/>
      <c r="C18" s="1"/>
      <c r="E18" s="1"/>
      <c r="F18" s="1"/>
    </row>
    <row r="19" spans="1:6" ht="12.75">
      <c r="A19" s="1" t="s">
        <v>7</v>
      </c>
      <c r="B19" s="1"/>
      <c r="C19" s="1"/>
      <c r="E19" s="1">
        <f>E5-E17</f>
        <v>0.9568501918919634</v>
      </c>
      <c r="F19" s="1"/>
    </row>
    <row r="20" spans="1:6" ht="12.75">
      <c r="A20" s="1"/>
      <c r="B20" s="1"/>
      <c r="C20" s="1"/>
      <c r="E20" s="1"/>
      <c r="F20" s="1"/>
    </row>
    <row r="21" spans="1:6" ht="12.75">
      <c r="A21" s="1" t="s">
        <v>8</v>
      </c>
      <c r="B21" s="41">
        <f>SharedInputs!B10</f>
        <v>0.35</v>
      </c>
      <c r="C21" s="4"/>
      <c r="E21" s="1">
        <f>E19*$B$21</f>
        <v>0.33489756716218716</v>
      </c>
      <c r="F21" s="1"/>
    </row>
    <row r="22" spans="1:6" ht="12.75">
      <c r="A22" s="1"/>
      <c r="B22" s="1"/>
      <c r="C22" s="1"/>
      <c r="E22" s="1"/>
      <c r="F22" s="1"/>
    </row>
    <row r="23" spans="1:6" ht="12.75">
      <c r="A23" s="1" t="s">
        <v>9</v>
      </c>
      <c r="B23" s="1"/>
      <c r="C23" s="1"/>
      <c r="E23" s="139">
        <f>E19-E21</f>
        <v>0.6219526247297762</v>
      </c>
      <c r="F23" s="1"/>
    </row>
    <row r="24" spans="1:6" ht="12.75">
      <c r="A24" s="1"/>
      <c r="B24" s="1"/>
      <c r="C24" s="1"/>
      <c r="E24" s="1"/>
      <c r="F24" s="1"/>
    </row>
    <row r="25" spans="1:6" ht="12.75">
      <c r="A25" s="1"/>
      <c r="B25" s="1"/>
      <c r="C25" s="1"/>
      <c r="E25" s="1"/>
      <c r="F25" s="1"/>
    </row>
    <row r="26" spans="1:6" ht="12.75">
      <c r="A26" s="1" t="s">
        <v>10</v>
      </c>
      <c r="B26" s="1"/>
      <c r="C26" s="1"/>
      <c r="E26" s="1"/>
      <c r="F26" s="1"/>
    </row>
    <row r="27" spans="1:6" ht="12.75">
      <c r="A27" s="1" t="s">
        <v>11</v>
      </c>
      <c r="B27" s="1"/>
      <c r="C27" s="1"/>
      <c r="E27" s="1"/>
      <c r="F27" s="1"/>
    </row>
    <row r="28" spans="1:6" ht="12.75">
      <c r="A28" s="1" t="s">
        <v>12</v>
      </c>
      <c r="B28" s="1"/>
      <c r="C28" s="1"/>
      <c r="D28" s="42">
        <f>UncollCalc!G40</f>
        <v>1028694</v>
      </c>
      <c r="E28" s="5"/>
      <c r="F28" s="1"/>
    </row>
    <row r="29" spans="1:6" ht="12.75">
      <c r="A29" s="1" t="s">
        <v>13</v>
      </c>
      <c r="B29" s="1"/>
      <c r="C29" s="1"/>
      <c r="D29" s="39"/>
      <c r="E29" s="5"/>
      <c r="F29" s="1"/>
    </row>
    <row r="30" spans="1:6" ht="12.75">
      <c r="A30" s="1" t="s">
        <v>14</v>
      </c>
      <c r="B30" s="1"/>
      <c r="C30" s="1"/>
      <c r="D30" s="43">
        <f>SharedInputs!B13</f>
        <v>408649214</v>
      </c>
      <c r="E30" s="5"/>
      <c r="F30" s="1"/>
    </row>
    <row r="31" spans="1:6" ht="12.75">
      <c r="A31" s="1" t="s">
        <v>15</v>
      </c>
      <c r="B31" s="1"/>
      <c r="C31" s="1"/>
      <c r="E31" s="3">
        <f>D28/D30</f>
        <v>0.002517303263429255</v>
      </c>
      <c r="F31" s="1"/>
    </row>
    <row r="32" spans="1:6" ht="12.75">
      <c r="A32" s="1" t="s">
        <v>16</v>
      </c>
      <c r="B32" s="1"/>
      <c r="C32" s="1"/>
      <c r="E32" s="1"/>
      <c r="F32" s="1"/>
    </row>
    <row r="33" spans="1:6" ht="12.75">
      <c r="A33" s="1" t="s">
        <v>17</v>
      </c>
      <c r="B33" s="1"/>
      <c r="C33" s="1"/>
      <c r="E33" s="1"/>
      <c r="F33" s="1"/>
    </row>
    <row r="34" spans="1:6" ht="12.75">
      <c r="A34" s="1"/>
      <c r="B34" s="1"/>
      <c r="C34" s="1"/>
      <c r="E34" s="1"/>
      <c r="F34" s="1"/>
    </row>
    <row r="35" spans="1:6" ht="12.75">
      <c r="A35" s="1" t="str">
        <f>SharedInputs!C7</f>
        <v>(2) WUTC fees rate per Regulatory Fee Calculation Schedule, Annual Report Year 2007 (2008 report not prepared until 4/2009)</v>
      </c>
      <c r="B35" s="1"/>
      <c r="C35" s="1"/>
      <c r="E35" s="1"/>
      <c r="F35" s="1"/>
    </row>
    <row r="36" spans="1:6" ht="12.75">
      <c r="A36" s="1"/>
      <c r="B36" s="1"/>
      <c r="C36" s="1"/>
      <c r="E36" s="1"/>
      <c r="F36" s="1"/>
    </row>
    <row r="37" spans="1:6" ht="12.75">
      <c r="A37" s="1" t="s">
        <v>18</v>
      </c>
      <c r="B37" s="1"/>
      <c r="C37" s="1"/>
      <c r="E37" s="1"/>
      <c r="F37" s="1"/>
    </row>
    <row r="38" spans="1:6" ht="12.75">
      <c r="A38" s="1" t="s">
        <v>19</v>
      </c>
      <c r="B38" s="1"/>
      <c r="C38" s="1"/>
      <c r="D38" s="40">
        <f>SharedInputs!B17</f>
        <v>0.03873</v>
      </c>
      <c r="E38" s="1"/>
      <c r="F38" s="1"/>
    </row>
    <row r="39" spans="1:6" ht="12.75">
      <c r="A39" s="1" t="s">
        <v>20</v>
      </c>
      <c r="B39" s="1"/>
      <c r="C39" s="1"/>
      <c r="D39" s="1"/>
      <c r="E39" s="1"/>
      <c r="F39" s="1"/>
    </row>
    <row r="40" spans="1:6" ht="12.75">
      <c r="A40" s="1" t="s">
        <v>21</v>
      </c>
      <c r="B40" s="1"/>
      <c r="C40" s="1"/>
      <c r="D40" s="1"/>
      <c r="E40" s="1"/>
      <c r="F40" s="1"/>
    </row>
    <row r="41" spans="1:6" ht="12.75">
      <c r="A41" s="1" t="s">
        <v>22</v>
      </c>
      <c r="C41" s="1">
        <v>1</v>
      </c>
      <c r="D41" s="1"/>
      <c r="E41" s="1"/>
      <c r="F41" s="1"/>
    </row>
    <row r="42" spans="1:6" ht="12.75">
      <c r="A42" s="1" t="s">
        <v>23</v>
      </c>
      <c r="C42" s="1"/>
      <c r="D42" s="1"/>
      <c r="E42" s="1"/>
      <c r="F42" s="1"/>
    </row>
    <row r="43" spans="1:6" ht="12.75">
      <c r="A43" s="1" t="s">
        <v>24</v>
      </c>
      <c r="C43" s="6">
        <f>E31</f>
        <v>0.002517303263429255</v>
      </c>
      <c r="D43" s="6">
        <f>C41-C43</f>
        <v>0.9974826967365708</v>
      </c>
      <c r="E43" s="6"/>
      <c r="F43" s="1"/>
    </row>
    <row r="44" spans="1:6" ht="12.75">
      <c r="A44" s="1" t="s">
        <v>25</v>
      </c>
      <c r="B44" s="1"/>
      <c r="C44" s="1"/>
      <c r="D44" s="1"/>
      <c r="E44" s="6">
        <f>D38*D43</f>
        <v>0.03863250484460739</v>
      </c>
      <c r="F44" s="1"/>
    </row>
    <row r="45" spans="1:6" ht="12.75">
      <c r="A45" s="1" t="s">
        <v>26</v>
      </c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 t="s">
        <v>27</v>
      </c>
      <c r="B47" s="1"/>
      <c r="C47" s="1"/>
      <c r="D47" s="1"/>
      <c r="E47" s="1"/>
      <c r="F47" s="1"/>
    </row>
    <row r="48" spans="1:6" ht="12.75">
      <c r="A48" s="1" t="s">
        <v>172</v>
      </c>
      <c r="B48" s="1"/>
      <c r="C48" s="1"/>
      <c r="D48" s="42">
        <f>FranchiseWA!E43</f>
        <v>0</v>
      </c>
      <c r="E48" s="5"/>
      <c r="F48" s="1"/>
    </row>
    <row r="49" spans="1:6" ht="12.75">
      <c r="A49" s="1" t="s">
        <v>13</v>
      </c>
      <c r="B49" s="1"/>
      <c r="C49" s="1"/>
      <c r="D49" s="5"/>
      <c r="E49" s="5"/>
      <c r="F49" s="1"/>
    </row>
    <row r="50" spans="1:6" ht="12.75">
      <c r="A50" s="1" t="s">
        <v>28</v>
      </c>
      <c r="B50" s="1"/>
      <c r="C50" s="1"/>
      <c r="D50" s="43">
        <f>D30</f>
        <v>408649214</v>
      </c>
      <c r="E50" s="7"/>
      <c r="F50" s="1"/>
    </row>
    <row r="51" spans="1:6" ht="12.75">
      <c r="A51" s="1" t="s">
        <v>15</v>
      </c>
      <c r="B51" s="1"/>
      <c r="C51" s="1"/>
      <c r="E51" s="3">
        <f>D48/D50</f>
        <v>0</v>
      </c>
      <c r="F51" s="1"/>
    </row>
    <row r="52" spans="1:6" ht="12.75">
      <c r="A52" s="1" t="s">
        <v>40</v>
      </c>
      <c r="B52" s="1"/>
      <c r="C52" s="1"/>
      <c r="E52" s="1"/>
      <c r="F52" s="1"/>
    </row>
    <row r="53" ht="12.75">
      <c r="A53" s="1" t="s">
        <v>17</v>
      </c>
    </row>
  </sheetData>
  <sheetProtection/>
  <printOptions horizontalCentered="1"/>
  <pageMargins left="0.75" right="0.75" top="0.75" bottom="0.75" header="0.5" footer="0.5"/>
  <pageSetup horizontalDpi="300" verticalDpi="3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5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5.28125" style="2" customWidth="1"/>
    <col min="2" max="3" width="9.140625" style="2" customWidth="1"/>
    <col min="4" max="4" width="16.57421875" style="2" customWidth="1"/>
    <col min="5" max="5" width="13.57421875" style="2" customWidth="1"/>
    <col min="6" max="16384" width="9.140625" style="2" customWidth="1"/>
  </cols>
  <sheetData>
    <row r="1" spans="1:5" s="50" customFormat="1" ht="12.75">
      <c r="A1" s="55" t="str">
        <f>SharedInputs!B4</f>
        <v>AVISTA UTILITIES</v>
      </c>
      <c r="B1" s="48"/>
      <c r="C1" s="48"/>
      <c r="D1" s="48"/>
      <c r="E1" s="49"/>
    </row>
    <row r="2" spans="1:5" s="50" customFormat="1" ht="12.75">
      <c r="A2" s="48" t="s">
        <v>161</v>
      </c>
      <c r="B2" s="48"/>
      <c r="C2" s="48"/>
      <c r="E2" s="51"/>
    </row>
    <row r="3" spans="1:5" s="50" customFormat="1" ht="12.75">
      <c r="A3" s="52" t="str">
        <f>'CF WA Elec'!A3</f>
        <v>TWELVE MONTHS ENDED SEPTEMBER 30, 2008</v>
      </c>
      <c r="B3" s="48"/>
      <c r="C3" s="48"/>
      <c r="D3" s="48"/>
      <c r="E3" s="48"/>
    </row>
    <row r="4" spans="1:5" ht="12.75">
      <c r="A4" s="1"/>
      <c r="B4" s="1"/>
      <c r="C4" s="1"/>
      <c r="D4" s="1"/>
      <c r="E4" s="1"/>
    </row>
    <row r="5" spans="1:5" ht="12.75">
      <c r="A5" s="1" t="s">
        <v>29</v>
      </c>
      <c r="B5" s="1"/>
      <c r="C5" s="1"/>
      <c r="D5" s="1"/>
      <c r="E5" s="1">
        <v>1</v>
      </c>
    </row>
    <row r="6" spans="1:5" ht="12.75">
      <c r="A6" s="1"/>
      <c r="B6" s="1"/>
      <c r="C6" s="1"/>
      <c r="D6" s="1"/>
      <c r="E6" s="1"/>
    </row>
    <row r="7" spans="1:5" ht="12.75">
      <c r="A7" s="1" t="s">
        <v>1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 t="s">
        <v>2</v>
      </c>
      <c r="B9" s="1"/>
      <c r="C9" s="1"/>
      <c r="D9" s="1"/>
      <c r="E9" s="1">
        <f>E30</f>
        <v>0.0025177274813127214</v>
      </c>
    </row>
    <row r="10" spans="1:5" ht="12.75">
      <c r="A10" s="1"/>
      <c r="B10" s="1"/>
      <c r="C10" s="1"/>
      <c r="D10" s="1"/>
      <c r="E10" s="1"/>
    </row>
    <row r="11" spans="1:5" ht="12.75">
      <c r="A11" s="1" t="s">
        <v>30</v>
      </c>
      <c r="B11" s="1"/>
      <c r="C11" s="1"/>
      <c r="D11" s="1"/>
      <c r="E11" s="40">
        <f>SharedInputs!B7</f>
        <v>0.002</v>
      </c>
    </row>
    <row r="12" spans="1:5" ht="12.75">
      <c r="A12" s="1"/>
      <c r="B12" s="1"/>
      <c r="C12" s="1"/>
      <c r="D12" s="1"/>
      <c r="E12" s="1"/>
    </row>
    <row r="13" spans="1:5" ht="12.75">
      <c r="A13" s="1" t="s">
        <v>4</v>
      </c>
      <c r="B13" s="1"/>
      <c r="C13" s="1"/>
      <c r="D13" s="1"/>
      <c r="E13" s="1">
        <f>E42</f>
        <v>0.03842301713741983</v>
      </c>
    </row>
    <row r="14" spans="1:5" ht="12.75">
      <c r="A14" s="1"/>
      <c r="B14" s="1"/>
      <c r="C14" s="1"/>
      <c r="D14" s="1"/>
      <c r="E14" s="1"/>
    </row>
    <row r="15" spans="1:5" ht="12.75">
      <c r="A15" s="1" t="s">
        <v>31</v>
      </c>
      <c r="B15" s="1"/>
      <c r="C15" s="1"/>
      <c r="D15" s="1"/>
      <c r="E15" s="1">
        <f>E49</f>
        <v>0</v>
      </c>
    </row>
    <row r="16" spans="1:5" ht="12.75">
      <c r="A16" s="1"/>
      <c r="B16" s="1"/>
      <c r="C16" s="1"/>
      <c r="D16" s="1"/>
      <c r="E16" s="1"/>
    </row>
    <row r="17" spans="1:5" ht="12.75">
      <c r="A17" s="1" t="s">
        <v>6</v>
      </c>
      <c r="B17" s="1"/>
      <c r="C17" s="1"/>
      <c r="D17" s="1"/>
      <c r="E17" s="3">
        <f>SUM(E8:E15)</f>
        <v>0.042940744618732554</v>
      </c>
    </row>
    <row r="18" spans="1:5" ht="12.75">
      <c r="A18" s="1"/>
      <c r="B18" s="1"/>
      <c r="C18" s="1"/>
      <c r="D18" s="1"/>
      <c r="E18" s="1"/>
    </row>
    <row r="19" spans="1:5" ht="12.75">
      <c r="A19" s="1" t="s">
        <v>7</v>
      </c>
      <c r="B19" s="1"/>
      <c r="C19" s="1"/>
      <c r="D19" s="1"/>
      <c r="E19" s="1">
        <f>E5-E17</f>
        <v>0.9570592553812675</v>
      </c>
    </row>
    <row r="20" spans="1:5" ht="12.75">
      <c r="A20" s="1"/>
      <c r="B20" s="1"/>
      <c r="C20" s="1"/>
      <c r="D20" s="1"/>
      <c r="E20" s="1"/>
    </row>
    <row r="21" spans="1:5" ht="12.75">
      <c r="A21" s="1" t="s">
        <v>8</v>
      </c>
      <c r="B21" s="41">
        <f>SharedInputs!B10</f>
        <v>0.35</v>
      </c>
      <c r="C21" s="4"/>
      <c r="D21" s="1"/>
      <c r="E21" s="1">
        <f>E19*$B$21</f>
        <v>0.33497073938344357</v>
      </c>
    </row>
    <row r="22" spans="1:5" ht="12.75">
      <c r="A22" s="1"/>
      <c r="B22" s="1"/>
      <c r="C22" s="1"/>
      <c r="E22" s="1"/>
    </row>
    <row r="23" spans="1:5" ht="12.75">
      <c r="A23" s="1" t="s">
        <v>9</v>
      </c>
      <c r="B23" s="1"/>
      <c r="C23" s="1"/>
      <c r="E23" s="139">
        <f>E19-E21</f>
        <v>0.6220885159978239</v>
      </c>
    </row>
    <row r="24" spans="1:5" ht="12.75">
      <c r="A24" s="1"/>
      <c r="B24" s="1"/>
      <c r="C24" s="1"/>
      <c r="E24" s="1"/>
    </row>
    <row r="25" spans="1:5" ht="12.75">
      <c r="A25" s="1" t="s">
        <v>10</v>
      </c>
      <c r="B25" s="1"/>
      <c r="C25" s="1"/>
      <c r="E25" s="1"/>
    </row>
    <row r="26" spans="1:5" ht="12.75">
      <c r="A26" s="1" t="s">
        <v>32</v>
      </c>
      <c r="B26" s="1"/>
      <c r="C26" s="1"/>
      <c r="E26" s="1"/>
    </row>
    <row r="27" spans="1:5" ht="12.75">
      <c r="A27" s="1" t="s">
        <v>12</v>
      </c>
      <c r="B27" s="1"/>
      <c r="C27" s="1"/>
      <c r="D27" s="42">
        <f>UncollCalc!G41</f>
        <v>562726</v>
      </c>
      <c r="E27" s="1"/>
    </row>
    <row r="28" spans="1:5" ht="12.75">
      <c r="A28" s="1" t="s">
        <v>13</v>
      </c>
      <c r="B28" s="1"/>
      <c r="C28" s="1"/>
      <c r="D28" s="42"/>
      <c r="E28" s="1"/>
    </row>
    <row r="29" spans="1:5" ht="12.75">
      <c r="A29" s="1" t="s">
        <v>33</v>
      </c>
      <c r="B29" s="1"/>
      <c r="C29" s="1"/>
      <c r="D29" s="43">
        <f>SharedInputs!C13</f>
        <v>223505524</v>
      </c>
      <c r="E29" s="1"/>
    </row>
    <row r="30" spans="1:5" ht="12.75">
      <c r="A30" s="1" t="s">
        <v>15</v>
      </c>
      <c r="B30" s="1"/>
      <c r="C30" s="1"/>
      <c r="E30" s="3">
        <f>D27/D29</f>
        <v>0.0025177274813127214</v>
      </c>
    </row>
    <row r="31" spans="1:5" ht="12.75">
      <c r="A31" s="1" t="s">
        <v>34</v>
      </c>
      <c r="B31" s="1"/>
      <c r="C31" s="1"/>
      <c r="E31" s="1"/>
    </row>
    <row r="32" spans="1:5" ht="12.75">
      <c r="A32" s="1" t="s">
        <v>35</v>
      </c>
      <c r="B32" s="1"/>
      <c r="C32" s="1"/>
      <c r="E32" s="1"/>
    </row>
    <row r="33" spans="1:5" ht="12.75">
      <c r="A33" s="1"/>
      <c r="B33" s="1"/>
      <c r="C33" s="1"/>
      <c r="E33" s="1"/>
    </row>
    <row r="34" spans="1:5" ht="12.75">
      <c r="A34" s="40" t="str">
        <f>SharedInputs!C7</f>
        <v>(2) WUTC fees rate per Regulatory Fee Calculation Schedule, Annual Report Year 2007 (2008 report not prepared until 4/2009)</v>
      </c>
      <c r="B34" s="1"/>
      <c r="C34" s="1"/>
      <c r="E34" s="1"/>
    </row>
    <row r="35" spans="1:5" ht="12.75">
      <c r="A35" s="1"/>
      <c r="B35" s="1"/>
      <c r="C35" s="1"/>
      <c r="E35" s="1"/>
    </row>
    <row r="36" spans="1:5" ht="12.75">
      <c r="A36" s="1" t="s">
        <v>36</v>
      </c>
      <c r="B36" s="1"/>
      <c r="C36" s="1"/>
      <c r="E36" s="1"/>
    </row>
    <row r="37" spans="1:5" ht="12.75">
      <c r="A37" s="1" t="s">
        <v>37</v>
      </c>
      <c r="B37" s="1"/>
      <c r="C37" s="1"/>
      <c r="D37" s="40">
        <f>SharedInputs!C17</f>
        <v>0.03852</v>
      </c>
      <c r="E37" s="1"/>
    </row>
    <row r="38" spans="1:5" ht="12.75">
      <c r="A38" s="1" t="s">
        <v>20</v>
      </c>
      <c r="B38" s="1"/>
      <c r="C38" s="1"/>
      <c r="D38" s="1"/>
      <c r="E38" s="1"/>
    </row>
    <row r="39" spans="1:5" ht="12.75">
      <c r="A39" s="1" t="s">
        <v>21</v>
      </c>
      <c r="B39" s="1"/>
      <c r="C39" s="1"/>
      <c r="D39" s="1"/>
      <c r="E39" s="1"/>
    </row>
    <row r="40" spans="1:5" ht="12.75">
      <c r="A40" s="1" t="s">
        <v>22</v>
      </c>
      <c r="C40" s="1">
        <v>1</v>
      </c>
      <c r="D40" s="1"/>
      <c r="E40" s="1"/>
    </row>
    <row r="41" spans="1:5" ht="12.75">
      <c r="A41" s="1" t="s">
        <v>38</v>
      </c>
      <c r="C41" s="6">
        <f>E30</f>
        <v>0.0025177274813127214</v>
      </c>
      <c r="D41" s="6">
        <f>C40-C41</f>
        <v>0.9974822725186873</v>
      </c>
      <c r="E41" s="6"/>
    </row>
    <row r="42" spans="1:5" ht="12.75">
      <c r="A42" s="1" t="s">
        <v>25</v>
      </c>
      <c r="B42" s="1"/>
      <c r="C42" s="1"/>
      <c r="D42" s="1"/>
      <c r="E42" s="6">
        <f>D37*D41</f>
        <v>0.03842301713741983</v>
      </c>
    </row>
    <row r="43" spans="1:5" ht="12.75">
      <c r="A43" s="1" t="s">
        <v>26</v>
      </c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 t="s">
        <v>27</v>
      </c>
      <c r="B45" s="1"/>
      <c r="C45" s="1"/>
      <c r="D45" s="1"/>
      <c r="E45" s="1"/>
    </row>
    <row r="46" spans="1:5" ht="12.75">
      <c r="A46" s="1" t="s">
        <v>39</v>
      </c>
      <c r="B46" s="1"/>
      <c r="C46" s="5"/>
      <c r="D46" s="44">
        <f>FranchiseWA!E64</f>
        <v>0</v>
      </c>
      <c r="E46" s="5"/>
    </row>
    <row r="47" spans="1:5" ht="12.75">
      <c r="A47" s="1" t="s">
        <v>13</v>
      </c>
      <c r="B47" s="1"/>
      <c r="C47" s="5"/>
      <c r="D47" s="42"/>
      <c r="E47" s="5"/>
    </row>
    <row r="48" spans="1:5" ht="12.75">
      <c r="A48" s="1" t="s">
        <v>33</v>
      </c>
      <c r="B48" s="1"/>
      <c r="C48" s="5"/>
      <c r="D48" s="43">
        <f>D29</f>
        <v>223505524</v>
      </c>
      <c r="E48" s="7"/>
    </row>
    <row r="49" spans="1:5" ht="12.75">
      <c r="A49" s="2" t="s">
        <v>25</v>
      </c>
      <c r="B49" s="1"/>
      <c r="C49" s="5"/>
      <c r="E49" s="6">
        <f>D46/D48</f>
        <v>0</v>
      </c>
    </row>
    <row r="50" spans="1:5" ht="12.75">
      <c r="A50" s="1" t="s">
        <v>40</v>
      </c>
      <c r="B50" s="1"/>
      <c r="C50" s="5"/>
      <c r="E50" s="1"/>
    </row>
    <row r="51" spans="1:5" ht="12.75">
      <c r="A51" s="1" t="s">
        <v>35</v>
      </c>
      <c r="B51" s="1"/>
      <c r="C51" s="5"/>
      <c r="D51" s="5"/>
      <c r="E51" s="1"/>
    </row>
  </sheetData>
  <sheetProtection/>
  <printOptions horizontalCentered="1"/>
  <pageMargins left="0.75" right="0.75" top="0.75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5.57421875" style="2" customWidth="1"/>
    <col min="2" max="2" width="9.140625" style="2" customWidth="1"/>
    <col min="3" max="3" width="15.140625" style="2" customWidth="1"/>
    <col min="4" max="4" width="14.28125" style="2" customWidth="1"/>
    <col min="5" max="5" width="10.57421875" style="2" customWidth="1"/>
    <col min="6" max="16384" width="9.140625" style="2" customWidth="1"/>
  </cols>
  <sheetData>
    <row r="1" spans="1:6" s="50" customFormat="1" ht="12.75">
      <c r="A1" s="55" t="str">
        <f>SharedInputs!B4</f>
        <v>AVISTA UTILITIES</v>
      </c>
      <c r="B1" s="48"/>
      <c r="C1" s="48"/>
      <c r="D1" s="48"/>
      <c r="E1" s="49"/>
      <c r="F1" s="48"/>
    </row>
    <row r="2" spans="1:6" s="50" customFormat="1" ht="12.75">
      <c r="A2" s="48" t="s">
        <v>41</v>
      </c>
      <c r="B2" s="48"/>
      <c r="C2" s="48"/>
      <c r="D2" s="48"/>
      <c r="E2" s="51"/>
      <c r="F2" s="48"/>
    </row>
    <row r="3" spans="1:6" s="50" customFormat="1" ht="12.75">
      <c r="A3" s="52" t="str">
        <f>'CF WA Elec'!A3</f>
        <v>TWELVE MONTHS ENDED SEPTEMBER 30, 2008</v>
      </c>
      <c r="B3" s="48"/>
      <c r="C3" s="48"/>
      <c r="D3" s="48"/>
      <c r="E3" s="48"/>
      <c r="F3" s="48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F5" s="1"/>
    </row>
    <row r="6" spans="1:6" ht="12.75">
      <c r="A6" s="1"/>
      <c r="B6" s="1"/>
      <c r="C6" s="1"/>
      <c r="E6" s="1"/>
      <c r="F6" s="1"/>
    </row>
    <row r="7" spans="1:6" ht="12.75">
      <c r="A7" s="1" t="s">
        <v>0</v>
      </c>
      <c r="B7" s="1"/>
      <c r="C7" s="1"/>
      <c r="E7" s="1">
        <v>1</v>
      </c>
      <c r="F7" s="1"/>
    </row>
    <row r="8" spans="1:6" ht="12.75">
      <c r="A8" s="1"/>
      <c r="B8" s="1"/>
      <c r="C8" s="1"/>
      <c r="E8" s="1"/>
      <c r="F8" s="1"/>
    </row>
    <row r="9" spans="1:6" ht="12.75">
      <c r="A9" s="1" t="s">
        <v>1</v>
      </c>
      <c r="B9" s="1"/>
      <c r="C9" s="1"/>
      <c r="E9" s="1"/>
      <c r="F9" s="1"/>
    </row>
    <row r="10" spans="1:6" ht="12.75">
      <c r="A10" s="1"/>
      <c r="B10" s="1"/>
      <c r="C10" s="1"/>
      <c r="E10" s="1"/>
      <c r="F10" s="1"/>
    </row>
    <row r="11" spans="1:6" ht="12.75">
      <c r="A11" s="1" t="s">
        <v>2</v>
      </c>
      <c r="B11" s="1"/>
      <c r="C11" s="1"/>
      <c r="E11" s="1">
        <f>ROUND(E35,6)</f>
        <v>0.002528</v>
      </c>
      <c r="F11" s="1"/>
    </row>
    <row r="12" spans="1:6" ht="12.75">
      <c r="A12" s="1"/>
      <c r="B12" s="1"/>
      <c r="C12" s="1"/>
      <c r="E12" s="1"/>
      <c r="F12" s="1"/>
    </row>
    <row r="13" spans="1:6" ht="12.75">
      <c r="A13" s="1" t="s">
        <v>3</v>
      </c>
      <c r="B13" s="1"/>
      <c r="C13" s="1"/>
      <c r="E13" s="40">
        <f>SharedInputs!B8</f>
        <v>0.002507</v>
      </c>
      <c r="F13" s="1"/>
    </row>
    <row r="14" spans="1:6" ht="12.75">
      <c r="A14" s="1"/>
      <c r="B14" s="1"/>
      <c r="C14" s="1"/>
      <c r="E14" s="1"/>
      <c r="F14" s="1"/>
    </row>
    <row r="15" spans="1:6" ht="12.75">
      <c r="A15" s="1" t="s">
        <v>42</v>
      </c>
      <c r="B15" s="1"/>
      <c r="C15" s="1"/>
      <c r="E15" s="1">
        <f>ROUND(E48,6)</f>
        <v>0.012216</v>
      </c>
      <c r="F15" s="1"/>
    </row>
    <row r="16" spans="1:6" ht="12.75">
      <c r="A16" s="1"/>
      <c r="B16" s="1"/>
      <c r="C16" s="1"/>
      <c r="E16" s="1"/>
      <c r="F16" s="1"/>
    </row>
    <row r="17" spans="1:6" ht="12.75">
      <c r="A17" s="1" t="s">
        <v>6</v>
      </c>
      <c r="B17" s="1"/>
      <c r="C17" s="1"/>
      <c r="E17" s="3">
        <f>SUM(E10:E15)</f>
        <v>0.017251</v>
      </c>
      <c r="F17" s="1"/>
    </row>
    <row r="18" spans="1:6" ht="12.75">
      <c r="A18" s="1"/>
      <c r="B18" s="1"/>
      <c r="C18" s="1"/>
      <c r="E18" s="1"/>
      <c r="F18" s="1"/>
    </row>
    <row r="19" spans="1:6" ht="12.75">
      <c r="A19" s="1" t="s">
        <v>7</v>
      </c>
      <c r="B19" s="1"/>
      <c r="C19" s="1"/>
      <c r="E19" s="1">
        <f>E7-E17</f>
        <v>0.982749</v>
      </c>
      <c r="F19" s="1"/>
    </row>
    <row r="20" spans="1:6" ht="12.75">
      <c r="A20" s="1"/>
      <c r="B20" s="1"/>
      <c r="C20" s="1"/>
      <c r="E20" s="1"/>
      <c r="F20" s="1"/>
    </row>
    <row r="21" spans="1:6" ht="12.75">
      <c r="A21" s="1" t="s">
        <v>8</v>
      </c>
      <c r="B21" s="41">
        <f>SharedInputs!B10</f>
        <v>0.35</v>
      </c>
      <c r="C21" s="4"/>
      <c r="E21" s="1">
        <f>E19*$B$21</f>
        <v>0.34396214999999997</v>
      </c>
      <c r="F21" s="1"/>
    </row>
    <row r="22" spans="1:6" ht="12.75">
      <c r="A22" s="1"/>
      <c r="B22" s="1"/>
      <c r="C22" s="1"/>
      <c r="E22" s="1"/>
      <c r="F22" s="1"/>
    </row>
    <row r="23" spans="1:6" ht="12.75">
      <c r="A23" s="1" t="s">
        <v>9</v>
      </c>
      <c r="B23" s="1"/>
      <c r="C23" s="1"/>
      <c r="E23" s="3">
        <f>E19-E21</f>
        <v>0.63878685</v>
      </c>
      <c r="F23" s="1"/>
    </row>
    <row r="24" spans="1:6" ht="12.75">
      <c r="A24" s="1"/>
      <c r="B24" s="1"/>
      <c r="C24" s="1"/>
      <c r="E24" s="1"/>
      <c r="F24" s="1"/>
    </row>
    <row r="25" spans="1:6" ht="12.75">
      <c r="A25" s="1"/>
      <c r="B25" s="1"/>
      <c r="C25" s="1"/>
      <c r="E25" s="1"/>
      <c r="F25" s="1"/>
    </row>
    <row r="26" spans="1:6" ht="12.75">
      <c r="A26" s="1"/>
      <c r="B26" s="1"/>
      <c r="C26" s="1"/>
      <c r="E26" s="1"/>
      <c r="F26" s="1"/>
    </row>
    <row r="27" spans="1:6" ht="12.75">
      <c r="A27" s="1"/>
      <c r="B27" s="1"/>
      <c r="C27" s="1"/>
      <c r="E27" s="1"/>
      <c r="F27" s="1"/>
    </row>
    <row r="28" spans="1:6" ht="12.75">
      <c r="A28" s="1"/>
      <c r="B28" s="1"/>
      <c r="C28" s="1"/>
      <c r="E28" s="1"/>
      <c r="F28" s="1"/>
    </row>
    <row r="29" spans="1:6" ht="12.75">
      <c r="A29" s="1"/>
      <c r="B29" s="1"/>
      <c r="C29" s="1"/>
      <c r="E29" s="1"/>
      <c r="F29" s="1"/>
    </row>
    <row r="30" spans="1:6" ht="12.75">
      <c r="A30" s="1" t="s">
        <v>10</v>
      </c>
      <c r="B30" s="1"/>
      <c r="C30" s="1"/>
      <c r="E30" s="1"/>
      <c r="F30" s="1"/>
    </row>
    <row r="31" spans="1:6" ht="12.75">
      <c r="A31" s="1" t="s">
        <v>11</v>
      </c>
      <c r="B31" s="1"/>
      <c r="C31" s="1"/>
      <c r="E31" s="1"/>
      <c r="F31" s="1"/>
    </row>
    <row r="32" spans="1:6" ht="12.75">
      <c r="A32" s="1" t="s">
        <v>12</v>
      </c>
      <c r="B32" s="1"/>
      <c r="C32" s="1"/>
      <c r="D32" s="42">
        <f>UncollCalc!G47</f>
        <v>533741</v>
      </c>
      <c r="E32" s="5"/>
      <c r="F32" s="1"/>
    </row>
    <row r="33" spans="1:6" ht="12.75">
      <c r="A33" s="1" t="s">
        <v>13</v>
      </c>
      <c r="B33" s="1"/>
      <c r="C33" s="1"/>
      <c r="D33" s="42"/>
      <c r="E33" s="5"/>
      <c r="F33" s="1"/>
    </row>
    <row r="34" spans="1:6" ht="12.75">
      <c r="A34" s="1" t="s">
        <v>14</v>
      </c>
      <c r="B34" s="1"/>
      <c r="C34" s="1"/>
      <c r="D34" s="43">
        <f>SharedInputs!D13</f>
        <v>211113024</v>
      </c>
      <c r="E34" s="5"/>
      <c r="F34" s="1"/>
    </row>
    <row r="35" spans="1:6" ht="12.75">
      <c r="A35" s="1" t="s">
        <v>15</v>
      </c>
      <c r="B35" s="1"/>
      <c r="C35" s="1"/>
      <c r="D35" s="42"/>
      <c r="E35" s="3">
        <f>D32/D34</f>
        <v>0.0025282239337351352</v>
      </c>
      <c r="F35" s="1"/>
    </row>
    <row r="36" spans="1:6" ht="12.75">
      <c r="A36" s="1" t="s">
        <v>16</v>
      </c>
      <c r="B36" s="1"/>
      <c r="C36" s="1"/>
      <c r="E36" s="1"/>
      <c r="F36" s="1"/>
    </row>
    <row r="37" spans="1:6" ht="12.75">
      <c r="A37" s="1" t="s">
        <v>43</v>
      </c>
      <c r="B37" s="1"/>
      <c r="C37" s="1"/>
      <c r="E37" s="1"/>
      <c r="F37" s="1"/>
    </row>
    <row r="38" spans="1:6" ht="12.75">
      <c r="A38" s="1"/>
      <c r="B38" s="1"/>
      <c r="C38" s="1"/>
      <c r="E38" s="1"/>
      <c r="F38" s="1"/>
    </row>
    <row r="39" spans="1:6" ht="12.75">
      <c r="A39" s="40" t="str">
        <f>SharedInputs!C8</f>
        <v>(2) IPUC fees rate per Regulatory Fee Calculation; IPUC letter dated 4/25/08</v>
      </c>
      <c r="B39" s="1"/>
      <c r="C39" s="1"/>
      <c r="E39" s="1"/>
      <c r="F39" s="1"/>
    </row>
    <row r="40" spans="1:6" ht="12.75">
      <c r="A40" s="1"/>
      <c r="B40" s="1"/>
      <c r="C40" s="1"/>
      <c r="E40" s="1"/>
      <c r="F40" s="1"/>
    </row>
    <row r="41" spans="1:6" ht="12.75">
      <c r="A41" s="1" t="s">
        <v>44</v>
      </c>
      <c r="B41" s="1"/>
      <c r="C41" s="1"/>
      <c r="E41" s="1"/>
      <c r="F41" s="1"/>
    </row>
    <row r="42" spans="1:6" ht="12.75">
      <c r="A42" s="1" t="s">
        <v>45</v>
      </c>
      <c r="B42" s="1"/>
      <c r="C42" s="1"/>
      <c r="D42" s="40">
        <f>SharedInputs!D23</f>
        <v>0.161553</v>
      </c>
      <c r="E42" s="1"/>
      <c r="F42" s="1"/>
    </row>
    <row r="43" spans="1:6" ht="12.75">
      <c r="A43" s="1" t="s">
        <v>46</v>
      </c>
      <c r="B43" s="1"/>
      <c r="C43" s="1"/>
      <c r="D43" s="40"/>
      <c r="E43" s="1"/>
      <c r="F43" s="1"/>
    </row>
    <row r="44" spans="1:6" ht="12.75">
      <c r="A44" s="1" t="s">
        <v>47</v>
      </c>
      <c r="B44" s="1"/>
      <c r="C44" s="1"/>
      <c r="D44" s="40">
        <f>SharedInputs!D22</f>
        <v>0.076</v>
      </c>
      <c r="E44" s="1"/>
      <c r="F44" s="1"/>
    </row>
    <row r="45" spans="1:6" ht="12.75">
      <c r="A45" s="1" t="s">
        <v>48</v>
      </c>
      <c r="C45" s="1"/>
      <c r="D45" s="8">
        <f>D42*D44</f>
        <v>0.012278028</v>
      </c>
      <c r="E45" s="1"/>
      <c r="F45" s="1"/>
    </row>
    <row r="46" spans="1:6" ht="12.75">
      <c r="A46" s="1" t="s">
        <v>49</v>
      </c>
      <c r="C46" s="1">
        <f>E35</f>
        <v>0.0025282239337351352</v>
      </c>
      <c r="E46" s="1"/>
      <c r="F46" s="1"/>
    </row>
    <row r="47" spans="1:6" ht="12.75">
      <c r="A47" s="1" t="s">
        <v>50</v>
      </c>
      <c r="C47" s="9">
        <f>E13</f>
        <v>0.002507</v>
      </c>
      <c r="D47" s="6">
        <f>C46+C47</f>
        <v>0.005035223933735135</v>
      </c>
      <c r="E47" s="1"/>
      <c r="F47" s="1"/>
    </row>
    <row r="48" spans="1:6" ht="12.75">
      <c r="A48" s="1" t="str">
        <f>"      EFFECTIVE RATE  = ( "&amp;TEXT(D45,"0.000000")&amp;" * ( 1 - "&amp;TEXT(D47,"0.000000")&amp;" ) )"</f>
        <v>      EFFECTIVE RATE  = ( 0.012278 * ( 1 - 0.005035 ) )</v>
      </c>
      <c r="B48" s="10"/>
      <c r="C48" s="10"/>
      <c r="D48" s="10"/>
      <c r="E48" s="3">
        <f>D45*(1-D47)</f>
        <v>0.01221620537955533</v>
      </c>
      <c r="F48" s="1"/>
    </row>
    <row r="49" spans="1:6" ht="12.75">
      <c r="A49" s="40" t="str">
        <f>SharedInputs!E23</f>
        <v>     *** From 2007 Form 42 - Idaho Corporation Income Tax (unaudited)</v>
      </c>
      <c r="E49" s="1"/>
      <c r="F49" s="1"/>
    </row>
    <row r="50" ht="12.75">
      <c r="F50" s="1"/>
    </row>
  </sheetData>
  <sheetProtection/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3">
      <selection activeCell="E41" sqref="E41"/>
    </sheetView>
  </sheetViews>
  <sheetFormatPr defaultColWidth="9.140625" defaultRowHeight="12.75"/>
  <cols>
    <col min="1" max="1" width="24.28125" style="2" customWidth="1"/>
    <col min="2" max="2" width="9.140625" style="2" customWidth="1"/>
    <col min="3" max="3" width="10.7109375" style="2" customWidth="1"/>
    <col min="4" max="4" width="17.8515625" style="2" customWidth="1"/>
    <col min="5" max="5" width="12.28125" style="2" customWidth="1"/>
    <col min="6" max="16384" width="9.140625" style="2" customWidth="1"/>
  </cols>
  <sheetData>
    <row r="1" spans="1:6" s="50" customFormat="1" ht="12.75">
      <c r="A1" s="55" t="str">
        <f>SharedInputs!B4</f>
        <v>AVISTA UTILITIES</v>
      </c>
      <c r="B1" s="48"/>
      <c r="C1" s="48"/>
      <c r="D1" s="48"/>
      <c r="E1" s="49"/>
      <c r="F1" s="48"/>
    </row>
    <row r="2" spans="1:6" s="50" customFormat="1" ht="12.75">
      <c r="A2" s="48" t="s">
        <v>51</v>
      </c>
      <c r="B2" s="48"/>
      <c r="C2" s="48"/>
      <c r="D2" s="48"/>
      <c r="E2" s="51"/>
      <c r="F2" s="48"/>
    </row>
    <row r="3" spans="1:6" s="50" customFormat="1" ht="12.75">
      <c r="A3" s="52" t="str">
        <f>'CF WA Elec'!A3</f>
        <v>TWELVE MONTHS ENDED SEPTEMBER 30, 2008</v>
      </c>
      <c r="B3" s="48"/>
      <c r="C3" s="48"/>
      <c r="D3" s="48"/>
      <c r="E3" s="48"/>
      <c r="F3" s="48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 t="s">
        <v>29</v>
      </c>
      <c r="B7" s="1"/>
      <c r="C7" s="1"/>
      <c r="D7" s="1"/>
      <c r="E7" s="1">
        <v>1</v>
      </c>
      <c r="F7" s="1"/>
    </row>
    <row r="8" spans="1:6" ht="12.75">
      <c r="A8" s="1"/>
      <c r="B8" s="1"/>
      <c r="C8" s="1"/>
      <c r="E8" s="1"/>
      <c r="F8" s="1"/>
    </row>
    <row r="9" spans="1:6" ht="12.75">
      <c r="A9" s="1" t="s">
        <v>1</v>
      </c>
      <c r="B9" s="1"/>
      <c r="C9" s="1"/>
      <c r="E9" s="1"/>
      <c r="F9" s="1"/>
    </row>
    <row r="10" spans="1:6" ht="12.75">
      <c r="A10" s="1"/>
      <c r="B10" s="1"/>
      <c r="C10" s="1"/>
      <c r="E10" s="1"/>
      <c r="F10" s="1"/>
    </row>
    <row r="11" spans="1:6" ht="12.75">
      <c r="A11" s="1" t="s">
        <v>52</v>
      </c>
      <c r="B11" s="1"/>
      <c r="C11" s="1"/>
      <c r="E11" s="1">
        <f>ROUND(E34,6)</f>
        <v>0.002528</v>
      </c>
      <c r="F11" s="1"/>
    </row>
    <row r="12" spans="1:6" ht="12.75">
      <c r="A12" s="1"/>
      <c r="B12" s="1"/>
      <c r="C12" s="1"/>
      <c r="E12" s="1"/>
      <c r="F12" s="1"/>
    </row>
    <row r="13" spans="1:6" ht="12.75">
      <c r="A13" s="1" t="s">
        <v>30</v>
      </c>
      <c r="B13" s="1"/>
      <c r="C13" s="1"/>
      <c r="E13" s="40">
        <f>SharedInputs!B8</f>
        <v>0.002507</v>
      </c>
      <c r="F13" s="1"/>
    </row>
    <row r="14" spans="1:6" ht="12.75">
      <c r="A14" s="1"/>
      <c r="B14" s="1"/>
      <c r="C14" s="1"/>
      <c r="E14" s="1"/>
      <c r="F14" s="1"/>
    </row>
    <row r="15" spans="1:6" ht="12.75">
      <c r="A15" s="1" t="s">
        <v>42</v>
      </c>
      <c r="B15" s="1"/>
      <c r="C15" s="1"/>
      <c r="E15" s="1">
        <f>ROUND(E47,6)</f>
        <v>0.012216</v>
      </c>
      <c r="F15" s="1"/>
    </row>
    <row r="16" spans="1:6" ht="12.75">
      <c r="A16" s="1"/>
      <c r="B16" s="1"/>
      <c r="C16" s="1"/>
      <c r="E16" s="1"/>
      <c r="F16" s="1"/>
    </row>
    <row r="17" spans="1:6" ht="12.75">
      <c r="A17" s="1" t="s">
        <v>6</v>
      </c>
      <c r="B17" s="1"/>
      <c r="C17" s="1"/>
      <c r="E17" s="3">
        <f>SUM(E10:E15)</f>
        <v>0.017251</v>
      </c>
      <c r="F17" s="1"/>
    </row>
    <row r="18" spans="1:6" ht="12.75">
      <c r="A18" s="1"/>
      <c r="B18" s="1"/>
      <c r="C18" s="1"/>
      <c r="E18" s="1"/>
      <c r="F18" s="1"/>
    </row>
    <row r="19" spans="1:6" ht="12.75">
      <c r="A19" s="1" t="s">
        <v>7</v>
      </c>
      <c r="B19" s="1"/>
      <c r="C19" s="1"/>
      <c r="E19" s="1">
        <f>E7-E17</f>
        <v>0.982749</v>
      </c>
      <c r="F19" s="1"/>
    </row>
    <row r="20" spans="1:6" ht="12.75">
      <c r="A20" s="1"/>
      <c r="B20" s="1"/>
      <c r="C20" s="1"/>
      <c r="E20" s="1"/>
      <c r="F20" s="1"/>
    </row>
    <row r="21" spans="1:6" ht="12.75">
      <c r="A21" s="1" t="s">
        <v>8</v>
      </c>
      <c r="B21" s="41">
        <f>SharedInputs!B10</f>
        <v>0.35</v>
      </c>
      <c r="C21" s="4"/>
      <c r="E21" s="1">
        <f>E19*$B$21</f>
        <v>0.34396214999999997</v>
      </c>
      <c r="F21" s="1"/>
    </row>
    <row r="22" spans="1:6" ht="12.75">
      <c r="A22" s="1"/>
      <c r="B22" s="1"/>
      <c r="C22" s="1"/>
      <c r="E22" s="1"/>
      <c r="F22" s="1"/>
    </row>
    <row r="23" spans="1:6" ht="12.75">
      <c r="A23" s="1" t="s">
        <v>9</v>
      </c>
      <c r="B23" s="1"/>
      <c r="C23" s="1"/>
      <c r="E23" s="3">
        <f>E19-E21</f>
        <v>0.63878685</v>
      </c>
      <c r="F23" s="1"/>
    </row>
    <row r="24" spans="1:6" ht="12.75">
      <c r="A24" s="1"/>
      <c r="B24" s="1"/>
      <c r="C24" s="1"/>
      <c r="E24" s="1"/>
      <c r="F24" s="1"/>
    </row>
    <row r="25" spans="1:6" ht="12.75">
      <c r="A25" s="1"/>
      <c r="B25" s="1"/>
      <c r="C25" s="1"/>
      <c r="E25" s="1"/>
      <c r="F25" s="1"/>
    </row>
    <row r="26" spans="1:6" ht="12.75">
      <c r="A26" s="1"/>
      <c r="B26" s="1"/>
      <c r="C26" s="1"/>
      <c r="E26" s="1"/>
      <c r="F26" s="1"/>
    </row>
    <row r="27" spans="1:6" ht="12.75">
      <c r="A27" s="1"/>
      <c r="B27" s="1"/>
      <c r="C27" s="1"/>
      <c r="E27" s="1"/>
      <c r="F27" s="1"/>
    </row>
    <row r="28" spans="1:6" ht="12.75">
      <c r="A28" s="1"/>
      <c r="B28" s="1"/>
      <c r="C28" s="1"/>
      <c r="E28" s="1"/>
      <c r="F28" s="1"/>
    </row>
    <row r="29" spans="1:6" ht="12.75">
      <c r="A29" s="1" t="s">
        <v>10</v>
      </c>
      <c r="B29" s="1"/>
      <c r="C29" s="1"/>
      <c r="E29" s="1"/>
      <c r="F29" s="1"/>
    </row>
    <row r="30" spans="1:6" ht="12.75">
      <c r="A30" s="1" t="s">
        <v>32</v>
      </c>
      <c r="B30" s="1"/>
      <c r="C30" s="1"/>
      <c r="E30" s="1"/>
      <c r="F30" s="1"/>
    </row>
    <row r="31" spans="1:6" ht="12.75">
      <c r="A31" s="1" t="s">
        <v>53</v>
      </c>
      <c r="B31" s="1"/>
      <c r="C31" s="5"/>
      <c r="D31" s="42">
        <f>UncollCalc!G48</f>
        <v>225925</v>
      </c>
      <c r="E31" s="1"/>
      <c r="F31" s="1"/>
    </row>
    <row r="32" spans="1:6" ht="12.75">
      <c r="A32" s="1" t="s">
        <v>54</v>
      </c>
      <c r="B32" s="1"/>
      <c r="C32" s="5"/>
      <c r="D32" s="42"/>
      <c r="E32" s="1"/>
      <c r="F32" s="1"/>
    </row>
    <row r="33" spans="1:6" ht="12.75">
      <c r="A33" s="1" t="s">
        <v>55</v>
      </c>
      <c r="B33" s="1"/>
      <c r="D33" s="43">
        <f>SharedInputs!E13</f>
        <v>89377691</v>
      </c>
      <c r="E33" s="6"/>
      <c r="F33" s="1"/>
    </row>
    <row r="34" spans="1:6" ht="12.75">
      <c r="A34" s="1" t="s">
        <v>25</v>
      </c>
      <c r="B34" s="1"/>
      <c r="C34" s="1"/>
      <c r="D34" s="42"/>
      <c r="E34" s="3">
        <f>D31/D33</f>
        <v>0.0025277560593951797</v>
      </c>
      <c r="F34" s="1"/>
    </row>
    <row r="35" spans="1:6" ht="12.75">
      <c r="A35" s="1" t="s">
        <v>34</v>
      </c>
      <c r="B35" s="1"/>
      <c r="C35" s="1"/>
      <c r="E35" s="1"/>
      <c r="F35" s="1"/>
    </row>
    <row r="36" spans="1:6" ht="12.75">
      <c r="A36" s="1" t="s">
        <v>56</v>
      </c>
      <c r="B36" s="1"/>
      <c r="C36" s="1"/>
      <c r="E36" s="1"/>
      <c r="F36" s="1"/>
    </row>
    <row r="37" spans="1:6" ht="12.75">
      <c r="A37" s="1"/>
      <c r="B37" s="1"/>
      <c r="C37" s="1"/>
      <c r="E37" s="1"/>
      <c r="F37" s="1"/>
    </row>
    <row r="38" spans="1:6" ht="12.75">
      <c r="A38" s="40" t="str">
        <f>SharedInputs!C8</f>
        <v>(2) IPUC fees rate per Regulatory Fee Calculation; IPUC letter dated 4/25/08</v>
      </c>
      <c r="B38" s="1"/>
      <c r="C38" s="1"/>
      <c r="E38" s="1"/>
      <c r="F38" s="1"/>
    </row>
    <row r="39" spans="1:6" ht="12.75">
      <c r="A39" s="1"/>
      <c r="B39" s="1"/>
      <c r="C39" s="1"/>
      <c r="E39" s="1"/>
      <c r="F39" s="1"/>
    </row>
    <row r="40" spans="1:6" ht="12.75">
      <c r="A40" s="1" t="s">
        <v>57</v>
      </c>
      <c r="B40" s="1"/>
      <c r="C40" s="1"/>
      <c r="E40" s="1"/>
      <c r="F40" s="1"/>
    </row>
    <row r="41" spans="1:6" ht="12.75">
      <c r="A41" s="1" t="s">
        <v>45</v>
      </c>
      <c r="B41" s="1"/>
      <c r="C41" s="1"/>
      <c r="D41" s="40">
        <f>SharedInputs!D23</f>
        <v>0.161553</v>
      </c>
      <c r="E41" s="1"/>
      <c r="F41" s="1"/>
    </row>
    <row r="42" spans="1:6" ht="12.75">
      <c r="A42" s="1" t="s">
        <v>58</v>
      </c>
      <c r="B42" s="1"/>
      <c r="C42" s="1"/>
      <c r="D42" s="40"/>
      <c r="E42" s="1"/>
      <c r="F42" s="1"/>
    </row>
    <row r="43" spans="1:6" ht="12.75">
      <c r="A43" s="1" t="s">
        <v>59</v>
      </c>
      <c r="B43" s="1"/>
      <c r="C43" s="1"/>
      <c r="D43" s="45">
        <f>SharedInputs!D22</f>
        <v>0.076</v>
      </c>
      <c r="E43" s="1"/>
      <c r="F43" s="1"/>
    </row>
    <row r="44" spans="1:6" ht="12.75">
      <c r="A44" s="1" t="s">
        <v>60</v>
      </c>
      <c r="C44" s="1"/>
      <c r="D44" s="1">
        <f>D41*D43</f>
        <v>0.012278028</v>
      </c>
      <c r="E44" s="1"/>
      <c r="F44" s="1"/>
    </row>
    <row r="45" spans="1:6" ht="12.75">
      <c r="A45" s="1" t="s">
        <v>61</v>
      </c>
      <c r="C45" s="1">
        <f>E34</f>
        <v>0.0025277560593951797</v>
      </c>
      <c r="D45" s="1"/>
      <c r="E45" s="1"/>
      <c r="F45" s="1"/>
    </row>
    <row r="46" spans="1:6" ht="12.75">
      <c r="A46" s="1" t="s">
        <v>62</v>
      </c>
      <c r="C46" s="6">
        <f>E13</f>
        <v>0.002507</v>
      </c>
      <c r="D46" s="6">
        <f>C45+C46</f>
        <v>0.005034756059395179</v>
      </c>
      <c r="E46" s="6"/>
      <c r="F46" s="1"/>
    </row>
    <row r="47" spans="1:6" ht="12.75">
      <c r="A47" s="1" t="str">
        <f>"      EFFECTIVE RATE  = ( "&amp;TEXT(D44,"0.000000")&amp;" * ( 1 - "&amp;TEXT(D46,"0.000000")&amp;" ) )"</f>
        <v>      EFFECTIVE RATE  = ( 0.012278 * ( 1 - 0.005035 ) )</v>
      </c>
      <c r="B47" s="10"/>
      <c r="C47" s="10"/>
      <c r="D47" s="11"/>
      <c r="E47" s="6">
        <f>D44*(1-D46)</f>
        <v>0.012216211124129576</v>
      </c>
      <c r="F47" s="1"/>
    </row>
    <row r="48" spans="1:6" ht="12.75">
      <c r="A48" s="40" t="str">
        <f>SharedInputs!E23</f>
        <v>     *** From 2007 Form 42 - Idaho Corporation Income Tax (unaudited)</v>
      </c>
      <c r="B48" s="1"/>
      <c r="C48" s="5"/>
      <c r="E48" s="1"/>
      <c r="F48" s="1"/>
    </row>
    <row r="49" spans="1:6" ht="12.75">
      <c r="A49" s="1"/>
      <c r="B49" s="1"/>
      <c r="C49" s="5"/>
      <c r="D49" s="5"/>
      <c r="E49" s="1"/>
      <c r="F49" s="1"/>
    </row>
  </sheetData>
  <sheetProtection/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4">
      <selection activeCell="D70" sqref="D70"/>
    </sheetView>
  </sheetViews>
  <sheetFormatPr defaultColWidth="9.140625" defaultRowHeight="12.75"/>
  <cols>
    <col min="1" max="1" width="9.7109375" style="2" customWidth="1"/>
    <col min="2" max="2" width="19.57421875" style="2" customWidth="1"/>
    <col min="3" max="3" width="14.140625" style="2" customWidth="1"/>
    <col min="4" max="4" width="9.140625" style="2" customWidth="1"/>
    <col min="5" max="5" width="12.421875" style="2" customWidth="1"/>
    <col min="6" max="6" width="2.8515625" style="2" customWidth="1"/>
    <col min="7" max="16384" width="9.140625" style="2" customWidth="1"/>
  </cols>
  <sheetData>
    <row r="1" spans="1:5" ht="12.75">
      <c r="A1" s="64" t="s">
        <v>112</v>
      </c>
      <c r="B1" s="31"/>
      <c r="C1" s="31"/>
      <c r="D1" s="31"/>
      <c r="E1" s="31"/>
    </row>
    <row r="2" spans="1:5" ht="12.75">
      <c r="A2" s="31" t="s">
        <v>148</v>
      </c>
      <c r="B2" s="31"/>
      <c r="C2" s="31"/>
      <c r="D2" s="31"/>
      <c r="E2" s="31"/>
    </row>
    <row r="3" spans="1:5" ht="12.75">
      <c r="A3" s="31" t="s">
        <v>121</v>
      </c>
      <c r="B3" s="31"/>
      <c r="C3" s="31"/>
      <c r="D3" s="31"/>
      <c r="E3" s="31"/>
    </row>
    <row r="4" spans="1:5" ht="12.75">
      <c r="A4" s="47" t="str">
        <f>SharedInputs!B2</f>
        <v>TWELVE MONTHS ENDED SEPTEMBER 30, 2008</v>
      </c>
      <c r="B4" s="31"/>
      <c r="C4" s="31"/>
      <c r="D4" s="31"/>
      <c r="E4" s="31"/>
    </row>
    <row r="5" ht="12.75">
      <c r="A5" s="105" t="s">
        <v>171</v>
      </c>
    </row>
    <row r="6" spans="3:5" ht="15.75">
      <c r="C6" s="135" t="s">
        <v>93</v>
      </c>
      <c r="D6" s="135"/>
      <c r="E6" s="135"/>
    </row>
    <row r="8" spans="1:6" ht="12.75">
      <c r="A8" s="2" t="s">
        <v>122</v>
      </c>
      <c r="E8" s="77">
        <v>0</v>
      </c>
      <c r="F8" s="53"/>
    </row>
    <row r="9" spans="5:6" ht="12.75">
      <c r="E9" s="77"/>
      <c r="F9" s="53"/>
    </row>
    <row r="10" spans="1:5" ht="12.75">
      <c r="A10" s="2" t="s">
        <v>159</v>
      </c>
      <c r="E10" s="79">
        <v>0</v>
      </c>
    </row>
    <row r="11" spans="2:5" ht="12.75">
      <c r="B11" s="56" t="s">
        <v>123</v>
      </c>
      <c r="E11" s="38"/>
    </row>
    <row r="12" spans="2:5" ht="12.75">
      <c r="B12" s="56" t="s">
        <v>147</v>
      </c>
      <c r="E12" s="38"/>
    </row>
    <row r="13" ht="12.75">
      <c r="E13" s="38"/>
    </row>
    <row r="14" spans="1:6" ht="12.75">
      <c r="A14" s="78" t="s">
        <v>150</v>
      </c>
      <c r="B14" s="78"/>
      <c r="C14" s="78"/>
      <c r="D14" s="78"/>
      <c r="E14" s="98">
        <f>SUM(E10:E13)</f>
        <v>0</v>
      </c>
      <c r="F14" s="78"/>
    </row>
    <row r="15" spans="1:6" ht="12.75">
      <c r="A15" s="78"/>
      <c r="B15" s="78"/>
      <c r="C15" s="78"/>
      <c r="D15" s="78"/>
      <c r="E15" s="98"/>
      <c r="F15" s="78"/>
    </row>
    <row r="16" spans="1:6" ht="12.75">
      <c r="A16" s="2" t="s">
        <v>153</v>
      </c>
      <c r="B16" s="78"/>
      <c r="C16" s="78"/>
      <c r="D16" s="78"/>
      <c r="E16" s="98"/>
      <c r="F16" s="78"/>
    </row>
    <row r="17" spans="1:6" ht="12.75">
      <c r="A17" s="2" t="s">
        <v>152</v>
      </c>
      <c r="B17" s="78"/>
      <c r="C17" s="78"/>
      <c r="D17" s="78"/>
      <c r="E17" s="98"/>
      <c r="F17" s="78"/>
    </row>
    <row r="18" spans="1:6" ht="12.75">
      <c r="A18" s="78" t="s">
        <v>151</v>
      </c>
      <c r="B18" s="78"/>
      <c r="C18" s="78"/>
      <c r="D18" s="78"/>
      <c r="E18" s="98">
        <v>0</v>
      </c>
      <c r="F18" s="78"/>
    </row>
    <row r="19" spans="1:6" ht="13.5" thickBot="1">
      <c r="A19" s="78" t="s">
        <v>149</v>
      </c>
      <c r="B19" s="78"/>
      <c r="C19" s="78"/>
      <c r="D19" s="78"/>
      <c r="E19" s="99">
        <f>E18-E14</f>
        <v>0</v>
      </c>
      <c r="F19" s="78"/>
    </row>
    <row r="20" ht="13.5" thickTop="1">
      <c r="E20" s="38"/>
    </row>
    <row r="21" spans="3:5" ht="12.75">
      <c r="C21" s="32" t="s">
        <v>99</v>
      </c>
      <c r="D21" s="32" t="s">
        <v>100</v>
      </c>
      <c r="E21" s="32" t="s">
        <v>87</v>
      </c>
    </row>
    <row r="22" ht="12.75">
      <c r="E22" s="38"/>
    </row>
    <row r="23" spans="1:5" ht="12.75">
      <c r="A23" s="2" t="s">
        <v>155</v>
      </c>
      <c r="C23" s="65">
        <v>0</v>
      </c>
      <c r="D23" s="65">
        <v>12310</v>
      </c>
      <c r="E23" s="65">
        <f>C23+D23</f>
        <v>12310</v>
      </c>
    </row>
    <row r="24" ht="12.75">
      <c r="B24" s="36"/>
    </row>
    <row r="26" spans="1:5" ht="12.75">
      <c r="A26" s="64" t="s">
        <v>112</v>
      </c>
      <c r="B26" s="31"/>
      <c r="C26" s="31"/>
      <c r="D26" s="31"/>
      <c r="E26" s="31"/>
    </row>
    <row r="27" spans="1:5" ht="12.75">
      <c r="A27" s="31" t="s">
        <v>148</v>
      </c>
      <c r="B27" s="31"/>
      <c r="C27" s="31"/>
      <c r="D27" s="31"/>
      <c r="E27" s="31"/>
    </row>
    <row r="28" spans="1:5" ht="12.75">
      <c r="A28" s="31" t="s">
        <v>117</v>
      </c>
      <c r="B28" s="31"/>
      <c r="C28" s="31"/>
      <c r="D28" s="31"/>
      <c r="E28" s="31"/>
    </row>
    <row r="29" spans="1:5" ht="12.75">
      <c r="A29" s="47" t="str">
        <f>SharedInputs!B2</f>
        <v>TWELVE MONTHS ENDED SEPTEMBER 30, 2008</v>
      </c>
      <c r="B29" s="31"/>
      <c r="C29" s="31"/>
      <c r="D29" s="31"/>
      <c r="E29" s="31"/>
    </row>
    <row r="31" spans="1:5" ht="12.75">
      <c r="A31" s="105" t="s">
        <v>163</v>
      </c>
      <c r="B31" s="104"/>
      <c r="C31" s="104"/>
      <c r="D31" s="104"/>
      <c r="E31" s="104"/>
    </row>
    <row r="32" spans="3:6" ht="15.75">
      <c r="C32" s="32"/>
      <c r="D32" s="32"/>
      <c r="E32" s="95" t="s">
        <v>93</v>
      </c>
      <c r="F32" s="96"/>
    </row>
    <row r="33" ht="12.75">
      <c r="F33" s="38"/>
    </row>
    <row r="34" spans="1:6" ht="12.75">
      <c r="A34" s="2" t="s">
        <v>122</v>
      </c>
      <c r="E34" s="77">
        <v>0</v>
      </c>
      <c r="F34" s="53"/>
    </row>
    <row r="35" spans="5:6" ht="12.75">
      <c r="E35" s="77"/>
      <c r="F35" s="53"/>
    </row>
    <row r="36" spans="1:5" ht="12.75">
      <c r="A36" s="2" t="s">
        <v>159</v>
      </c>
      <c r="E36" s="79">
        <v>0</v>
      </c>
    </row>
    <row r="37" spans="2:5" ht="12.75">
      <c r="B37" s="56" t="s">
        <v>123</v>
      </c>
      <c r="E37" s="38"/>
    </row>
    <row r="38" spans="2:5" ht="12.75">
      <c r="B38" s="56" t="s">
        <v>147</v>
      </c>
      <c r="E38" s="38"/>
    </row>
    <row r="39" ht="12.75">
      <c r="E39" s="38"/>
    </row>
    <row r="40" spans="1:6" ht="12.75">
      <c r="A40" s="78" t="s">
        <v>150</v>
      </c>
      <c r="B40" s="78"/>
      <c r="C40" s="78"/>
      <c r="D40" s="78"/>
      <c r="E40" s="98">
        <f>SUM(E36:E39)</f>
        <v>0</v>
      </c>
      <c r="F40" s="78"/>
    </row>
    <row r="41" spans="1:6" ht="12.75">
      <c r="A41" s="78"/>
      <c r="B41" s="78"/>
      <c r="C41" s="78"/>
      <c r="D41" s="78"/>
      <c r="E41" s="98"/>
      <c r="F41" s="78"/>
    </row>
    <row r="42" spans="1:6" ht="12.75">
      <c r="A42" s="2" t="s">
        <v>154</v>
      </c>
      <c r="B42" s="78"/>
      <c r="C42" s="78"/>
      <c r="D42" s="78"/>
      <c r="E42" s="98"/>
      <c r="F42" s="78"/>
    </row>
    <row r="43" spans="1:6" ht="12.75">
      <c r="A43" s="78" t="s">
        <v>151</v>
      </c>
      <c r="B43" s="78"/>
      <c r="C43" s="78"/>
      <c r="D43" s="78"/>
      <c r="E43" s="98">
        <f>D48</f>
        <v>0</v>
      </c>
      <c r="F43" s="78"/>
    </row>
    <row r="44" spans="1:6" ht="13.5" thickBot="1">
      <c r="A44" s="78" t="s">
        <v>149</v>
      </c>
      <c r="B44" s="78"/>
      <c r="C44" s="78"/>
      <c r="D44" s="78"/>
      <c r="E44" s="99">
        <f>E43-E40</f>
        <v>0</v>
      </c>
      <c r="F44" s="78"/>
    </row>
    <row r="45" spans="1:6" ht="13.5" thickTop="1">
      <c r="A45" s="78"/>
      <c r="B45" s="78"/>
      <c r="C45" s="78"/>
      <c r="D45" s="78"/>
      <c r="E45" s="98"/>
      <c r="F45" s="78"/>
    </row>
    <row r="46" spans="1:3" ht="12.75">
      <c r="A46" s="73"/>
      <c r="C46" s="94"/>
    </row>
    <row r="47" spans="1:5" ht="12.75">
      <c r="A47" s="64" t="s">
        <v>112</v>
      </c>
      <c r="B47" s="31"/>
      <c r="C47" s="31"/>
      <c r="D47" s="31"/>
      <c r="E47" s="31"/>
    </row>
    <row r="48" spans="1:5" ht="12.75">
      <c r="A48" s="31"/>
      <c r="B48" s="31"/>
      <c r="C48" s="31"/>
      <c r="D48" s="31"/>
      <c r="E48" s="31"/>
    </row>
    <row r="49" spans="1:5" ht="12.75">
      <c r="A49" s="31" t="s">
        <v>121</v>
      </c>
      <c r="B49" s="31"/>
      <c r="C49" s="31"/>
      <c r="D49" s="31"/>
      <c r="E49" s="31"/>
    </row>
    <row r="50" spans="1:5" ht="12.75">
      <c r="A50" s="47" t="str">
        <f>SharedInputs!B2</f>
        <v>TWELVE MONTHS ENDED SEPTEMBER 30, 2008</v>
      </c>
      <c r="B50" s="31"/>
      <c r="C50" s="31"/>
      <c r="D50" s="31"/>
      <c r="E50" s="31"/>
    </row>
    <row r="52" spans="3:5" ht="15.75">
      <c r="C52" s="135" t="s">
        <v>93</v>
      </c>
      <c r="D52" s="135"/>
      <c r="E52" s="135"/>
    </row>
    <row r="54" spans="1:6" ht="12.75">
      <c r="A54" s="2" t="s">
        <v>122</v>
      </c>
      <c r="E54" s="77">
        <v>0</v>
      </c>
      <c r="F54" s="53"/>
    </row>
    <row r="55" spans="5:6" ht="12.75">
      <c r="E55" s="77"/>
      <c r="F55" s="53"/>
    </row>
    <row r="56" spans="1:5" ht="12.75">
      <c r="A56" s="2" t="s">
        <v>164</v>
      </c>
      <c r="E56" s="79">
        <v>12336</v>
      </c>
    </row>
    <row r="57" spans="2:5" ht="12.75">
      <c r="B57" s="56" t="s">
        <v>123</v>
      </c>
      <c r="E57" s="38"/>
    </row>
    <row r="58" spans="2:5" ht="12.75">
      <c r="B58" s="56" t="s">
        <v>147</v>
      </c>
      <c r="E58" s="38"/>
    </row>
    <row r="59" ht="12.75">
      <c r="E59" s="38"/>
    </row>
    <row r="60" spans="1:6" ht="12.75">
      <c r="A60" s="78" t="s">
        <v>150</v>
      </c>
      <c r="B60" s="78"/>
      <c r="C60" s="78"/>
      <c r="D60" s="78"/>
      <c r="E60" s="98">
        <v>0</v>
      </c>
      <c r="F60" s="78"/>
    </row>
    <row r="61" spans="1:6" ht="12.75">
      <c r="A61" s="78"/>
      <c r="B61" s="78"/>
      <c r="C61" s="78"/>
      <c r="D61" s="78"/>
      <c r="E61" s="98"/>
      <c r="F61" s="78"/>
    </row>
    <row r="62" spans="1:6" ht="12.75">
      <c r="A62" s="2" t="s">
        <v>153</v>
      </c>
      <c r="B62" s="78"/>
      <c r="C62" s="78"/>
      <c r="D62" s="78"/>
      <c r="E62" s="98"/>
      <c r="F62" s="78"/>
    </row>
    <row r="63" spans="1:6" ht="12.75">
      <c r="A63" s="2" t="s">
        <v>152</v>
      </c>
      <c r="B63" s="78"/>
      <c r="C63" s="78"/>
      <c r="D63" s="78"/>
      <c r="E63" s="98"/>
      <c r="F63" s="78"/>
    </row>
    <row r="64" spans="1:6" ht="12.75">
      <c r="A64" s="78" t="s">
        <v>165</v>
      </c>
      <c r="B64" s="78"/>
      <c r="C64" s="78"/>
      <c r="D64" s="78"/>
      <c r="E64" s="98">
        <v>0</v>
      </c>
      <c r="F64" s="78"/>
    </row>
    <row r="65" spans="1:6" ht="13.5" thickBot="1">
      <c r="A65" s="78" t="s">
        <v>162</v>
      </c>
      <c r="B65" s="78"/>
      <c r="C65" s="78"/>
      <c r="D65" s="78"/>
      <c r="E65" s="99">
        <f>E64-E60</f>
        <v>0</v>
      </c>
      <c r="F65" s="78"/>
    </row>
    <row r="66" ht="13.5" thickTop="1">
      <c r="E66" s="38"/>
    </row>
    <row r="67" spans="3:5" ht="12.75">
      <c r="C67" s="32" t="s">
        <v>99</v>
      </c>
      <c r="D67" s="32" t="s">
        <v>100</v>
      </c>
      <c r="E67" s="32" t="s">
        <v>87</v>
      </c>
    </row>
    <row r="68" ht="12.75">
      <c r="E68" s="38"/>
    </row>
    <row r="69" spans="1:5" ht="12.75">
      <c r="A69" s="2" t="s">
        <v>155</v>
      </c>
      <c r="C69" s="65">
        <v>0</v>
      </c>
      <c r="D69" s="65">
        <v>0</v>
      </c>
      <c r="E69" s="65">
        <f>C69+D69</f>
        <v>0</v>
      </c>
    </row>
    <row r="70" ht="12.75">
      <c r="B70" s="36"/>
    </row>
  </sheetData>
  <sheetProtection/>
  <mergeCells count="2">
    <mergeCell ref="C6:E6"/>
    <mergeCell ref="C52:E52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&amp;L&amp;"Abadi MT Condensed Light,Regular"File:&amp;F/&amp;A&amp;R&amp;"Abadi MT Condensed Light,Regular"tlk - Rates &amp;D</oddFooter>
  </headerFooter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6.421875" style="2" customWidth="1"/>
    <col min="4" max="4" width="16.7109375" style="2" customWidth="1"/>
    <col min="5" max="5" width="2.7109375" style="2" customWidth="1"/>
    <col min="6" max="6" width="13.00390625" style="2" customWidth="1"/>
    <col min="7" max="7" width="11.8515625" style="2" customWidth="1"/>
    <col min="8" max="8" width="11.7109375" style="2" customWidth="1"/>
    <col min="9" max="9" width="12.421875" style="2" customWidth="1"/>
    <col min="10" max="16384" width="9.140625" style="2" customWidth="1"/>
  </cols>
  <sheetData>
    <row r="1" spans="1:4" s="68" customFormat="1" ht="15.75">
      <c r="A1" s="67" t="s">
        <v>113</v>
      </c>
      <c r="B1" s="66"/>
      <c r="C1" s="66"/>
      <c r="D1" s="66"/>
    </row>
    <row r="2" spans="1:4" ht="12.75">
      <c r="A2" s="30"/>
      <c r="B2" s="31"/>
      <c r="C2" s="31"/>
      <c r="D2" s="31"/>
    </row>
    <row r="3" spans="1:4" ht="12.75">
      <c r="A3" s="30" t="s">
        <v>101</v>
      </c>
      <c r="B3" s="31"/>
      <c r="C3" s="31"/>
      <c r="D3" s="31"/>
    </row>
    <row r="4" spans="1:4" ht="12.75">
      <c r="A4" s="47" t="str">
        <f>FranchiseWA!A4</f>
        <v>TWELVE MONTHS ENDED SEPTEMBER 30, 2008</v>
      </c>
      <c r="B4" s="31"/>
      <c r="C4" s="31"/>
      <c r="D4" s="31"/>
    </row>
    <row r="7" spans="2:4" ht="12.75">
      <c r="B7" s="35" t="s">
        <v>102</v>
      </c>
      <c r="C7" s="35" t="s">
        <v>118</v>
      </c>
      <c r="D7" s="35" t="s">
        <v>119</v>
      </c>
    </row>
    <row r="8" spans="2:4" ht="12.75">
      <c r="B8" s="35"/>
      <c r="D8" s="5"/>
    </row>
    <row r="9" spans="2:9" ht="12.75">
      <c r="B9" s="76">
        <v>39356</v>
      </c>
      <c r="C9" s="127">
        <v>1045140.94</v>
      </c>
      <c r="D9" s="127">
        <v>347048.5</v>
      </c>
      <c r="F9" s="72"/>
      <c r="G9" s="103" t="s">
        <v>201</v>
      </c>
      <c r="H9" s="72"/>
      <c r="I9" s="72"/>
    </row>
    <row r="10" spans="2:9" ht="12.75">
      <c r="B10" s="76">
        <v>39387</v>
      </c>
      <c r="C10" s="127">
        <v>1124650.13</v>
      </c>
      <c r="D10" s="127">
        <v>661114.84</v>
      </c>
      <c r="F10" s="72"/>
      <c r="G10" s="103"/>
      <c r="H10" s="72"/>
      <c r="I10" s="72"/>
    </row>
    <row r="11" spans="2:9" ht="12.75">
      <c r="B11" s="76">
        <v>39417</v>
      </c>
      <c r="C11" s="127">
        <v>1381539.75</v>
      </c>
      <c r="D11" s="127">
        <v>1177073.31</v>
      </c>
      <c r="F11" s="72"/>
      <c r="G11" s="103"/>
      <c r="H11" s="72"/>
      <c r="I11" s="72"/>
    </row>
    <row r="12" spans="2:9" ht="12.75">
      <c r="B12" s="76">
        <v>39448</v>
      </c>
      <c r="C12" s="127">
        <v>1491180.26</v>
      </c>
      <c r="D12" s="127">
        <v>1330603.79</v>
      </c>
      <c r="F12" s="72"/>
      <c r="G12" s="103"/>
      <c r="H12" s="72"/>
      <c r="I12" s="72"/>
    </row>
    <row r="13" spans="2:9" ht="12.75">
      <c r="B13" s="76">
        <v>39479</v>
      </c>
      <c r="C13" s="127">
        <v>1621389.68</v>
      </c>
      <c r="D13" s="127">
        <v>1452168.52</v>
      </c>
      <c r="E13" s="33"/>
      <c r="F13" s="72"/>
      <c r="G13" s="103"/>
      <c r="H13" s="72"/>
      <c r="I13" s="72"/>
    </row>
    <row r="14" spans="2:9" ht="12.75">
      <c r="B14" s="76">
        <v>39508</v>
      </c>
      <c r="C14" s="127">
        <v>1340348.75</v>
      </c>
      <c r="D14" s="127">
        <v>989779.78</v>
      </c>
      <c r="E14" s="33"/>
      <c r="F14" s="72"/>
      <c r="G14" s="103"/>
      <c r="H14" s="72"/>
      <c r="I14" s="72"/>
    </row>
    <row r="15" spans="2:9" ht="12.75">
      <c r="B15" s="76">
        <v>39539</v>
      </c>
      <c r="C15" s="127">
        <v>1312547.89</v>
      </c>
      <c r="D15" s="127">
        <v>917453.32</v>
      </c>
      <c r="I15" s="72"/>
    </row>
    <row r="16" spans="2:9" ht="12.75">
      <c r="B16" s="76">
        <v>39569</v>
      </c>
      <c r="C16" s="127">
        <v>1180323.81</v>
      </c>
      <c r="D16" s="127">
        <v>627104.08</v>
      </c>
      <c r="F16" s="72"/>
      <c r="G16" s="103"/>
      <c r="H16" s="72"/>
      <c r="I16" s="72"/>
    </row>
    <row r="17" spans="2:9" ht="12.75">
      <c r="B17" s="76">
        <v>39600</v>
      </c>
      <c r="C17" s="127">
        <v>1141127.35</v>
      </c>
      <c r="D17" s="127">
        <v>342404.01</v>
      </c>
      <c r="F17" s="72"/>
      <c r="G17" s="103"/>
      <c r="H17" s="72"/>
      <c r="I17" s="72"/>
    </row>
    <row r="18" spans="2:9" ht="12.75">
      <c r="B18" s="76">
        <v>39630</v>
      </c>
      <c r="C18" s="127">
        <v>1135353.31</v>
      </c>
      <c r="D18" s="127">
        <v>221979.66</v>
      </c>
      <c r="F18" s="72"/>
      <c r="G18" s="103"/>
      <c r="H18" s="72"/>
      <c r="I18" s="72"/>
    </row>
    <row r="19" spans="2:9" ht="12.75">
      <c r="B19" s="76">
        <v>39661</v>
      </c>
      <c r="C19" s="127">
        <v>1269557.57</v>
      </c>
      <c r="D19" s="127">
        <v>187820.36</v>
      </c>
      <c r="F19" s="72"/>
      <c r="G19" s="103"/>
      <c r="H19" s="72"/>
      <c r="I19" s="72"/>
    </row>
    <row r="20" spans="2:9" ht="12.75">
      <c r="B20" s="76">
        <v>39692</v>
      </c>
      <c r="C20" s="127">
        <v>1261227.39</v>
      </c>
      <c r="D20" s="127">
        <v>201194.68</v>
      </c>
      <c r="E20" s="33"/>
      <c r="I20" s="72"/>
    </row>
    <row r="21" spans="3:7" ht="12.75">
      <c r="C21" s="34"/>
      <c r="D21" s="34"/>
      <c r="F21" s="72"/>
      <c r="G21" s="72"/>
    </row>
    <row r="22" spans="1:9" ht="12.75">
      <c r="A22" s="2" t="s">
        <v>103</v>
      </c>
      <c r="C22" s="37">
        <f>SUM(C9:C20)</f>
        <v>15304386.830000002</v>
      </c>
      <c r="D22" s="37">
        <f>SUM(D9:D20)</f>
        <v>8455744.850000001</v>
      </c>
      <c r="E22" s="100"/>
      <c r="F22" s="72"/>
      <c r="G22" s="100"/>
      <c r="H22" s="100"/>
      <c r="I22" s="100"/>
    </row>
    <row r="23" spans="3:8" ht="12.75">
      <c r="C23" s="37"/>
      <c r="D23" s="37"/>
      <c r="E23" s="100"/>
      <c r="F23" s="72"/>
      <c r="G23" s="72"/>
      <c r="H23" s="100"/>
    </row>
    <row r="24" spans="1:6" ht="12.75">
      <c r="A24" s="2" t="s">
        <v>202</v>
      </c>
      <c r="C24" s="128">
        <f>15314616-14164</f>
        <v>15300452</v>
      </c>
      <c r="D24" s="128">
        <v>8394476</v>
      </c>
      <c r="E24" s="72"/>
      <c r="F24" s="2" t="s">
        <v>120</v>
      </c>
    </row>
    <row r="25" spans="2:6" ht="12.75">
      <c r="B25" s="2" t="s">
        <v>203</v>
      </c>
      <c r="C25" s="129">
        <f>ROUND(-C36,0)</f>
        <v>26833</v>
      </c>
      <c r="D25" s="129">
        <f>ROUND(-D36,0)</f>
        <v>17897</v>
      </c>
      <c r="E25" s="72"/>
      <c r="F25" s="72"/>
    </row>
    <row r="26" spans="3:5" ht="12.75">
      <c r="C26" s="53"/>
      <c r="D26" s="53"/>
      <c r="E26" s="70"/>
    </row>
    <row r="27" spans="1:6" ht="13.5" thickBot="1">
      <c r="A27" s="2" t="s">
        <v>104</v>
      </c>
      <c r="C27" s="102">
        <f>C22-C24+C25</f>
        <v>30767.830000001937</v>
      </c>
      <c r="D27" s="102">
        <f>D22-D24+D25</f>
        <v>79165.85000000149</v>
      </c>
      <c r="E27" s="72"/>
      <c r="F27" s="72"/>
    </row>
    <row r="28" ht="13.5" thickTop="1">
      <c r="D28" s="69"/>
    </row>
    <row r="29" spans="3:6" ht="12.75">
      <c r="C29" s="100"/>
      <c r="D29" s="100"/>
      <c r="F29" s="72"/>
    </row>
    <row r="30" spans="1:6" ht="12.75">
      <c r="A30" s="2" t="s">
        <v>166</v>
      </c>
      <c r="D30" s="33"/>
      <c r="F30" s="72"/>
    </row>
    <row r="31" spans="2:4" ht="12.75">
      <c r="B31" s="2" t="s">
        <v>167</v>
      </c>
      <c r="D31" s="33"/>
    </row>
    <row r="32" spans="2:4" ht="12.75">
      <c r="B32" s="2" t="s">
        <v>168</v>
      </c>
      <c r="D32" s="33"/>
    </row>
    <row r="33" ht="12.75">
      <c r="D33" s="33"/>
    </row>
    <row r="34" spans="1:4" ht="12.75">
      <c r="A34" s="130" t="s">
        <v>204</v>
      </c>
      <c r="B34" s="123" t="s">
        <v>169</v>
      </c>
      <c r="C34" s="33">
        <f>-40321.13-28299.68-40806.17-37064.96-51173.65</f>
        <v>-197665.59</v>
      </c>
      <c r="D34" s="33">
        <f>-26880.75-18866.45-27204.11-24709.98-34115.76</f>
        <v>-131777.05</v>
      </c>
    </row>
    <row r="35" spans="2:4" ht="12.75">
      <c r="B35" s="123" t="s">
        <v>170</v>
      </c>
      <c r="C35" s="33">
        <v>170833.01</v>
      </c>
      <c r="D35" s="33">
        <v>113879.97</v>
      </c>
    </row>
    <row r="36" spans="3:4" ht="12.75">
      <c r="C36" s="34">
        <f>SUM(C34:C35)</f>
        <v>-26832.579999999987</v>
      </c>
      <c r="D36" s="34">
        <f>SUM(D34:D35)</f>
        <v>-17897.079999999987</v>
      </c>
    </row>
    <row r="37" ht="12.75">
      <c r="D37" s="33"/>
    </row>
    <row r="38" ht="12.75">
      <c r="B38" s="2" t="s">
        <v>205</v>
      </c>
    </row>
    <row r="39" spans="2:4" ht="12.75">
      <c r="B39" s="123" t="s">
        <v>206</v>
      </c>
      <c r="C39" s="33">
        <f>C48</f>
        <v>26845.63</v>
      </c>
      <c r="D39" s="33">
        <f>D48</f>
        <v>17897.08</v>
      </c>
    </row>
    <row r="41" spans="2:4" ht="12.75">
      <c r="B41" s="2" t="s">
        <v>207</v>
      </c>
      <c r="C41" s="33">
        <f>C36+C39</f>
        <v>13.050000000013824</v>
      </c>
      <c r="D41" s="33">
        <f>D36+D39</f>
        <v>0</v>
      </c>
    </row>
    <row r="43" spans="2:4" ht="12.75">
      <c r="B43" s="74"/>
      <c r="C43" s="100"/>
      <c r="D43" s="100"/>
    </row>
    <row r="44" spans="3:4" ht="12.75">
      <c r="C44" s="100"/>
      <c r="D44" s="100"/>
    </row>
    <row r="45" spans="3:4" ht="12.75">
      <c r="C45" s="101"/>
      <c r="D45" s="101"/>
    </row>
    <row r="46" spans="2:4" ht="12.75">
      <c r="B46" s="123" t="s">
        <v>208</v>
      </c>
      <c r="C46" s="103">
        <v>51173.65</v>
      </c>
      <c r="D46" s="103">
        <v>34115.76</v>
      </c>
    </row>
    <row r="47" spans="2:4" ht="12.75">
      <c r="B47" s="131" t="s">
        <v>209</v>
      </c>
      <c r="C47" s="72">
        <v>24328.02</v>
      </c>
      <c r="D47" s="72">
        <v>16218.68</v>
      </c>
    </row>
    <row r="48" spans="2:4" ht="12.75">
      <c r="B48" s="123" t="s">
        <v>210</v>
      </c>
      <c r="C48" s="132">
        <f>C46-C47</f>
        <v>26845.63</v>
      </c>
      <c r="D48" s="132">
        <f>D46-D47</f>
        <v>17897.08</v>
      </c>
    </row>
    <row r="49" ht="12.75">
      <c r="D49" s="33"/>
    </row>
    <row r="50" spans="1:4" ht="12.75">
      <c r="A50" s="2" t="s">
        <v>211</v>
      </c>
      <c r="D50" s="33"/>
    </row>
  </sheetData>
  <sheetProtection/>
  <printOptions horizontalCentered="1"/>
  <pageMargins left="0.75" right="0.83" top="1" bottom="1" header="0.5" footer="0.5"/>
  <pageSetup horizontalDpi="300" verticalDpi="300" orientation="landscape" r:id="rId1"/>
  <headerFooter alignWithMargins="0">
    <oddFooter>&amp;L&amp;"Abadi MT Condensed Light,Regular"&amp;8File:&amp;F/&amp;A&amp;R&amp;"Abadi MT Condensed Light,Regular"&amp;8km- Rates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4.57421875" style="2" customWidth="1"/>
    <col min="2" max="5" width="11.7109375" style="2" customWidth="1"/>
    <col min="6" max="6" width="10.140625" style="2" bestFit="1" customWidth="1"/>
    <col min="7" max="16384" width="9.140625" style="2" customWidth="1"/>
  </cols>
  <sheetData>
    <row r="1" ht="12.75">
      <c r="K1" s="118" t="s">
        <v>175</v>
      </c>
    </row>
    <row r="2" spans="1:11" ht="12.75">
      <c r="A2" s="2" t="s">
        <v>105</v>
      </c>
      <c r="B2" s="110" t="s">
        <v>189</v>
      </c>
      <c r="C2" s="56"/>
      <c r="F2" s="114"/>
      <c r="G2" s="114"/>
      <c r="H2" s="114"/>
      <c r="K2" s="126" t="s">
        <v>190</v>
      </c>
    </row>
    <row r="3" spans="2:3" ht="12.75">
      <c r="B3" s="56"/>
      <c r="C3" s="56"/>
    </row>
    <row r="4" spans="1:2" ht="12.75">
      <c r="A4" s="2" t="s">
        <v>111</v>
      </c>
      <c r="B4" s="111" t="s">
        <v>112</v>
      </c>
    </row>
    <row r="5" spans="2:3" ht="12.75">
      <c r="B5" s="56"/>
      <c r="C5" s="56"/>
    </row>
    <row r="6" spans="1:3" ht="12.75">
      <c r="A6" s="1" t="s">
        <v>186</v>
      </c>
      <c r="B6" s="56"/>
      <c r="C6" s="56"/>
    </row>
    <row r="7" spans="1:11" ht="12.75">
      <c r="A7" s="123" t="s">
        <v>106</v>
      </c>
      <c r="B7" s="110">
        <v>0.002</v>
      </c>
      <c r="C7" s="110" t="s">
        <v>198</v>
      </c>
      <c r="D7" s="111"/>
      <c r="E7" s="111"/>
      <c r="F7" s="111"/>
      <c r="G7" s="111"/>
      <c r="H7" s="111"/>
      <c r="I7" s="111"/>
      <c r="K7" s="126" t="s">
        <v>193</v>
      </c>
    </row>
    <row r="8" spans="1:11" ht="12.75">
      <c r="A8" s="123" t="s">
        <v>107</v>
      </c>
      <c r="B8" s="112">
        <v>0.002507</v>
      </c>
      <c r="C8" s="112" t="s">
        <v>196</v>
      </c>
      <c r="D8" s="113"/>
      <c r="E8" s="113"/>
      <c r="F8" s="113"/>
      <c r="G8" s="113"/>
      <c r="H8" s="113"/>
      <c r="I8" s="113"/>
      <c r="K8" s="126" t="s">
        <v>197</v>
      </c>
    </row>
    <row r="9" ht="12.75">
      <c r="B9" s="56"/>
    </row>
    <row r="10" spans="1:2" ht="12.75">
      <c r="A10" s="1" t="s">
        <v>187</v>
      </c>
      <c r="B10" s="117">
        <v>0.35</v>
      </c>
    </row>
    <row r="11" ht="12.75"/>
    <row r="12" spans="2:10" ht="12.75">
      <c r="B12" s="35" t="s">
        <v>108</v>
      </c>
      <c r="C12" s="35" t="s">
        <v>109</v>
      </c>
      <c r="D12" s="35" t="s">
        <v>110</v>
      </c>
      <c r="E12" s="35" t="s">
        <v>174</v>
      </c>
      <c r="F12" s="136" t="s">
        <v>188</v>
      </c>
      <c r="G12" s="137"/>
      <c r="H12" s="137"/>
      <c r="I12" s="137"/>
      <c r="J12" s="137"/>
    </row>
    <row r="13" spans="1:11" ht="12.75">
      <c r="A13" s="1" t="s">
        <v>180</v>
      </c>
      <c r="B13" s="116">
        <v>408649214</v>
      </c>
      <c r="C13" s="116">
        <f>220019767+3485757</f>
        <v>223505524</v>
      </c>
      <c r="D13" s="116">
        <v>211113024</v>
      </c>
      <c r="E13" s="116">
        <f>88848590+529101</f>
        <v>89377691</v>
      </c>
      <c r="F13" s="137"/>
      <c r="G13" s="137"/>
      <c r="H13" s="137"/>
      <c r="I13" s="137"/>
      <c r="J13" s="137"/>
      <c r="K13" s="126" t="s">
        <v>190</v>
      </c>
    </row>
    <row r="14" spans="6:10" ht="12.75">
      <c r="F14" s="122"/>
      <c r="G14" s="122"/>
      <c r="H14" s="122"/>
      <c r="I14" s="122"/>
      <c r="J14" s="122"/>
    </row>
    <row r="15" ht="12.75"/>
    <row r="16" spans="1:6" ht="12.75" customHeight="1">
      <c r="A16" s="1" t="s">
        <v>182</v>
      </c>
      <c r="B16" s="35" t="s">
        <v>108</v>
      </c>
      <c r="C16" s="35" t="s">
        <v>109</v>
      </c>
      <c r="F16" s="124" t="s">
        <v>181</v>
      </c>
    </row>
    <row r="17" spans="1:11" ht="12.75">
      <c r="A17" s="138"/>
      <c r="B17" s="110">
        <v>0.03873</v>
      </c>
      <c r="C17" s="110">
        <v>0.03852</v>
      </c>
      <c r="F17" s="113" t="s">
        <v>192</v>
      </c>
      <c r="G17" s="111"/>
      <c r="H17" s="111"/>
      <c r="I17" s="111"/>
      <c r="K17" s="126" t="s">
        <v>193</v>
      </c>
    </row>
    <row r="18" spans="1:9" ht="12.75">
      <c r="A18" s="138"/>
      <c r="B18" s="1"/>
      <c r="D18" s="114"/>
      <c r="E18" s="114"/>
      <c r="G18" s="113"/>
      <c r="H18" s="113"/>
      <c r="I18" s="113"/>
    </row>
    <row r="19" spans="4:6" ht="12.75">
      <c r="D19" s="106"/>
      <c r="E19" s="106"/>
      <c r="F19" s="97"/>
    </row>
    <row r="20" spans="1:6" ht="12.75">
      <c r="A20" s="1"/>
      <c r="B20" s="1"/>
      <c r="C20" s="1"/>
      <c r="D20" s="107"/>
      <c r="E20" s="107"/>
      <c r="F20" s="97"/>
    </row>
    <row r="21" spans="4:6" ht="12.75">
      <c r="D21" s="97"/>
      <c r="E21" s="97"/>
      <c r="F21" s="97"/>
    </row>
    <row r="22" spans="1:12" ht="12.75">
      <c r="A22" s="1" t="s">
        <v>183</v>
      </c>
      <c r="B22" s="1"/>
      <c r="C22" s="1"/>
      <c r="D22" s="112">
        <v>0.076</v>
      </c>
      <c r="E22" s="54"/>
      <c r="F22" s="97"/>
      <c r="K22" s="126" t="s">
        <v>194</v>
      </c>
      <c r="L22" s="111"/>
    </row>
    <row r="23" spans="1:11" ht="12.75">
      <c r="A23" s="125" t="s">
        <v>184</v>
      </c>
      <c r="B23" s="125"/>
      <c r="C23" s="1"/>
      <c r="D23" s="115">
        <v>0.161553</v>
      </c>
      <c r="E23" s="110" t="s">
        <v>200</v>
      </c>
      <c r="F23" s="97"/>
      <c r="K23" s="126" t="s">
        <v>195</v>
      </c>
    </row>
    <row r="24" spans="1:5" ht="12.75">
      <c r="A24"/>
      <c r="D24" s="54"/>
      <c r="E24" s="1" t="s">
        <v>185</v>
      </c>
    </row>
    <row r="25" ht="12.75"/>
    <row r="26" ht="12.75"/>
    <row r="27" spans="3:10" ht="12.75">
      <c r="C27" s="126" t="s">
        <v>199</v>
      </c>
      <c r="D27" s="104"/>
      <c r="E27" s="114"/>
      <c r="F27" s="114"/>
      <c r="G27" s="114"/>
      <c r="H27" s="114"/>
      <c r="I27" s="114"/>
      <c r="J27" s="114"/>
    </row>
    <row r="28" spans="5:10" ht="12.75">
      <c r="E28" s="114"/>
      <c r="F28" s="114"/>
      <c r="G28" s="114"/>
      <c r="H28" s="114"/>
      <c r="I28" s="114"/>
      <c r="J28" s="114"/>
    </row>
    <row r="29" spans="5:10" ht="12.75">
      <c r="E29" s="114"/>
      <c r="F29" s="114"/>
      <c r="G29" s="114"/>
      <c r="H29" s="114"/>
      <c r="I29" s="114"/>
      <c r="J29" s="114"/>
    </row>
  </sheetData>
  <sheetProtection/>
  <mergeCells count="2">
    <mergeCell ref="F12:J13"/>
    <mergeCell ref="A17:A18"/>
  </mergeCells>
  <printOptions/>
  <pageMargins left="0.75" right="0.75" top="1" bottom="1" header="0.5" footer="0.5"/>
  <pageSetup horizontalDpi="300" verticalDpi="300" orientation="landscape" r:id="rId3"/>
  <headerFooter alignWithMargins="0">
    <oddHeader>&amp;C&amp;A</oddHeader>
    <oddFooter>&amp;C&amp;"Haettenschweiler,Regular"&amp;14Updated for 12/2005  LMA, 05/02/2006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60">
      <selection activeCell="A60" sqref="A60:E114"/>
    </sheetView>
  </sheetViews>
  <sheetFormatPr defaultColWidth="10.7109375" defaultRowHeight="12.75"/>
  <cols>
    <col min="1" max="4" width="10.7109375" style="80" customWidth="1"/>
    <col min="5" max="5" width="11.7109375" style="80" customWidth="1"/>
    <col min="6" max="16384" width="10.7109375" style="80" customWidth="1"/>
  </cols>
  <sheetData>
    <row r="1" spans="3:6" ht="12.75">
      <c r="C1" s="81" t="s">
        <v>112</v>
      </c>
      <c r="D1" s="82"/>
      <c r="F1" s="80" t="s">
        <v>156</v>
      </c>
    </row>
    <row r="2" spans="4:6" ht="12.75">
      <c r="D2" s="82"/>
      <c r="F2" s="80" t="s">
        <v>157</v>
      </c>
    </row>
    <row r="3" spans="3:6" ht="12.75">
      <c r="C3" s="83" t="s">
        <v>124</v>
      </c>
      <c r="D3" s="82"/>
      <c r="F3" s="80" t="s">
        <v>158</v>
      </c>
    </row>
    <row r="4" spans="3:4" ht="12.75">
      <c r="C4" s="83" t="s">
        <v>125</v>
      </c>
      <c r="D4" s="82"/>
    </row>
    <row r="5" spans="3:4" ht="12.75">
      <c r="C5" s="83" t="s">
        <v>126</v>
      </c>
      <c r="D5" s="82"/>
    </row>
    <row r="6" spans="3:4" ht="12.75">
      <c r="C6" s="93" t="str">
        <f>SharedInputs!B2</f>
        <v>TWELVE MONTHS ENDED SEPTEMBER 30, 2008</v>
      </c>
      <c r="D6" s="82"/>
    </row>
    <row r="9" ht="12.75">
      <c r="A9" s="84" t="s">
        <v>127</v>
      </c>
    </row>
    <row r="11" spans="1:7" ht="12.75">
      <c r="A11" s="80" t="s">
        <v>128</v>
      </c>
      <c r="D11" s="85"/>
      <c r="E11" s="108">
        <v>-571093</v>
      </c>
      <c r="G11" s="80" t="s">
        <v>173</v>
      </c>
    </row>
    <row r="12" ht="12.75">
      <c r="D12" s="85"/>
    </row>
    <row r="13" spans="1:4" ht="12.75">
      <c r="A13" s="80" t="s">
        <v>129</v>
      </c>
      <c r="D13" s="85"/>
    </row>
    <row r="14" spans="2:5" ht="12.75">
      <c r="B14" s="80" t="s">
        <v>130</v>
      </c>
      <c r="D14" s="92">
        <f>'CF WA Elec'!E13</f>
        <v>0.03863250484460739</v>
      </c>
      <c r="E14" s="80">
        <f>ROUND($E$11*D14,0)</f>
        <v>-22063</v>
      </c>
    </row>
    <row r="15" ht="12.75">
      <c r="D15" s="92"/>
    </row>
    <row r="16" spans="1:4" ht="12.75">
      <c r="A16" s="80" t="s">
        <v>131</v>
      </c>
      <c r="D16" s="92"/>
    </row>
    <row r="17" spans="2:5" ht="12.75">
      <c r="B17" s="80" t="s">
        <v>132</v>
      </c>
      <c r="D17" s="92">
        <f>'CF WA Elec'!E9</f>
        <v>0.002517303263429255</v>
      </c>
      <c r="E17" s="80">
        <f>ROUND($E$11*D17,0)</f>
        <v>-1438</v>
      </c>
    </row>
    <row r="18" ht="12.75">
      <c r="D18" s="92"/>
    </row>
    <row r="19" spans="1:4" ht="12.75">
      <c r="A19" s="80" t="s">
        <v>133</v>
      </c>
      <c r="D19" s="92"/>
    </row>
    <row r="20" spans="2:4" ht="12.75">
      <c r="B20" s="80" t="s">
        <v>134</v>
      </c>
      <c r="D20" s="92">
        <f>'CF WA Elec'!E11</f>
        <v>0.002</v>
      </c>
    </row>
    <row r="21" spans="2:4" ht="12.75">
      <c r="B21" s="80" t="s">
        <v>135</v>
      </c>
      <c r="D21" s="92">
        <f>'CF WA Elec'!E15</f>
        <v>0</v>
      </c>
    </row>
    <row r="22" spans="2:5" ht="12.75">
      <c r="B22" s="80" t="s">
        <v>136</v>
      </c>
      <c r="D22" s="86">
        <f>D20+D21</f>
        <v>0.002</v>
      </c>
      <c r="E22" s="80">
        <f>ROUND($E$11*D22,0)</f>
        <v>-1142</v>
      </c>
    </row>
    <row r="23" spans="4:5" ht="12.75">
      <c r="D23" s="85"/>
      <c r="E23" s="87"/>
    </row>
    <row r="24" spans="1:5" ht="12.75">
      <c r="A24" s="80" t="s">
        <v>137</v>
      </c>
      <c r="D24" s="85"/>
      <c r="E24" s="80">
        <f>SUM(E14:E22)</f>
        <v>-24643</v>
      </c>
    </row>
    <row r="25" spans="4:5" ht="12.75">
      <c r="D25" s="85"/>
      <c r="E25" s="87"/>
    </row>
    <row r="26" spans="1:5" ht="12.75">
      <c r="A26" s="80" t="s">
        <v>138</v>
      </c>
      <c r="D26" s="85"/>
      <c r="E26" s="80">
        <f>E11-E24</f>
        <v>-546450</v>
      </c>
    </row>
    <row r="27" ht="12.75">
      <c r="D27" s="85"/>
    </row>
    <row r="28" spans="1:5" ht="12.75">
      <c r="A28" s="80" t="s">
        <v>139</v>
      </c>
      <c r="D28" s="88">
        <v>0.35</v>
      </c>
      <c r="E28" s="80">
        <f>ROUND(E26*D28,0)</f>
        <v>-191258</v>
      </c>
    </row>
    <row r="29" spans="4:5" ht="12.75">
      <c r="D29" s="85"/>
      <c r="E29" s="87"/>
    </row>
    <row r="30" spans="1:5" ht="12.75">
      <c r="A30" s="80" t="s">
        <v>140</v>
      </c>
      <c r="D30" s="85"/>
      <c r="E30" s="89">
        <f>E26-E28</f>
        <v>-355192</v>
      </c>
    </row>
    <row r="31" ht="12.75">
      <c r="D31" s="85"/>
    </row>
    <row r="32" spans="1:5" ht="12.75">
      <c r="A32" s="90"/>
      <c r="B32" s="90"/>
      <c r="C32" s="90"/>
      <c r="D32" s="90"/>
      <c r="E32" s="90"/>
    </row>
    <row r="33" spans="1:4" ht="12.75">
      <c r="A33" s="84" t="s">
        <v>141</v>
      </c>
      <c r="D33" s="85"/>
    </row>
    <row r="34" ht="12.75">
      <c r="D34" s="85"/>
    </row>
    <row r="35" spans="1:7" ht="12.75">
      <c r="A35" s="80" t="s">
        <v>128</v>
      </c>
      <c r="D35" s="85"/>
      <c r="E35" s="108">
        <v>-259582</v>
      </c>
      <c r="G35" s="80" t="s">
        <v>173</v>
      </c>
    </row>
    <row r="36" ht="12.75">
      <c r="D36" s="85"/>
    </row>
    <row r="37" spans="1:4" ht="12.75">
      <c r="A37" s="80" t="s">
        <v>129</v>
      </c>
      <c r="D37" s="85"/>
    </row>
    <row r="38" spans="2:5" ht="12.75">
      <c r="B38" s="80" t="s">
        <v>142</v>
      </c>
      <c r="D38" s="92">
        <f>'CF ID Elec'!E15</f>
        <v>0.012216</v>
      </c>
      <c r="E38" s="80">
        <f>ROUND($E$35*D38,0)</f>
        <v>-3171</v>
      </c>
    </row>
    <row r="39" ht="12.75">
      <c r="D39" s="92"/>
    </row>
    <row r="40" spans="1:4" ht="12.75">
      <c r="A40" s="80" t="s">
        <v>131</v>
      </c>
      <c r="D40" s="92"/>
    </row>
    <row r="41" spans="2:5" ht="12.75">
      <c r="B41" s="80" t="s">
        <v>132</v>
      </c>
      <c r="D41" s="92">
        <f>'CF ID Elec'!E11</f>
        <v>0.002528</v>
      </c>
      <c r="E41" s="80">
        <f>ROUND($E$35*D41,0)</f>
        <v>-656</v>
      </c>
    </row>
    <row r="42" ht="12.75">
      <c r="D42" s="92"/>
    </row>
    <row r="43" spans="1:4" ht="12.75">
      <c r="A43" s="80" t="s">
        <v>133</v>
      </c>
      <c r="D43" s="92"/>
    </row>
    <row r="44" spans="2:5" ht="12.75">
      <c r="B44" s="80" t="s">
        <v>134</v>
      </c>
      <c r="D44" s="92">
        <f>'CF ID Elec'!E13</f>
        <v>0.002507</v>
      </c>
      <c r="E44" s="80">
        <f>ROUND($E$35*D44,0)</f>
        <v>-651</v>
      </c>
    </row>
    <row r="45" spans="4:5" ht="12.75">
      <c r="D45" s="85"/>
      <c r="E45" s="87"/>
    </row>
    <row r="46" spans="1:5" ht="12.75">
      <c r="A46" s="80" t="s">
        <v>137</v>
      </c>
      <c r="D46" s="85"/>
      <c r="E46" s="80">
        <f>SUM(E38:E44)</f>
        <v>-4478</v>
      </c>
    </row>
    <row r="47" spans="4:5" ht="12.75">
      <c r="D47" s="85"/>
      <c r="E47" s="87"/>
    </row>
    <row r="48" spans="1:5" ht="12.75">
      <c r="A48" s="80" t="s">
        <v>138</v>
      </c>
      <c r="D48" s="85"/>
      <c r="E48" s="80">
        <f>E35-E46</f>
        <v>-255104</v>
      </c>
    </row>
    <row r="49" ht="12.75">
      <c r="D49" s="85"/>
    </row>
    <row r="50" spans="1:5" ht="12.75">
      <c r="A50" s="80" t="s">
        <v>139</v>
      </c>
      <c r="D50" s="88">
        <v>0.35</v>
      </c>
      <c r="E50" s="80">
        <f>ROUND(E48*D50,0)</f>
        <v>-89286</v>
      </c>
    </row>
    <row r="51" spans="4:5" ht="12.75">
      <c r="D51" s="85"/>
      <c r="E51" s="87"/>
    </row>
    <row r="52" spans="1:5" ht="12.75">
      <c r="A52" s="80" t="s">
        <v>140</v>
      </c>
      <c r="D52" s="85"/>
      <c r="E52" s="89">
        <f>E48-E50</f>
        <v>-165818</v>
      </c>
    </row>
    <row r="60" spans="3:4" ht="12.75">
      <c r="C60" s="81" t="s">
        <v>112</v>
      </c>
      <c r="D60" s="82"/>
    </row>
    <row r="61" ht="12.75">
      <c r="D61" s="82"/>
    </row>
    <row r="62" spans="3:4" ht="12.75">
      <c r="C62" s="83" t="s">
        <v>124</v>
      </c>
      <c r="D62" s="82"/>
    </row>
    <row r="63" spans="3:4" ht="12.75">
      <c r="C63" s="83" t="s">
        <v>125</v>
      </c>
      <c r="D63" s="82"/>
    </row>
    <row r="64" spans="3:4" ht="12.75">
      <c r="C64" s="83" t="s">
        <v>143</v>
      </c>
      <c r="D64" s="82"/>
    </row>
    <row r="65" spans="3:4" ht="12.75">
      <c r="C65" s="91" t="str">
        <f>C6</f>
        <v>TWELVE MONTHS ENDED SEPTEMBER 30, 2008</v>
      </c>
      <c r="D65" s="82"/>
    </row>
    <row r="67" ht="12.75">
      <c r="A67" s="84" t="s">
        <v>144</v>
      </c>
    </row>
    <row r="69" spans="1:7" ht="12.75">
      <c r="A69" s="80" t="s">
        <v>128</v>
      </c>
      <c r="D69" s="85"/>
      <c r="E69" s="108">
        <v>7616064</v>
      </c>
      <c r="G69" s="80" t="s">
        <v>173</v>
      </c>
    </row>
    <row r="70" ht="12.75">
      <c r="D70" s="85"/>
    </row>
    <row r="71" spans="1:5" ht="12.75">
      <c r="A71" s="80" t="s">
        <v>145</v>
      </c>
      <c r="D71" s="85"/>
      <c r="E71" s="109">
        <v>6057247</v>
      </c>
    </row>
    <row r="72" ht="12.75">
      <c r="D72" s="85"/>
    </row>
    <row r="73" spans="1:4" ht="12.75">
      <c r="A73" s="80" t="s">
        <v>129</v>
      </c>
      <c r="D73" s="85"/>
    </row>
    <row r="74" spans="2:5" ht="12.75">
      <c r="B74" s="80" t="s">
        <v>130</v>
      </c>
      <c r="D74" s="92">
        <f>'CF WA Gas'!E13</f>
        <v>0.03842301713741983</v>
      </c>
      <c r="E74" s="80">
        <f>ROUND($E$69*D74,0)</f>
        <v>292632</v>
      </c>
    </row>
    <row r="75" ht="12.75">
      <c r="D75" s="92"/>
    </row>
    <row r="76" spans="1:4" ht="12.75">
      <c r="A76" s="80" t="s">
        <v>131</v>
      </c>
      <c r="D76" s="92"/>
    </row>
    <row r="77" spans="2:5" ht="12.75">
      <c r="B77" s="80" t="s">
        <v>132</v>
      </c>
      <c r="D77" s="92">
        <f>'CF WA Gas'!E9</f>
        <v>0.0025177274813127214</v>
      </c>
      <c r="E77" s="80">
        <f>ROUND($E$69*D77,0)</f>
        <v>19175</v>
      </c>
    </row>
    <row r="78" ht="12.75">
      <c r="D78" s="92"/>
    </row>
    <row r="79" spans="1:4" ht="12.75">
      <c r="A79" s="80" t="s">
        <v>133</v>
      </c>
      <c r="D79" s="92"/>
    </row>
    <row r="80" spans="2:4" ht="12.75">
      <c r="B80" s="80" t="s">
        <v>134</v>
      </c>
      <c r="D80" s="92">
        <f>'CF WA Gas'!E11</f>
        <v>0.002</v>
      </c>
    </row>
    <row r="81" spans="2:4" ht="12.75">
      <c r="B81" s="80" t="s">
        <v>135</v>
      </c>
      <c r="D81" s="92">
        <f>'CF WA Gas'!E15</f>
        <v>0</v>
      </c>
    </row>
    <row r="82" spans="2:5" ht="12.75">
      <c r="B82" s="80" t="s">
        <v>136</v>
      </c>
      <c r="D82" s="86">
        <f>D80+D81</f>
        <v>0.002</v>
      </c>
      <c r="E82" s="80">
        <f>ROUND($E$69*D82,0)</f>
        <v>15232</v>
      </c>
    </row>
    <row r="83" spans="4:5" ht="12.75">
      <c r="D83" s="85"/>
      <c r="E83" s="87"/>
    </row>
    <row r="84" spans="1:5" ht="12.75">
      <c r="A84" s="80" t="s">
        <v>137</v>
      </c>
      <c r="D84" s="85"/>
      <c r="E84" s="80">
        <f>SUM(E71:E82)</f>
        <v>6384286</v>
      </c>
    </row>
    <row r="85" spans="4:5" ht="12.75">
      <c r="D85" s="85"/>
      <c r="E85" s="87"/>
    </row>
    <row r="86" spans="1:5" ht="12.75">
      <c r="A86" s="80" t="s">
        <v>138</v>
      </c>
      <c r="D86" s="85"/>
      <c r="E86" s="80">
        <f>E69-E84</f>
        <v>1231778</v>
      </c>
    </row>
    <row r="87" ht="12.75">
      <c r="D87" s="85"/>
    </row>
    <row r="88" spans="1:5" ht="12.75">
      <c r="A88" s="80" t="s">
        <v>139</v>
      </c>
      <c r="D88" s="88">
        <v>0.35</v>
      </c>
      <c r="E88" s="80">
        <f>ROUND(E86*D88,0)</f>
        <v>431122</v>
      </c>
    </row>
    <row r="89" spans="4:5" ht="12.75">
      <c r="D89" s="85"/>
      <c r="E89" s="87"/>
    </row>
    <row r="90" spans="1:5" ht="12.75">
      <c r="A90" s="80" t="s">
        <v>140</v>
      </c>
      <c r="D90" s="85"/>
      <c r="E90" s="89">
        <f>E86-E88</f>
        <v>800656</v>
      </c>
    </row>
    <row r="91" ht="12.75">
      <c r="D91" s="85"/>
    </row>
    <row r="92" spans="1:5" ht="12.75">
      <c r="A92" s="90"/>
      <c r="B92" s="90"/>
      <c r="C92" s="90"/>
      <c r="D92" s="90"/>
      <c r="E92" s="90"/>
    </row>
    <row r="93" spans="1:4" ht="12.75">
      <c r="A93" s="84" t="s">
        <v>146</v>
      </c>
      <c r="D93" s="85"/>
    </row>
    <row r="94" ht="12.75">
      <c r="D94" s="85"/>
    </row>
    <row r="95" spans="1:7" ht="12.75">
      <c r="A95" s="80" t="s">
        <v>128</v>
      </c>
      <c r="D95" s="85"/>
      <c r="E95" s="108">
        <v>3242908</v>
      </c>
      <c r="G95" s="80" t="s">
        <v>173</v>
      </c>
    </row>
    <row r="96" ht="12.75">
      <c r="D96" s="85"/>
    </row>
    <row r="97" spans="1:5" ht="12.75">
      <c r="A97" s="80" t="s">
        <v>145</v>
      </c>
      <c r="D97" s="85"/>
      <c r="E97" s="109">
        <v>2520433</v>
      </c>
    </row>
    <row r="98" ht="12.75">
      <c r="D98" s="85"/>
    </row>
    <row r="99" spans="1:4" ht="12.75">
      <c r="A99" s="80" t="s">
        <v>129</v>
      </c>
      <c r="D99" s="85"/>
    </row>
    <row r="100" spans="2:5" ht="12.75">
      <c r="B100" s="80" t="s">
        <v>142</v>
      </c>
      <c r="D100" s="92">
        <f>'CF ID Gas'!E15</f>
        <v>0.012216</v>
      </c>
      <c r="E100" s="80">
        <f>ROUND(($E$95-E97)*D100,0)</f>
        <v>8826</v>
      </c>
    </row>
    <row r="101" ht="12.75">
      <c r="D101" s="92"/>
    </row>
    <row r="102" spans="1:4" ht="12.75">
      <c r="A102" s="80" t="s">
        <v>131</v>
      </c>
      <c r="D102" s="92"/>
    </row>
    <row r="103" spans="2:5" ht="12.75">
      <c r="B103" s="80" t="s">
        <v>132</v>
      </c>
      <c r="D103" s="92">
        <f>'CF ID Gas'!E11</f>
        <v>0.002528</v>
      </c>
      <c r="E103" s="80">
        <f>ROUND($E$95*D103,0)</f>
        <v>8198</v>
      </c>
    </row>
    <row r="104" ht="12.75">
      <c r="D104" s="92"/>
    </row>
    <row r="105" spans="1:4" ht="12.75">
      <c r="A105" s="80" t="s">
        <v>133</v>
      </c>
      <c r="D105" s="92"/>
    </row>
    <row r="106" spans="2:5" ht="12.75">
      <c r="B106" s="80" t="s">
        <v>134</v>
      </c>
      <c r="D106" s="92">
        <f>'CF ID Gas'!E13</f>
        <v>0.002507</v>
      </c>
      <c r="E106" s="80">
        <f>ROUND($E$95*D106,0)</f>
        <v>8130</v>
      </c>
    </row>
    <row r="107" spans="4:5" ht="12.75">
      <c r="D107" s="85"/>
      <c r="E107" s="87"/>
    </row>
    <row r="108" spans="1:5" ht="12.75">
      <c r="A108" s="80" t="s">
        <v>137</v>
      </c>
      <c r="D108" s="85"/>
      <c r="E108" s="80">
        <f>SUM(E97:E106)</f>
        <v>2545587</v>
      </c>
    </row>
    <row r="109" spans="4:5" ht="12.75">
      <c r="D109" s="85"/>
      <c r="E109" s="87"/>
    </row>
    <row r="110" spans="1:5" ht="12.75">
      <c r="A110" s="80" t="s">
        <v>138</v>
      </c>
      <c r="D110" s="85"/>
      <c r="E110" s="80">
        <f>E95-E108</f>
        <v>697321</v>
      </c>
    </row>
    <row r="111" ht="12.75">
      <c r="D111" s="85"/>
    </row>
    <row r="112" spans="1:5" ht="12.75">
      <c r="A112" s="80" t="s">
        <v>139</v>
      </c>
      <c r="D112" s="88">
        <v>0.35</v>
      </c>
      <c r="E112" s="80">
        <f>ROUND(E110*D112,0)</f>
        <v>244062</v>
      </c>
    </row>
    <row r="113" spans="4:5" ht="12.75">
      <c r="D113" s="85"/>
      <c r="E113" s="87"/>
    </row>
    <row r="114" spans="1:5" ht="12.75">
      <c r="A114" s="80" t="s">
        <v>140</v>
      </c>
      <c r="D114" s="85"/>
      <c r="E114" s="89">
        <f>E110-E112</f>
        <v>453259</v>
      </c>
    </row>
  </sheetData>
  <sheetProtection/>
  <printOptions horizontalCentered="1"/>
  <pageMargins left="0.75" right="0.75" top="0.68" bottom="0.75" header="0.5" footer="0.5"/>
  <pageSetup horizontalDpi="300" verticalDpi="300" orientation="portrait" scale="95" r:id="rId1"/>
  <headerFooter alignWithMargins="0">
    <oddFooter>&amp;L&amp;"Times New Roman,Regular"file:  &amp;F / &amp;A&amp;R&amp;"Times New Roman,Regular"tlk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rzk7kq</cp:lastModifiedBy>
  <cp:lastPrinted>2008-11-17T23:24:07Z</cp:lastPrinted>
  <dcterms:created xsi:type="dcterms:W3CDTF">1997-04-18T16:56:32Z</dcterms:created>
  <dcterms:modified xsi:type="dcterms:W3CDTF">2009-09-28T19:46:52Z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