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3620" activeTab="1"/>
  </bookViews>
  <sheets>
    <sheet name="3.04 CWC" sheetId="1" r:id="rId1"/>
    <sheet name="3.09  CWC Adj." sheetId="2" r:id="rId2"/>
    <sheet name="2009 GRC CWC" sheetId="3" r:id="rId3"/>
    <sheet name="PPXLSaveData0" sheetId="4" state="veryHidden" r:id="rId4"/>
    <sheet name="PPXLFunctions" sheetId="5" state="veryHidden" r:id="rId5"/>
    <sheet name="PPXLOpen" sheetId="6" state="veryHidden" r:id="rId6"/>
    <sheet name=" 3.05" sheetId="7" r:id="rId7"/>
    <sheet name="NOL Allocation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_123Graph_D" localSheetId="6" hidden="1">#REF!</definedName>
    <definedName name="__123Graph_D" hidden="1">#REF!</definedName>
    <definedName name="__123Graph_ECURRENT" hidden="1">'[3]ConsolidatingPL'!#REF!</definedName>
    <definedName name="_Fill" hidden="1">#REF!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6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un09">" BS!$AI$7:$AI$1643"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'3.04 CWC'!$B$1:$F$125</definedName>
    <definedName name="_xlnm.Print_Area" localSheetId="1">'3.09  CWC Adj.'!$B$1:$G$130</definedName>
    <definedName name="_xlnm.Print_Titles" localSheetId="0">'3.04 CWC'!$B:$C,'3.04 CWC'!$1:$15</definedName>
    <definedName name="_xlnm.Print_Titles" localSheetId="1">'3.09  CWC Adj.'!$1:$16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localSheetId="6" hidden="1">#REF!</definedName>
    <definedName name="Transfer" hidden="1">#REF!</definedName>
    <definedName name="Transfers" localSheetId="6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sharedStrings.xml><?xml version="1.0" encoding="utf-8"?>
<sst xmlns="http://schemas.openxmlformats.org/spreadsheetml/2006/main" count="415" uniqueCount="165">
  <si>
    <t xml:space="preserve">   Gas  Customer Deposits</t>
  </si>
  <si>
    <t xml:space="preserve">   Gas Customer Advances for Construction </t>
  </si>
  <si>
    <t xml:space="preserve">    FIT Taxes Accrued - Repair Allowance</t>
  </si>
  <si>
    <t xml:space="preserve">   Deferred Debits/Credits - Other</t>
  </si>
  <si>
    <t>For the Twelve Month Period Ended December 31, 2010</t>
  </si>
  <si>
    <t>December 2010</t>
  </si>
  <si>
    <t>PUGET SOUND ENERGY-ELECTRIC &amp; GAS</t>
  </si>
  <si>
    <t>FOR THE TWELVE MONTHS ENDED DECEMBER 31, 2010</t>
  </si>
  <si>
    <t>ALLOCATION METHODS</t>
  </si>
  <si>
    <t>Method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</si>
  <si>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</si>
  <si>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</si>
  <si>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</si>
  <si>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</si>
  <si>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</si>
  <si>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</si>
  <si>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</si>
  <si>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</si>
  <si>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</si>
  <si>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</si>
  <si>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</si>
  <si>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</si>
  <si>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</si>
  <si>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</si>
  <si>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</si>
  <si>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</si>
  <si>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</si>
  <si>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</si>
  <si>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December 2008-</t>
  </si>
  <si>
    <t xml:space="preserve">   Treasury Grant</t>
  </si>
  <si>
    <t>December 2008</t>
  </si>
  <si>
    <t>For the Twelve Month Period Ended December 31, 2008</t>
  </si>
  <si>
    <t>Gas CWIP</t>
  </si>
  <si>
    <t>UE-090704/05</t>
  </si>
  <si>
    <t>Allocator</t>
  </si>
  <si>
    <t>NOL</t>
  </si>
  <si>
    <t>Analysis of Tax Net Operating Losses</t>
  </si>
  <si>
    <t>2011 GRC</t>
  </si>
  <si>
    <t>Gross</t>
  </si>
  <si>
    <t>Tax Effected</t>
  </si>
  <si>
    <t>2009 NOL</t>
  </si>
  <si>
    <t>2010 NOL</t>
  </si>
  <si>
    <t>Total NOL</t>
  </si>
  <si>
    <t>2009 Bonus Depreciation</t>
  </si>
  <si>
    <t>2010 Bonus Depr (est)</t>
  </si>
  <si>
    <t>2009 Annalysis</t>
  </si>
  <si>
    <t xml:space="preserve"> 2009 Taxable Loss</t>
  </si>
  <si>
    <t xml:space="preserve"> 2009 NOL</t>
  </si>
  <si>
    <t xml:space="preserve"> Bonus Depr</t>
  </si>
  <si>
    <t>2010 Annalysis</t>
  </si>
  <si>
    <t xml:space="preserve"> 2010 Taxable Loss</t>
  </si>
  <si>
    <t xml:space="preserve"> 2010 NOL</t>
  </si>
  <si>
    <t>Total 2009 + 2010</t>
  </si>
  <si>
    <t>Allocation to electric production</t>
  </si>
  <si>
    <t>%</t>
  </si>
  <si>
    <t>Amount Gross</t>
  </si>
  <si>
    <t>Production for 2009</t>
  </si>
  <si>
    <t>Production for 2010</t>
  </si>
  <si>
    <t>Total NOL alloc to production</t>
  </si>
  <si>
    <t xml:space="preserve">   NOL Carryforward</t>
  </si>
  <si>
    <t>UE/G-090704/5</t>
  </si>
  <si>
    <t>UE/G-11____</t>
  </si>
  <si>
    <t>Four Factor</t>
  </si>
  <si>
    <t>Footnote</t>
  </si>
  <si>
    <t>(1)</t>
  </si>
  <si>
    <t>(2)</t>
  </si>
  <si>
    <t>(3)</t>
  </si>
  <si>
    <t>Footnotes:</t>
  </si>
  <si>
    <t>(1) Reclass Current FIT payable and NOL related to Repairs and Retirements from working capital to operating not in ratebase.</t>
  </si>
  <si>
    <t>(2) Reclass 2009/2010 NOL related to bonus depreciation from working capital to electric ratebase.</t>
  </si>
  <si>
    <t>(3) Reclass 2009/2010 NOL related to bonus depreciation from working capital to gas ratebase.</t>
  </si>
  <si>
    <t xml:space="preserve">   Common Deferred Tax - Allocation to Gas</t>
  </si>
  <si>
    <t>Total Non Operating Investment</t>
  </si>
  <si>
    <t xml:space="preserve">   Common Plant-Allocation to Electric</t>
  </si>
  <si>
    <t xml:space="preserve">   Electric Future Use Property</t>
  </si>
  <si>
    <t>Track Taxes for Repairs / NOL</t>
  </si>
  <si>
    <t>Total Electric &amp; Gas Operating Investment</t>
  </si>
  <si>
    <t>Nonoperating</t>
  </si>
  <si>
    <t xml:space="preserve">   Common Plant-Allocation to Gas </t>
  </si>
  <si>
    <t>Description</t>
  </si>
  <si>
    <t>Average Invested Capital</t>
  </si>
  <si>
    <t>Less: Electric CWIP</t>
  </si>
  <si>
    <t xml:space="preserve">     Interest Bearing Regulatory Assets</t>
  </si>
  <si>
    <t>Total</t>
  </si>
  <si>
    <t xml:space="preserve">    Merchandising Inventory - Gas Only</t>
  </si>
  <si>
    <t>Total Investor Supplied Capital</t>
  </si>
  <si>
    <t>Electric Working Capital</t>
  </si>
  <si>
    <t>Gas Working Capital</t>
  </si>
  <si>
    <t xml:space="preserve">   Plant in Service (includes acquisition adj)</t>
  </si>
  <si>
    <t>Total Average Invested Capital</t>
  </si>
  <si>
    <t xml:space="preserve">            Other Work in Progress</t>
  </si>
  <si>
    <t xml:space="preserve">             Preliminary Surveys</t>
  </si>
  <si>
    <t xml:space="preserve">  </t>
  </si>
  <si>
    <t xml:space="preserve">   Deferred Items-Other</t>
  </si>
  <si>
    <t xml:space="preserve">   Deferred Federal Income Tax</t>
  </si>
  <si>
    <t xml:space="preserve">   Elec Construction Work in Process</t>
  </si>
  <si>
    <t xml:space="preserve">   Gas Construction Work in Process</t>
  </si>
  <si>
    <t xml:space="preserve">   Other  Work in Process</t>
  </si>
  <si>
    <t>Variance</t>
  </si>
  <si>
    <t xml:space="preserve">   Gas Stored Underground, Non-Current</t>
  </si>
  <si>
    <t xml:space="preserve">   Gas Accumulated  Depreciation</t>
  </si>
  <si>
    <t xml:space="preserve">   Gas Customer Advances for Construction</t>
  </si>
  <si>
    <t>Total Average Investments</t>
  </si>
  <si>
    <t>Line</t>
  </si>
  <si>
    <t>Construction Work in Progress</t>
  </si>
  <si>
    <t>Total Construction Work in Progress</t>
  </si>
  <si>
    <t>Total Non Operatting Investment</t>
  </si>
  <si>
    <t xml:space="preserve">Total CWIP &amp; Nonoperating Investment </t>
  </si>
  <si>
    <t xml:space="preserve">   Common Deferred Tax</t>
  </si>
  <si>
    <t>Code</t>
  </si>
  <si>
    <t xml:space="preserve">   Common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</si>
  <si>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</si>
  <si>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</si>
  <si>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</si>
  <si>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</si>
  <si>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</si>
  <si>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</si>
  <si>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</si>
  <si>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Deferred Debits-Other</t>
  </si>
  <si>
    <t xml:space="preserve">   Unamortized Gain/Loss on Debt</t>
  </si>
  <si>
    <t xml:space="preserve">Total Average Operating Investment - Electric </t>
  </si>
  <si>
    <t xml:space="preserve">Total Average Operating Investment - Gas </t>
  </si>
  <si>
    <t xml:space="preserve">   Preferred Stock</t>
  </si>
  <si>
    <t>AMA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</si>
  <si>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</si>
  <si>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</si>
  <si>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</si>
  <si>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 - Other</t>
  </si>
  <si>
    <t xml:space="preserve">   Conservation Investment</t>
  </si>
  <si>
    <t>No.</t>
  </si>
  <si>
    <t>Average Operating Investments - Gas</t>
  </si>
  <si>
    <t xml:space="preserve">   DFIT 17</t>
  </si>
  <si>
    <t xml:space="preserve">   PGA</t>
  </si>
  <si>
    <t xml:space="preserve"> </t>
  </si>
  <si>
    <t xml:space="preserve">   Gas Utility Plant in Service</t>
  </si>
  <si>
    <t>Electric Working Capital Ratio</t>
  </si>
  <si>
    <t>Gas Working Capital Ratio</t>
  </si>
  <si>
    <t>Non Operating Working Capital</t>
  </si>
  <si>
    <t>Allocation of Working Capital</t>
  </si>
  <si>
    <t>Electric Working Captial</t>
  </si>
  <si>
    <t xml:space="preserve">Gas Working Capital </t>
  </si>
  <si>
    <t xml:space="preserve">   Temporary Cash Investments</t>
  </si>
  <si>
    <t xml:space="preserve">   Other Investments &amp; FAS 133</t>
  </si>
  <si>
    <t>Puget Sound Energy</t>
  </si>
  <si>
    <t xml:space="preserve">   Electric Preliminary Surveys</t>
  </si>
  <si>
    <t xml:space="preserve">   Environmental Receivables</t>
  </si>
  <si>
    <t xml:space="preserve">   Current Accounts - Gas Allocation only</t>
  </si>
  <si>
    <t>Rounding</t>
  </si>
  <si>
    <t xml:space="preserve">   Common Accumulated Depreciation-Allocation to Gas</t>
  </si>
  <si>
    <t xml:space="preserve">   Investment in Associated Companies</t>
  </si>
  <si>
    <t>Gas</t>
  </si>
  <si>
    <t>Electric</t>
  </si>
  <si>
    <t xml:space="preserve">   Common Deferred Taxes-Allocation to Electric</t>
  </si>
  <si>
    <t>Total  Investment</t>
  </si>
  <si>
    <t>Less: Gas CWIP</t>
  </si>
  <si>
    <t xml:space="preserve">   Non-Utility Property </t>
  </si>
  <si>
    <t>Average Operating Investments - Electric</t>
  </si>
  <si>
    <t xml:space="preserve">   Less: Accumulated Depreciation</t>
  </si>
  <si>
    <t xml:space="preserve">   Common Accum Depr-Allocation to Electric</t>
  </si>
  <si>
    <t xml:space="preserve">   Deferred Items - Other</t>
  </si>
  <si>
    <t xml:space="preserve">Allocation factor  </t>
  </si>
  <si>
    <t>Combined Working Capital</t>
  </si>
  <si>
    <t>Unadjusted Test Year</t>
  </si>
  <si>
    <t>Combined Working Capital with Reallocation of Tax Accounts</t>
  </si>
  <si>
    <t>Per JHS/MJS-3 Page 3.04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</si>
</sst>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mm\ d\,\ yyyy"/>
    <numFmt numFmtId="166" formatCode="_(* #,##0_);_(* \(#,##0\);_(* &quot;-&quot;??_);_(@_)"/>
    <numFmt numFmtId="167" formatCode="mmmm\-yy"/>
    <numFmt numFmtId="168" formatCode="#,###_);[Red]\(#,###\)"/>
    <numFmt numFmtId="169" formatCode="0.0%"/>
    <numFmt numFmtId="170" formatCode="mm/dd/yy"/>
    <numFmt numFmtId="171" formatCode="0.000000"/>
    <numFmt numFmtId="172" formatCode="_(&quot;$&quot;* #,##0_);_(&quot;$&quot;* \(#,##0\);_(&quot;$&quot;* &quot;-&quot;??_);_(@_)"/>
    <numFmt numFmtId="173" formatCode="0.00_)"/>
    <numFmt numFmtId="174" formatCode="mm/yy"/>
    <numFmt numFmtId="175" formatCode="_(* #,##0.0_);_(* \(#,##0.0\);_(* &quot;-&quot;??_);_(@_)"/>
    <numFmt numFmtId="176" formatCode="_(* #,##0.00_);_(* \(#,##0.00\);_(* &quot;-&quot;_);_(@_)"/>
    <numFmt numFmtId="177" formatCode="[$-409]mmm\-yy;@"/>
    <numFmt numFmtId="178" formatCode="0.0000%"/>
    <numFmt numFmtId="179" formatCode="mmm\-yyyy"/>
    <numFmt numFmtId="180" formatCode="[$-409]dddd\,\ mmmm\ dd\,\ yyyy"/>
    <numFmt numFmtId="181" formatCode="_(* #,##0.0_);_(* \(#,##0.0\);_(* &quot;-&quot;?_);_(@_)"/>
    <numFmt numFmtId="182" formatCode="[$-409]h:mm:ss\ AM/PM"/>
    <numFmt numFmtId="183" formatCode="[$-409]mmmm\-yy;@"/>
    <numFmt numFmtId="184" formatCode="_(* #,##0.0000_);_(* \(#,##0.0000\);_(* &quot;-&quot;?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mmmm\ d\,\ yyyy;@"/>
    <numFmt numFmtId="190" formatCode="0000"/>
    <numFmt numFmtId="191" formatCode="000000"/>
    <numFmt numFmtId="192" formatCode="_(&quot;$&quot;* #,##0.0_);_(&quot;$&quot;* \(#,##0.0\);_(&quot;$&quot;* &quot;-&quot;??_);_(@_)"/>
    <numFmt numFmtId="193" formatCode="0.00000%"/>
    <numFmt numFmtId="194" formatCode="0.000%"/>
    <numFmt numFmtId="195" formatCode="_(&quot;$&quot;* #,##0.0000_);_(&quot;$&quot;* \(#,##0.0000\);_(&quot;$&quot;* &quot;-&quot;??_);_(@_)"/>
    <numFmt numFmtId="196" formatCode="_(* #,##0.00000_);_(* \(#,##0.00000\);_(* &quot;-&quot;??_);_(@_)"/>
    <numFmt numFmtId="197" formatCode="0.0000000"/>
    <numFmt numFmtId="198" formatCode="d\.mmm\.yy"/>
    <numFmt numFmtId="199" formatCode="#."/>
    <numFmt numFmtId="200" formatCode="_(* ###0_);_(* \(###0\);_(* &quot;-&quot;_);_(@_)"/>
    <numFmt numFmtId="201" formatCode="_(&quot;$&quot;* #,##0.0000_);_(&quot;$&quot;* \(#,##0.0000\);_(&quot;$&quot;* &quot;-&quot;????_);_(@_)"/>
    <numFmt numFmtId="202" formatCode="_(* #,##0.0_);_(* \(#,##0.0\);_(* &quot;-&quot;_);_(@_)"/>
    <numFmt numFmtId="203" formatCode="&quot;$&quot;#,##0.00"/>
    <numFmt numFmtId="204" formatCode="_(* #,##0.000_);_(* \(#,##0.000\);_(* &quot;-&quot;???_);_(@_)"/>
    <numFmt numFmtId="205" formatCode="_([$€-2]* #,##0.00_);_([$€-2]* \(#,##0.00\);_([$€-2]* &quot;-&quot;??_)"/>
    <numFmt numFmtId="206" formatCode="&quot;$&quot;#,##0;\-&quot;$&quot;#,##0"/>
    <numFmt numFmtId="207" formatCode="_(* #,##0.000000_);_(* \(#,##0.000000\);_(* &quot;-&quot;??????_);_(@_)"/>
    <numFmt numFmtId="208" formatCode="0.000000%"/>
    <numFmt numFmtId="209" formatCode="0.00000000%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i/>
      <sz val="16"/>
      <name val="Helv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Helv"/>
      <family val="0"/>
    </font>
    <font>
      <b/>
      <sz val="10"/>
      <color indexed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u val="single"/>
      <sz val="9"/>
      <name val="Arial"/>
      <family val="2"/>
    </font>
    <font>
      <sz val="11"/>
      <name val="univers (E1)"/>
      <family val="0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u val="single"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hair"/>
      <bottom/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</borders>
  <cellStyleXfs count="5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6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7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196" fontId="0" fillId="0" borderId="0">
      <alignment horizontal="left" wrapText="1"/>
      <protection/>
    </xf>
    <xf numFmtId="0" fontId="16" fillId="0" borderId="0">
      <alignment/>
      <protection/>
    </xf>
    <xf numFmtId="190" fontId="19" fillId="0" borderId="0">
      <alignment horizontal="left"/>
      <protection/>
    </xf>
    <xf numFmtId="191" fontId="20" fillId="0" borderId="0">
      <alignment horizontal="left"/>
      <protection/>
    </xf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20" fillId="0" borderId="0" applyFont="0" applyFill="0" applyBorder="0" applyAlignment="0" applyProtection="0"/>
    <xf numFmtId="198" fontId="31" fillId="0" borderId="0" applyFill="0" applyBorder="0" applyAlignment="0">
      <protection/>
    </xf>
    <xf numFmtId="0" fontId="69" fillId="27" borderId="1" applyNumberFormat="0" applyAlignment="0" applyProtection="0"/>
    <xf numFmtId="0" fontId="70" fillId="28" borderId="2" applyNumberFormat="0" applyAlignment="0" applyProtection="0"/>
    <xf numFmtId="41" fontId="0" fillId="29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0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99" fontId="34" fillId="0" borderId="0">
      <alignment/>
      <protection locked="0"/>
    </xf>
    <xf numFmtId="0" fontId="33" fillId="0" borderId="0">
      <alignment/>
      <protection/>
    </xf>
    <xf numFmtId="0" fontId="35" fillId="0" borderId="0" applyNumberFormat="0" applyAlignment="0">
      <protection/>
    </xf>
    <xf numFmtId="0" fontId="36" fillId="0" borderId="0" applyNumberFormat="0" applyAlignment="0">
      <protection/>
    </xf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1" fontId="0" fillId="0" borderId="0">
      <alignment/>
      <protection/>
    </xf>
    <xf numFmtId="205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6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38" fontId="4" fillId="29" borderId="0" applyNumberFormat="0" applyBorder="0" applyAlignment="0" applyProtection="0"/>
    <xf numFmtId="38" fontId="4" fillId="29" borderId="0" applyNumberFormat="0" applyBorder="0" applyAlignment="0" applyProtection="0"/>
    <xf numFmtId="38" fontId="4" fillId="29" borderId="0" applyNumberFormat="0" applyBorder="0" applyAlignment="0" applyProtection="0"/>
    <xf numFmtId="38" fontId="4" fillId="29" borderId="0" applyNumberFormat="0" applyBorder="0" applyAlignment="0" applyProtection="0"/>
    <xf numFmtId="192" fontId="21" fillId="0" borderId="0" applyNumberFormat="0" applyFill="0" applyBorder="0" applyProtection="0">
      <alignment horizontal="right"/>
    </xf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14" fontId="2" fillId="31" borderId="5">
      <alignment horizontal="center" vertical="center" wrapText="1"/>
      <protection/>
    </xf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38" fontId="3" fillId="0" borderId="0">
      <alignment/>
      <protection/>
    </xf>
    <xf numFmtId="40" fontId="3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1" applyNumberFormat="0" applyAlignment="0" applyProtection="0"/>
    <xf numFmtId="10" fontId="4" fillId="33" borderId="9" applyNumberFormat="0" applyBorder="0" applyAlignment="0" applyProtection="0"/>
    <xf numFmtId="10" fontId="4" fillId="33" borderId="9" applyNumberFormat="0" applyBorder="0" applyAlignment="0" applyProtection="0"/>
    <xf numFmtId="10" fontId="4" fillId="33" borderId="9" applyNumberFormat="0" applyBorder="0" applyAlignment="0" applyProtection="0"/>
    <xf numFmtId="10" fontId="4" fillId="33" borderId="9" applyNumberFormat="0" applyBorder="0" applyAlignment="0" applyProtection="0"/>
    <xf numFmtId="41" fontId="37" fillId="34" borderId="10">
      <alignment horizontal="left"/>
      <protection locked="0"/>
    </xf>
    <xf numFmtId="10" fontId="37" fillId="34" borderId="10">
      <alignment horizontal="right"/>
      <protection locked="0"/>
    </xf>
    <xf numFmtId="41" fontId="37" fillId="34" borderId="10">
      <alignment horizontal="left"/>
      <protection locked="0"/>
    </xf>
    <xf numFmtId="0" fontId="4" fillId="29" borderId="0">
      <alignment/>
      <protection/>
    </xf>
    <xf numFmtId="3" fontId="38" fillId="0" borderId="0" applyFill="0" applyBorder="0" applyAlignment="0" applyProtection="0"/>
    <xf numFmtId="0" fontId="79" fillId="0" borderId="11" applyNumberFormat="0" applyFill="0" applyAlignment="0" applyProtection="0"/>
    <xf numFmtId="44" fontId="2" fillId="0" borderId="12" applyNumberFormat="0" applyFont="0" applyAlignment="0">
      <protection/>
    </xf>
    <xf numFmtId="44" fontId="2" fillId="0" borderId="12" applyNumberFormat="0" applyFont="0" applyAlignment="0">
      <protection/>
    </xf>
    <xf numFmtId="44" fontId="2" fillId="0" borderId="12" applyNumberFormat="0" applyFont="0" applyAlignment="0">
      <protection/>
    </xf>
    <xf numFmtId="44" fontId="2" fillId="0" borderId="12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44" fontId="2" fillId="0" borderId="13" applyNumberFormat="0" applyFont="0" applyAlignment="0">
      <protection/>
    </xf>
    <xf numFmtId="0" fontId="80" fillId="35" borderId="0" applyNumberFormat="0" applyBorder="0" applyAlignment="0" applyProtection="0"/>
    <xf numFmtId="37" fontId="22" fillId="0" borderId="0">
      <alignment/>
      <protection/>
    </xf>
    <xf numFmtId="173" fontId="7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206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7" fillId="0" borderId="0">
      <alignment horizontal="left" wrapText="1"/>
      <protection/>
    </xf>
    <xf numFmtId="0" fontId="0" fillId="0" borderId="0">
      <alignment/>
      <protection/>
    </xf>
    <xf numFmtId="37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1" fillId="36" borderId="14" applyNumberFormat="0" applyFont="0" applyAlignment="0" applyProtection="0"/>
    <xf numFmtId="0" fontId="81" fillId="27" borderId="15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0" fillId="37" borderId="10">
      <alignment/>
      <protection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3" fillId="0" borderId="5">
      <alignment horizontal="center"/>
      <protection/>
    </xf>
    <xf numFmtId="3" fontId="5" fillId="0" borderId="0" applyFont="0" applyFill="0" applyBorder="0" applyAlignment="0" applyProtection="0"/>
    <xf numFmtId="0" fontId="5" fillId="38" borderId="0" applyNumberFormat="0" applyFont="0" applyBorder="0" applyAlignment="0" applyProtection="0"/>
    <xf numFmtId="0" fontId="33" fillId="0" borderId="0">
      <alignment/>
      <protection/>
    </xf>
    <xf numFmtId="3" fontId="39" fillId="0" borderId="0" applyFill="0" applyBorder="0" applyAlignment="0" applyProtection="0"/>
    <xf numFmtId="0" fontId="40" fillId="0" borderId="0">
      <alignment/>
      <protection/>
    </xf>
    <xf numFmtId="3" fontId="39" fillId="0" borderId="0" applyFill="0" applyBorder="0" applyAlignment="0" applyProtection="0"/>
    <xf numFmtId="42" fontId="0" fillId="33" borderId="0">
      <alignment/>
      <protection/>
    </xf>
    <xf numFmtId="42" fontId="0" fillId="33" borderId="16">
      <alignment vertical="center"/>
      <protection/>
    </xf>
    <xf numFmtId="0" fontId="2" fillId="33" borderId="17" applyNumberFormat="0">
      <alignment horizontal="center" vertical="center" wrapText="1"/>
      <protection/>
    </xf>
    <xf numFmtId="10" fontId="0" fillId="33" borderId="0">
      <alignment/>
      <protection/>
    </xf>
    <xf numFmtId="201" fontId="0" fillId="33" borderId="0">
      <alignment/>
      <protection/>
    </xf>
    <xf numFmtId="166" fontId="3" fillId="0" borderId="0" applyBorder="0" applyAlignment="0">
      <protection/>
    </xf>
    <xf numFmtId="42" fontId="0" fillId="33" borderId="18">
      <alignment horizontal="left"/>
      <protection/>
    </xf>
    <xf numFmtId="201" fontId="41" fillId="33" borderId="18">
      <alignment horizontal="left"/>
      <protection/>
    </xf>
    <xf numFmtId="166" fontId="3" fillId="0" borderId="0" applyBorder="0" applyAlignment="0">
      <protection/>
    </xf>
    <xf numFmtId="14" fontId="17" fillId="0" borderId="0" applyNumberFormat="0" applyFill="0" applyBorder="0" applyAlignment="0" applyProtection="0"/>
    <xf numFmtId="202" fontId="0" fillId="0" borderId="0" applyFont="0" applyFill="0" applyAlignment="0">
      <protection/>
    </xf>
    <xf numFmtId="4" fontId="10" fillId="34" borderId="19" applyNumberFormat="0" applyProtection="0">
      <alignment vertical="center"/>
    </xf>
    <xf numFmtId="4" fontId="24" fillId="34" borderId="19" applyNumberFormat="0" applyProtection="0">
      <alignment vertical="center"/>
    </xf>
    <xf numFmtId="4" fontId="10" fillId="34" borderId="19" applyNumberFormat="0" applyProtection="0">
      <alignment horizontal="left" vertical="center" indent="1"/>
    </xf>
    <xf numFmtId="0" fontId="10" fillId="34" borderId="19" applyNumberFormat="0" applyProtection="0">
      <alignment horizontal="left" vertical="top" indent="1"/>
    </xf>
    <xf numFmtId="4" fontId="10" fillId="39" borderId="0" applyNumberFormat="0" applyProtection="0">
      <alignment horizontal="left" vertical="center" indent="1"/>
    </xf>
    <xf numFmtId="0" fontId="0" fillId="40" borderId="0" applyNumberFormat="0" applyProtection="0">
      <alignment horizontal="left" vertical="center" indent="1"/>
    </xf>
    <xf numFmtId="4" fontId="9" fillId="41" borderId="19" applyNumberFormat="0" applyProtection="0">
      <alignment horizontal="right" vertical="center"/>
    </xf>
    <xf numFmtId="4" fontId="9" fillId="42" borderId="19" applyNumberFormat="0" applyProtection="0">
      <alignment horizontal="right" vertical="center"/>
    </xf>
    <xf numFmtId="4" fontId="9" fillId="43" borderId="19" applyNumberFormat="0" applyProtection="0">
      <alignment horizontal="right" vertical="center"/>
    </xf>
    <xf numFmtId="4" fontId="9" fillId="44" borderId="19" applyNumberFormat="0" applyProtection="0">
      <alignment horizontal="right" vertical="center"/>
    </xf>
    <xf numFmtId="4" fontId="9" fillId="45" borderId="19" applyNumberFormat="0" applyProtection="0">
      <alignment horizontal="right" vertical="center"/>
    </xf>
    <xf numFmtId="4" fontId="9" fillId="46" borderId="19" applyNumberFormat="0" applyProtection="0">
      <alignment horizontal="right" vertical="center"/>
    </xf>
    <xf numFmtId="4" fontId="9" fillId="47" borderId="19" applyNumberFormat="0" applyProtection="0">
      <alignment horizontal="right" vertical="center"/>
    </xf>
    <xf numFmtId="4" fontId="9" fillId="48" borderId="19" applyNumberFormat="0" applyProtection="0">
      <alignment horizontal="right" vertical="center"/>
    </xf>
    <xf numFmtId="4" fontId="9" fillId="49" borderId="19" applyNumberFormat="0" applyProtection="0">
      <alignment horizontal="right" vertical="center"/>
    </xf>
    <xf numFmtId="4" fontId="10" fillId="50" borderId="2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4" fontId="25" fillId="51" borderId="0" applyNumberFormat="0" applyProtection="0">
      <alignment horizontal="left" vertical="center" indent="1"/>
    </xf>
    <xf numFmtId="4" fontId="9" fillId="39" borderId="19" applyNumberFormat="0" applyProtection="0">
      <alignment horizontal="right" vertical="center"/>
    </xf>
    <xf numFmtId="4" fontId="9" fillId="37" borderId="0" applyNumberFormat="0" applyProtection="0">
      <alignment horizontal="left" vertical="center" indent="1"/>
    </xf>
    <xf numFmtId="4" fontId="9" fillId="39" borderId="0" applyNumberFormat="0" applyProtection="0">
      <alignment horizontal="left" vertical="center" indent="1"/>
    </xf>
    <xf numFmtId="0" fontId="0" fillId="51" borderId="19" applyNumberFormat="0" applyProtection="0">
      <alignment horizontal="left" vertical="center" indent="1"/>
    </xf>
    <xf numFmtId="0" fontId="0" fillId="51" borderId="19" applyNumberFormat="0" applyProtection="0">
      <alignment horizontal="left" vertical="top" indent="1"/>
    </xf>
    <xf numFmtId="0" fontId="0" fillId="39" borderId="19" applyNumberFormat="0" applyProtection="0">
      <alignment horizontal="left" vertical="center" indent="1"/>
    </xf>
    <xf numFmtId="0" fontId="0" fillId="39" borderId="19" applyNumberFormat="0" applyProtection="0">
      <alignment horizontal="left" vertical="top" indent="1"/>
    </xf>
    <xf numFmtId="0" fontId="0" fillId="52" borderId="19" applyNumberFormat="0" applyProtection="0">
      <alignment horizontal="left" vertical="center" indent="1"/>
    </xf>
    <xf numFmtId="0" fontId="0" fillId="52" borderId="19" applyNumberFormat="0" applyProtection="0">
      <alignment horizontal="left" vertical="top" indent="1"/>
    </xf>
    <xf numFmtId="0" fontId="0" fillId="37" borderId="19" applyNumberFormat="0" applyProtection="0">
      <alignment horizontal="left" vertical="center" indent="1"/>
    </xf>
    <xf numFmtId="0" fontId="0" fillId="37" borderId="19" applyNumberFormat="0" applyProtection="0">
      <alignment horizontal="left" vertical="top" indent="1"/>
    </xf>
    <xf numFmtId="0" fontId="0" fillId="0" borderId="0">
      <alignment/>
      <protection/>
    </xf>
    <xf numFmtId="4" fontId="9" fillId="53" borderId="19" applyNumberFormat="0" applyProtection="0">
      <alignment vertical="center"/>
    </xf>
    <xf numFmtId="4" fontId="26" fillId="53" borderId="19" applyNumberFormat="0" applyProtection="0">
      <alignment vertical="center"/>
    </xf>
    <xf numFmtId="4" fontId="9" fillId="53" borderId="19" applyNumberFormat="0" applyProtection="0">
      <alignment horizontal="left" vertical="center" indent="1"/>
    </xf>
    <xf numFmtId="0" fontId="9" fillId="53" borderId="19" applyNumberFormat="0" applyProtection="0">
      <alignment horizontal="left" vertical="top" indent="1"/>
    </xf>
    <xf numFmtId="4" fontId="9" fillId="37" borderId="19" applyNumberFormat="0" applyProtection="0">
      <alignment horizontal="right" vertical="center"/>
    </xf>
    <xf numFmtId="4" fontId="26" fillId="37" borderId="19" applyNumberFormat="0" applyProtection="0">
      <alignment horizontal="right" vertical="center"/>
    </xf>
    <xf numFmtId="4" fontId="9" fillId="39" borderId="19" applyNumberFormat="0" applyProtection="0">
      <alignment horizontal="left" vertical="center" indent="1"/>
    </xf>
    <xf numFmtId="0" fontId="9" fillId="39" borderId="19" applyNumberFormat="0" applyProtection="0">
      <alignment horizontal="left" vertical="top" indent="1"/>
    </xf>
    <xf numFmtId="4" fontId="27" fillId="54" borderId="0" applyNumberFormat="0" applyProtection="0">
      <alignment horizontal="left" vertical="center" indent="1"/>
    </xf>
    <xf numFmtId="4" fontId="11" fillId="37" borderId="19" applyNumberFormat="0" applyProtection="0">
      <alignment horizontal="right" vertical="center"/>
    </xf>
    <xf numFmtId="39" fontId="0" fillId="55" borderId="0">
      <alignment/>
      <protection/>
    </xf>
    <xf numFmtId="38" fontId="4" fillId="0" borderId="21">
      <alignment/>
      <protection/>
    </xf>
    <xf numFmtId="38" fontId="4" fillId="0" borderId="21">
      <alignment/>
      <protection/>
    </xf>
    <xf numFmtId="38" fontId="4" fillId="0" borderId="21">
      <alignment/>
      <protection/>
    </xf>
    <xf numFmtId="38" fontId="4" fillId="0" borderId="21">
      <alignment/>
      <protection/>
    </xf>
    <xf numFmtId="38" fontId="3" fillId="0" borderId="18">
      <alignment/>
      <protection/>
    </xf>
    <xf numFmtId="39" fontId="17" fillId="56" borderId="0">
      <alignment/>
      <protection/>
    </xf>
    <xf numFmtId="171" fontId="0" fillId="0" borderId="0">
      <alignment horizontal="left" wrapText="1"/>
      <protection/>
    </xf>
    <xf numFmtId="196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171" fontId="0" fillId="0" borderId="0">
      <alignment horizontal="left" wrapText="1"/>
      <protection/>
    </xf>
    <xf numFmtId="40" fontId="42" fillId="0" borderId="0" applyBorder="0">
      <alignment horizontal="right"/>
      <protection/>
    </xf>
    <xf numFmtId="41" fontId="14" fillId="33" borderId="0">
      <alignment horizontal="left"/>
      <protection/>
    </xf>
    <xf numFmtId="0" fontId="28" fillId="0" borderId="0">
      <alignment/>
      <protection/>
    </xf>
    <xf numFmtId="0" fontId="18" fillId="0" borderId="0" applyFill="0" applyBorder="0" applyProtection="0">
      <alignment horizontal="left" vertical="top"/>
    </xf>
    <xf numFmtId="0" fontId="82" fillId="0" borderId="0" applyNumberFormat="0" applyFill="0" applyBorder="0" applyAlignment="0" applyProtection="0"/>
    <xf numFmtId="203" fontId="43" fillId="33" borderId="0">
      <alignment horizontal="left" vertical="center"/>
      <protection/>
    </xf>
    <xf numFmtId="0" fontId="2" fillId="33" borderId="0">
      <alignment horizontal="left" wrapText="1"/>
      <protection/>
    </xf>
    <xf numFmtId="0" fontId="44" fillId="0" borderId="0">
      <alignment horizontal="left" vertical="center"/>
      <protection/>
    </xf>
    <xf numFmtId="0" fontId="83" fillId="0" borderId="22" applyNumberFormat="0" applyFill="0" applyAlignment="0" applyProtection="0"/>
    <xf numFmtId="0" fontId="33" fillId="0" borderId="23">
      <alignment/>
      <protection/>
    </xf>
    <xf numFmtId="0" fontId="84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241" applyNumberFormat="1" applyFont="1" applyFill="1" applyAlignment="1">
      <alignment/>
    </xf>
    <xf numFmtId="166" fontId="0" fillId="0" borderId="17" xfId="24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166" fontId="0" fillId="0" borderId="0" xfId="241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6" fontId="0" fillId="0" borderId="0" xfId="241" applyNumberFormat="1" applyFont="1" applyFill="1" applyBorder="1" applyAlignment="1">
      <alignment/>
    </xf>
    <xf numFmtId="166" fontId="0" fillId="0" borderId="18" xfId="24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 horizontal="center"/>
    </xf>
    <xf numFmtId="41" fontId="0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/>
    </xf>
    <xf numFmtId="166" fontId="0" fillId="0" borderId="17" xfId="241" applyNumberFormat="1" applyFont="1" applyFill="1" applyBorder="1" applyAlignment="1">
      <alignment/>
    </xf>
    <xf numFmtId="0" fontId="12" fillId="0" borderId="0" xfId="0" applyFont="1" applyFill="1" applyAlignment="1">
      <alignment/>
    </xf>
    <xf numFmtId="15" fontId="12" fillId="0" borderId="0" xfId="0" applyNumberFormat="1" applyFont="1" applyFill="1" applyAlignment="1">
      <alignment horizontal="center"/>
    </xf>
    <xf numFmtId="0" fontId="12" fillId="0" borderId="17" xfId="0" applyFont="1" applyFill="1" applyBorder="1" applyAlignment="1">
      <alignment horizontal="center"/>
    </xf>
    <xf numFmtId="167" fontId="0" fillId="0" borderId="0" xfId="241" applyNumberFormat="1" applyFont="1" applyFill="1" applyAlignment="1">
      <alignment horizontal="center"/>
    </xf>
    <xf numFmtId="178" fontId="0" fillId="0" borderId="0" xfId="396" applyNumberFormat="1" applyFont="1" applyFill="1" applyAlignment="1">
      <alignment/>
    </xf>
    <xf numFmtId="10" fontId="0" fillId="0" borderId="0" xfId="396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178" fontId="0" fillId="0" borderId="0" xfId="241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16" fontId="12" fillId="0" borderId="17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166" fontId="8" fillId="0" borderId="0" xfId="262" applyNumberFormat="1" applyFont="1" applyFill="1" applyAlignment="1">
      <alignment/>
    </xf>
    <xf numFmtId="10" fontId="12" fillId="0" borderId="16" xfId="414" applyNumberFormat="1" applyFont="1" applyFill="1" applyBorder="1" applyAlignment="1">
      <alignment/>
    </xf>
    <xf numFmtId="10" fontId="8" fillId="0" borderId="16" xfId="414" applyNumberFormat="1" applyFont="1" applyFill="1" applyBorder="1" applyAlignment="1">
      <alignment/>
    </xf>
    <xf numFmtId="3" fontId="8" fillId="0" borderId="0" xfId="262" applyNumberFormat="1" applyFont="1" applyFill="1" applyAlignment="1">
      <alignment/>
    </xf>
    <xf numFmtId="42" fontId="8" fillId="0" borderId="0" xfId="293" applyNumberFormat="1" applyFont="1" applyFill="1" applyAlignment="1">
      <alignment/>
    </xf>
    <xf numFmtId="41" fontId="8" fillId="0" borderId="0" xfId="293" applyNumberFormat="1" applyFont="1" applyFill="1" applyAlignment="1">
      <alignment/>
    </xf>
    <xf numFmtId="42" fontId="8" fillId="0" borderId="4" xfId="293" applyNumberFormat="1" applyFont="1" applyFill="1" applyBorder="1" applyAlignment="1">
      <alignment/>
    </xf>
    <xf numFmtId="10" fontId="8" fillId="0" borderId="4" xfId="414" applyNumberFormat="1" applyFont="1" applyFill="1" applyBorder="1" applyAlignment="1">
      <alignment/>
    </xf>
    <xf numFmtId="172" fontId="8" fillId="0" borderId="0" xfId="293" applyNumberFormat="1" applyFont="1" applyFill="1" applyAlignment="1">
      <alignment/>
    </xf>
    <xf numFmtId="10" fontId="8" fillId="0" borderId="17" xfId="414" applyNumberFormat="1" applyFont="1" applyFill="1" applyBorder="1" applyAlignment="1">
      <alignment/>
    </xf>
    <xf numFmtId="4" fontId="8" fillId="0" borderId="0" xfId="262" applyFont="1" applyFill="1" applyAlignment="1">
      <alignment/>
    </xf>
    <xf numFmtId="172" fontId="8" fillId="0" borderId="4" xfId="293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12" fillId="0" borderId="17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29" fillId="0" borderId="0" xfId="0" applyNumberFormat="1" applyFont="1" applyFill="1" applyAlignment="1">
      <alignment/>
    </xf>
    <xf numFmtId="14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Border="1" applyAlignment="1">
      <alignment horizontal="center"/>
    </xf>
    <xf numFmtId="10" fontId="8" fillId="0" borderId="4" xfId="0" applyNumberFormat="1" applyFont="1" applyFill="1" applyBorder="1" applyAlignment="1">
      <alignment/>
    </xf>
    <xf numFmtId="172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10" fontId="8" fillId="0" borderId="16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166" fontId="0" fillId="0" borderId="17" xfId="0" applyNumberFormat="1" applyFont="1" applyFill="1" applyBorder="1" applyAlignment="1">
      <alignment/>
    </xf>
    <xf numFmtId="178" fontId="0" fillId="0" borderId="0" xfId="396" applyNumberFormat="1" applyFont="1" applyFill="1" applyBorder="1" applyAlignment="1">
      <alignment/>
    </xf>
    <xf numFmtId="171" fontId="45" fillId="0" borderId="0" xfId="0" applyNumberFormat="1" applyFont="1" applyFill="1" applyAlignment="1">
      <alignment horizontal="right"/>
    </xf>
    <xf numFmtId="166" fontId="0" fillId="0" borderId="0" xfId="241" applyNumberFormat="1" applyFont="1" applyFill="1" applyBorder="1" applyAlignment="1">
      <alignment/>
    </xf>
    <xf numFmtId="0" fontId="2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17" xfId="0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4" xfId="0" applyNumberFormat="1" applyFill="1" applyBorder="1" applyAlignment="1">
      <alignment/>
    </xf>
    <xf numFmtId="41" fontId="0" fillId="0" borderId="16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41" fontId="0" fillId="0" borderId="24" xfId="0" applyNumberForma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166" fontId="8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7" fontId="0" fillId="0" borderId="0" xfId="0" applyNumberFormat="1" applyFont="1" applyFill="1" applyBorder="1" applyAlignment="1" applyProtection="1">
      <alignment horizontal="right"/>
      <protection/>
    </xf>
    <xf numFmtId="41" fontId="0" fillId="0" borderId="17" xfId="0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37" fontId="0" fillId="0" borderId="0" xfId="353" applyFont="1" applyAlignment="1">
      <alignment horizontal="center"/>
      <protection/>
    </xf>
    <xf numFmtId="37" fontId="0" fillId="0" borderId="0" xfId="353" applyFont="1">
      <alignment/>
      <protection/>
    </xf>
    <xf numFmtId="37" fontId="0" fillId="0" borderId="17" xfId="353" applyFont="1" applyBorder="1" applyAlignment="1">
      <alignment horizontal="center"/>
      <protection/>
    </xf>
    <xf numFmtId="37" fontId="0" fillId="0" borderId="18" xfId="353" applyFont="1" applyBorder="1">
      <alignment/>
      <protection/>
    </xf>
    <xf numFmtId="37" fontId="0" fillId="0" borderId="25" xfId="353" applyFont="1" applyBorder="1">
      <alignment/>
      <protection/>
    </xf>
    <xf numFmtId="37" fontId="0" fillId="0" borderId="4" xfId="353" applyFont="1" applyBorder="1" applyAlignment="1">
      <alignment horizontal="center"/>
      <protection/>
    </xf>
    <xf numFmtId="37" fontId="0" fillId="0" borderId="4" xfId="353" applyFont="1" applyBorder="1">
      <alignment/>
      <protection/>
    </xf>
    <xf numFmtId="37" fontId="0" fillId="0" borderId="26" xfId="353" applyFont="1" applyBorder="1">
      <alignment/>
      <protection/>
    </xf>
    <xf numFmtId="37" fontId="0" fillId="0" borderId="27" xfId="353" applyFont="1" applyBorder="1" applyAlignment="1">
      <alignment horizontal="center"/>
      <protection/>
    </xf>
    <xf numFmtId="37" fontId="0" fillId="0" borderId="0" xfId="353" applyFont="1" quotePrefix="1">
      <alignment/>
      <protection/>
    </xf>
    <xf numFmtId="37" fontId="0" fillId="0" borderId="28" xfId="353" applyFont="1" applyBorder="1">
      <alignment/>
      <protection/>
    </xf>
    <xf numFmtId="37" fontId="0" fillId="0" borderId="16" xfId="353" applyFont="1" applyBorder="1">
      <alignment/>
      <protection/>
    </xf>
    <xf numFmtId="37" fontId="0" fillId="0" borderId="29" xfId="353" applyFont="1" applyBorder="1">
      <alignment/>
      <protection/>
    </xf>
    <xf numFmtId="37" fontId="0" fillId="0" borderId="0" xfId="353" applyFont="1" applyBorder="1">
      <alignment/>
      <protection/>
    </xf>
    <xf numFmtId="37" fontId="2" fillId="0" borderId="16" xfId="353" applyFont="1" applyBorder="1">
      <alignment/>
      <protection/>
    </xf>
    <xf numFmtId="10" fontId="2" fillId="0" borderId="16" xfId="353" applyNumberFormat="1" applyFont="1" applyBorder="1">
      <alignment/>
      <protection/>
    </xf>
    <xf numFmtId="9" fontId="0" fillId="0" borderId="17" xfId="403" applyFont="1" applyBorder="1" applyAlignment="1">
      <alignment horizontal="center"/>
    </xf>
    <xf numFmtId="10" fontId="0" fillId="0" borderId="0" xfId="403" applyNumberFormat="1" applyFont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66" fontId="2" fillId="0" borderId="17" xfId="241" applyNumberFormat="1" applyFont="1" applyFill="1" applyBorder="1" applyAlignment="1">
      <alignment/>
    </xf>
    <xf numFmtId="0" fontId="12" fillId="0" borderId="0" xfId="0" applyFont="1" applyFill="1" applyAlignment="1">
      <alignment horizontal="centerContinuous"/>
    </xf>
    <xf numFmtId="10" fontId="8" fillId="0" borderId="0" xfId="396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1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0" fillId="0" borderId="0" xfId="241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78" fontId="0" fillId="0" borderId="0" xfId="241" applyNumberFormat="1" applyFont="1" applyFill="1" applyBorder="1" applyAlignment="1">
      <alignment/>
    </xf>
    <xf numFmtId="41" fontId="12" fillId="0" borderId="17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12" fillId="0" borderId="0" xfId="0" applyNumberFormat="1" applyFont="1" applyFill="1" applyAlignment="1">
      <alignment/>
    </xf>
    <xf numFmtId="41" fontId="12" fillId="0" borderId="0" xfId="0" applyNumberFormat="1" applyFont="1" applyFill="1" applyAlignment="1">
      <alignment horizontal="centerContinuous"/>
    </xf>
    <xf numFmtId="41" fontId="8" fillId="0" borderId="0" xfId="0" applyNumberFormat="1" applyFont="1" applyFill="1" applyBorder="1" applyAlignment="1">
      <alignment horizontal="center"/>
    </xf>
    <xf numFmtId="41" fontId="12" fillId="0" borderId="17" xfId="0" applyNumberFormat="1" applyFont="1" applyFill="1" applyBorder="1" applyAlignment="1">
      <alignment horizontal="center"/>
    </xf>
    <xf numFmtId="41" fontId="0" fillId="0" borderId="0" xfId="241" applyNumberFormat="1" applyFont="1" applyFill="1" applyAlignment="1">
      <alignment horizontal="center"/>
    </xf>
    <xf numFmtId="41" fontId="0" fillId="0" borderId="0" xfId="241" applyNumberFormat="1" applyFont="1" applyFill="1" applyAlignment="1">
      <alignment/>
    </xf>
    <xf numFmtId="41" fontId="0" fillId="0" borderId="17" xfId="241" applyNumberFormat="1" applyFont="1" applyFill="1" applyBorder="1" applyAlignment="1">
      <alignment/>
    </xf>
    <xf numFmtId="41" fontId="2" fillId="0" borderId="17" xfId="241" applyNumberFormat="1" applyFont="1" applyFill="1" applyBorder="1" applyAlignment="1">
      <alignment/>
    </xf>
    <xf numFmtId="41" fontId="0" fillId="0" borderId="0" xfId="241" applyNumberFormat="1" applyFont="1" applyFill="1" applyBorder="1" applyAlignment="1">
      <alignment/>
    </xf>
    <xf numFmtId="41" fontId="0" fillId="0" borderId="18" xfId="241" applyNumberFormat="1" applyFont="1" applyFill="1" applyBorder="1" applyAlignment="1">
      <alignment/>
    </xf>
    <xf numFmtId="41" fontId="0" fillId="0" borderId="0" xfId="241" applyNumberFormat="1" applyFont="1" applyFill="1" applyAlignment="1">
      <alignment/>
    </xf>
    <xf numFmtId="41" fontId="0" fillId="0" borderId="17" xfId="241" applyNumberFormat="1" applyFont="1" applyFill="1" applyBorder="1" applyAlignment="1">
      <alignment/>
    </xf>
    <xf numFmtId="41" fontId="0" fillId="0" borderId="0" xfId="396" applyNumberFormat="1" applyFont="1" applyFill="1" applyBorder="1" applyAlignment="1">
      <alignment/>
    </xf>
    <xf numFmtId="166" fontId="17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 quotePrefix="1">
      <alignment horizontal="center"/>
    </xf>
    <xf numFmtId="0" fontId="47" fillId="0" borderId="0" xfId="0" applyFont="1" applyFill="1" applyAlignment="1">
      <alignment horizontal="left"/>
    </xf>
    <xf numFmtId="16" fontId="12" fillId="0" borderId="17" xfId="0" applyNumberFormat="1" applyFont="1" applyFill="1" applyBorder="1" applyAlignment="1">
      <alignment horizontal="center"/>
    </xf>
    <xf numFmtId="0" fontId="48" fillId="0" borderId="0" xfId="356" applyFont="1" applyAlignment="1">
      <alignment horizontal="right"/>
      <protection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right"/>
    </xf>
    <xf numFmtId="166" fontId="2" fillId="0" borderId="0" xfId="241" applyNumberFormat="1" applyFont="1" applyFill="1" applyAlignment="1">
      <alignment/>
    </xf>
    <xf numFmtId="41" fontId="2" fillId="0" borderId="0" xfId="241" applyNumberFormat="1" applyFont="1" applyFill="1" applyAlignment="1">
      <alignment/>
    </xf>
    <xf numFmtId="172" fontId="0" fillId="0" borderId="0" xfId="278" applyNumberFormat="1" applyFont="1" applyFill="1" applyAlignment="1">
      <alignment/>
    </xf>
    <xf numFmtId="41" fontId="0" fillId="0" borderId="18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72" fontId="0" fillId="0" borderId="4" xfId="278" applyNumberFormat="1" applyFont="1" applyFill="1" applyBorder="1" applyAlignment="1">
      <alignment/>
    </xf>
    <xf numFmtId="172" fontId="2" fillId="0" borderId="30" xfId="278" applyNumberFormat="1" applyFont="1" applyFill="1" applyBorder="1" applyAlignment="1">
      <alignment/>
    </xf>
    <xf numFmtId="172" fontId="2" fillId="0" borderId="31" xfId="278" applyNumberFormat="1" applyFont="1" applyFill="1" applyBorder="1" applyAlignment="1">
      <alignment/>
    </xf>
    <xf numFmtId="172" fontId="2" fillId="0" borderId="32" xfId="278" applyNumberFormat="1" applyFont="1" applyFill="1" applyBorder="1" applyAlignment="1">
      <alignment/>
    </xf>
    <xf numFmtId="172" fontId="0" fillId="0" borderId="0" xfId="278" applyNumberFormat="1" applyFont="1" applyFill="1" applyAlignment="1">
      <alignment/>
    </xf>
    <xf numFmtId="172" fontId="0" fillId="0" borderId="0" xfId="278" applyNumberFormat="1" applyFont="1" applyFill="1" applyBorder="1" applyAlignment="1">
      <alignment/>
    </xf>
    <xf numFmtId="172" fontId="0" fillId="0" borderId="0" xfId="278" applyNumberFormat="1" applyFont="1" applyFill="1" applyBorder="1" applyAlignment="1">
      <alignment/>
    </xf>
    <xf numFmtId="172" fontId="0" fillId="0" borderId="9" xfId="278" applyNumberFormat="1" applyFont="1" applyFill="1" applyBorder="1" applyAlignment="1">
      <alignment/>
    </xf>
    <xf numFmtId="172" fontId="0" fillId="0" borderId="9" xfId="278" applyNumberFormat="1" applyFont="1" applyFill="1" applyBorder="1" applyAlignment="1">
      <alignment/>
    </xf>
    <xf numFmtId="172" fontId="2" fillId="0" borderId="33" xfId="278" applyNumberFormat="1" applyFont="1" applyFill="1" applyBorder="1" applyAlignment="1">
      <alignment/>
    </xf>
    <xf numFmtId="172" fontId="2" fillId="0" borderId="9" xfId="278" applyNumberFormat="1" applyFont="1" applyFill="1" applyBorder="1" applyAlignment="1">
      <alignment/>
    </xf>
    <xf numFmtId="172" fontId="2" fillId="0" borderId="25" xfId="278" applyNumberFormat="1" applyFont="1" applyFill="1" applyBorder="1" applyAlignment="1">
      <alignment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86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3.01 Income Statement" xfId="19"/>
    <cellStyle name="_4.06E Pass Throughs_4 31 Regulatory Assets and Liabilities  7 06- Exhibit D" xfId="20"/>
    <cellStyle name="_4.06E Pass Throughs_4 32 Regulatory Assets and Liabilities  7 06- Exhibit D" xfId="21"/>
    <cellStyle name="_4.06E Pass Throughs_Book9" xfId="22"/>
    <cellStyle name="_4.13E Montana Energy Tax" xfId="23"/>
    <cellStyle name="_4.13E Montana Energy Tax_04 07E Wild Horse Wind Expansion (C) (2)" xfId="24"/>
    <cellStyle name="_4.13E Montana Energy Tax_3.01 Income Statement" xfId="25"/>
    <cellStyle name="_4.13E Montana Energy Tax_4 31 Regulatory Assets and Liabilities  7 06- Exhibit D" xfId="26"/>
    <cellStyle name="_4.13E Montana Energy Tax_4 32 Regulatory Assets and Liabilities  7 06- Exhibit D" xfId="27"/>
    <cellStyle name="_4.13E Montana Energy Tax_Book9" xfId="28"/>
    <cellStyle name="_AURORA WIP" xfId="29"/>
    <cellStyle name="_Book1" xfId="30"/>
    <cellStyle name="_Book1 (2)" xfId="31"/>
    <cellStyle name="_Book1 (2)_04 07E Wild Horse Wind Expansion (C) (2)" xfId="32"/>
    <cellStyle name="_Book1 (2)_3.01 Income Statement" xfId="33"/>
    <cellStyle name="_Book1 (2)_4 31 Regulatory Assets and Liabilities  7 06- Exhibit D" xfId="34"/>
    <cellStyle name="_Book1 (2)_4 32 Regulatory Assets and Liabilities  7 06- Exhibit D" xfId="35"/>
    <cellStyle name="_Book1 (2)_Book9" xfId="36"/>
    <cellStyle name="_Book1_3.01 Income Statement" xfId="37"/>
    <cellStyle name="_Book1_4 31 Regulatory Assets and Liabilities  7 06- Exhibit D" xfId="38"/>
    <cellStyle name="_Book1_4 32 Regulatory Assets and Liabilities  7 06- Exhibit D" xfId="39"/>
    <cellStyle name="_Book1_Book9" xfId="40"/>
    <cellStyle name="_Book2" xfId="41"/>
    <cellStyle name="_Book2_04 07E Wild Horse Wind Expansion (C) (2)" xfId="42"/>
    <cellStyle name="_Book2_3.01 Income Statement" xfId="43"/>
    <cellStyle name="_Book2_4 31 Regulatory Assets and Liabilities  7 06- Exhibit D" xfId="44"/>
    <cellStyle name="_Book2_4 32 Regulatory Assets and Liabilities  7 06- Exhibit D" xfId="45"/>
    <cellStyle name="_Book2_Book9" xfId="46"/>
    <cellStyle name="_Book3" xfId="47"/>
    <cellStyle name="_Book5" xfId="48"/>
    <cellStyle name="_Chelan Debt Forecast 12.19.05" xfId="49"/>
    <cellStyle name="_Chelan Debt Forecast 12.19.05_3.01 Income Statement" xfId="50"/>
    <cellStyle name="_Chelan Debt Forecast 12.19.05_4 31 Regulatory Assets and Liabilities  7 06- Exhibit D" xfId="51"/>
    <cellStyle name="_Chelan Debt Forecast 12.19.05_4 32 Regulatory Assets and Liabilities  7 06- Exhibit D" xfId="52"/>
    <cellStyle name="_Chelan Debt Forecast 12.19.05_Book9" xfId="53"/>
    <cellStyle name="_Copy 11-9 Sumas Proforma - Current" xfId="54"/>
    <cellStyle name="_Costs not in AURORA 06GRC" xfId="55"/>
    <cellStyle name="_Costs not in AURORA 06GRC_04 07E Wild Horse Wind Expansion (C) (2)" xfId="56"/>
    <cellStyle name="_Costs not in AURORA 06GRC_3.01 Income Statement" xfId="57"/>
    <cellStyle name="_Costs not in AURORA 06GRC_4 31 Regulatory Assets and Liabilities  7 06- Exhibit D" xfId="58"/>
    <cellStyle name="_Costs not in AURORA 06GRC_4 32 Regulatory Assets and Liabilities  7 06- Exhibit D" xfId="59"/>
    <cellStyle name="_Costs not in AURORA 06GRC_Book9" xfId="60"/>
    <cellStyle name="_Costs not in AURORA 2006GRC 6.15.06" xfId="61"/>
    <cellStyle name="_Costs not in AURORA 2006GRC 6.15.06_04 07E Wild Horse Wind Expansion (C) (2)" xfId="62"/>
    <cellStyle name="_Costs not in AURORA 2006GRC 6.15.06_3.01 Income Statement" xfId="63"/>
    <cellStyle name="_Costs not in AURORA 2006GRC 6.15.06_4 31 Regulatory Assets and Liabilities  7 06- Exhibit D" xfId="64"/>
    <cellStyle name="_Costs not in AURORA 2006GRC 6.15.06_4 32 Regulatory Assets and Liabilities  7 06- Exhibit D" xfId="65"/>
    <cellStyle name="_Costs not in AURORA 2006GRC 6.15.06_Book9" xfId="66"/>
    <cellStyle name="_Costs not in AURORA 2006GRC w gas price updated" xfId="67"/>
    <cellStyle name="_Costs not in AURORA 2007 Rate Case" xfId="68"/>
    <cellStyle name="_Costs not in AURORA 2007 Rate Case_3.01 Income Statement" xfId="69"/>
    <cellStyle name="_Costs not in AURORA 2007 Rate Case_4 31 Regulatory Assets and Liabilities  7 06- Exhibit D" xfId="70"/>
    <cellStyle name="_Costs not in AURORA 2007 Rate Case_4 32 Regulatory Assets and Liabilities  7 06- Exhibit D" xfId="71"/>
    <cellStyle name="_Costs not in AURORA 2007 Rate Case_Book9" xfId="72"/>
    <cellStyle name="_Costs not in KWI3000 '06Budget" xfId="73"/>
    <cellStyle name="_Costs not in KWI3000 '06Budget_3.01 Income Statement" xfId="74"/>
    <cellStyle name="_Costs not in KWI3000 '06Budget_4 31 Regulatory Assets and Liabilities  7 06- Exhibit D" xfId="75"/>
    <cellStyle name="_Costs not in KWI3000 '06Budget_4 32 Regulatory Assets and Liabilities  7 06- Exhibit D" xfId="76"/>
    <cellStyle name="_Costs not in KWI3000 '06Budget_Book9" xfId="77"/>
    <cellStyle name="_DEM-WP (C) Power Cost 2006GRC Order" xfId="78"/>
    <cellStyle name="_DEM-WP (C) Power Cost 2006GRC Order_04 07E Wild Horse Wind Expansion (C) (2)" xfId="79"/>
    <cellStyle name="_DEM-WP (C) Power Cost 2006GRC Order_3.01 Income Statement" xfId="80"/>
    <cellStyle name="_DEM-WP (C) Power Cost 2006GRC Order_4 31 Regulatory Assets and Liabilities  7 06- Exhibit D" xfId="81"/>
    <cellStyle name="_DEM-WP (C) Power Cost 2006GRC Order_4 32 Regulatory Assets and Liabilities  7 06- Exhibit D" xfId="82"/>
    <cellStyle name="_DEM-WP (C) Power Cost 2006GRC Order_Book9" xfId="83"/>
    <cellStyle name="_DEM-WP Revised (HC) Wild Horse 2006GRC" xfId="84"/>
    <cellStyle name="_DEM-WP(C) Colstrip FOR" xfId="85"/>
    <cellStyle name="_DEM-WP(C) Costs not in AURORA 2006GRC" xfId="86"/>
    <cellStyle name="_DEM-WP(C) Costs not in AURORA 2006GRC_3.01 Income Statement" xfId="87"/>
    <cellStyle name="_DEM-WP(C) Costs not in AURORA 2006GRC_4 31 Regulatory Assets and Liabilities  7 06- Exhibit D" xfId="88"/>
    <cellStyle name="_DEM-WP(C) Costs not in AURORA 2006GRC_4 32 Regulatory Assets and Liabilities  7 06- Exhibit D" xfId="89"/>
    <cellStyle name="_DEM-WP(C) Costs not in AURORA 2006GRC_Book9" xfId="90"/>
    <cellStyle name="_DEM-WP(C) Costs not in AURORA 2007GRC" xfId="91"/>
    <cellStyle name="_DEM-WP(C) Costs not in AURORA 2007PCORC-5.07Update" xfId="92"/>
    <cellStyle name="_DEM-WP(C) Costs not in AURORA 2007PCORC-5.07Update_DEM-WP(C) Production O&amp;M 2009GRC Rebuttal" xfId="93"/>
    <cellStyle name="_DEM-WP(C) Prod O&amp;M 2007GRC" xfId="94"/>
    <cellStyle name="_DEM-WP(C) Rate Year Sumas by Month Update Corrected" xfId="95"/>
    <cellStyle name="_DEM-WP(C) Sumas Proforma 11.5.07" xfId="96"/>
    <cellStyle name="_DEM-WP(C) Westside Hydro Data_051007" xfId="97"/>
    <cellStyle name="_Fixed Gas Transport 1 19 09" xfId="98"/>
    <cellStyle name="_Fuel Prices 4-14" xfId="99"/>
    <cellStyle name="_Fuel Prices 4-14_04 07E Wild Horse Wind Expansion (C) (2)" xfId="100"/>
    <cellStyle name="_Fuel Prices 4-14_3.01 Income Statement" xfId="101"/>
    <cellStyle name="_Fuel Prices 4-14_4 31 Regulatory Assets and Liabilities  7 06- Exhibit D" xfId="102"/>
    <cellStyle name="_Fuel Prices 4-14_4 32 Regulatory Assets and Liabilities  7 06- Exhibit D" xfId="103"/>
    <cellStyle name="_Fuel Prices 4-14_Book9" xfId="104"/>
    <cellStyle name="_Gas Transportation Charges_2009GRC_120308" xfId="105"/>
    <cellStyle name="_NIM 06 Base Case Current Trends" xfId="106"/>
    <cellStyle name="_Portfolio SPlan Base Case.xls Chart 1" xfId="107"/>
    <cellStyle name="_Portfolio SPlan Base Case.xls Chart 2" xfId="108"/>
    <cellStyle name="_Portfolio SPlan Base Case.xls Chart 3" xfId="109"/>
    <cellStyle name="_Power Cost Value Copy 11.30.05 gas 1.09.06 AURORA at 1.10.06" xfId="110"/>
    <cellStyle name="_Power Cost Value Copy 11.30.05 gas 1.09.06 AURORA at 1.10.06_04 07E Wild Horse Wind Expansion (C) (2)" xfId="111"/>
    <cellStyle name="_Power Cost Value Copy 11.30.05 gas 1.09.06 AURORA at 1.10.06_3.01 Income Statement" xfId="112"/>
    <cellStyle name="_Power Cost Value Copy 11.30.05 gas 1.09.06 AURORA at 1.10.06_4 31 Regulatory Assets and Liabilities  7 06- Exhibit D" xfId="113"/>
    <cellStyle name="_Power Cost Value Copy 11.30.05 gas 1.09.06 AURORA at 1.10.06_4 32 Regulatory Assets and Liabilities  7 06- Exhibit D" xfId="114"/>
    <cellStyle name="_Power Cost Value Copy 11.30.05 gas 1.09.06 AURORA at 1.10.06_Book9" xfId="115"/>
    <cellStyle name="_Pro Forma Rev 07 GRC" xfId="116"/>
    <cellStyle name="_Recon to Darrin's 5.11.05 proforma" xfId="117"/>
    <cellStyle name="_Recon to Darrin's 5.11.05 proforma_3.01 Income Statement" xfId="118"/>
    <cellStyle name="_Recon to Darrin's 5.11.05 proforma_4 31 Regulatory Assets and Liabilities  7 06- Exhibit D" xfId="119"/>
    <cellStyle name="_Recon to Darrin's 5.11.05 proforma_4 32 Regulatory Assets and Liabilities  7 06- Exhibit D" xfId="120"/>
    <cellStyle name="_Recon to Darrin's 5.11.05 proforma_Book9" xfId="121"/>
    <cellStyle name="_Revenue" xfId="122"/>
    <cellStyle name="_Revenue_Data" xfId="123"/>
    <cellStyle name="_Revenue_Data_1" xfId="124"/>
    <cellStyle name="_Revenue_Data_Pro Forma Rev 09 GRC" xfId="125"/>
    <cellStyle name="_Revenue_Data_Pro Forma Rev 2010 GRC" xfId="126"/>
    <cellStyle name="_Revenue_Data_Pro Forma Rev 2010 GRC_Preliminary" xfId="127"/>
    <cellStyle name="_Revenue_Data_Revenue (Feb 09 - Jan 10)" xfId="128"/>
    <cellStyle name="_Revenue_Data_Revenue (Jan 09 - Dec 09)" xfId="129"/>
    <cellStyle name="_Revenue_Data_Revenue (Mar 09 - Feb 10)" xfId="130"/>
    <cellStyle name="_Revenue_Data_Volume Exhibit (Jan09 - Dec09)" xfId="131"/>
    <cellStyle name="_Revenue_Mins" xfId="132"/>
    <cellStyle name="_Revenue_Pro Forma Rev 07 GRC" xfId="133"/>
    <cellStyle name="_Revenue_Pro Forma Rev 08 GRC" xfId="134"/>
    <cellStyle name="_Revenue_Pro Forma Rev 09 GRC" xfId="135"/>
    <cellStyle name="_Revenue_Pro Forma Rev 2010 GRC" xfId="136"/>
    <cellStyle name="_Revenue_Pro Forma Rev 2010 GRC_Preliminary" xfId="137"/>
    <cellStyle name="_Revenue_Revenue (Feb 09 - Jan 10)" xfId="138"/>
    <cellStyle name="_Revenue_Revenue (Jan 09 - Dec 09)" xfId="139"/>
    <cellStyle name="_Revenue_Revenue (Mar 09 - Feb 10)" xfId="140"/>
    <cellStyle name="_Revenue_Sheet2" xfId="141"/>
    <cellStyle name="_Revenue_Therms Data" xfId="142"/>
    <cellStyle name="_Revenue_Therms Data Rerun" xfId="143"/>
    <cellStyle name="_Revenue_Volume Exhibit (Jan09 - Dec09)" xfId="144"/>
    <cellStyle name="_Sumas Proforma - 11-09-07" xfId="145"/>
    <cellStyle name="_Sumas Property Taxes v1" xfId="146"/>
    <cellStyle name="_Tenaska Comparison" xfId="147"/>
    <cellStyle name="_Tenaska Comparison_3.01 Income Statement" xfId="148"/>
    <cellStyle name="_Tenaska Comparison_4 31 Regulatory Assets and Liabilities  7 06- Exhibit D" xfId="149"/>
    <cellStyle name="_Tenaska Comparison_4 32 Regulatory Assets and Liabilities  7 06- Exhibit D" xfId="150"/>
    <cellStyle name="_Tenaska Comparison_Book9" xfId="151"/>
    <cellStyle name="_Therms Data" xfId="152"/>
    <cellStyle name="_Therms Data_Pro Forma Rev 09 GRC" xfId="153"/>
    <cellStyle name="_Therms Data_Pro Forma Rev 2010 GRC" xfId="154"/>
    <cellStyle name="_Therms Data_Pro Forma Rev 2010 GRC_Preliminary" xfId="155"/>
    <cellStyle name="_Therms Data_Revenue (Feb 09 - Jan 10)" xfId="156"/>
    <cellStyle name="_Therms Data_Revenue (Jan 09 - Dec 09)" xfId="157"/>
    <cellStyle name="_Therms Data_Revenue (Mar 09 - Feb 10)" xfId="158"/>
    <cellStyle name="_Therms Data_Volume Exhibit (Jan09 - Dec09)" xfId="159"/>
    <cellStyle name="_Value Copy 11 30 05 gas 12 09 05 AURORA at 12 14 05" xfId="160"/>
    <cellStyle name="_Value Copy 11 30 05 gas 12 09 05 AURORA at 12 14 05_04 07E Wild Horse Wind Expansion (C) (2)" xfId="161"/>
    <cellStyle name="_Value Copy 11 30 05 gas 12 09 05 AURORA at 12 14 05_3.01 Income Statement" xfId="162"/>
    <cellStyle name="_Value Copy 11 30 05 gas 12 09 05 AURORA at 12 14 05_4 31 Regulatory Assets and Liabilities  7 06- Exhibit D" xfId="163"/>
    <cellStyle name="_Value Copy 11 30 05 gas 12 09 05 AURORA at 12 14 05_4 32 Regulatory Assets and Liabilities  7 06- Exhibit D" xfId="164"/>
    <cellStyle name="_Value Copy 11 30 05 gas 12 09 05 AURORA at 12 14 05_Book9" xfId="165"/>
    <cellStyle name="_VC 6.15.06 update on 06GRC power costs.xls Chart 1" xfId="166"/>
    <cellStyle name="_VC 6.15.06 update on 06GRC power costs.xls Chart 1_04 07E Wild Horse Wind Expansion (C) (2)" xfId="167"/>
    <cellStyle name="_VC 6.15.06 update on 06GRC power costs.xls Chart 1_3.01 Income Statement" xfId="168"/>
    <cellStyle name="_VC 6.15.06 update on 06GRC power costs.xls Chart 1_4 31 Regulatory Assets and Liabilities  7 06- Exhibit D" xfId="169"/>
    <cellStyle name="_VC 6.15.06 update on 06GRC power costs.xls Chart 1_4 32 Regulatory Assets and Liabilities  7 06- Exhibit D" xfId="170"/>
    <cellStyle name="_VC 6.15.06 update on 06GRC power costs.xls Chart 1_Book9" xfId="171"/>
    <cellStyle name="_VC 6.15.06 update on 06GRC power costs.xls Chart 2" xfId="172"/>
    <cellStyle name="_VC 6.15.06 update on 06GRC power costs.xls Chart 2_04 07E Wild Horse Wind Expansion (C) (2)" xfId="173"/>
    <cellStyle name="_VC 6.15.06 update on 06GRC power costs.xls Chart 2_3.01 Income Statement" xfId="174"/>
    <cellStyle name="_VC 6.15.06 update on 06GRC power costs.xls Chart 2_4 31 Regulatory Assets and Liabilities  7 06- Exhibit D" xfId="175"/>
    <cellStyle name="_VC 6.15.06 update on 06GRC power costs.xls Chart 2_4 32 Regulatory Assets and Liabilities  7 06- Exhibit D" xfId="176"/>
    <cellStyle name="_VC 6.15.06 update on 06GRC power costs.xls Chart 2_Book9" xfId="177"/>
    <cellStyle name="_VC 6.15.06 update on 06GRC power costs.xls Chart 3" xfId="178"/>
    <cellStyle name="_VC 6.15.06 update on 06GRC power costs.xls Chart 3_04 07E Wild Horse Wind Expansion (C) (2)" xfId="179"/>
    <cellStyle name="_VC 6.15.06 update on 06GRC power costs.xls Chart 3_3.01 Income Statement" xfId="180"/>
    <cellStyle name="_VC 6.15.06 update on 06GRC power costs.xls Chart 3_4 31 Regulatory Assets and Liabilities  7 06- Exhibit D" xfId="181"/>
    <cellStyle name="_VC 6.15.06 update on 06GRC power costs.xls Chart 3_4 32 Regulatory Assets and Liabilities  7 06- Exhibit D" xfId="182"/>
    <cellStyle name="_VC 6.15.06 update on 06GRC power costs.xls Chart 3_Book9" xfId="183"/>
    <cellStyle name="0,0&#13;&#10;NA&#13;&#10;" xfId="184"/>
    <cellStyle name="0000" xfId="185"/>
    <cellStyle name="000000" xfId="186"/>
    <cellStyle name="20% - Accent1" xfId="187"/>
    <cellStyle name="20% - Accent1 2" xfId="188"/>
    <cellStyle name="20% - Accent1 3" xfId="189"/>
    <cellStyle name="20% - Accent2" xfId="190"/>
    <cellStyle name="20% - Accent2 2" xfId="191"/>
    <cellStyle name="20% - Accent2 3" xfId="192"/>
    <cellStyle name="20% - Accent3" xfId="193"/>
    <cellStyle name="20% - Accent3 2" xfId="194"/>
    <cellStyle name="20% - Accent3 3" xfId="195"/>
    <cellStyle name="20% - Accent4" xfId="196"/>
    <cellStyle name="20% - Accent4 2" xfId="197"/>
    <cellStyle name="20% - Accent4 3" xfId="198"/>
    <cellStyle name="20% - Accent5" xfId="199"/>
    <cellStyle name="20% - Accent5 2" xfId="200"/>
    <cellStyle name="20% - Accent5 3" xfId="201"/>
    <cellStyle name="20% - Accent6" xfId="202"/>
    <cellStyle name="20% - Accent6 2" xfId="203"/>
    <cellStyle name="20% - Accent6 3" xfId="204"/>
    <cellStyle name="40% - Accent1" xfId="205"/>
    <cellStyle name="40% - Accent1 2" xfId="206"/>
    <cellStyle name="40% - Accent1 3" xfId="207"/>
    <cellStyle name="40% - Accent2" xfId="208"/>
    <cellStyle name="40% - Accent2 2" xfId="209"/>
    <cellStyle name="40% - Accent2 3" xfId="210"/>
    <cellStyle name="40% - Accent3" xfId="211"/>
    <cellStyle name="40% - Accent3 2" xfId="212"/>
    <cellStyle name="40% - Accent3 3" xfId="213"/>
    <cellStyle name="40% - Accent4" xfId="214"/>
    <cellStyle name="40% - Accent4 2" xfId="215"/>
    <cellStyle name="40% - Accent4 3" xfId="216"/>
    <cellStyle name="40% - Accent5" xfId="217"/>
    <cellStyle name="40% - Accent5 2" xfId="218"/>
    <cellStyle name="40% - Accent5 3" xfId="219"/>
    <cellStyle name="40% - Accent6" xfId="220"/>
    <cellStyle name="40% - Accent6 2" xfId="221"/>
    <cellStyle name="40% - Accent6 3" xfId="222"/>
    <cellStyle name="60% - Accent1" xfId="223"/>
    <cellStyle name="60% - Accent2" xfId="224"/>
    <cellStyle name="60% - Accent3" xfId="225"/>
    <cellStyle name="60% - Accent4" xfId="226"/>
    <cellStyle name="60% - Accent5" xfId="227"/>
    <cellStyle name="60% - Accent6" xfId="228"/>
    <cellStyle name="Accent1" xfId="229"/>
    <cellStyle name="Accent2" xfId="230"/>
    <cellStyle name="Accent3" xfId="231"/>
    <cellStyle name="Accent4" xfId="232"/>
    <cellStyle name="Accent5" xfId="233"/>
    <cellStyle name="Accent6" xfId="234"/>
    <cellStyle name="Bad" xfId="235"/>
    <cellStyle name="blank" xfId="236"/>
    <cellStyle name="Calc Currency (0)" xfId="237"/>
    <cellStyle name="Calculation" xfId="238"/>
    <cellStyle name="Check Cell" xfId="239"/>
    <cellStyle name="CheckCell" xfId="240"/>
    <cellStyle name="Comma" xfId="241"/>
    <cellStyle name="Comma [0]" xfId="242"/>
    <cellStyle name="Comma 10" xfId="243"/>
    <cellStyle name="Comma 11" xfId="244"/>
    <cellStyle name="Comma 12" xfId="245"/>
    <cellStyle name="Comma 13" xfId="246"/>
    <cellStyle name="Comma 14" xfId="247"/>
    <cellStyle name="Comma 15" xfId="248"/>
    <cellStyle name="Comma 2" xfId="249"/>
    <cellStyle name="Comma 2 2" xfId="250"/>
    <cellStyle name="Comma 3" xfId="251"/>
    <cellStyle name="Comma 3 2" xfId="252"/>
    <cellStyle name="Comma 4" xfId="253"/>
    <cellStyle name="Comma 4 2" xfId="254"/>
    <cellStyle name="Comma 5" xfId="255"/>
    <cellStyle name="Comma 6" xfId="256"/>
    <cellStyle name="Comma 6 2" xfId="257"/>
    <cellStyle name="Comma 6 3" xfId="258"/>
    <cellStyle name="Comma 7" xfId="259"/>
    <cellStyle name="Comma 8" xfId="260"/>
    <cellStyle name="Comma 9" xfId="261"/>
    <cellStyle name="Comma_Common Allocators GRC TY 0903" xfId="262"/>
    <cellStyle name="Comma0" xfId="263"/>
    <cellStyle name="Comma0 - Style2" xfId="264"/>
    <cellStyle name="Comma0 - Style4" xfId="265"/>
    <cellStyle name="Comma0 - Style5" xfId="266"/>
    <cellStyle name="Comma0 2" xfId="267"/>
    <cellStyle name="Comma0 3" xfId="268"/>
    <cellStyle name="Comma0 4" xfId="269"/>
    <cellStyle name="Comma0_00COS Ind Allocators" xfId="270"/>
    <cellStyle name="Comma1 - Style1" xfId="271"/>
    <cellStyle name="Copied" xfId="272"/>
    <cellStyle name="COST1" xfId="273"/>
    <cellStyle name="Curren - Style1" xfId="274"/>
    <cellStyle name="Curren - Style2" xfId="275"/>
    <cellStyle name="Curren - Style5" xfId="276"/>
    <cellStyle name="Curren - Style6" xfId="277"/>
    <cellStyle name="Currency" xfId="278"/>
    <cellStyle name="Currency [0]" xfId="279"/>
    <cellStyle name="Currency 10" xfId="280"/>
    <cellStyle name="Currency 11" xfId="281"/>
    <cellStyle name="Currency 12" xfId="282"/>
    <cellStyle name="Currency 13" xfId="283"/>
    <cellStyle name="Currency 14" xfId="284"/>
    <cellStyle name="Currency 2" xfId="285"/>
    <cellStyle name="Currency 3" xfId="286"/>
    <cellStyle name="Currency 4" xfId="287"/>
    <cellStyle name="Currency 5" xfId="288"/>
    <cellStyle name="Currency 6" xfId="289"/>
    <cellStyle name="Currency 7" xfId="290"/>
    <cellStyle name="Currency 8" xfId="291"/>
    <cellStyle name="Currency 9" xfId="292"/>
    <cellStyle name="Currency_Common Allocators GRC TY 0903" xfId="293"/>
    <cellStyle name="Currency0" xfId="294"/>
    <cellStyle name="Date" xfId="295"/>
    <cellStyle name="Date 2" xfId="296"/>
    <cellStyle name="Date 3" xfId="297"/>
    <cellStyle name="Date 4" xfId="298"/>
    <cellStyle name="Entered" xfId="299"/>
    <cellStyle name="Euro" xfId="300"/>
    <cellStyle name="Explanatory Text" xfId="301"/>
    <cellStyle name="Fixed" xfId="302"/>
    <cellStyle name="Fixed3 - Style3" xfId="303"/>
    <cellStyle name="Followed Hyperlink" xfId="304"/>
    <cellStyle name="Good" xfId="305"/>
    <cellStyle name="Grey" xfId="306"/>
    <cellStyle name="Grey 2" xfId="307"/>
    <cellStyle name="Grey 3" xfId="308"/>
    <cellStyle name="Grey 4" xfId="309"/>
    <cellStyle name="Header" xfId="310"/>
    <cellStyle name="Header1" xfId="311"/>
    <cellStyle name="Header2" xfId="312"/>
    <cellStyle name="Heading" xfId="313"/>
    <cellStyle name="Heading 1" xfId="314"/>
    <cellStyle name="Heading 2" xfId="315"/>
    <cellStyle name="Heading 3" xfId="316"/>
    <cellStyle name="Heading 4" xfId="317"/>
    <cellStyle name="Heading1" xfId="318"/>
    <cellStyle name="Heading2" xfId="319"/>
    <cellStyle name="Hyperlink" xfId="320"/>
    <cellStyle name="Input" xfId="321"/>
    <cellStyle name="Input [yellow]" xfId="322"/>
    <cellStyle name="Input [yellow] 2" xfId="323"/>
    <cellStyle name="Input [yellow] 3" xfId="324"/>
    <cellStyle name="Input [yellow] 4" xfId="325"/>
    <cellStyle name="Input Cells" xfId="326"/>
    <cellStyle name="Input Cells Percent" xfId="327"/>
    <cellStyle name="Input Cells_Book9" xfId="328"/>
    <cellStyle name="Lines" xfId="329"/>
    <cellStyle name="LINKED" xfId="330"/>
    <cellStyle name="Linked Cell" xfId="331"/>
    <cellStyle name="modified border" xfId="332"/>
    <cellStyle name="modified border 2" xfId="333"/>
    <cellStyle name="modified border 3" xfId="334"/>
    <cellStyle name="modified border 4" xfId="335"/>
    <cellStyle name="modified border1" xfId="336"/>
    <cellStyle name="modified border1 2" xfId="337"/>
    <cellStyle name="modified border1 3" xfId="338"/>
    <cellStyle name="modified border1 4" xfId="339"/>
    <cellStyle name="Neutral" xfId="340"/>
    <cellStyle name="no dec" xfId="341"/>
    <cellStyle name="Normal - Style1" xfId="342"/>
    <cellStyle name="Normal - Style1 2" xfId="343"/>
    <cellStyle name="Normal - Style1 3" xfId="344"/>
    <cellStyle name="Normal - Style1 4" xfId="345"/>
    <cellStyle name="Normal 10" xfId="346"/>
    <cellStyle name="Normal 10 2" xfId="347"/>
    <cellStyle name="Normal 10 3" xfId="348"/>
    <cellStyle name="Normal 11" xfId="349"/>
    <cellStyle name="Normal 12" xfId="350"/>
    <cellStyle name="Normal 13" xfId="351"/>
    <cellStyle name="Normal 14" xfId="352"/>
    <cellStyle name="Normal 15" xfId="353"/>
    <cellStyle name="Normal 2" xfId="354"/>
    <cellStyle name="Normal 2 2" xfId="355"/>
    <cellStyle name="Normal 2 2 2" xfId="356"/>
    <cellStyle name="Normal 2 2 3" xfId="357"/>
    <cellStyle name="Normal 2 3" xfId="358"/>
    <cellStyle name="Normal 2 4" xfId="359"/>
    <cellStyle name="Normal 2 5" xfId="360"/>
    <cellStyle name="Normal 2 6" xfId="361"/>
    <cellStyle name="Normal 2 7" xfId="362"/>
    <cellStyle name="Normal 2_3.05 Allocation Method 2010 GTR WF" xfId="363"/>
    <cellStyle name="Normal 3" xfId="364"/>
    <cellStyle name="Normal 3 2" xfId="365"/>
    <cellStyle name="Normal 3 3" xfId="366"/>
    <cellStyle name="Normal 3 4" xfId="367"/>
    <cellStyle name="Normal 3 5" xfId="368"/>
    <cellStyle name="Normal 4" xfId="369"/>
    <cellStyle name="Normal 4 2" xfId="370"/>
    <cellStyle name="Normal 4_3.05 Allocation Method 2010 GTR WF" xfId="371"/>
    <cellStyle name="Normal 5" xfId="372"/>
    <cellStyle name="Normal 6" xfId="373"/>
    <cellStyle name="Normal 6 2" xfId="374"/>
    <cellStyle name="Normal 6 3" xfId="375"/>
    <cellStyle name="Normal 7" xfId="376"/>
    <cellStyle name="Normal 7 2" xfId="377"/>
    <cellStyle name="Normal 8" xfId="378"/>
    <cellStyle name="Normal 9" xfId="379"/>
    <cellStyle name="Note" xfId="380"/>
    <cellStyle name="Note 10" xfId="381"/>
    <cellStyle name="Note 11" xfId="382"/>
    <cellStyle name="Note 12" xfId="383"/>
    <cellStyle name="Note 2" xfId="384"/>
    <cellStyle name="Note 3" xfId="385"/>
    <cellStyle name="Note 4" xfId="386"/>
    <cellStyle name="Note 5" xfId="387"/>
    <cellStyle name="Note 6" xfId="388"/>
    <cellStyle name="Note 7" xfId="389"/>
    <cellStyle name="Note 8" xfId="390"/>
    <cellStyle name="Note 9" xfId="391"/>
    <cellStyle name="Output" xfId="392"/>
    <cellStyle name="Percen - Style1" xfId="393"/>
    <cellStyle name="Percen - Style2" xfId="394"/>
    <cellStyle name="Percen - Style3" xfId="395"/>
    <cellStyle name="Percent" xfId="396"/>
    <cellStyle name="Percent (0)" xfId="397"/>
    <cellStyle name="Percent [2]" xfId="398"/>
    <cellStyle name="Percent 10" xfId="399"/>
    <cellStyle name="Percent 11" xfId="400"/>
    <cellStyle name="Percent 12" xfId="401"/>
    <cellStyle name="Percent 13" xfId="402"/>
    <cellStyle name="Percent 14" xfId="403"/>
    <cellStyle name="Percent 15" xfId="404"/>
    <cellStyle name="Percent 2" xfId="405"/>
    <cellStyle name="Percent 3" xfId="406"/>
    <cellStyle name="Percent 3 2" xfId="407"/>
    <cellStyle name="Percent 4" xfId="408"/>
    <cellStyle name="Percent 4 2" xfId="409"/>
    <cellStyle name="Percent 5" xfId="410"/>
    <cellStyle name="Percent 6" xfId="411"/>
    <cellStyle name="Percent 7" xfId="412"/>
    <cellStyle name="Percent 8" xfId="413"/>
    <cellStyle name="Percent 9" xfId="414"/>
    <cellStyle name="Processing" xfId="415"/>
    <cellStyle name="PSChar" xfId="416"/>
    <cellStyle name="PSDate" xfId="417"/>
    <cellStyle name="PSDec" xfId="418"/>
    <cellStyle name="PSHeading" xfId="419"/>
    <cellStyle name="PSInt" xfId="420"/>
    <cellStyle name="PSSpacer" xfId="421"/>
    <cellStyle name="purple - Style8" xfId="422"/>
    <cellStyle name="RED" xfId="423"/>
    <cellStyle name="Red - Style7" xfId="424"/>
    <cellStyle name="RED_04 07E Wild Horse Wind Expansion (C) (2)" xfId="425"/>
    <cellStyle name="Report" xfId="426"/>
    <cellStyle name="Report Bar" xfId="427"/>
    <cellStyle name="Report Heading" xfId="428"/>
    <cellStyle name="Report Percent" xfId="429"/>
    <cellStyle name="Report Unit Cost" xfId="430"/>
    <cellStyle name="Reports" xfId="431"/>
    <cellStyle name="Reports Total" xfId="432"/>
    <cellStyle name="Reports Unit Cost Total" xfId="433"/>
    <cellStyle name="Reports_Book9" xfId="434"/>
    <cellStyle name="RevList" xfId="435"/>
    <cellStyle name="round100" xfId="436"/>
    <cellStyle name="SAPBEXaggData" xfId="437"/>
    <cellStyle name="SAPBEXaggDataEmph" xfId="438"/>
    <cellStyle name="SAPBEXaggItem" xfId="439"/>
    <cellStyle name="SAPBEXaggItemX" xfId="440"/>
    <cellStyle name="SAPBEXchaText" xfId="441"/>
    <cellStyle name="SAPBEXchaText 2" xfId="442"/>
    <cellStyle name="SAPBEXexcBad7" xfId="443"/>
    <cellStyle name="SAPBEXexcBad8" xfId="444"/>
    <cellStyle name="SAPBEXexcBad9" xfId="445"/>
    <cellStyle name="SAPBEXexcCritical4" xfId="446"/>
    <cellStyle name="SAPBEXexcCritical5" xfId="447"/>
    <cellStyle name="SAPBEXexcCritical6" xfId="448"/>
    <cellStyle name="SAPBEXexcGood1" xfId="449"/>
    <cellStyle name="SAPBEXexcGood2" xfId="450"/>
    <cellStyle name="SAPBEXexcGood3" xfId="451"/>
    <cellStyle name="SAPBEXfilterDrill" xfId="452"/>
    <cellStyle name="SAPBEXfilterItem" xfId="453"/>
    <cellStyle name="SAPBEXfilterText" xfId="454"/>
    <cellStyle name="SAPBEXformats" xfId="455"/>
    <cellStyle name="SAPBEXheaderItem" xfId="456"/>
    <cellStyle name="SAPBEXheaderText" xfId="457"/>
    <cellStyle name="SAPBEXHLevel0" xfId="458"/>
    <cellStyle name="SAPBEXHLevel0X" xfId="459"/>
    <cellStyle name="SAPBEXHLevel1" xfId="460"/>
    <cellStyle name="SAPBEXHLevel1X" xfId="461"/>
    <cellStyle name="SAPBEXHLevel2" xfId="462"/>
    <cellStyle name="SAPBEXHLevel2X" xfId="463"/>
    <cellStyle name="SAPBEXHLevel3" xfId="464"/>
    <cellStyle name="SAPBEXHLevel3X" xfId="465"/>
    <cellStyle name="SAPBEXinputData" xfId="466"/>
    <cellStyle name="SAPBEXresData" xfId="467"/>
    <cellStyle name="SAPBEXresDataEmph" xfId="468"/>
    <cellStyle name="SAPBEXresItem" xfId="469"/>
    <cellStyle name="SAPBEXresItemX" xfId="470"/>
    <cellStyle name="SAPBEXstdData" xfId="471"/>
    <cellStyle name="SAPBEXstdDataEmph" xfId="472"/>
    <cellStyle name="SAPBEXstdItem" xfId="473"/>
    <cellStyle name="SAPBEXstdItemX" xfId="474"/>
    <cellStyle name="SAPBEXtitle" xfId="475"/>
    <cellStyle name="SAPBEXundefined" xfId="476"/>
    <cellStyle name="shade" xfId="477"/>
    <cellStyle name="StmtTtl1" xfId="478"/>
    <cellStyle name="StmtTtl1 2" xfId="479"/>
    <cellStyle name="StmtTtl1 3" xfId="480"/>
    <cellStyle name="StmtTtl1 4" xfId="481"/>
    <cellStyle name="StmtTtl2" xfId="482"/>
    <cellStyle name="STYL1 - Style1" xfId="483"/>
    <cellStyle name="Style 1" xfId="484"/>
    <cellStyle name="Style 1 2" xfId="485"/>
    <cellStyle name="Style 1 3" xfId="486"/>
    <cellStyle name="Style 1 4" xfId="487"/>
    <cellStyle name="Style 1_3.01 Income Statement" xfId="488"/>
    <cellStyle name="Subtotal" xfId="489"/>
    <cellStyle name="Sub-total" xfId="490"/>
    <cellStyle name="taples Plaza" xfId="491"/>
    <cellStyle name="Tickmark" xfId="492"/>
    <cellStyle name="Title" xfId="493"/>
    <cellStyle name="Title: Major" xfId="494"/>
    <cellStyle name="Title: Minor" xfId="495"/>
    <cellStyle name="Title: Worksheet" xfId="496"/>
    <cellStyle name="Total" xfId="497"/>
    <cellStyle name="Total4 - Style4" xfId="498"/>
    <cellStyle name="Warning Text" xfId="4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free\Local%20Settings\Temporary%20Internet%20Files\Content.Outlook\6IV7B4WJ\SupportingDocsOrig2011GRC\Ratebase\Electronic%20Files%20to%20be%20sent%20to%20WUTC-%20Orig%20Filing\MRM-04%20Repairs%20Removal%20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Monthly%20Regulatory%20Reports\2010%20IS%20and%20Balance%20Sheet%20Reports\WC\4th%20Quarter\MRM-04%20Repairs%20Removal%20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7109375" style="1" customWidth="1"/>
    <col min="2" max="2" width="7.00390625" style="2" customWidth="1"/>
    <col min="3" max="3" width="48.57421875" style="2" bestFit="1" customWidth="1"/>
    <col min="4" max="5" width="15.00390625" style="11" bestFit="1" customWidth="1"/>
    <col min="6" max="16" width="14.57421875" style="11" customWidth="1"/>
    <col min="17" max="18" width="14.57421875" style="11" bestFit="1" customWidth="1"/>
    <col min="19" max="16384" width="9.140625" style="11" customWidth="1"/>
  </cols>
  <sheetData>
    <row r="1" spans="1:6" ht="15">
      <c r="A1" s="86"/>
      <c r="F1" s="160"/>
    </row>
    <row r="2" spans="1:6" ht="15">
      <c r="A2" s="86"/>
      <c r="F2" s="160"/>
    </row>
    <row r="3" spans="3:6" s="21" customFormat="1" ht="12.75">
      <c r="C3" s="87"/>
      <c r="F3" s="162"/>
    </row>
    <row r="4" spans="2:6" s="21" customFormat="1" ht="12.75">
      <c r="B4" s="181" t="s">
        <v>143</v>
      </c>
      <c r="C4" s="181"/>
      <c r="D4" s="181"/>
      <c r="E4" s="181"/>
      <c r="F4" s="181"/>
    </row>
    <row r="5" spans="2:6" s="21" customFormat="1" ht="12.75">
      <c r="B5" s="89" t="s">
        <v>163</v>
      </c>
      <c r="C5" s="135"/>
      <c r="D5" s="131"/>
      <c r="E5" s="131"/>
      <c r="F5" s="131"/>
    </row>
    <row r="6" spans="1:6" s="21" customFormat="1" ht="12.75">
      <c r="A6" s="88"/>
      <c r="B6" s="89" t="s">
        <v>4</v>
      </c>
      <c r="C6" s="89"/>
      <c r="D6" s="131"/>
      <c r="E6" s="131"/>
      <c r="F6" s="131"/>
    </row>
    <row r="7" s="21" customFormat="1" ht="12"/>
    <row r="8" s="21" customFormat="1" ht="12"/>
    <row r="9" spans="3:6" s="21" customFormat="1" ht="12.75">
      <c r="C9" s="90"/>
      <c r="D9" s="133" t="s">
        <v>62</v>
      </c>
      <c r="F9" s="134" t="s">
        <v>35</v>
      </c>
    </row>
    <row r="10" spans="2:6" s="21" customFormat="1" ht="12.75">
      <c r="B10" s="90"/>
      <c r="C10" s="91" t="s">
        <v>151</v>
      </c>
      <c r="D10" s="132">
        <f>' 3.05'!E36</f>
        <v>0.6651</v>
      </c>
      <c r="F10" s="33">
        <f>'NOL Allocation'!F34</f>
        <v>0.5566529549793683</v>
      </c>
    </row>
    <row r="11" spans="2:6" s="21" customFormat="1" ht="12.75">
      <c r="B11" s="91"/>
      <c r="C11" s="91" t="s">
        <v>150</v>
      </c>
      <c r="D11" s="132">
        <f>' 3.05'!F36</f>
        <v>0.3349</v>
      </c>
      <c r="F11" s="33">
        <f>'NOL Allocation'!G34</f>
        <v>0.4433470450206317</v>
      </c>
    </row>
    <row r="12" spans="2:3" s="21" customFormat="1" ht="12">
      <c r="B12" s="91"/>
      <c r="C12" s="34"/>
    </row>
    <row r="13" spans="1:6" s="21" customFormat="1" ht="12.75">
      <c r="A13" s="88"/>
      <c r="B13" s="89"/>
      <c r="D13" s="22">
        <v>39813</v>
      </c>
      <c r="E13" s="22">
        <v>40543</v>
      </c>
      <c r="F13" s="22" t="s">
        <v>98</v>
      </c>
    </row>
    <row r="14" spans="2:6" s="21" customFormat="1" ht="12.75">
      <c r="B14" s="88" t="s">
        <v>103</v>
      </c>
      <c r="D14" s="37" t="s">
        <v>60</v>
      </c>
      <c r="E14" s="37" t="s">
        <v>61</v>
      </c>
      <c r="F14" s="37" t="s">
        <v>28</v>
      </c>
    </row>
    <row r="15" spans="1:6" s="21" customFormat="1" ht="12.75">
      <c r="A15" s="92" t="s">
        <v>109</v>
      </c>
      <c r="B15" s="93" t="s">
        <v>129</v>
      </c>
      <c r="C15" s="94" t="s">
        <v>79</v>
      </c>
      <c r="D15" s="23" t="s">
        <v>123</v>
      </c>
      <c r="E15" s="23" t="s">
        <v>123</v>
      </c>
      <c r="F15" s="38" t="s">
        <v>5</v>
      </c>
    </row>
    <row r="16" spans="4:6" ht="12.75">
      <c r="D16" s="24"/>
      <c r="E16" s="24"/>
      <c r="F16" s="24"/>
    </row>
    <row r="17" spans="1:6" ht="12.75">
      <c r="A17" s="1">
        <v>1</v>
      </c>
      <c r="B17" s="1">
        <v>1</v>
      </c>
      <c r="C17" s="94" t="s">
        <v>80</v>
      </c>
      <c r="D17" s="4"/>
      <c r="E17" s="4"/>
      <c r="F17" s="4"/>
    </row>
    <row r="18" spans="1:6" ht="12.75">
      <c r="A18" s="1">
        <v>2</v>
      </c>
      <c r="B18" s="1">
        <f>B17+1</f>
        <v>2</v>
      </c>
      <c r="C18" s="2" t="s">
        <v>110</v>
      </c>
      <c r="D18" s="165">
        <f>'2009 GRC CWC'!D17</f>
        <v>859037900</v>
      </c>
      <c r="E18" s="165">
        <f>'3.09  CWC Adj.'!F18</f>
        <v>859038</v>
      </c>
      <c r="F18" s="165">
        <f>E18-D18</f>
        <v>-858178862</v>
      </c>
    </row>
    <row r="19" spans="1:6" ht="12.75">
      <c r="A19" s="1">
        <v>3</v>
      </c>
      <c r="B19" s="1">
        <f aca="true" t="shared" si="0" ref="B19:B83">B18+1</f>
        <v>3</v>
      </c>
      <c r="C19" s="2" t="s">
        <v>122</v>
      </c>
      <c r="D19" s="4">
        <f>'2009 GRC CWC'!D18</f>
        <v>0</v>
      </c>
      <c r="E19" s="4">
        <f>'3.09  CWC Adj.'!F19</f>
        <v>0</v>
      </c>
      <c r="F19" s="4">
        <f aca="true" t="shared" si="1" ref="F19:F29">E19-D19</f>
        <v>0</v>
      </c>
    </row>
    <row r="20" spans="1:6" ht="12.75">
      <c r="A20" s="1">
        <v>4</v>
      </c>
      <c r="B20" s="1">
        <f t="shared" si="0"/>
        <v>4</v>
      </c>
      <c r="C20" s="2" t="s">
        <v>111</v>
      </c>
      <c r="D20" s="4">
        <f>'2009 GRC CWC'!D19</f>
        <v>1291464743</v>
      </c>
      <c r="E20" s="4">
        <f>'3.09  CWC Adj.'!F20</f>
        <v>2958716487</v>
      </c>
      <c r="F20" s="4">
        <f t="shared" si="1"/>
        <v>1667251744</v>
      </c>
    </row>
    <row r="21" spans="1:6" ht="12.75">
      <c r="A21" s="1">
        <v>5</v>
      </c>
      <c r="B21" s="1">
        <f t="shared" si="0"/>
        <v>5</v>
      </c>
      <c r="C21" s="2" t="s">
        <v>112</v>
      </c>
      <c r="D21" s="4">
        <f>'2009 GRC CWC'!D20</f>
        <v>-24308068</v>
      </c>
      <c r="E21" s="4">
        <f>'3.09  CWC Adj.'!F21</f>
        <v>-56743291</v>
      </c>
      <c r="F21" s="4">
        <f t="shared" si="1"/>
        <v>-32435223</v>
      </c>
    </row>
    <row r="22" spans="1:6" ht="12.75">
      <c r="A22" s="1">
        <v>6</v>
      </c>
      <c r="B22" s="1">
        <f t="shared" si="0"/>
        <v>6</v>
      </c>
      <c r="C22" s="2" t="s">
        <v>113</v>
      </c>
      <c r="D22" s="4">
        <f>'2009 GRC CWC'!D21</f>
        <v>358789938</v>
      </c>
      <c r="E22" s="4">
        <f>'3.09  CWC Adj.'!F22</f>
        <v>194884510</v>
      </c>
      <c r="F22" s="4">
        <f t="shared" si="1"/>
        <v>-163905428</v>
      </c>
    </row>
    <row r="23" spans="1:6" ht="12.75">
      <c r="A23" s="1">
        <v>7</v>
      </c>
      <c r="B23" s="1">
        <f t="shared" si="0"/>
        <v>7</v>
      </c>
      <c r="C23" s="2" t="s">
        <v>114</v>
      </c>
      <c r="D23" s="4">
        <f>'2009 GRC CWC'!D22</f>
        <v>0</v>
      </c>
      <c r="E23" s="4">
        <f>'3.09  CWC Adj.'!F23</f>
        <v>0</v>
      </c>
      <c r="F23" s="4">
        <f t="shared" si="1"/>
        <v>0</v>
      </c>
    </row>
    <row r="24" spans="1:6" ht="12.75">
      <c r="A24" s="1">
        <v>8</v>
      </c>
      <c r="B24" s="1">
        <f t="shared" si="0"/>
        <v>8</v>
      </c>
      <c r="C24" s="2" t="s">
        <v>115</v>
      </c>
      <c r="D24" s="4">
        <f>'2009 GRC CWC'!D23</f>
        <v>2770020233</v>
      </c>
      <c r="E24" s="4">
        <f>'3.09  CWC Adj.'!F24</f>
        <v>3314651667</v>
      </c>
      <c r="F24" s="4">
        <f t="shared" si="1"/>
        <v>544631434</v>
      </c>
    </row>
    <row r="25" spans="1:6" ht="12.75">
      <c r="A25" s="1">
        <v>9</v>
      </c>
      <c r="B25" s="1">
        <f t="shared" si="0"/>
        <v>9</v>
      </c>
      <c r="C25" s="2" t="s">
        <v>116</v>
      </c>
      <c r="D25" s="4">
        <f>'2009 GRC CWC'!D24</f>
        <v>375235993</v>
      </c>
      <c r="E25" s="4">
        <f>'3.09  CWC Adj.'!F25</f>
        <v>137068619</v>
      </c>
      <c r="F25" s="4">
        <f t="shared" si="1"/>
        <v>-238167374</v>
      </c>
    </row>
    <row r="26" spans="1:6" ht="12.75">
      <c r="A26" s="1">
        <v>10</v>
      </c>
      <c r="B26" s="1">
        <f t="shared" si="0"/>
        <v>10</v>
      </c>
      <c r="C26" s="2" t="s">
        <v>117</v>
      </c>
      <c r="D26" s="4">
        <f>'2009 GRC CWC'!D25</f>
        <v>1059331</v>
      </c>
      <c r="E26" s="4">
        <f>'3.09  CWC Adj.'!F26</f>
        <v>318143</v>
      </c>
      <c r="F26" s="4">
        <f t="shared" si="1"/>
        <v>-741188</v>
      </c>
    </row>
    <row r="27" spans="1:6" ht="12.75">
      <c r="A27" s="1">
        <v>10.1</v>
      </c>
      <c r="B27" s="1">
        <f t="shared" si="0"/>
        <v>11</v>
      </c>
      <c r="C27" s="15" t="s">
        <v>29</v>
      </c>
      <c r="D27" s="4">
        <v>0</v>
      </c>
      <c r="E27" s="4">
        <f>'3.09  CWC Adj.'!F27</f>
        <v>25090331</v>
      </c>
      <c r="F27" s="4">
        <f t="shared" si="1"/>
        <v>25090331</v>
      </c>
    </row>
    <row r="28" spans="1:6" ht="12.75">
      <c r="A28" s="1">
        <v>11</v>
      </c>
      <c r="B28" s="1">
        <f t="shared" si="0"/>
        <v>12</v>
      </c>
      <c r="C28" s="2" t="s">
        <v>118</v>
      </c>
      <c r="D28" s="4">
        <f>'2009 GRC CWC'!D26</f>
        <v>-53736</v>
      </c>
      <c r="E28" s="4">
        <f>'3.09  CWC Adj.'!F28</f>
        <v>-36658</v>
      </c>
      <c r="F28" s="4">
        <f t="shared" si="1"/>
        <v>17078</v>
      </c>
    </row>
    <row r="29" spans="1:6" ht="12.75">
      <c r="A29" s="1">
        <v>12</v>
      </c>
      <c r="B29" s="1">
        <f t="shared" si="0"/>
        <v>13</v>
      </c>
      <c r="C29" s="2" t="s">
        <v>119</v>
      </c>
      <c r="D29" s="4">
        <f>'2009 GRC CWC'!D27</f>
        <v>-21079090</v>
      </c>
      <c r="E29" s="4">
        <f>'3.09  CWC Adj.'!F29</f>
        <v>-18851136</v>
      </c>
      <c r="F29" s="4">
        <f t="shared" si="1"/>
        <v>2227954</v>
      </c>
    </row>
    <row r="30" spans="1:6" ht="12.75">
      <c r="A30" s="1">
        <v>14</v>
      </c>
      <c r="B30" s="1">
        <f t="shared" si="0"/>
        <v>14</v>
      </c>
      <c r="C30" s="2" t="s">
        <v>89</v>
      </c>
      <c r="D30" s="14">
        <v>5610167244</v>
      </c>
      <c r="E30" s="14">
        <f>SUM(E18:E29)</f>
        <v>6555957710</v>
      </c>
      <c r="F30" s="14">
        <f>SUM(F18:F29)</f>
        <v>945790466</v>
      </c>
    </row>
    <row r="31" spans="1:6" ht="12.75">
      <c r="A31" s="1">
        <v>15</v>
      </c>
      <c r="B31" s="1">
        <f t="shared" si="0"/>
        <v>15</v>
      </c>
      <c r="D31" s="14"/>
      <c r="E31" s="14"/>
      <c r="F31" s="14" t="s">
        <v>133</v>
      </c>
    </row>
    <row r="32" spans="1:6" ht="12.75">
      <c r="A32" s="1">
        <v>16</v>
      </c>
      <c r="B32" s="1">
        <f t="shared" si="0"/>
        <v>16</v>
      </c>
      <c r="C32" s="94" t="s">
        <v>156</v>
      </c>
      <c r="D32" s="4"/>
      <c r="E32" s="4"/>
      <c r="F32" s="4" t="s">
        <v>133</v>
      </c>
    </row>
    <row r="33" spans="1:6" ht="12.75">
      <c r="A33" s="1">
        <v>17</v>
      </c>
      <c r="B33" s="1">
        <f t="shared" si="0"/>
        <v>17</v>
      </c>
      <c r="D33" s="4"/>
      <c r="E33" s="4"/>
      <c r="F33" s="4" t="s">
        <v>133</v>
      </c>
    </row>
    <row r="34" spans="1:6" ht="12.75">
      <c r="A34" s="1">
        <v>18</v>
      </c>
      <c r="B34" s="1">
        <f t="shared" si="0"/>
        <v>18</v>
      </c>
      <c r="C34" s="2" t="s">
        <v>88</v>
      </c>
      <c r="D34" s="4">
        <f>'2009 GRC CWC'!D33</f>
        <v>5858612136</v>
      </c>
      <c r="E34" s="4">
        <f>'3.09  CWC Adj.'!F34</f>
        <v>6853037154</v>
      </c>
      <c r="F34" s="4">
        <f aca="true" t="shared" si="2" ref="F34:F45">E34-D34</f>
        <v>994425018</v>
      </c>
    </row>
    <row r="35" spans="1:6" ht="12.75">
      <c r="A35" s="1">
        <v>19</v>
      </c>
      <c r="B35" s="1">
        <f t="shared" si="0"/>
        <v>19</v>
      </c>
      <c r="C35" s="2" t="s">
        <v>74</v>
      </c>
      <c r="D35" s="4">
        <f>'2009 GRC CWC'!D34</f>
        <v>14617009</v>
      </c>
      <c r="E35" s="4">
        <f>'3.09  CWC Adj.'!F35</f>
        <v>28549726</v>
      </c>
      <c r="F35" s="4">
        <f t="shared" si="2"/>
        <v>13932717</v>
      </c>
    </row>
    <row r="36" spans="1:6" ht="12.75">
      <c r="A36" s="1">
        <v>20</v>
      </c>
      <c r="B36" s="1">
        <f t="shared" si="0"/>
        <v>20</v>
      </c>
      <c r="C36" s="2" t="s">
        <v>124</v>
      </c>
      <c r="D36" s="4">
        <f>'2009 GRC CWC'!D35</f>
        <v>-73838784</v>
      </c>
      <c r="E36" s="4">
        <f>'3.09  CWC Adj.'!F36</f>
        <v>-67513639</v>
      </c>
      <c r="F36" s="4">
        <f t="shared" si="2"/>
        <v>6325145</v>
      </c>
    </row>
    <row r="37" spans="1:6" ht="12.75">
      <c r="A37" s="1">
        <v>21</v>
      </c>
      <c r="B37" s="1">
        <f t="shared" si="0"/>
        <v>21</v>
      </c>
      <c r="C37" s="2" t="s">
        <v>125</v>
      </c>
      <c r="D37" s="4">
        <f>'2009 GRC CWC'!D36</f>
        <v>-15143164</v>
      </c>
      <c r="E37" s="4">
        <f>'3.09  CWC Adj.'!F37</f>
        <v>-20606765</v>
      </c>
      <c r="F37" s="4">
        <f t="shared" si="2"/>
        <v>-5463601</v>
      </c>
    </row>
    <row r="38" spans="1:6" ht="12.75">
      <c r="A38" s="1">
        <v>22</v>
      </c>
      <c r="B38" s="1">
        <f t="shared" si="0"/>
        <v>22</v>
      </c>
      <c r="C38" s="2" t="s">
        <v>126</v>
      </c>
      <c r="D38" s="4">
        <f>'2009 GRC CWC'!D37</f>
        <v>-493976058</v>
      </c>
      <c r="E38" s="4">
        <f>'3.09  CWC Adj.'!F38</f>
        <v>-663185306</v>
      </c>
      <c r="F38" s="4">
        <f t="shared" si="2"/>
        <v>-169209248</v>
      </c>
    </row>
    <row r="39" spans="1:6" ht="12.75">
      <c r="A39" s="1">
        <v>23</v>
      </c>
      <c r="B39" s="1">
        <f t="shared" si="0"/>
        <v>23</v>
      </c>
      <c r="C39" s="2" t="s">
        <v>3</v>
      </c>
      <c r="D39" s="4">
        <f>'2009 GRC CWC'!D38</f>
        <v>428348457</v>
      </c>
      <c r="E39" s="4">
        <f>'3.09  CWC Adj.'!F39</f>
        <v>412578353</v>
      </c>
      <c r="F39" s="4">
        <f t="shared" si="2"/>
        <v>-15770104</v>
      </c>
    </row>
    <row r="40" spans="1:8" ht="12.75">
      <c r="A40" s="1">
        <v>24</v>
      </c>
      <c r="B40" s="1">
        <f t="shared" si="0"/>
        <v>24</v>
      </c>
      <c r="C40" s="2" t="s">
        <v>157</v>
      </c>
      <c r="D40" s="4">
        <f>'2009 GRC CWC'!D39</f>
        <v>-2354960711</v>
      </c>
      <c r="E40" s="4">
        <f>'3.09  CWC Adj.'!F40</f>
        <v>-2624571373</v>
      </c>
      <c r="F40" s="4">
        <f t="shared" si="2"/>
        <v>-269610662</v>
      </c>
      <c r="H40" s="95"/>
    </row>
    <row r="41" spans="1:6" ht="12.75">
      <c r="A41" s="1">
        <v>25</v>
      </c>
      <c r="B41" s="1">
        <f t="shared" si="0"/>
        <v>25</v>
      </c>
      <c r="C41" s="2" t="s">
        <v>128</v>
      </c>
      <c r="D41" s="4">
        <f>'2009 GRC CWC'!D40</f>
        <v>0</v>
      </c>
      <c r="E41" s="4">
        <f>'3.09  CWC Adj.'!F41</f>
        <v>0</v>
      </c>
      <c r="F41" s="4">
        <f t="shared" si="2"/>
        <v>0</v>
      </c>
    </row>
    <row r="42" spans="1:6" ht="12.75">
      <c r="A42" s="1">
        <v>26</v>
      </c>
      <c r="B42" s="1">
        <f t="shared" si="0"/>
        <v>26</v>
      </c>
      <c r="C42" s="2" t="s">
        <v>73</v>
      </c>
      <c r="D42" s="4">
        <f>'2009 GRC CWC'!D41</f>
        <v>310057632</v>
      </c>
      <c r="E42" s="4">
        <f>'3.09  CWC Adj.'!F42</f>
        <v>276084410</v>
      </c>
      <c r="F42" s="4">
        <f t="shared" si="2"/>
        <v>-33973222</v>
      </c>
    </row>
    <row r="43" spans="1:6" ht="12.75">
      <c r="A43" s="1">
        <v>27</v>
      </c>
      <c r="B43" s="1">
        <f t="shared" si="0"/>
        <v>27</v>
      </c>
      <c r="C43" s="2" t="s">
        <v>158</v>
      </c>
      <c r="D43" s="4">
        <f>'2009 GRC CWC'!D42</f>
        <v>-176713714</v>
      </c>
      <c r="E43" s="4">
        <f>'3.09  CWC Adj.'!F43</f>
        <v>-131669590</v>
      </c>
      <c r="F43" s="4">
        <f t="shared" si="2"/>
        <v>45044124</v>
      </c>
    </row>
    <row r="44" spans="1:6" ht="12.75">
      <c r="A44" s="1">
        <v>28</v>
      </c>
      <c r="B44" s="1">
        <f t="shared" si="0"/>
        <v>28</v>
      </c>
      <c r="C44" s="2" t="s">
        <v>152</v>
      </c>
      <c r="D44" s="4">
        <f>'2009 GRC CWC'!D43</f>
        <v>-16707772</v>
      </c>
      <c r="E44" s="4">
        <f>'3.09  CWC Adj.'!F44</f>
        <v>-9487641.167897623</v>
      </c>
      <c r="F44" s="4">
        <f t="shared" si="2"/>
        <v>7220130.832102377</v>
      </c>
    </row>
    <row r="45" spans="1:6" ht="12.75">
      <c r="A45" s="1">
        <v>29</v>
      </c>
      <c r="B45" s="35">
        <f t="shared" si="0"/>
        <v>29</v>
      </c>
      <c r="C45" s="129" t="s">
        <v>59</v>
      </c>
      <c r="D45" s="130">
        <v>0</v>
      </c>
      <c r="E45" s="130">
        <f>'3.09  CWC Adj.'!F45</f>
        <v>23235929</v>
      </c>
      <c r="F45" s="130">
        <f t="shared" si="2"/>
        <v>23235929</v>
      </c>
    </row>
    <row r="46" spans="1:6" ht="12.75">
      <c r="A46" s="1">
        <v>30</v>
      </c>
      <c r="B46" s="1">
        <f t="shared" si="0"/>
        <v>30</v>
      </c>
      <c r="C46" s="6" t="s">
        <v>120</v>
      </c>
      <c r="D46" s="13">
        <v>3480295031</v>
      </c>
      <c r="E46" s="13">
        <f>SUM(E34:E45)</f>
        <v>4076451257.8321023</v>
      </c>
      <c r="F46" s="13">
        <f>SUM(F34:F45)</f>
        <v>596156226.8321024</v>
      </c>
    </row>
    <row r="47" spans="1:6" ht="12.75">
      <c r="A47" s="1">
        <v>31</v>
      </c>
      <c r="B47" s="1">
        <f t="shared" si="0"/>
        <v>31</v>
      </c>
      <c r="C47" s="6"/>
      <c r="D47" s="14"/>
      <c r="E47" s="14"/>
      <c r="F47" s="14" t="s">
        <v>133</v>
      </c>
    </row>
    <row r="48" spans="1:6" ht="12.75">
      <c r="A48" s="1">
        <v>32</v>
      </c>
      <c r="B48" s="1">
        <f t="shared" si="0"/>
        <v>32</v>
      </c>
      <c r="C48" s="94" t="s">
        <v>130</v>
      </c>
      <c r="D48" s="4"/>
      <c r="E48" s="4"/>
      <c r="F48" s="4" t="s">
        <v>133</v>
      </c>
    </row>
    <row r="49" spans="1:6" ht="12.75">
      <c r="A49" s="1">
        <v>33</v>
      </c>
      <c r="B49" s="1">
        <f t="shared" si="0"/>
        <v>33</v>
      </c>
      <c r="D49" s="4"/>
      <c r="E49" s="4"/>
      <c r="F49" s="4" t="s">
        <v>133</v>
      </c>
    </row>
    <row r="50" spans="1:6" ht="12.75">
      <c r="A50" s="1">
        <v>34</v>
      </c>
      <c r="B50" s="1">
        <f t="shared" si="0"/>
        <v>34</v>
      </c>
      <c r="C50" s="28" t="s">
        <v>134</v>
      </c>
      <c r="D50" s="4">
        <f>'2009 GRC CWC'!D49</f>
        <v>2320065833</v>
      </c>
      <c r="E50" s="4">
        <f>'3.09  CWC Adj.'!F50:F61</f>
        <v>2648893764</v>
      </c>
      <c r="F50" s="4">
        <f aca="true" t="shared" si="3" ref="F50:F61">E50-D50</f>
        <v>328827931</v>
      </c>
    </row>
    <row r="51" spans="1:6" ht="12.75">
      <c r="A51" s="1">
        <v>35</v>
      </c>
      <c r="B51" s="1">
        <f t="shared" si="0"/>
        <v>35</v>
      </c>
      <c r="C51" s="29" t="s">
        <v>159</v>
      </c>
      <c r="D51" s="4">
        <f>'2009 GRC CWC'!D50</f>
        <v>19031550</v>
      </c>
      <c r="E51" s="4">
        <f>'3.09  CWC Adj.'!F51:F62</f>
        <v>19962603</v>
      </c>
      <c r="F51" s="4">
        <f t="shared" si="3"/>
        <v>931053</v>
      </c>
    </row>
    <row r="52" spans="1:6" ht="12.75">
      <c r="A52" s="1">
        <v>36</v>
      </c>
      <c r="B52" s="1">
        <f t="shared" si="0"/>
        <v>36</v>
      </c>
      <c r="C52" s="30" t="s">
        <v>99</v>
      </c>
      <c r="D52" s="4">
        <f>'2009 GRC CWC'!D51</f>
        <v>6692694</v>
      </c>
      <c r="E52" s="4">
        <f>'3.09  CWC Adj.'!F52:F63</f>
        <v>7815443</v>
      </c>
      <c r="F52" s="4">
        <f t="shared" si="3"/>
        <v>1122749</v>
      </c>
    </row>
    <row r="53" spans="1:6" ht="12.75">
      <c r="A53" s="1">
        <v>37</v>
      </c>
      <c r="B53" s="1">
        <f t="shared" si="0"/>
        <v>37</v>
      </c>
      <c r="C53" s="30" t="s">
        <v>100</v>
      </c>
      <c r="D53" s="4">
        <f>'2009 GRC CWC'!D52</f>
        <v>-740571678</v>
      </c>
      <c r="E53" s="4">
        <f>'3.09  CWC Adj.'!F53:F64</f>
        <v>-857738071</v>
      </c>
      <c r="F53" s="4">
        <f t="shared" si="3"/>
        <v>-117166393</v>
      </c>
    </row>
    <row r="54" spans="1:6" ht="12.75">
      <c r="A54" s="1">
        <v>38</v>
      </c>
      <c r="B54" s="1">
        <f t="shared" si="0"/>
        <v>38</v>
      </c>
      <c r="C54" s="30" t="s">
        <v>1</v>
      </c>
      <c r="D54" s="4">
        <f>'2009 GRC CWC'!D53</f>
        <v>-34068001</v>
      </c>
      <c r="E54" s="4">
        <f>'3.09  CWC Adj.'!F54:F65</f>
        <v>-31779227</v>
      </c>
      <c r="F54" s="4">
        <f t="shared" si="3"/>
        <v>2288774</v>
      </c>
    </row>
    <row r="55" spans="1:6" ht="12.75">
      <c r="A55" s="1">
        <v>38.1</v>
      </c>
      <c r="B55" s="1">
        <f t="shared" si="0"/>
        <v>39</v>
      </c>
      <c r="C55" s="30" t="s">
        <v>0</v>
      </c>
      <c r="D55" s="4">
        <v>0</v>
      </c>
      <c r="E55" s="4">
        <f>'3.09  CWC Adj.'!F55:F66</f>
        <v>-8348081</v>
      </c>
      <c r="F55" s="4">
        <f t="shared" si="3"/>
        <v>-8348081</v>
      </c>
    </row>
    <row r="56" spans="1:6" ht="12.75">
      <c r="A56" s="1">
        <v>39</v>
      </c>
      <c r="B56" s="1">
        <f t="shared" si="0"/>
        <v>40</v>
      </c>
      <c r="C56" s="29" t="s">
        <v>131</v>
      </c>
      <c r="D56" s="4">
        <f>'2009 GRC CWC'!D54</f>
        <v>-204417619</v>
      </c>
      <c r="E56" s="4">
        <f>'3.09  CWC Adj.'!F56:F67</f>
        <v>-288622372</v>
      </c>
      <c r="F56" s="4">
        <f t="shared" si="3"/>
        <v>-84204753</v>
      </c>
    </row>
    <row r="57" spans="1:6" ht="12.75">
      <c r="A57" s="1">
        <v>40</v>
      </c>
      <c r="B57" s="1">
        <f t="shared" si="0"/>
        <v>41</v>
      </c>
      <c r="C57" s="29" t="s">
        <v>132</v>
      </c>
      <c r="D57" s="4">
        <f>'2009 GRC CWC'!D55</f>
        <v>-40067601</v>
      </c>
      <c r="E57" s="4">
        <f>'3.09  CWC Adj.'!F57:F68</f>
        <v>-9255951</v>
      </c>
      <c r="F57" s="4">
        <f t="shared" si="3"/>
        <v>30811650</v>
      </c>
    </row>
    <row r="58" spans="1:6" ht="12.75">
      <c r="A58" s="1">
        <v>26</v>
      </c>
      <c r="B58" s="1">
        <f t="shared" si="0"/>
        <v>42</v>
      </c>
      <c r="C58" s="28" t="s">
        <v>78</v>
      </c>
      <c r="D58" s="4">
        <f>'2009 GRC CWC'!D56</f>
        <v>169759193</v>
      </c>
      <c r="E58" s="4">
        <f>'3.09  CWC Adj.'!F58:F69</f>
        <v>139017695</v>
      </c>
      <c r="F58" s="4">
        <f t="shared" si="3"/>
        <v>-30741498</v>
      </c>
    </row>
    <row r="59" spans="1:6" ht="12.75">
      <c r="A59" s="1">
        <v>28</v>
      </c>
      <c r="B59" s="1">
        <f t="shared" si="0"/>
        <v>43</v>
      </c>
      <c r="C59" s="28" t="s">
        <v>71</v>
      </c>
      <c r="D59" s="4">
        <f>'2009 GRC CWC'!D57</f>
        <v>-9147647</v>
      </c>
      <c r="E59" s="4">
        <f>'3.09  CWC Adj.'!F59:F70</f>
        <v>-3907562</v>
      </c>
      <c r="F59" s="4">
        <f t="shared" si="3"/>
        <v>5240085</v>
      </c>
    </row>
    <row r="60" spans="1:6" ht="12.75">
      <c r="A60" s="1">
        <v>27</v>
      </c>
      <c r="B60" s="1">
        <f t="shared" si="0"/>
        <v>44</v>
      </c>
      <c r="C60" s="30" t="s">
        <v>148</v>
      </c>
      <c r="D60" s="4">
        <f>'2009 GRC CWC'!D58</f>
        <v>-96752263</v>
      </c>
      <c r="E60" s="4">
        <f>'3.09  CWC Adj.'!F60:F71</f>
        <v>-66300024</v>
      </c>
      <c r="F60" s="4">
        <f t="shared" si="3"/>
        <v>30452239</v>
      </c>
    </row>
    <row r="61" spans="1:6" ht="12.75">
      <c r="A61" s="1">
        <v>29</v>
      </c>
      <c r="B61" s="35">
        <f t="shared" si="0"/>
        <v>45</v>
      </c>
      <c r="C61" s="129" t="s">
        <v>59</v>
      </c>
      <c r="D61" s="92">
        <v>0</v>
      </c>
      <c r="E61" s="130">
        <f>'3.09  CWC Adj.'!F61:F72</f>
        <v>18506288.5</v>
      </c>
      <c r="F61" s="130">
        <f t="shared" si="3"/>
        <v>18506288.5</v>
      </c>
    </row>
    <row r="62" spans="1:6" ht="12.75">
      <c r="A62" s="1">
        <v>46</v>
      </c>
      <c r="B62" s="1">
        <f t="shared" si="0"/>
        <v>46</v>
      </c>
      <c r="C62" s="6" t="s">
        <v>121</v>
      </c>
      <c r="D62" s="13">
        <f>SUM(D50:D61)</f>
        <v>1390524461</v>
      </c>
      <c r="E62" s="13">
        <f>SUM(E50:E61)</f>
        <v>1568244505.5</v>
      </c>
      <c r="F62" s="13">
        <f>SUM(F50:F61)</f>
        <v>177720044.5</v>
      </c>
    </row>
    <row r="63" spans="1:6" ht="12.75">
      <c r="A63" s="1">
        <v>47</v>
      </c>
      <c r="B63" s="1">
        <f t="shared" si="0"/>
        <v>47</v>
      </c>
      <c r="D63" s="166"/>
      <c r="E63" s="166"/>
      <c r="F63" s="14"/>
    </row>
    <row r="64" spans="1:6" ht="12.75">
      <c r="A64" s="1">
        <v>48</v>
      </c>
      <c r="B64" s="1">
        <f t="shared" si="0"/>
        <v>48</v>
      </c>
      <c r="C64" s="2" t="s">
        <v>76</v>
      </c>
      <c r="D64" s="18">
        <f>D62+D46</f>
        <v>4870819492</v>
      </c>
      <c r="E64" s="18">
        <f>E62+E46</f>
        <v>5644695763.332102</v>
      </c>
      <c r="F64" s="18">
        <f>F62+F46</f>
        <v>773876271.3321024</v>
      </c>
    </row>
    <row r="65" spans="2:6" ht="12.75">
      <c r="B65" s="1">
        <f t="shared" si="0"/>
        <v>49</v>
      </c>
      <c r="D65" s="166"/>
      <c r="E65" s="166"/>
      <c r="F65" s="14" t="s">
        <v>133</v>
      </c>
    </row>
    <row r="66" spans="2:6" ht="12.75">
      <c r="B66" s="1">
        <f t="shared" si="0"/>
        <v>50</v>
      </c>
      <c r="C66" s="96" t="s">
        <v>104</v>
      </c>
      <c r="D66" s="18"/>
      <c r="E66" s="18"/>
      <c r="F66" s="4" t="s">
        <v>133</v>
      </c>
    </row>
    <row r="67" spans="2:6" ht="12.75">
      <c r="B67" s="1">
        <f t="shared" si="0"/>
        <v>51</v>
      </c>
      <c r="D67" s="18"/>
      <c r="E67" s="18"/>
      <c r="F67" s="4" t="s">
        <v>133</v>
      </c>
    </row>
    <row r="68" spans="1:7" ht="12.75">
      <c r="A68" s="32">
        <v>51</v>
      </c>
      <c r="B68" s="1">
        <f t="shared" si="0"/>
        <v>52</v>
      </c>
      <c r="C68" s="6" t="s">
        <v>95</v>
      </c>
      <c r="D68" s="13">
        <f>'2009 GRC CWC'!D66</f>
        <v>208482092</v>
      </c>
      <c r="E68" s="13">
        <f>'3.09  CWC Adj.'!F68</f>
        <v>416213955</v>
      </c>
      <c r="F68" s="4">
        <f>E68-D68</f>
        <v>207731863</v>
      </c>
      <c r="G68" s="13"/>
    </row>
    <row r="69" spans="1:7" ht="12.75">
      <c r="A69" s="32">
        <v>52</v>
      </c>
      <c r="B69" s="1">
        <f t="shared" si="0"/>
        <v>53</v>
      </c>
      <c r="C69" s="6" t="s">
        <v>96</v>
      </c>
      <c r="D69" s="13">
        <f>'2009 GRC CWC'!D67</f>
        <v>72529772</v>
      </c>
      <c r="E69" s="13">
        <f>'3.09  CWC Adj.'!F69</f>
        <v>49912986</v>
      </c>
      <c r="F69" s="4">
        <f>E69-D69</f>
        <v>-22616786</v>
      </c>
      <c r="G69" s="13"/>
    </row>
    <row r="70" spans="1:7" ht="12.75">
      <c r="A70" s="32">
        <v>53</v>
      </c>
      <c r="B70" s="1">
        <f t="shared" si="0"/>
        <v>54</v>
      </c>
      <c r="C70" s="6" t="s">
        <v>97</v>
      </c>
      <c r="D70" s="13">
        <f>'2009 GRC CWC'!D68</f>
        <v>2405366</v>
      </c>
      <c r="E70" s="13">
        <f>'3.09  CWC Adj.'!F70</f>
        <v>729075</v>
      </c>
      <c r="F70" s="4">
        <f>E70-D70</f>
        <v>-1676291</v>
      </c>
      <c r="G70" s="13"/>
    </row>
    <row r="71" spans="1:7" s="40" customFormat="1" ht="12.75">
      <c r="A71" s="32">
        <v>60</v>
      </c>
      <c r="B71" s="1">
        <f t="shared" si="0"/>
        <v>55</v>
      </c>
      <c r="C71" s="6" t="s">
        <v>144</v>
      </c>
      <c r="D71" s="13">
        <f>'2009 GRC CWC'!D69</f>
        <v>1006718</v>
      </c>
      <c r="E71" s="13">
        <f>'3.09  CWC Adj.'!F71</f>
        <v>2152924</v>
      </c>
      <c r="F71" s="4">
        <f>E71-D71</f>
        <v>1146206</v>
      </c>
      <c r="G71" s="13"/>
    </row>
    <row r="72" spans="1:7" s="40" customFormat="1" ht="12.75">
      <c r="A72" s="32"/>
      <c r="B72" s="1">
        <f t="shared" si="0"/>
        <v>56</v>
      </c>
      <c r="C72" s="12" t="s">
        <v>105</v>
      </c>
      <c r="D72" s="14">
        <v>284423948</v>
      </c>
      <c r="E72" s="14">
        <f>SUM(E68:E71)</f>
        <v>469008940</v>
      </c>
      <c r="F72" s="14">
        <f>SUM(F68:F71)</f>
        <v>184584992</v>
      </c>
      <c r="G72" s="13"/>
    </row>
    <row r="73" spans="2:6" ht="12.75">
      <c r="B73" s="1">
        <f t="shared" si="0"/>
        <v>57</v>
      </c>
      <c r="D73" s="18"/>
      <c r="E73" s="18"/>
      <c r="F73" s="4" t="s">
        <v>133</v>
      </c>
    </row>
    <row r="74" spans="1:6" ht="12.75">
      <c r="A74" s="32"/>
      <c r="B74" s="1">
        <f t="shared" si="0"/>
        <v>58</v>
      </c>
      <c r="C74" s="94" t="s">
        <v>77</v>
      </c>
      <c r="F74" s="4" t="s">
        <v>133</v>
      </c>
    </row>
    <row r="75" spans="1:6" ht="12.75">
      <c r="A75" s="32"/>
      <c r="B75" s="1">
        <f t="shared" si="0"/>
        <v>59</v>
      </c>
      <c r="C75" s="97"/>
      <c r="D75" s="4"/>
      <c r="E75" s="4"/>
      <c r="F75" s="4" t="s">
        <v>133</v>
      </c>
    </row>
    <row r="76" spans="1:7" ht="12.75">
      <c r="A76" s="32">
        <v>54</v>
      </c>
      <c r="B76" s="1">
        <f t="shared" si="0"/>
        <v>60</v>
      </c>
      <c r="C76" s="98" t="s">
        <v>155</v>
      </c>
      <c r="D76" s="75">
        <f>'2009 GRC CWC'!D74</f>
        <v>12351262</v>
      </c>
      <c r="E76" s="13">
        <f>'3.09  CWC Adj.'!F76</f>
        <v>-81520475</v>
      </c>
      <c r="F76" s="4">
        <f aca="true" t="shared" si="4" ref="F76:F85">E76-D76</f>
        <v>-93871737</v>
      </c>
      <c r="G76" s="13"/>
    </row>
    <row r="77" spans="1:7" ht="12.75">
      <c r="A77" s="32">
        <v>55</v>
      </c>
      <c r="B77" s="1">
        <f t="shared" si="0"/>
        <v>61</v>
      </c>
      <c r="C77" s="6" t="s">
        <v>149</v>
      </c>
      <c r="D77" s="75">
        <f>'2009 GRC CWC'!D75</f>
        <v>424590279</v>
      </c>
      <c r="E77" s="13">
        <f>'3.09  CWC Adj.'!F77</f>
        <v>50127428</v>
      </c>
      <c r="F77" s="4">
        <f t="shared" si="4"/>
        <v>-374462851</v>
      </c>
      <c r="G77" s="13"/>
    </row>
    <row r="78" spans="1:7" ht="12.75">
      <c r="A78" s="32">
        <v>56</v>
      </c>
      <c r="B78" s="1">
        <f t="shared" si="0"/>
        <v>62</v>
      </c>
      <c r="C78" s="98" t="s">
        <v>142</v>
      </c>
      <c r="D78" s="75">
        <f>'2009 GRC CWC'!D76</f>
        <v>-283436064</v>
      </c>
      <c r="E78" s="13">
        <f>'3.09  CWC Adj.'!F78</f>
        <v>80318879</v>
      </c>
      <c r="F78" s="4">
        <f t="shared" si="4"/>
        <v>363754943</v>
      </c>
      <c r="G78" s="13"/>
    </row>
    <row r="79" spans="1:7" ht="12.75">
      <c r="A79" s="32">
        <v>57</v>
      </c>
      <c r="B79" s="1">
        <f t="shared" si="0"/>
        <v>63</v>
      </c>
      <c r="C79" s="6" t="s">
        <v>93</v>
      </c>
      <c r="D79" s="75">
        <f>'2009 GRC CWC'!D77</f>
        <v>271549088</v>
      </c>
      <c r="E79" s="13">
        <f>'3.09  CWC Adj.'!F79</f>
        <v>200268839</v>
      </c>
      <c r="F79" s="4">
        <f t="shared" si="4"/>
        <v>-71280249</v>
      </c>
      <c r="G79" s="13"/>
    </row>
    <row r="80" spans="1:7" ht="12.75">
      <c r="A80" s="32">
        <v>58</v>
      </c>
      <c r="B80" s="1">
        <f t="shared" si="0"/>
        <v>64</v>
      </c>
      <c r="C80" s="6" t="s">
        <v>94</v>
      </c>
      <c r="D80" s="75">
        <f>'2009 GRC CWC'!D78</f>
        <v>-98288077</v>
      </c>
      <c r="E80" s="13">
        <f>'3.09  CWC Adj.'!F80</f>
        <v>-33934336</v>
      </c>
      <c r="F80" s="4">
        <f t="shared" si="4"/>
        <v>64353741</v>
      </c>
      <c r="G80" s="13"/>
    </row>
    <row r="81" spans="1:7" s="40" customFormat="1" ht="12.75">
      <c r="A81" s="32">
        <v>59</v>
      </c>
      <c r="B81" s="1">
        <f t="shared" si="0"/>
        <v>65</v>
      </c>
      <c r="C81" s="6" t="s">
        <v>141</v>
      </c>
      <c r="D81" s="75">
        <v>0</v>
      </c>
      <c r="E81" s="13">
        <f>'3.09  CWC Adj.'!F81</f>
        <v>0</v>
      </c>
      <c r="F81" s="4">
        <f t="shared" si="4"/>
        <v>0</v>
      </c>
      <c r="G81" s="13"/>
    </row>
    <row r="82" spans="1:7" s="40" customFormat="1" ht="12.75">
      <c r="A82" s="32">
        <v>61</v>
      </c>
      <c r="B82" s="1">
        <f t="shared" si="0"/>
        <v>66</v>
      </c>
      <c r="C82" s="6" t="s">
        <v>145</v>
      </c>
      <c r="D82" s="75">
        <f>'2009 GRC CWC'!D79</f>
        <v>-67392847</v>
      </c>
      <c r="E82" s="13">
        <f>'3.09  CWC Adj.'!F82</f>
        <v>-64474449</v>
      </c>
      <c r="F82" s="4">
        <f t="shared" si="4"/>
        <v>2918398</v>
      </c>
      <c r="G82" s="13"/>
    </row>
    <row r="83" spans="1:7" s="40" customFormat="1" ht="12.75">
      <c r="A83" s="32">
        <v>62</v>
      </c>
      <c r="B83" s="1">
        <f t="shared" si="0"/>
        <v>67</v>
      </c>
      <c r="C83" s="6" t="s">
        <v>146</v>
      </c>
      <c r="D83" s="75">
        <f>'2009 GRC CWC'!D80</f>
        <v>1290</v>
      </c>
      <c r="E83" s="13">
        <f>'3.09  CWC Adj.'!F83</f>
        <v>1553</v>
      </c>
      <c r="F83" s="4">
        <f t="shared" si="4"/>
        <v>263</v>
      </c>
      <c r="G83" s="13"/>
    </row>
    <row r="84" spans="1:7" s="40" customFormat="1" ht="12.75">
      <c r="A84" s="32">
        <v>67</v>
      </c>
      <c r="B84" s="1">
        <f aca="true" t="shared" si="5" ref="B84:B122">B83+1</f>
        <v>68</v>
      </c>
      <c r="C84" s="99" t="s">
        <v>84</v>
      </c>
      <c r="D84" s="75">
        <f>'2009 GRC CWC'!D81</f>
        <v>80350.94617550004</v>
      </c>
      <c r="E84" s="13">
        <f>'3.09  CWC Adj.'!F84</f>
        <v>80790.54137000002</v>
      </c>
      <c r="F84" s="4">
        <f t="shared" si="4"/>
        <v>439.59519449998334</v>
      </c>
      <c r="G84" s="13"/>
    </row>
    <row r="85" spans="1:7" s="40" customFormat="1" ht="12.75">
      <c r="A85" s="32">
        <v>68</v>
      </c>
      <c r="B85" s="1">
        <f t="shared" si="5"/>
        <v>69</v>
      </c>
      <c r="C85" s="40" t="s">
        <v>2</v>
      </c>
      <c r="D85" s="13"/>
      <c r="E85" s="13">
        <f>'3.09  CWC Adj.'!F85</f>
        <v>0</v>
      </c>
      <c r="F85" s="4">
        <f t="shared" si="4"/>
        <v>0</v>
      </c>
      <c r="G85" s="13"/>
    </row>
    <row r="86" spans="1:6" s="40" customFormat="1" ht="12.75">
      <c r="A86" s="32"/>
      <c r="B86" s="1">
        <f t="shared" si="5"/>
        <v>70</v>
      </c>
      <c r="C86" s="12" t="s">
        <v>72</v>
      </c>
      <c r="D86" s="14">
        <f>SUM(D76:D84)</f>
        <v>259455281.9461755</v>
      </c>
      <c r="E86" s="14">
        <f>SUM(E76:E85)</f>
        <v>150868229.54137</v>
      </c>
      <c r="F86" s="14">
        <f>SUM(F76:F85)</f>
        <v>-108587052.4048055</v>
      </c>
    </row>
    <row r="87" spans="1:6" s="40" customFormat="1" ht="12.75">
      <c r="A87" s="32"/>
      <c r="B87" s="1">
        <f t="shared" si="5"/>
        <v>71</v>
      </c>
      <c r="C87" s="6"/>
      <c r="D87" s="14"/>
      <c r="E87" s="14"/>
      <c r="F87" s="14" t="s">
        <v>133</v>
      </c>
    </row>
    <row r="88" spans="1:6" s="40" customFormat="1" ht="14.25" customHeight="1">
      <c r="A88" s="32"/>
      <c r="B88" s="1">
        <f t="shared" si="5"/>
        <v>72</v>
      </c>
      <c r="C88" s="12" t="s">
        <v>107</v>
      </c>
      <c r="D88" s="13">
        <f>D72+D86</f>
        <v>543879229.9461755</v>
      </c>
      <c r="E88" s="13">
        <f>E72+E86</f>
        <v>619877169.54137</v>
      </c>
      <c r="F88" s="13">
        <f>F72+F86</f>
        <v>75997939.5951945</v>
      </c>
    </row>
    <row r="89" spans="1:6" s="40" customFormat="1" ht="12.75">
      <c r="A89" s="32"/>
      <c r="B89" s="1">
        <f t="shared" si="5"/>
        <v>73</v>
      </c>
      <c r="C89" s="6"/>
      <c r="D89" s="14"/>
      <c r="E89" s="14"/>
      <c r="F89" s="14" t="s">
        <v>133</v>
      </c>
    </row>
    <row r="90" spans="1:6" ht="12.75">
      <c r="A90" s="32"/>
      <c r="B90" s="1">
        <f t="shared" si="5"/>
        <v>74</v>
      </c>
      <c r="C90" s="6" t="s">
        <v>102</v>
      </c>
      <c r="D90" s="27">
        <f>D64+D88</f>
        <v>5414698721.946176</v>
      </c>
      <c r="E90" s="27">
        <f>E64+E88</f>
        <v>6264572932.873472</v>
      </c>
      <c r="F90" s="27">
        <f>F64+F88</f>
        <v>849874210.9272969</v>
      </c>
    </row>
    <row r="91" spans="1:6" ht="12.75">
      <c r="A91" s="32"/>
      <c r="B91" s="1">
        <f t="shared" si="5"/>
        <v>75</v>
      </c>
      <c r="C91" s="6" t="s">
        <v>147</v>
      </c>
      <c r="D91" s="168"/>
      <c r="E91" s="168"/>
      <c r="F91" s="168" t="s">
        <v>133</v>
      </c>
    </row>
    <row r="92" spans="1:6" ht="13.5" thickBot="1">
      <c r="A92" s="32"/>
      <c r="B92" s="1">
        <f t="shared" si="5"/>
        <v>76</v>
      </c>
      <c r="C92" s="6" t="s">
        <v>85</v>
      </c>
      <c r="D92" s="169">
        <f>D30-D90</f>
        <v>195468522.05382442</v>
      </c>
      <c r="E92" s="170">
        <f>E30-E90</f>
        <v>291384777.1265278</v>
      </c>
      <c r="F92" s="171">
        <f>F30-F90</f>
        <v>95916255.07270312</v>
      </c>
    </row>
    <row r="93" spans="1:6" ht="14.25" customHeight="1" thickTop="1">
      <c r="A93" s="32"/>
      <c r="B93" s="1">
        <f t="shared" si="5"/>
        <v>77</v>
      </c>
      <c r="C93" s="6"/>
      <c r="D93" s="19"/>
      <c r="E93" s="19"/>
      <c r="F93" s="19"/>
    </row>
    <row r="94" spans="1:6" ht="14.25" customHeight="1">
      <c r="A94" s="32"/>
      <c r="B94" s="1">
        <f t="shared" si="5"/>
        <v>78</v>
      </c>
      <c r="C94" s="6"/>
      <c r="D94" s="19"/>
      <c r="E94" s="19"/>
      <c r="F94" s="19"/>
    </row>
    <row r="95" spans="1:6" ht="12.75">
      <c r="A95" s="32"/>
      <c r="B95" s="90" t="s">
        <v>138</v>
      </c>
      <c r="C95" s="6"/>
      <c r="D95" s="13"/>
      <c r="E95" s="13"/>
      <c r="F95" s="13"/>
    </row>
    <row r="96" spans="1:6" ht="12.75">
      <c r="A96" s="32"/>
      <c r="B96" s="39">
        <f>B94+1</f>
        <v>79</v>
      </c>
      <c r="C96" s="97" t="s">
        <v>139</v>
      </c>
      <c r="D96" s="13"/>
      <c r="E96" s="13"/>
      <c r="F96" s="13"/>
    </row>
    <row r="97" spans="1:6" ht="12.75">
      <c r="A97" s="3"/>
      <c r="B97" s="39">
        <f t="shared" si="5"/>
        <v>80</v>
      </c>
      <c r="C97" s="100" t="s">
        <v>153</v>
      </c>
      <c r="D97" s="172">
        <v>5414698721.946176</v>
      </c>
      <c r="E97" s="172">
        <f>E90</f>
        <v>6264572932.873472</v>
      </c>
      <c r="F97" s="165">
        <f aca="true" t="shared" si="6" ref="F97:F103">E97-D97</f>
        <v>849874210.9272966</v>
      </c>
    </row>
    <row r="98" spans="1:6" ht="12.75">
      <c r="A98" s="3"/>
      <c r="B98" s="17">
        <f t="shared" si="5"/>
        <v>81</v>
      </c>
      <c r="C98" s="2" t="s">
        <v>81</v>
      </c>
      <c r="D98" s="10">
        <v>-208482092</v>
      </c>
      <c r="E98" s="10">
        <f>-E68</f>
        <v>-416213955</v>
      </c>
      <c r="F98" s="4">
        <f t="shared" si="6"/>
        <v>-207731863</v>
      </c>
    </row>
    <row r="99" spans="1:6" ht="12.75">
      <c r="A99" s="3"/>
      <c r="B99" s="17">
        <f t="shared" si="5"/>
        <v>82</v>
      </c>
      <c r="C99" s="15" t="s">
        <v>154</v>
      </c>
      <c r="D99" s="10">
        <v>-72529772</v>
      </c>
      <c r="E99" s="10">
        <f>-E69</f>
        <v>-49912986</v>
      </c>
      <c r="F99" s="4">
        <f t="shared" si="6"/>
        <v>22616786</v>
      </c>
    </row>
    <row r="100" spans="1:6" ht="12.75">
      <c r="A100" s="3"/>
      <c r="B100" s="17">
        <f t="shared" si="5"/>
        <v>83</v>
      </c>
      <c r="C100" s="2" t="s">
        <v>82</v>
      </c>
      <c r="D100" s="10"/>
      <c r="E100" s="10"/>
      <c r="F100" s="4">
        <f t="shared" si="6"/>
        <v>0</v>
      </c>
    </row>
    <row r="101" spans="1:6" ht="12.75">
      <c r="A101" s="3"/>
      <c r="B101" s="17">
        <f t="shared" si="5"/>
        <v>84</v>
      </c>
      <c r="C101" s="2" t="s">
        <v>90</v>
      </c>
      <c r="D101" s="10">
        <v>-2405366</v>
      </c>
      <c r="E101" s="10">
        <f>-E70</f>
        <v>-729075</v>
      </c>
      <c r="F101" s="4">
        <f t="shared" si="6"/>
        <v>1676291</v>
      </c>
    </row>
    <row r="102" spans="1:6" ht="12.75">
      <c r="A102" s="3"/>
      <c r="B102" s="17">
        <f t="shared" si="5"/>
        <v>85</v>
      </c>
      <c r="C102" s="2" t="s">
        <v>91</v>
      </c>
      <c r="D102" s="20">
        <v>-1006718</v>
      </c>
      <c r="E102" s="20">
        <f>-E71</f>
        <v>-2152924</v>
      </c>
      <c r="F102" s="5">
        <f t="shared" si="6"/>
        <v>-1146206</v>
      </c>
    </row>
    <row r="103" spans="1:8" ht="12.75">
      <c r="A103" s="3"/>
      <c r="B103" s="17">
        <f t="shared" si="5"/>
        <v>86</v>
      </c>
      <c r="C103" s="2" t="s">
        <v>83</v>
      </c>
      <c r="D103" s="7">
        <v>5130274773.946176</v>
      </c>
      <c r="E103" s="7">
        <f>SUM(E97:E102)</f>
        <v>5795563992.873472</v>
      </c>
      <c r="F103" s="4">
        <f t="shared" si="6"/>
        <v>665289218.9272966</v>
      </c>
      <c r="H103" s="95"/>
    </row>
    <row r="104" spans="1:6" ht="12.75">
      <c r="A104" s="3"/>
      <c r="B104" s="17">
        <f t="shared" si="5"/>
        <v>87</v>
      </c>
      <c r="C104" s="100"/>
      <c r="D104" s="3"/>
      <c r="E104" s="3"/>
      <c r="F104" s="4" t="s">
        <v>133</v>
      </c>
    </row>
    <row r="105" spans="1:7" ht="12.75">
      <c r="A105" s="3"/>
      <c r="B105" s="17">
        <f t="shared" si="5"/>
        <v>88</v>
      </c>
      <c r="C105" s="100" t="s">
        <v>135</v>
      </c>
      <c r="D105" s="25">
        <f>D92/D103</f>
        <v>0.03810098496994757</v>
      </c>
      <c r="E105" s="25">
        <f>E92/E103</f>
        <v>0.050277208134502475</v>
      </c>
      <c r="F105" s="36">
        <f>E105-D105</f>
        <v>0.012176223164554904</v>
      </c>
      <c r="G105" s="31" t="s">
        <v>133</v>
      </c>
    </row>
    <row r="106" spans="1:7" ht="12.75">
      <c r="A106" s="3"/>
      <c r="B106" s="17">
        <f t="shared" si="5"/>
        <v>89</v>
      </c>
      <c r="C106" s="100"/>
      <c r="D106" s="3"/>
      <c r="E106" s="3"/>
      <c r="F106" s="4" t="s">
        <v>133</v>
      </c>
      <c r="G106" s="101"/>
    </row>
    <row r="107" spans="1:8" ht="12.75">
      <c r="A107" s="3"/>
      <c r="B107" s="17">
        <f t="shared" si="5"/>
        <v>90</v>
      </c>
      <c r="C107" s="100" t="s">
        <v>86</v>
      </c>
      <c r="D107" s="175">
        <f>D46*D105</f>
        <v>132602668.66711421</v>
      </c>
      <c r="E107" s="175">
        <f>E46*E105</f>
        <v>204952588.34017903</v>
      </c>
      <c r="F107" s="176">
        <f>E107-D107</f>
        <v>72349919.67306481</v>
      </c>
      <c r="G107" s="31" t="s">
        <v>133</v>
      </c>
      <c r="H107" s="102"/>
    </row>
    <row r="108" spans="2:6" ht="12.75">
      <c r="B108" s="1">
        <f t="shared" si="5"/>
        <v>91</v>
      </c>
      <c r="D108" s="26"/>
      <c r="E108" s="26"/>
      <c r="F108" s="26" t="s">
        <v>133</v>
      </c>
    </row>
    <row r="109" spans="2:6" ht="12.75">
      <c r="B109" s="1">
        <f t="shared" si="5"/>
        <v>92</v>
      </c>
      <c r="C109" s="76" t="s">
        <v>140</v>
      </c>
      <c r="D109" s="27"/>
      <c r="E109" s="27"/>
      <c r="F109" s="27" t="s">
        <v>133</v>
      </c>
    </row>
    <row r="110" spans="2:6" ht="12.75">
      <c r="B110" s="1">
        <f t="shared" si="5"/>
        <v>93</v>
      </c>
      <c r="C110" s="100" t="s">
        <v>153</v>
      </c>
      <c r="D110" s="173">
        <v>5414698721.946176</v>
      </c>
      <c r="E110" s="174">
        <f>E90</f>
        <v>6264572932.873472</v>
      </c>
      <c r="F110" s="165">
        <f aca="true" t="shared" si="7" ref="F110:F115">E110-D110</f>
        <v>849874210.9272966</v>
      </c>
    </row>
    <row r="111" spans="2:6" ht="12.75">
      <c r="B111" s="1">
        <f t="shared" si="5"/>
        <v>94</v>
      </c>
      <c r="C111" s="2" t="s">
        <v>81</v>
      </c>
      <c r="D111" s="103">
        <v>-208482092</v>
      </c>
      <c r="E111" s="27">
        <f>E98</f>
        <v>-416213955</v>
      </c>
      <c r="F111" s="4">
        <f t="shared" si="7"/>
        <v>-207731863</v>
      </c>
    </row>
    <row r="112" spans="2:8" ht="12.75">
      <c r="B112" s="1">
        <f t="shared" si="5"/>
        <v>95</v>
      </c>
      <c r="C112" s="2" t="s">
        <v>154</v>
      </c>
      <c r="D112" s="103">
        <v>-72529772</v>
      </c>
      <c r="E112" s="27">
        <f>-E69</f>
        <v>-49912986</v>
      </c>
      <c r="F112" s="4">
        <f t="shared" si="7"/>
        <v>22616786</v>
      </c>
      <c r="H112" s="95"/>
    </row>
    <row r="113" spans="2:8" ht="12.75">
      <c r="B113" s="1">
        <f t="shared" si="5"/>
        <v>96</v>
      </c>
      <c r="C113" s="2" t="s">
        <v>82</v>
      </c>
      <c r="D113" s="103"/>
      <c r="E113" s="27"/>
      <c r="F113" s="4">
        <f t="shared" si="7"/>
        <v>0</v>
      </c>
      <c r="H113" s="95"/>
    </row>
    <row r="114" spans="2:8" ht="12.75">
      <c r="B114" s="1">
        <f t="shared" si="5"/>
        <v>97</v>
      </c>
      <c r="C114" s="2" t="s">
        <v>90</v>
      </c>
      <c r="D114" s="103">
        <v>-2405366</v>
      </c>
      <c r="E114" s="27">
        <f>E101</f>
        <v>-729075</v>
      </c>
      <c r="F114" s="4">
        <f t="shared" si="7"/>
        <v>1676291</v>
      </c>
      <c r="H114" s="95"/>
    </row>
    <row r="115" spans="2:8" ht="12.75">
      <c r="B115" s="1">
        <f t="shared" si="5"/>
        <v>98</v>
      </c>
      <c r="C115" s="2" t="s">
        <v>91</v>
      </c>
      <c r="D115" s="104">
        <v>-1006718</v>
      </c>
      <c r="E115" s="72">
        <f>E102</f>
        <v>-2152924</v>
      </c>
      <c r="F115" s="5">
        <f t="shared" si="7"/>
        <v>-1146206</v>
      </c>
      <c r="H115" s="95"/>
    </row>
    <row r="116" spans="2:6" ht="12.75">
      <c r="B116" s="1">
        <f t="shared" si="5"/>
        <v>99</v>
      </c>
      <c r="C116" s="2" t="s">
        <v>83</v>
      </c>
      <c r="D116" s="103">
        <v>5130274773.946176</v>
      </c>
      <c r="E116" s="27">
        <f>SUM(E110:E115)</f>
        <v>5795563992.873472</v>
      </c>
      <c r="F116" s="27">
        <f>SUM(F110:F115)</f>
        <v>665289218.9272966</v>
      </c>
    </row>
    <row r="117" spans="2:6" ht="12.75">
      <c r="B117" s="1">
        <f t="shared" si="5"/>
        <v>100</v>
      </c>
      <c r="C117" s="76"/>
      <c r="D117" s="27"/>
      <c r="E117" s="27"/>
      <c r="F117" s="27"/>
    </row>
    <row r="118" spans="2:7" ht="12.75">
      <c r="B118" s="1">
        <f t="shared" si="5"/>
        <v>101</v>
      </c>
      <c r="C118" s="2" t="s">
        <v>136</v>
      </c>
      <c r="D118" s="73">
        <f>D92/D116</f>
        <v>0.03810098496994757</v>
      </c>
      <c r="E118" s="73">
        <f>E92/E116</f>
        <v>0.050277208134502475</v>
      </c>
      <c r="F118" s="36">
        <f>E118-D118</f>
        <v>0.012176223164554904</v>
      </c>
      <c r="G118" s="31" t="s">
        <v>133</v>
      </c>
    </row>
    <row r="119" spans="2:6" ht="12.75">
      <c r="B119" s="1">
        <f t="shared" si="5"/>
        <v>102</v>
      </c>
      <c r="D119" s="27"/>
      <c r="E119" s="27"/>
      <c r="F119" s="27"/>
    </row>
    <row r="120" spans="2:7" ht="12.75">
      <c r="B120" s="1">
        <f t="shared" si="5"/>
        <v>103</v>
      </c>
      <c r="C120" s="2" t="s">
        <v>87</v>
      </c>
      <c r="D120" s="176">
        <f>D62*D118</f>
        <v>52980351.588905446</v>
      </c>
      <c r="E120" s="176">
        <f>E62*E118</f>
        <v>78846955.40881342</v>
      </c>
      <c r="F120" s="176">
        <f>E120-D120</f>
        <v>25866603.81990797</v>
      </c>
      <c r="G120" s="31" t="s">
        <v>133</v>
      </c>
    </row>
    <row r="121" spans="2:6" ht="12.75">
      <c r="B121" s="1">
        <f t="shared" si="5"/>
        <v>104</v>
      </c>
      <c r="D121" s="2"/>
      <c r="E121" s="2"/>
      <c r="F121" s="2"/>
    </row>
    <row r="122" spans="2:7" ht="12.75">
      <c r="B122" s="1">
        <f t="shared" si="5"/>
        <v>105</v>
      </c>
      <c r="C122" s="76" t="s">
        <v>137</v>
      </c>
      <c r="D122" s="176">
        <f>D92-D107-D120</f>
        <v>9885501.797804765</v>
      </c>
      <c r="E122" s="176">
        <f>E92-E107-E120</f>
        <v>7585233.377535343</v>
      </c>
      <c r="F122" s="176">
        <f>E122-D122</f>
        <v>-2300268.4202694222</v>
      </c>
      <c r="G122" s="31" t="s">
        <v>133</v>
      </c>
    </row>
    <row r="123" spans="4:6" ht="12.75">
      <c r="D123" s="2"/>
      <c r="E123" s="2"/>
      <c r="F123" s="2"/>
    </row>
    <row r="124" spans="2:6" ht="12.75">
      <c r="B124" s="128"/>
      <c r="D124" s="2"/>
      <c r="E124" s="2"/>
      <c r="F124" s="2"/>
    </row>
    <row r="125" spans="2:7" ht="12.75">
      <c r="B125" s="128"/>
      <c r="D125" s="2"/>
      <c r="E125" s="2"/>
      <c r="F125" s="2"/>
      <c r="G125" s="2"/>
    </row>
    <row r="126" spans="2:7" ht="12.75">
      <c r="B126" s="128"/>
      <c r="D126" s="2"/>
      <c r="E126" s="2"/>
      <c r="F126" s="2"/>
      <c r="G126" s="2"/>
    </row>
    <row r="127" spans="4:7" ht="12.75">
      <c r="D127" s="2"/>
      <c r="E127" s="2"/>
      <c r="F127" s="2"/>
      <c r="G127" s="2"/>
    </row>
    <row r="128" spans="1:7" ht="12.75">
      <c r="A128" s="127"/>
      <c r="B128" s="90"/>
      <c r="D128" s="2"/>
      <c r="E128" s="2"/>
      <c r="F128" s="2"/>
      <c r="G128" s="2"/>
    </row>
    <row r="129" spans="2:7" ht="12.75">
      <c r="B129" s="105"/>
      <c r="D129" s="2"/>
      <c r="E129" s="2"/>
      <c r="F129" s="2"/>
      <c r="G129" s="2"/>
    </row>
    <row r="130" spans="2:7" ht="12.75">
      <c r="B130" s="106"/>
      <c r="D130" s="2"/>
      <c r="E130" s="2"/>
      <c r="F130" s="2"/>
      <c r="G130" s="2"/>
    </row>
    <row r="131" spans="4:7" ht="12.75">
      <c r="D131" s="2"/>
      <c r="E131" s="2"/>
      <c r="F131" s="2"/>
      <c r="G131" s="2"/>
    </row>
    <row r="132" spans="4:7" ht="12.75">
      <c r="D132" s="2"/>
      <c r="E132" s="2"/>
      <c r="F132" s="2"/>
      <c r="G132" s="2"/>
    </row>
    <row r="133" spans="4:7" ht="12.75">
      <c r="D133" s="2"/>
      <c r="E133" s="2"/>
      <c r="F133" s="2"/>
      <c r="G133" s="2"/>
    </row>
    <row r="134" spans="4:7" ht="12.75">
      <c r="D134" s="2"/>
      <c r="E134" s="2"/>
      <c r="F134" s="2"/>
      <c r="G134" s="2"/>
    </row>
    <row r="135" spans="4:7" ht="12.75">
      <c r="D135" s="2"/>
      <c r="E135" s="2"/>
      <c r="F135" s="2"/>
      <c r="G135" s="2"/>
    </row>
    <row r="136" spans="4:7" ht="12.75">
      <c r="D136" s="2"/>
      <c r="E136" s="2"/>
      <c r="F136" s="2"/>
      <c r="G136" s="2"/>
    </row>
    <row r="137" spans="4:7" ht="12.75">
      <c r="D137" s="2"/>
      <c r="E137" s="2"/>
      <c r="F137" s="2"/>
      <c r="G137" s="2"/>
    </row>
    <row r="138" spans="4:7" ht="12.75">
      <c r="D138" s="2"/>
      <c r="E138" s="2"/>
      <c r="F138" s="2"/>
      <c r="G138" s="2"/>
    </row>
    <row r="139" spans="4:7" ht="12.75">
      <c r="D139" s="2"/>
      <c r="E139" s="2"/>
      <c r="F139" s="2"/>
      <c r="G139" s="2"/>
    </row>
    <row r="140" spans="4:7" ht="12.75">
      <c r="D140" s="2"/>
      <c r="E140" s="2"/>
      <c r="F140" s="2"/>
      <c r="G140" s="2"/>
    </row>
    <row r="141" spans="4:7" ht="12.75">
      <c r="D141" s="2"/>
      <c r="E141" s="2"/>
      <c r="F141" s="2"/>
      <c r="G141" s="2"/>
    </row>
    <row r="142" spans="4:7" ht="12.75">
      <c r="D142" s="2"/>
      <c r="E142" s="2"/>
      <c r="F142" s="2"/>
      <c r="G142" s="2"/>
    </row>
    <row r="143" spans="4:7" ht="12.75">
      <c r="D143" s="2"/>
      <c r="E143" s="2"/>
      <c r="F143" s="2"/>
      <c r="G143" s="2"/>
    </row>
    <row r="144" spans="4:7" ht="12.75">
      <c r="D144" s="2"/>
      <c r="E144" s="2"/>
      <c r="F144" s="2"/>
      <c r="G144" s="2"/>
    </row>
  </sheetData>
  <sheetProtection/>
  <mergeCells count="1">
    <mergeCell ref="B4:F4"/>
  </mergeCells>
  <printOptions horizontalCentered="1"/>
  <pageMargins left="0.2" right="0.2" top="0.34" bottom="0.62" header="0.21" footer="0.22"/>
  <pageSetup fitToHeight="2" horizontalDpi="600" verticalDpi="600" orientation="portrait" scale="75" r:id="rId1"/>
  <headerFooter alignWithMargins="0">
    <oddHeader>&amp;R&amp;"Arial,Bold"Docket Nos UE/G-11____
Exhibit No.__(JHS-03 and MJS-03)
Page 3.04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.7109375" style="1" customWidth="1"/>
    <col min="2" max="2" width="7.00390625" style="2" customWidth="1"/>
    <col min="3" max="3" width="48.57421875" style="2" bestFit="1" customWidth="1"/>
    <col min="4" max="4" width="19.28125" style="11" customWidth="1"/>
    <col min="5" max="5" width="18.57421875" style="142" customWidth="1"/>
    <col min="6" max="6" width="20.421875" style="11" customWidth="1"/>
    <col min="7" max="7" width="8.00390625" style="11" bestFit="1" customWidth="1"/>
    <col min="8" max="17" width="14.57421875" style="11" customWidth="1"/>
    <col min="18" max="19" width="14.57421875" style="11" bestFit="1" customWidth="1"/>
    <col min="20" max="16384" width="9.140625" style="11" customWidth="1"/>
  </cols>
  <sheetData>
    <row r="1" spans="1:7" ht="12.75">
      <c r="A1" s="86"/>
      <c r="G1" s="74"/>
    </row>
    <row r="2" spans="1:7" ht="12.75">
      <c r="A2" s="86"/>
      <c r="G2" s="21"/>
    </row>
    <row r="3" spans="3:5" s="21" customFormat="1" ht="12.75">
      <c r="C3" s="87"/>
      <c r="E3" s="143"/>
    </row>
    <row r="4" spans="2:7" s="21" customFormat="1" ht="12.75">
      <c r="B4" s="89" t="s">
        <v>143</v>
      </c>
      <c r="C4" s="135"/>
      <c r="D4" s="131"/>
      <c r="E4" s="144"/>
      <c r="F4" s="131"/>
      <c r="G4" s="131"/>
    </row>
    <row r="5" spans="2:7" s="21" customFormat="1" ht="12.75">
      <c r="B5" s="89" t="s">
        <v>161</v>
      </c>
      <c r="C5" s="135"/>
      <c r="D5" s="131"/>
      <c r="E5" s="144"/>
      <c r="F5" s="131"/>
      <c r="G5" s="131"/>
    </row>
    <row r="6" spans="1:7" s="21" customFormat="1" ht="12.75">
      <c r="A6" s="88"/>
      <c r="B6" s="89" t="s">
        <v>4</v>
      </c>
      <c r="C6" s="89"/>
      <c r="D6" s="131"/>
      <c r="E6" s="144"/>
      <c r="F6" s="131"/>
      <c r="G6" s="131"/>
    </row>
    <row r="7" s="21" customFormat="1" ht="12">
      <c r="E7" s="143"/>
    </row>
    <row r="8" spans="4:6" s="21" customFormat="1" ht="12.75">
      <c r="D8" s="90"/>
      <c r="E8" s="145" t="s">
        <v>62</v>
      </c>
      <c r="F8" s="134" t="s">
        <v>35</v>
      </c>
    </row>
    <row r="9" spans="4:6" s="21" customFormat="1" ht="12.75">
      <c r="D9" s="91" t="s">
        <v>151</v>
      </c>
      <c r="E9" s="132">
        <v>0.6651</v>
      </c>
      <c r="F9" s="33">
        <f>'NOL Allocation'!F34</f>
        <v>0.5566529549793683</v>
      </c>
    </row>
    <row r="10" spans="2:6" s="21" customFormat="1" ht="12.75">
      <c r="B10" s="90"/>
      <c r="D10" s="91" t="s">
        <v>150</v>
      </c>
      <c r="E10" s="132">
        <v>0.3349</v>
      </c>
      <c r="F10" s="33">
        <f>'NOL Allocation'!G34</f>
        <v>0.4433470450206317</v>
      </c>
    </row>
    <row r="11" s="21" customFormat="1" ht="12">
      <c r="B11" s="91"/>
    </row>
    <row r="12" spans="2:6" s="21" customFormat="1" ht="12">
      <c r="B12" s="91"/>
      <c r="C12" s="34"/>
      <c r="E12" s="143"/>
      <c r="F12" s="37"/>
    </row>
    <row r="13" spans="1:7" s="21" customFormat="1" ht="12.75">
      <c r="A13" s="88"/>
      <c r="B13" s="89"/>
      <c r="D13" s="22"/>
      <c r="E13" s="161"/>
      <c r="F13" s="22"/>
      <c r="G13" s="136"/>
    </row>
    <row r="14" spans="2:7" s="21" customFormat="1" ht="25.5">
      <c r="B14" s="88" t="s">
        <v>103</v>
      </c>
      <c r="D14" s="37" t="s">
        <v>162</v>
      </c>
      <c r="E14" s="161" t="s">
        <v>75</v>
      </c>
      <c r="F14" s="180" t="s">
        <v>164</v>
      </c>
      <c r="G14" s="137"/>
    </row>
    <row r="15" spans="1:7" s="21" customFormat="1" ht="12.75">
      <c r="A15" s="92" t="s">
        <v>109</v>
      </c>
      <c r="B15" s="93" t="s">
        <v>129</v>
      </c>
      <c r="C15" s="94" t="s">
        <v>79</v>
      </c>
      <c r="D15" s="23" t="s">
        <v>123</v>
      </c>
      <c r="E15" s="146" t="s">
        <v>123</v>
      </c>
      <c r="F15" s="23" t="s">
        <v>123</v>
      </c>
      <c r="G15" s="159" t="s">
        <v>63</v>
      </c>
    </row>
    <row r="16" spans="4:7" ht="12.75">
      <c r="D16" s="24"/>
      <c r="E16" s="147"/>
      <c r="F16" s="24"/>
      <c r="G16" s="138"/>
    </row>
    <row r="17" spans="1:7" ht="12.75">
      <c r="A17" s="1">
        <v>1</v>
      </c>
      <c r="B17" s="1">
        <v>1</v>
      </c>
      <c r="C17" s="94" t="s">
        <v>80</v>
      </c>
      <c r="D17" s="4"/>
      <c r="E17" s="148"/>
      <c r="F17" s="4"/>
      <c r="G17" s="13"/>
    </row>
    <row r="18" spans="1:7" ht="12.75">
      <c r="A18" s="1">
        <v>2</v>
      </c>
      <c r="B18" s="1">
        <f>B17+1</f>
        <v>2</v>
      </c>
      <c r="C18" s="2" t="s">
        <v>110</v>
      </c>
      <c r="D18" s="165">
        <v>859038</v>
      </c>
      <c r="E18" s="165">
        <v>0</v>
      </c>
      <c r="F18" s="165">
        <f>D18+E18</f>
        <v>859038</v>
      </c>
      <c r="G18" s="13"/>
    </row>
    <row r="19" spans="1:7" ht="12.75">
      <c r="A19" s="1">
        <v>3</v>
      </c>
      <c r="B19" s="1">
        <f aca="true" t="shared" si="0" ref="B19:B82">B18+1</f>
        <v>3</v>
      </c>
      <c r="C19" s="2" t="s">
        <v>122</v>
      </c>
      <c r="D19" s="4">
        <v>0</v>
      </c>
      <c r="E19" s="148">
        <v>0</v>
      </c>
      <c r="F19" s="4">
        <f aca="true" t="shared" si="1" ref="F19:F29">D19+E19</f>
        <v>0</v>
      </c>
      <c r="G19" s="13"/>
    </row>
    <row r="20" spans="1:7" ht="12.75">
      <c r="A20" s="1">
        <v>4</v>
      </c>
      <c r="B20" s="1">
        <f t="shared" si="0"/>
        <v>4</v>
      </c>
      <c r="C20" s="2" t="s">
        <v>111</v>
      </c>
      <c r="D20" s="4">
        <v>2958716487</v>
      </c>
      <c r="E20" s="148">
        <v>0</v>
      </c>
      <c r="F20" s="4">
        <f t="shared" si="1"/>
        <v>2958716487</v>
      </c>
      <c r="G20" s="13"/>
    </row>
    <row r="21" spans="1:7" ht="12.75">
      <c r="A21" s="1">
        <v>5</v>
      </c>
      <c r="B21" s="1">
        <f t="shared" si="0"/>
        <v>5</v>
      </c>
      <c r="C21" s="2" t="s">
        <v>112</v>
      </c>
      <c r="D21" s="4">
        <v>-56743291</v>
      </c>
      <c r="E21" s="148">
        <v>0</v>
      </c>
      <c r="F21" s="4">
        <f t="shared" si="1"/>
        <v>-56743291</v>
      </c>
      <c r="G21" s="13"/>
    </row>
    <row r="22" spans="1:7" ht="12.75">
      <c r="A22" s="1">
        <v>6</v>
      </c>
      <c r="B22" s="1">
        <f t="shared" si="0"/>
        <v>6</v>
      </c>
      <c r="C22" s="2" t="s">
        <v>113</v>
      </c>
      <c r="D22" s="4">
        <v>194884510</v>
      </c>
      <c r="E22" s="148">
        <v>0</v>
      </c>
      <c r="F22" s="4">
        <f t="shared" si="1"/>
        <v>194884510</v>
      </c>
      <c r="G22" s="13"/>
    </row>
    <row r="23" spans="1:7" ht="12.75">
      <c r="A23" s="1">
        <v>7</v>
      </c>
      <c r="B23" s="1">
        <f t="shared" si="0"/>
        <v>7</v>
      </c>
      <c r="C23" s="2" t="s">
        <v>114</v>
      </c>
      <c r="D23" s="4">
        <v>0</v>
      </c>
      <c r="E23" s="148">
        <v>0</v>
      </c>
      <c r="F23" s="4">
        <f t="shared" si="1"/>
        <v>0</v>
      </c>
      <c r="G23" s="13"/>
    </row>
    <row r="24" spans="1:7" ht="12.75">
      <c r="A24" s="1">
        <v>8</v>
      </c>
      <c r="B24" s="1">
        <f t="shared" si="0"/>
        <v>8</v>
      </c>
      <c r="C24" s="2" t="s">
        <v>115</v>
      </c>
      <c r="D24" s="4">
        <v>3314651667</v>
      </c>
      <c r="E24" s="148">
        <v>0</v>
      </c>
      <c r="F24" s="4">
        <f t="shared" si="1"/>
        <v>3314651667</v>
      </c>
      <c r="G24" s="13"/>
    </row>
    <row r="25" spans="1:7" ht="12.75">
      <c r="A25" s="1">
        <v>9</v>
      </c>
      <c r="B25" s="1">
        <f t="shared" si="0"/>
        <v>9</v>
      </c>
      <c r="C25" s="2" t="s">
        <v>116</v>
      </c>
      <c r="D25" s="4">
        <v>137068619</v>
      </c>
      <c r="E25" s="148">
        <v>0</v>
      </c>
      <c r="F25" s="4">
        <f t="shared" si="1"/>
        <v>137068619</v>
      </c>
      <c r="G25" s="13"/>
    </row>
    <row r="26" spans="1:7" ht="12.75">
      <c r="A26" s="1">
        <v>10</v>
      </c>
      <c r="B26" s="1">
        <f t="shared" si="0"/>
        <v>10</v>
      </c>
      <c r="C26" s="2" t="s">
        <v>117</v>
      </c>
      <c r="D26" s="4">
        <v>318143</v>
      </c>
      <c r="E26" s="148">
        <v>0</v>
      </c>
      <c r="F26" s="4">
        <f t="shared" si="1"/>
        <v>318143</v>
      </c>
      <c r="G26" s="13"/>
    </row>
    <row r="27" spans="1:7" ht="12.75">
      <c r="A27" s="1">
        <v>10.1</v>
      </c>
      <c r="B27" s="1">
        <f t="shared" si="0"/>
        <v>11</v>
      </c>
      <c r="C27" s="15" t="s">
        <v>29</v>
      </c>
      <c r="D27" s="4">
        <v>25090331</v>
      </c>
      <c r="E27" s="148">
        <v>0</v>
      </c>
      <c r="F27" s="4">
        <f t="shared" si="1"/>
        <v>25090331</v>
      </c>
      <c r="G27" s="13"/>
    </row>
    <row r="28" spans="1:7" ht="12.75">
      <c r="A28" s="1">
        <v>11</v>
      </c>
      <c r="B28" s="1">
        <f t="shared" si="0"/>
        <v>12</v>
      </c>
      <c r="C28" s="2" t="s">
        <v>118</v>
      </c>
      <c r="D28" s="4">
        <v>-36658</v>
      </c>
      <c r="E28" s="148">
        <v>0</v>
      </c>
      <c r="F28" s="4">
        <f t="shared" si="1"/>
        <v>-36658</v>
      </c>
      <c r="G28" s="13"/>
    </row>
    <row r="29" spans="1:7" ht="12.75">
      <c r="A29" s="1">
        <v>12</v>
      </c>
      <c r="B29" s="1">
        <f t="shared" si="0"/>
        <v>13</v>
      </c>
      <c r="C29" s="2" t="s">
        <v>119</v>
      </c>
      <c r="D29" s="5">
        <v>-18851136</v>
      </c>
      <c r="E29" s="149">
        <v>0</v>
      </c>
      <c r="F29" s="5">
        <f t="shared" si="1"/>
        <v>-18851136</v>
      </c>
      <c r="G29" s="13"/>
    </row>
    <row r="30" spans="1:7" ht="12.75">
      <c r="A30" s="1">
        <v>14</v>
      </c>
      <c r="B30" s="1">
        <f t="shared" si="0"/>
        <v>14</v>
      </c>
      <c r="C30" s="2" t="s">
        <v>89</v>
      </c>
      <c r="D30" s="4">
        <v>6555957710</v>
      </c>
      <c r="E30" s="148">
        <v>0</v>
      </c>
      <c r="F30" s="4">
        <f>SUM(F18:F29)</f>
        <v>6555957710</v>
      </c>
      <c r="G30" s="13"/>
    </row>
    <row r="31" spans="1:7" ht="12.75">
      <c r="A31" s="1">
        <v>15</v>
      </c>
      <c r="B31" s="1">
        <f t="shared" si="0"/>
        <v>15</v>
      </c>
      <c r="D31" s="14"/>
      <c r="E31" s="152"/>
      <c r="F31" s="14"/>
      <c r="G31" s="13"/>
    </row>
    <row r="32" spans="1:7" ht="12.75">
      <c r="A32" s="1">
        <v>16</v>
      </c>
      <c r="B32" s="1">
        <f t="shared" si="0"/>
        <v>16</v>
      </c>
      <c r="C32" s="94" t="s">
        <v>156</v>
      </c>
      <c r="D32" s="4"/>
      <c r="E32" s="148"/>
      <c r="F32" s="4"/>
      <c r="G32" s="13"/>
    </row>
    <row r="33" spans="1:7" ht="12.75">
      <c r="A33" s="1">
        <v>17</v>
      </c>
      <c r="B33" s="1">
        <f t="shared" si="0"/>
        <v>17</v>
      </c>
      <c r="D33" s="4"/>
      <c r="E33" s="148"/>
      <c r="F33" s="4"/>
      <c r="G33" s="13"/>
    </row>
    <row r="34" spans="1:7" ht="12.75">
      <c r="A34" s="1">
        <v>18</v>
      </c>
      <c r="B34" s="1">
        <f t="shared" si="0"/>
        <v>18</v>
      </c>
      <c r="C34" s="2" t="s">
        <v>88</v>
      </c>
      <c r="D34" s="4">
        <v>6853037154</v>
      </c>
      <c r="E34" s="148">
        <v>0</v>
      </c>
      <c r="F34" s="4">
        <f aca="true" t="shared" si="2" ref="F34:F45">D34+E34</f>
        <v>6853037154</v>
      </c>
      <c r="G34" s="13"/>
    </row>
    <row r="35" spans="1:7" ht="12.75">
      <c r="A35" s="1">
        <v>19</v>
      </c>
      <c r="B35" s="1">
        <f t="shared" si="0"/>
        <v>19</v>
      </c>
      <c r="C35" s="2" t="s">
        <v>74</v>
      </c>
      <c r="D35" s="4">
        <v>28549726</v>
      </c>
      <c r="E35" s="148">
        <v>0</v>
      </c>
      <c r="F35" s="4">
        <f t="shared" si="2"/>
        <v>28549726</v>
      </c>
      <c r="G35" s="13"/>
    </row>
    <row r="36" spans="1:7" ht="12.75">
      <c r="A36" s="1">
        <v>20</v>
      </c>
      <c r="B36" s="1">
        <f t="shared" si="0"/>
        <v>20</v>
      </c>
      <c r="C36" s="2" t="s">
        <v>124</v>
      </c>
      <c r="D36" s="4">
        <v>-67513639</v>
      </c>
      <c r="E36" s="148">
        <v>0</v>
      </c>
      <c r="F36" s="4">
        <f t="shared" si="2"/>
        <v>-67513639</v>
      </c>
      <c r="G36" s="13"/>
    </row>
    <row r="37" spans="1:7" ht="12.75">
      <c r="A37" s="1">
        <v>21</v>
      </c>
      <c r="B37" s="1">
        <f t="shared" si="0"/>
        <v>21</v>
      </c>
      <c r="C37" s="2" t="s">
        <v>125</v>
      </c>
      <c r="D37" s="4">
        <v>-20606765</v>
      </c>
      <c r="E37" s="148">
        <v>0</v>
      </c>
      <c r="F37" s="4">
        <f t="shared" si="2"/>
        <v>-20606765</v>
      </c>
      <c r="G37" s="13"/>
    </row>
    <row r="38" spans="1:7" ht="12.75">
      <c r="A38" s="1">
        <v>22</v>
      </c>
      <c r="B38" s="1">
        <f t="shared" si="0"/>
        <v>22</v>
      </c>
      <c r="C38" s="2" t="s">
        <v>126</v>
      </c>
      <c r="D38" s="4">
        <v>-663185306</v>
      </c>
      <c r="E38" s="148">
        <v>0</v>
      </c>
      <c r="F38" s="4">
        <f t="shared" si="2"/>
        <v>-663185306</v>
      </c>
      <c r="G38" s="13"/>
    </row>
    <row r="39" spans="1:7" ht="12.75">
      <c r="A39" s="1">
        <v>23</v>
      </c>
      <c r="B39" s="1">
        <f t="shared" si="0"/>
        <v>23</v>
      </c>
      <c r="C39" s="2" t="s">
        <v>3</v>
      </c>
      <c r="D39" s="4">
        <v>412578353</v>
      </c>
      <c r="E39" s="148">
        <v>0</v>
      </c>
      <c r="F39" s="4">
        <f t="shared" si="2"/>
        <v>412578353</v>
      </c>
      <c r="G39" s="13"/>
    </row>
    <row r="40" spans="1:9" ht="12.75">
      <c r="A40" s="1">
        <v>24</v>
      </c>
      <c r="B40" s="1">
        <f t="shared" si="0"/>
        <v>24</v>
      </c>
      <c r="C40" s="2" t="s">
        <v>157</v>
      </c>
      <c r="D40" s="4">
        <v>-2624571373</v>
      </c>
      <c r="E40" s="148">
        <v>0</v>
      </c>
      <c r="F40" s="4">
        <f t="shared" si="2"/>
        <v>-2624571373</v>
      </c>
      <c r="G40" s="13"/>
      <c r="I40" s="95"/>
    </row>
    <row r="41" spans="1:7" ht="12.75">
      <c r="A41" s="1">
        <v>25</v>
      </c>
      <c r="B41" s="1">
        <f t="shared" si="0"/>
        <v>25</v>
      </c>
      <c r="C41" s="2" t="s">
        <v>128</v>
      </c>
      <c r="D41" s="4">
        <v>0</v>
      </c>
      <c r="E41" s="148">
        <v>0</v>
      </c>
      <c r="F41" s="4">
        <f t="shared" si="2"/>
        <v>0</v>
      </c>
      <c r="G41" s="13"/>
    </row>
    <row r="42" spans="1:7" ht="12.75">
      <c r="A42" s="1">
        <v>26</v>
      </c>
      <c r="B42" s="1">
        <f t="shared" si="0"/>
        <v>26</v>
      </c>
      <c r="C42" s="2" t="s">
        <v>73</v>
      </c>
      <c r="D42" s="4">
        <v>276084410</v>
      </c>
      <c r="E42" s="148">
        <v>0</v>
      </c>
      <c r="F42" s="4">
        <f t="shared" si="2"/>
        <v>276084410</v>
      </c>
      <c r="G42" s="13"/>
    </row>
    <row r="43" spans="1:7" ht="12.75">
      <c r="A43" s="1">
        <v>27</v>
      </c>
      <c r="B43" s="1">
        <f t="shared" si="0"/>
        <v>27</v>
      </c>
      <c r="C43" s="2" t="s">
        <v>158</v>
      </c>
      <c r="D43" s="4">
        <v>-131669590</v>
      </c>
      <c r="E43" s="148">
        <v>0</v>
      </c>
      <c r="F43" s="4">
        <f t="shared" si="2"/>
        <v>-131669590</v>
      </c>
      <c r="G43" s="13"/>
    </row>
    <row r="44" spans="1:7" ht="12.75">
      <c r="A44" s="1">
        <v>28</v>
      </c>
      <c r="B44" s="1">
        <f t="shared" si="0"/>
        <v>28</v>
      </c>
      <c r="C44" s="2" t="s">
        <v>152</v>
      </c>
      <c r="D44" s="4">
        <v>-12457006</v>
      </c>
      <c r="E44" s="164">
        <v>2969364.8321023774</v>
      </c>
      <c r="F44" s="4">
        <f t="shared" si="2"/>
        <v>-9487641.167897623</v>
      </c>
      <c r="G44" s="157" t="s">
        <v>64</v>
      </c>
    </row>
    <row r="45" spans="1:7" ht="12.75">
      <c r="A45" s="1">
        <v>29</v>
      </c>
      <c r="B45" s="35">
        <f t="shared" si="0"/>
        <v>29</v>
      </c>
      <c r="C45" s="129" t="s">
        <v>59</v>
      </c>
      <c r="D45" s="5">
        <v>12149203</v>
      </c>
      <c r="E45" s="150">
        <v>11086726</v>
      </c>
      <c r="F45" s="130">
        <f t="shared" si="2"/>
        <v>23235929</v>
      </c>
      <c r="G45" s="157" t="s">
        <v>65</v>
      </c>
    </row>
    <row r="46" spans="1:7" ht="12.75">
      <c r="A46" s="1">
        <v>30</v>
      </c>
      <c r="B46" s="1">
        <f t="shared" si="0"/>
        <v>30</v>
      </c>
      <c r="C46" s="6" t="s">
        <v>120</v>
      </c>
      <c r="D46" s="13">
        <v>4062395167</v>
      </c>
      <c r="E46" s="151">
        <v>14056090.832102377</v>
      </c>
      <c r="F46" s="13">
        <f>SUM(F34:F45)</f>
        <v>4076451257.8321023</v>
      </c>
      <c r="G46" s="13"/>
    </row>
    <row r="47" spans="1:7" ht="12.75">
      <c r="A47" s="1">
        <v>31</v>
      </c>
      <c r="B47" s="1">
        <f t="shared" si="0"/>
        <v>31</v>
      </c>
      <c r="C47" s="6"/>
      <c r="D47" s="14"/>
      <c r="E47" s="152"/>
      <c r="F47" s="14"/>
      <c r="G47" s="13"/>
    </row>
    <row r="48" spans="1:7" ht="12.75">
      <c r="A48" s="1">
        <v>32</v>
      </c>
      <c r="B48" s="1">
        <f t="shared" si="0"/>
        <v>32</v>
      </c>
      <c r="C48" s="94" t="s">
        <v>130</v>
      </c>
      <c r="D48" s="4"/>
      <c r="E48" s="148"/>
      <c r="F48" s="4"/>
      <c r="G48" s="13"/>
    </row>
    <row r="49" spans="1:7" ht="12.75">
      <c r="A49" s="1">
        <v>33</v>
      </c>
      <c r="B49" s="1">
        <f t="shared" si="0"/>
        <v>33</v>
      </c>
      <c r="D49" s="4"/>
      <c r="E49" s="148"/>
      <c r="F49" s="4"/>
      <c r="G49" s="13"/>
    </row>
    <row r="50" spans="1:7" ht="12.75">
      <c r="A50" s="1">
        <v>34</v>
      </c>
      <c r="B50" s="1">
        <f t="shared" si="0"/>
        <v>34</v>
      </c>
      <c r="C50" s="28" t="s">
        <v>134</v>
      </c>
      <c r="D50" s="4">
        <v>2648893764</v>
      </c>
      <c r="E50" s="148">
        <v>0</v>
      </c>
      <c r="F50" s="4">
        <f aca="true" t="shared" si="3" ref="F50:F61">D50+E50</f>
        <v>2648893764</v>
      </c>
      <c r="G50" s="13"/>
    </row>
    <row r="51" spans="1:7" ht="12.75">
      <c r="A51" s="1">
        <v>35</v>
      </c>
      <c r="B51" s="1">
        <f t="shared" si="0"/>
        <v>35</v>
      </c>
      <c r="C51" s="29" t="s">
        <v>159</v>
      </c>
      <c r="D51" s="4">
        <v>19962603</v>
      </c>
      <c r="E51" s="148">
        <v>0</v>
      </c>
      <c r="F51" s="4">
        <f t="shared" si="3"/>
        <v>19962603</v>
      </c>
      <c r="G51" s="13"/>
    </row>
    <row r="52" spans="1:7" ht="12.75">
      <c r="A52" s="1">
        <v>36</v>
      </c>
      <c r="B52" s="1">
        <f t="shared" si="0"/>
        <v>36</v>
      </c>
      <c r="C52" s="30" t="s">
        <v>99</v>
      </c>
      <c r="D52" s="4">
        <v>7815443</v>
      </c>
      <c r="E52" s="148">
        <v>0</v>
      </c>
      <c r="F52" s="4">
        <f t="shared" si="3"/>
        <v>7815443</v>
      </c>
      <c r="G52" s="13"/>
    </row>
    <row r="53" spans="1:7" ht="12.75">
      <c r="A53" s="1">
        <v>37</v>
      </c>
      <c r="B53" s="1">
        <f t="shared" si="0"/>
        <v>37</v>
      </c>
      <c r="C53" s="30" t="s">
        <v>100</v>
      </c>
      <c r="D53" s="4">
        <v>-857738071</v>
      </c>
      <c r="E53" s="148">
        <v>0</v>
      </c>
      <c r="F53" s="4">
        <f t="shared" si="3"/>
        <v>-857738071</v>
      </c>
      <c r="G53" s="13"/>
    </row>
    <row r="54" spans="1:7" ht="12.75">
      <c r="A54" s="1">
        <v>38</v>
      </c>
      <c r="B54" s="1">
        <f t="shared" si="0"/>
        <v>38</v>
      </c>
      <c r="C54" s="30" t="s">
        <v>1</v>
      </c>
      <c r="D54" s="4">
        <v>-31779227</v>
      </c>
      <c r="E54" s="148">
        <v>0</v>
      </c>
      <c r="F54" s="4">
        <f t="shared" si="3"/>
        <v>-31779227</v>
      </c>
      <c r="G54" s="13"/>
    </row>
    <row r="55" spans="1:7" ht="12.75">
      <c r="A55" s="1">
        <v>38.1</v>
      </c>
      <c r="B55" s="1">
        <f t="shared" si="0"/>
        <v>39</v>
      </c>
      <c r="C55" s="30" t="s">
        <v>0</v>
      </c>
      <c r="D55" s="4">
        <v>-8348081</v>
      </c>
      <c r="E55" s="148">
        <v>0</v>
      </c>
      <c r="F55" s="4">
        <f t="shared" si="3"/>
        <v>-8348081</v>
      </c>
      <c r="G55" s="13"/>
    </row>
    <row r="56" spans="1:7" ht="12.75">
      <c r="A56" s="1">
        <v>39</v>
      </c>
      <c r="B56" s="1">
        <f t="shared" si="0"/>
        <v>40</v>
      </c>
      <c r="C56" s="29" t="s">
        <v>131</v>
      </c>
      <c r="D56" s="4">
        <v>-288622372</v>
      </c>
      <c r="E56" s="148">
        <v>0</v>
      </c>
      <c r="F56" s="4">
        <f t="shared" si="3"/>
        <v>-288622372</v>
      </c>
      <c r="G56" s="13"/>
    </row>
    <row r="57" spans="1:7" ht="12.75">
      <c r="A57" s="1">
        <v>40</v>
      </c>
      <c r="B57" s="1">
        <f t="shared" si="0"/>
        <v>41</v>
      </c>
      <c r="C57" s="29" t="s">
        <v>132</v>
      </c>
      <c r="D57" s="4">
        <v>-9255951</v>
      </c>
      <c r="E57" s="148">
        <v>0</v>
      </c>
      <c r="F57" s="4">
        <f t="shared" si="3"/>
        <v>-9255951</v>
      </c>
      <c r="G57" s="13"/>
    </row>
    <row r="58" spans="1:7" ht="12.75">
      <c r="A58" s="1">
        <v>26</v>
      </c>
      <c r="B58" s="1">
        <f t="shared" si="0"/>
        <v>42</v>
      </c>
      <c r="C58" s="28" t="s">
        <v>78</v>
      </c>
      <c r="D58" s="4">
        <v>139017695</v>
      </c>
      <c r="E58" s="148">
        <v>0</v>
      </c>
      <c r="F58" s="4">
        <f t="shared" si="3"/>
        <v>139017695</v>
      </c>
      <c r="G58" s="13"/>
    </row>
    <row r="59" spans="1:7" ht="12.75">
      <c r="A59" s="1">
        <v>28</v>
      </c>
      <c r="B59" s="1">
        <f t="shared" si="0"/>
        <v>43</v>
      </c>
      <c r="C59" s="28" t="s">
        <v>71</v>
      </c>
      <c r="D59" s="4">
        <v>-6272517</v>
      </c>
      <c r="E59" s="164">
        <v>2364955</v>
      </c>
      <c r="F59" s="163">
        <f t="shared" si="3"/>
        <v>-3907562</v>
      </c>
      <c r="G59" s="157" t="s">
        <v>64</v>
      </c>
    </row>
    <row r="60" spans="1:7" ht="12.75">
      <c r="A60" s="1">
        <v>27</v>
      </c>
      <c r="B60" s="1">
        <f t="shared" si="0"/>
        <v>44</v>
      </c>
      <c r="C60" s="30" t="s">
        <v>148</v>
      </c>
      <c r="D60" s="4">
        <v>-66300024</v>
      </c>
      <c r="E60" s="148"/>
      <c r="F60" s="4">
        <f t="shared" si="3"/>
        <v>-66300024</v>
      </c>
      <c r="G60" s="13"/>
    </row>
    <row r="61" spans="1:7" ht="12.75">
      <c r="A61" s="1">
        <v>29</v>
      </c>
      <c r="B61" s="35">
        <f t="shared" si="0"/>
        <v>45</v>
      </c>
      <c r="C61" s="129" t="s">
        <v>59</v>
      </c>
      <c r="D61" s="5">
        <v>9676250</v>
      </c>
      <c r="E61" s="141">
        <v>8830038.5</v>
      </c>
      <c r="F61" s="130">
        <f t="shared" si="3"/>
        <v>18506288.5</v>
      </c>
      <c r="G61" s="157" t="s">
        <v>66</v>
      </c>
    </row>
    <row r="62" spans="1:7" ht="12.75">
      <c r="A62" s="1">
        <v>46</v>
      </c>
      <c r="B62" s="1">
        <f t="shared" si="0"/>
        <v>46</v>
      </c>
      <c r="C62" s="6" t="s">
        <v>121</v>
      </c>
      <c r="D62" s="13">
        <v>1557049512</v>
      </c>
      <c r="E62" s="151">
        <v>11194993.5</v>
      </c>
      <c r="F62" s="13">
        <f>SUM(F50:F61)</f>
        <v>1568244505.5</v>
      </c>
      <c r="G62" s="13"/>
    </row>
    <row r="63" spans="1:7" ht="12.75">
      <c r="A63" s="1">
        <v>47</v>
      </c>
      <c r="B63" s="1">
        <f t="shared" si="0"/>
        <v>47</v>
      </c>
      <c r="D63" s="166"/>
      <c r="E63" s="166"/>
      <c r="F63" s="166"/>
      <c r="G63" s="13"/>
    </row>
    <row r="64" spans="1:7" ht="12.75">
      <c r="A64" s="1">
        <v>48</v>
      </c>
      <c r="B64" s="1">
        <f t="shared" si="0"/>
        <v>48</v>
      </c>
      <c r="C64" s="2" t="s">
        <v>76</v>
      </c>
      <c r="D64" s="18">
        <v>5619444679</v>
      </c>
      <c r="E64" s="18">
        <v>25251084.332102377</v>
      </c>
      <c r="F64" s="18">
        <f>F62+F46</f>
        <v>5644695763.332102</v>
      </c>
      <c r="G64" s="18"/>
    </row>
    <row r="65" spans="2:7" ht="12.75">
      <c r="B65" s="1">
        <f t="shared" si="0"/>
        <v>49</v>
      </c>
      <c r="D65" s="166"/>
      <c r="E65" s="166"/>
      <c r="F65" s="166"/>
      <c r="G65" s="13"/>
    </row>
    <row r="66" spans="2:7" ht="12.75">
      <c r="B66" s="1">
        <f t="shared" si="0"/>
        <v>50</v>
      </c>
      <c r="C66" s="96" t="s">
        <v>104</v>
      </c>
      <c r="D66" s="18"/>
      <c r="E66" s="18"/>
      <c r="F66" s="18"/>
      <c r="G66" s="13"/>
    </row>
    <row r="67" spans="2:7" ht="12.75">
      <c r="B67" s="1">
        <f t="shared" si="0"/>
        <v>51</v>
      </c>
      <c r="D67" s="18"/>
      <c r="E67" s="18"/>
      <c r="F67" s="18"/>
      <c r="G67" s="13"/>
    </row>
    <row r="68" spans="1:8" ht="12.75">
      <c r="A68" s="32">
        <v>51</v>
      </c>
      <c r="B68" s="1">
        <f t="shared" si="0"/>
        <v>52</v>
      </c>
      <c r="C68" s="6" t="s">
        <v>95</v>
      </c>
      <c r="D68" s="13">
        <v>416213955</v>
      </c>
      <c r="E68" s="151">
        <v>0</v>
      </c>
      <c r="F68" s="4">
        <f>D68+E68</f>
        <v>416213955</v>
      </c>
      <c r="G68" s="13"/>
      <c r="H68" s="13"/>
    </row>
    <row r="69" spans="1:8" ht="12.75">
      <c r="A69" s="32">
        <v>52</v>
      </c>
      <c r="B69" s="1">
        <f t="shared" si="0"/>
        <v>53</v>
      </c>
      <c r="C69" s="6" t="s">
        <v>96</v>
      </c>
      <c r="D69" s="13">
        <v>49912986</v>
      </c>
      <c r="E69" s="151">
        <v>0</v>
      </c>
      <c r="F69" s="4">
        <f>D69+E69</f>
        <v>49912986</v>
      </c>
      <c r="G69" s="13"/>
      <c r="H69" s="13"/>
    </row>
    <row r="70" spans="1:8" ht="12.75">
      <c r="A70" s="32">
        <v>53</v>
      </c>
      <c r="B70" s="1">
        <f t="shared" si="0"/>
        <v>54</v>
      </c>
      <c r="C70" s="6" t="s">
        <v>97</v>
      </c>
      <c r="D70" s="13">
        <v>729075</v>
      </c>
      <c r="E70" s="151">
        <v>0</v>
      </c>
      <c r="F70" s="4">
        <f>D70+E70</f>
        <v>729075</v>
      </c>
      <c r="G70" s="13"/>
      <c r="H70" s="13"/>
    </row>
    <row r="71" spans="1:8" s="40" customFormat="1" ht="12.75">
      <c r="A71" s="32">
        <v>60</v>
      </c>
      <c r="B71" s="1">
        <f t="shared" si="0"/>
        <v>55</v>
      </c>
      <c r="C71" s="6" t="s">
        <v>144</v>
      </c>
      <c r="D71" s="5">
        <v>2152924</v>
      </c>
      <c r="E71" s="149">
        <v>0</v>
      </c>
      <c r="F71" s="5">
        <f>D71+E71</f>
        <v>2152924</v>
      </c>
      <c r="G71" s="13"/>
      <c r="H71" s="13"/>
    </row>
    <row r="72" spans="1:8" s="40" customFormat="1" ht="12.75">
      <c r="A72" s="32"/>
      <c r="B72" s="1">
        <f t="shared" si="0"/>
        <v>56</v>
      </c>
      <c r="C72" s="12" t="s">
        <v>105</v>
      </c>
      <c r="D72" s="13">
        <v>469008940</v>
      </c>
      <c r="E72" s="151">
        <v>0</v>
      </c>
      <c r="F72" s="13">
        <f>SUM(F68:F71)</f>
        <v>469008940</v>
      </c>
      <c r="G72" s="13"/>
      <c r="H72" s="13"/>
    </row>
    <row r="73" spans="2:7" ht="12.75">
      <c r="B73" s="1">
        <f t="shared" si="0"/>
        <v>57</v>
      </c>
      <c r="D73" s="18"/>
      <c r="E73" s="18"/>
      <c r="F73" s="18"/>
      <c r="G73" s="13"/>
    </row>
    <row r="74" spans="1:7" ht="12.75">
      <c r="A74" s="32"/>
      <c r="B74" s="1">
        <f t="shared" si="0"/>
        <v>58</v>
      </c>
      <c r="C74" s="94" t="s">
        <v>77</v>
      </c>
      <c r="G74" s="13"/>
    </row>
    <row r="75" spans="1:7" ht="12.75">
      <c r="A75" s="32"/>
      <c r="B75" s="1">
        <f t="shared" si="0"/>
        <v>59</v>
      </c>
      <c r="C75" s="97"/>
      <c r="D75" s="4"/>
      <c r="E75" s="148"/>
      <c r="F75" s="4"/>
      <c r="G75" s="13"/>
    </row>
    <row r="76" spans="1:8" ht="12.75">
      <c r="A76" s="32">
        <v>54</v>
      </c>
      <c r="B76" s="1">
        <f t="shared" si="0"/>
        <v>60</v>
      </c>
      <c r="C76" s="98" t="s">
        <v>155</v>
      </c>
      <c r="D76" s="13">
        <v>-81520475</v>
      </c>
      <c r="E76" s="151">
        <v>0</v>
      </c>
      <c r="F76" s="4">
        <f aca="true" t="shared" si="4" ref="F76:F85">D76+E76</f>
        <v>-81520475</v>
      </c>
      <c r="G76" s="13"/>
      <c r="H76" s="13"/>
    </row>
    <row r="77" spans="1:8" ht="12.75">
      <c r="A77" s="32">
        <v>55</v>
      </c>
      <c r="B77" s="1">
        <f t="shared" si="0"/>
        <v>61</v>
      </c>
      <c r="C77" s="6" t="s">
        <v>149</v>
      </c>
      <c r="D77" s="13">
        <v>50127428</v>
      </c>
      <c r="E77" s="151">
        <v>0</v>
      </c>
      <c r="F77" s="4">
        <f t="shared" si="4"/>
        <v>50127428</v>
      </c>
      <c r="G77" s="13"/>
      <c r="H77" s="13"/>
    </row>
    <row r="78" spans="1:8" ht="12.75">
      <c r="A78" s="32">
        <v>56</v>
      </c>
      <c r="B78" s="1">
        <f t="shared" si="0"/>
        <v>62</v>
      </c>
      <c r="C78" s="98" t="s">
        <v>142</v>
      </c>
      <c r="D78" s="13">
        <v>80318879</v>
      </c>
      <c r="E78" s="151">
        <v>0</v>
      </c>
      <c r="F78" s="4">
        <f t="shared" si="4"/>
        <v>80318879</v>
      </c>
      <c r="G78" s="13"/>
      <c r="H78" s="13"/>
    </row>
    <row r="79" spans="1:8" ht="12.75">
      <c r="A79" s="32">
        <v>57</v>
      </c>
      <c r="B79" s="1">
        <f t="shared" si="0"/>
        <v>63</v>
      </c>
      <c r="C79" s="6" t="s">
        <v>93</v>
      </c>
      <c r="D79" s="13">
        <v>200268839</v>
      </c>
      <c r="E79" s="151">
        <v>0</v>
      </c>
      <c r="F79" s="4">
        <f t="shared" si="4"/>
        <v>200268839</v>
      </c>
      <c r="G79" s="13"/>
      <c r="H79" s="13"/>
    </row>
    <row r="80" spans="1:8" ht="12.75">
      <c r="A80" s="32">
        <v>58</v>
      </c>
      <c r="B80" s="1">
        <f t="shared" si="0"/>
        <v>64</v>
      </c>
      <c r="C80" s="6" t="s">
        <v>94</v>
      </c>
      <c r="D80" s="13">
        <v>-33934336</v>
      </c>
      <c r="E80" s="151">
        <v>0</v>
      </c>
      <c r="F80" s="4">
        <f t="shared" si="4"/>
        <v>-33934336</v>
      </c>
      <c r="G80" s="13"/>
      <c r="H80" s="13"/>
    </row>
    <row r="81" spans="1:8" s="40" customFormat="1" ht="12.75">
      <c r="A81" s="32">
        <v>59</v>
      </c>
      <c r="B81" s="1">
        <f t="shared" si="0"/>
        <v>65</v>
      </c>
      <c r="C81" s="6" t="s">
        <v>141</v>
      </c>
      <c r="D81" s="13">
        <v>0</v>
      </c>
      <c r="E81" s="151">
        <v>0</v>
      </c>
      <c r="F81" s="4">
        <f t="shared" si="4"/>
        <v>0</v>
      </c>
      <c r="G81" s="13"/>
      <c r="H81" s="13"/>
    </row>
    <row r="82" spans="1:8" s="40" customFormat="1" ht="12.75">
      <c r="A82" s="32">
        <v>61</v>
      </c>
      <c r="B82" s="1">
        <f t="shared" si="0"/>
        <v>66</v>
      </c>
      <c r="C82" s="6" t="s">
        <v>145</v>
      </c>
      <c r="D82" s="13">
        <v>-64474449</v>
      </c>
      <c r="E82" s="151">
        <v>0</v>
      </c>
      <c r="F82" s="4">
        <f t="shared" si="4"/>
        <v>-64474449</v>
      </c>
      <c r="G82" s="13"/>
      <c r="H82" s="13"/>
    </row>
    <row r="83" spans="1:8" s="40" customFormat="1" ht="12.75">
      <c r="A83" s="32">
        <v>62</v>
      </c>
      <c r="B83" s="1">
        <f aca="true" t="shared" si="5" ref="B83:B122">B82+1</f>
        <v>67</v>
      </c>
      <c r="C83" s="6" t="s">
        <v>146</v>
      </c>
      <c r="D83" s="13">
        <v>1553</v>
      </c>
      <c r="E83" s="151">
        <v>0</v>
      </c>
      <c r="F83" s="4">
        <f t="shared" si="4"/>
        <v>1553</v>
      </c>
      <c r="G83" s="13"/>
      <c r="H83" s="13"/>
    </row>
    <row r="84" spans="1:8" s="40" customFormat="1" ht="12.75">
      <c r="A84" s="32">
        <v>67</v>
      </c>
      <c r="B84" s="1">
        <f t="shared" si="5"/>
        <v>68</v>
      </c>
      <c r="C84" s="99" t="s">
        <v>84</v>
      </c>
      <c r="D84" s="13">
        <v>80790.54137000002</v>
      </c>
      <c r="E84" s="151">
        <v>0</v>
      </c>
      <c r="F84" s="4">
        <f t="shared" si="4"/>
        <v>80790.54137000002</v>
      </c>
      <c r="G84" s="13"/>
      <c r="H84" s="13"/>
    </row>
    <row r="85" spans="1:8" s="40" customFormat="1" ht="12.75">
      <c r="A85" s="32">
        <v>68</v>
      </c>
      <c r="B85" s="1">
        <f t="shared" si="5"/>
        <v>69</v>
      </c>
      <c r="D85" s="13"/>
      <c r="E85" s="151"/>
      <c r="F85" s="4">
        <f t="shared" si="4"/>
        <v>0</v>
      </c>
      <c r="G85" s="13"/>
      <c r="H85" s="13"/>
    </row>
    <row r="86" spans="1:7" s="40" customFormat="1" ht="12.75">
      <c r="A86" s="32"/>
      <c r="B86" s="1">
        <f t="shared" si="5"/>
        <v>70</v>
      </c>
      <c r="C86" s="12" t="s">
        <v>72</v>
      </c>
      <c r="D86" s="14">
        <v>150868229.54137</v>
      </c>
      <c r="E86" s="152">
        <v>0</v>
      </c>
      <c r="F86" s="14">
        <f>SUM(F76:F85)</f>
        <v>150868229.54137</v>
      </c>
      <c r="G86" s="13"/>
    </row>
    <row r="87" spans="1:7" s="40" customFormat="1" ht="12.75">
      <c r="A87" s="32"/>
      <c r="B87" s="1">
        <f t="shared" si="5"/>
        <v>71</v>
      </c>
      <c r="C87" s="6"/>
      <c r="D87" s="14"/>
      <c r="E87" s="152"/>
      <c r="F87" s="14"/>
      <c r="G87" s="13"/>
    </row>
    <row r="88" spans="1:7" s="40" customFormat="1" ht="14.25" customHeight="1">
      <c r="A88" s="32"/>
      <c r="B88" s="1">
        <f t="shared" si="5"/>
        <v>72</v>
      </c>
      <c r="C88" s="12" t="s">
        <v>107</v>
      </c>
      <c r="D88" s="13">
        <v>619877169.54137</v>
      </c>
      <c r="E88" s="151">
        <v>0</v>
      </c>
      <c r="F88" s="4">
        <f>D88+E88</f>
        <v>619877169.54137</v>
      </c>
      <c r="G88" s="13"/>
    </row>
    <row r="89" spans="1:7" s="40" customFormat="1" ht="12.75">
      <c r="A89" s="32"/>
      <c r="B89" s="1">
        <f t="shared" si="5"/>
        <v>73</v>
      </c>
      <c r="C89" s="6"/>
      <c r="D89" s="14"/>
      <c r="E89" s="152"/>
      <c r="F89" s="14"/>
      <c r="G89" s="13"/>
    </row>
    <row r="90" spans="1:7" ht="12.75">
      <c r="A90" s="32"/>
      <c r="B90" s="1">
        <f t="shared" si="5"/>
        <v>74</v>
      </c>
      <c r="C90" s="6" t="s">
        <v>102</v>
      </c>
      <c r="D90" s="27">
        <v>6239321848.54137</v>
      </c>
      <c r="E90" s="9">
        <v>25251084.332102377</v>
      </c>
      <c r="F90" s="13">
        <f>D90+E90</f>
        <v>6264572932.873473</v>
      </c>
      <c r="G90" s="27"/>
    </row>
    <row r="91" spans="1:7" ht="12.75">
      <c r="A91" s="32"/>
      <c r="B91" s="1">
        <f t="shared" si="5"/>
        <v>75</v>
      </c>
      <c r="C91" s="6" t="s">
        <v>147</v>
      </c>
      <c r="D91" s="167"/>
      <c r="E91" s="108"/>
      <c r="F91" s="167"/>
      <c r="G91" s="13"/>
    </row>
    <row r="92" spans="1:7" ht="13.5" thickBot="1">
      <c r="A92" s="32"/>
      <c r="B92" s="1">
        <f t="shared" si="5"/>
        <v>76</v>
      </c>
      <c r="C92" s="6" t="s">
        <v>85</v>
      </c>
      <c r="D92" s="170">
        <v>316635861.4586296</v>
      </c>
      <c r="E92" s="170">
        <v>-25251084.332102377</v>
      </c>
      <c r="F92" s="177">
        <f>D92+E92</f>
        <v>291384777.12652725</v>
      </c>
      <c r="G92" s="139"/>
    </row>
    <row r="93" spans="1:7" ht="14.25" customHeight="1" thickTop="1">
      <c r="A93" s="32"/>
      <c r="B93" s="1">
        <f t="shared" si="5"/>
        <v>77</v>
      </c>
      <c r="C93" s="6"/>
      <c r="D93" s="19"/>
      <c r="E93" s="9"/>
      <c r="F93" s="19"/>
      <c r="G93" s="19"/>
    </row>
    <row r="94" spans="1:7" ht="14.25" customHeight="1">
      <c r="A94" s="32"/>
      <c r="B94" s="1">
        <f t="shared" si="5"/>
        <v>78</v>
      </c>
      <c r="C94" s="6"/>
      <c r="D94" s="19"/>
      <c r="E94" s="9"/>
      <c r="F94" s="19"/>
      <c r="G94" s="19"/>
    </row>
    <row r="95" spans="1:7" ht="12.75">
      <c r="A95" s="32"/>
      <c r="B95" s="90" t="s">
        <v>138</v>
      </c>
      <c r="C95" s="6"/>
      <c r="D95" s="13"/>
      <c r="E95" s="151"/>
      <c r="F95" s="13"/>
      <c r="G95" s="13"/>
    </row>
    <row r="96" spans="1:7" ht="12.75">
      <c r="A96" s="32"/>
      <c r="B96" s="39">
        <f>B94+1</f>
        <v>79</v>
      </c>
      <c r="C96" s="97" t="s">
        <v>139</v>
      </c>
      <c r="D96" s="13"/>
      <c r="E96" s="151"/>
      <c r="F96" s="13"/>
      <c r="G96" s="13"/>
    </row>
    <row r="97" spans="1:7" ht="12.75">
      <c r="A97" s="3"/>
      <c r="B97" s="39">
        <f t="shared" si="5"/>
        <v>80</v>
      </c>
      <c r="C97" s="100" t="s">
        <v>153</v>
      </c>
      <c r="D97" s="172">
        <v>6239321848.54137</v>
      </c>
      <c r="E97" s="172">
        <v>25251084.332102377</v>
      </c>
      <c r="F97" s="165">
        <f>D97+E97</f>
        <v>6264572932.873473</v>
      </c>
      <c r="G97" s="13"/>
    </row>
    <row r="98" spans="1:7" ht="12.75">
      <c r="A98" s="3"/>
      <c r="B98" s="17">
        <f t="shared" si="5"/>
        <v>81</v>
      </c>
      <c r="C98" s="2" t="s">
        <v>81</v>
      </c>
      <c r="D98" s="10">
        <v>-416213955</v>
      </c>
      <c r="E98" s="153">
        <v>0</v>
      </c>
      <c r="F98" s="4">
        <f>-F68</f>
        <v>-416213955</v>
      </c>
      <c r="G98" s="13"/>
    </row>
    <row r="99" spans="1:7" ht="12.75">
      <c r="A99" s="3"/>
      <c r="B99" s="17">
        <f t="shared" si="5"/>
        <v>82</v>
      </c>
      <c r="C99" s="15" t="s">
        <v>154</v>
      </c>
      <c r="D99" s="10">
        <v>-49912986</v>
      </c>
      <c r="E99" s="153">
        <v>0</v>
      </c>
      <c r="F99" s="4">
        <f>-F69</f>
        <v>-49912986</v>
      </c>
      <c r="G99" s="13"/>
    </row>
    <row r="100" spans="1:7" ht="12.75">
      <c r="A100" s="3"/>
      <c r="B100" s="17">
        <f t="shared" si="5"/>
        <v>83</v>
      </c>
      <c r="C100" s="2" t="s">
        <v>82</v>
      </c>
      <c r="D100" s="10"/>
      <c r="E100" s="153"/>
      <c r="F100" s="4">
        <f>D100+E100</f>
        <v>0</v>
      </c>
      <c r="G100" s="13"/>
    </row>
    <row r="101" spans="1:7" ht="12.75">
      <c r="A101" s="3"/>
      <c r="B101" s="17">
        <f t="shared" si="5"/>
        <v>84</v>
      </c>
      <c r="C101" s="2" t="s">
        <v>90</v>
      </c>
      <c r="D101" s="10">
        <v>-729075</v>
      </c>
      <c r="E101" s="153">
        <v>0</v>
      </c>
      <c r="F101" s="4">
        <f>-F70</f>
        <v>-729075</v>
      </c>
      <c r="G101" s="13"/>
    </row>
    <row r="102" spans="1:7" ht="12.75">
      <c r="A102" s="3"/>
      <c r="B102" s="17">
        <f t="shared" si="5"/>
        <v>85</v>
      </c>
      <c r="C102" s="2" t="s">
        <v>91</v>
      </c>
      <c r="D102" s="20">
        <v>-2152924</v>
      </c>
      <c r="E102" s="154">
        <v>0</v>
      </c>
      <c r="F102" s="5">
        <f>-F71</f>
        <v>-2152924</v>
      </c>
      <c r="G102" s="13"/>
    </row>
    <row r="103" spans="1:9" ht="12.75">
      <c r="A103" s="3"/>
      <c r="B103" s="17">
        <f t="shared" si="5"/>
        <v>86</v>
      </c>
      <c r="C103" s="2" t="s">
        <v>83</v>
      </c>
      <c r="D103" s="7">
        <v>5770312908.54137</v>
      </c>
      <c r="E103" s="80">
        <v>25251084.332102377</v>
      </c>
      <c r="F103" s="7">
        <f>SUM(F97:F102)</f>
        <v>5795563992.873473</v>
      </c>
      <c r="G103" s="13"/>
      <c r="I103" s="95"/>
    </row>
    <row r="104" spans="1:7" ht="12.75">
      <c r="A104" s="3"/>
      <c r="B104" s="17">
        <f t="shared" si="5"/>
        <v>87</v>
      </c>
      <c r="C104" s="100"/>
      <c r="D104" s="3"/>
      <c r="E104" s="80"/>
      <c r="F104" s="3"/>
      <c r="G104" s="13"/>
    </row>
    <row r="105" spans="1:8" ht="12.75">
      <c r="A105" s="3"/>
      <c r="B105" s="17">
        <f t="shared" si="5"/>
        <v>88</v>
      </c>
      <c r="C105" s="100" t="s">
        <v>135</v>
      </c>
      <c r="D105" s="25">
        <v>0.05487325669807903</v>
      </c>
      <c r="E105" s="25"/>
      <c r="F105" s="25">
        <f>F92/F103</f>
        <v>0.05027720813450238</v>
      </c>
      <c r="G105" s="140"/>
      <c r="H105" s="31" t="s">
        <v>133</v>
      </c>
    </row>
    <row r="106" spans="1:8" ht="12.75">
      <c r="A106" s="3"/>
      <c r="B106" s="17">
        <f t="shared" si="5"/>
        <v>89</v>
      </c>
      <c r="C106" s="100"/>
      <c r="D106" s="3"/>
      <c r="E106" s="80"/>
      <c r="F106" s="3"/>
      <c r="G106" s="13"/>
      <c r="H106" s="101"/>
    </row>
    <row r="107" spans="1:9" ht="12.75">
      <c r="A107" s="3"/>
      <c r="B107" s="17">
        <f t="shared" si="5"/>
        <v>90</v>
      </c>
      <c r="C107" s="100" t="s">
        <v>86</v>
      </c>
      <c r="D107" s="178">
        <v>222916852.8078266</v>
      </c>
      <c r="E107" s="178">
        <v>-17964264.0221499</v>
      </c>
      <c r="F107" s="179">
        <f>F46*F105</f>
        <v>204952588.34017864</v>
      </c>
      <c r="G107" s="13"/>
      <c r="H107" s="156"/>
      <c r="I107" s="102"/>
    </row>
    <row r="108" spans="2:8" ht="12.75">
      <c r="B108" s="1">
        <f t="shared" si="5"/>
        <v>91</v>
      </c>
      <c r="D108" s="26"/>
      <c r="E108" s="155"/>
      <c r="F108" s="26"/>
      <c r="G108" s="26"/>
      <c r="H108" s="95"/>
    </row>
    <row r="109" spans="2:8" ht="12.75">
      <c r="B109" s="1">
        <f t="shared" si="5"/>
        <v>92</v>
      </c>
      <c r="C109" s="76" t="s">
        <v>140</v>
      </c>
      <c r="D109" s="27"/>
      <c r="E109" s="9"/>
      <c r="F109" s="27"/>
      <c r="G109" s="27"/>
      <c r="H109" s="95"/>
    </row>
    <row r="110" spans="2:8" ht="12.75">
      <c r="B110" s="1">
        <f t="shared" si="5"/>
        <v>93</v>
      </c>
      <c r="C110" s="100" t="s">
        <v>153</v>
      </c>
      <c r="D110" s="173">
        <v>6239321848.54137</v>
      </c>
      <c r="E110" s="174">
        <v>25251084.332102377</v>
      </c>
      <c r="F110" s="165">
        <f>F97</f>
        <v>6264572932.873473</v>
      </c>
      <c r="G110" s="13"/>
      <c r="H110" s="95"/>
    </row>
    <row r="111" spans="2:7" ht="12.75">
      <c r="B111" s="1">
        <f t="shared" si="5"/>
        <v>94</v>
      </c>
      <c r="C111" s="2" t="s">
        <v>81</v>
      </c>
      <c r="D111" s="103">
        <v>-416213955</v>
      </c>
      <c r="E111" s="9">
        <v>0</v>
      </c>
      <c r="F111" s="4">
        <f>F98</f>
        <v>-416213955</v>
      </c>
      <c r="G111" s="13"/>
    </row>
    <row r="112" spans="2:9" ht="12.75">
      <c r="B112" s="1">
        <f t="shared" si="5"/>
        <v>95</v>
      </c>
      <c r="C112" s="2" t="s">
        <v>154</v>
      </c>
      <c r="D112" s="103">
        <v>-49912986</v>
      </c>
      <c r="E112" s="9">
        <v>0</v>
      </c>
      <c r="F112" s="4">
        <f>F99</f>
        <v>-49912986</v>
      </c>
      <c r="G112" s="13"/>
      <c r="I112" s="95"/>
    </row>
    <row r="113" spans="2:9" ht="12.75">
      <c r="B113" s="1">
        <f t="shared" si="5"/>
        <v>96</v>
      </c>
      <c r="C113" s="2" t="s">
        <v>82</v>
      </c>
      <c r="D113" s="103"/>
      <c r="E113" s="9"/>
      <c r="F113" s="4">
        <f>D113+E113</f>
        <v>0</v>
      </c>
      <c r="G113" s="13"/>
      <c r="I113" s="95"/>
    </row>
    <row r="114" spans="2:9" ht="12.75">
      <c r="B114" s="1">
        <f t="shared" si="5"/>
        <v>97</v>
      </c>
      <c r="C114" s="2" t="s">
        <v>90</v>
      </c>
      <c r="D114" s="103">
        <v>-729075</v>
      </c>
      <c r="E114" s="9">
        <v>0</v>
      </c>
      <c r="F114" s="4">
        <f>F101</f>
        <v>-729075</v>
      </c>
      <c r="G114" s="13"/>
      <c r="I114" s="95"/>
    </row>
    <row r="115" spans="2:9" ht="12.75">
      <c r="B115" s="1">
        <f t="shared" si="5"/>
        <v>98</v>
      </c>
      <c r="C115" s="2" t="s">
        <v>91</v>
      </c>
      <c r="D115" s="104">
        <v>-2152924</v>
      </c>
      <c r="E115" s="107">
        <v>0</v>
      </c>
      <c r="F115" s="5">
        <f>F102</f>
        <v>-2152924</v>
      </c>
      <c r="G115" s="13"/>
      <c r="I115" s="95"/>
    </row>
    <row r="116" spans="2:7" ht="12.75">
      <c r="B116" s="1">
        <f t="shared" si="5"/>
        <v>99</v>
      </c>
      <c r="C116" s="2" t="s">
        <v>83</v>
      </c>
      <c r="D116" s="27">
        <v>5770312908.54137</v>
      </c>
      <c r="E116" s="27">
        <v>25251084.332102377</v>
      </c>
      <c r="F116" s="27">
        <f>SUM(F110:F115)</f>
        <v>5795563992.873473</v>
      </c>
      <c r="G116" s="27"/>
    </row>
    <row r="117" spans="2:7" ht="12.75">
      <c r="B117" s="1">
        <f t="shared" si="5"/>
        <v>100</v>
      </c>
      <c r="C117" s="76"/>
      <c r="D117" s="27"/>
      <c r="E117" s="9"/>
      <c r="F117" s="27"/>
      <c r="G117" s="27"/>
    </row>
    <row r="118" spans="2:8" ht="12.75">
      <c r="B118" s="1">
        <f t="shared" si="5"/>
        <v>101</v>
      </c>
      <c r="C118" s="2" t="s">
        <v>136</v>
      </c>
      <c r="D118" s="73">
        <v>0.05487325669807903</v>
      </c>
      <c r="E118" s="73"/>
      <c r="F118" s="73">
        <f>F92/F116</f>
        <v>0.05027720813450238</v>
      </c>
      <c r="G118" s="140"/>
      <c r="H118" s="31" t="s">
        <v>133</v>
      </c>
    </row>
    <row r="119" spans="2:7" ht="12.75">
      <c r="B119" s="1">
        <f t="shared" si="5"/>
        <v>102</v>
      </c>
      <c r="D119" s="27"/>
      <c r="E119" s="9"/>
      <c r="F119" s="27"/>
      <c r="G119" s="27"/>
    </row>
    <row r="120" spans="2:8" ht="12.75">
      <c r="B120" s="1">
        <f t="shared" si="5"/>
        <v>103</v>
      </c>
      <c r="C120" s="2" t="s">
        <v>87</v>
      </c>
      <c r="D120" s="178">
        <v>85440377.56359468</v>
      </c>
      <c r="E120" s="178">
        <v>-6593421.982209355</v>
      </c>
      <c r="F120" s="178">
        <f>F62*F118</f>
        <v>78846955.40881325</v>
      </c>
      <c r="G120" s="13"/>
      <c r="H120" s="31" t="s">
        <v>133</v>
      </c>
    </row>
    <row r="121" spans="2:7" ht="12.75">
      <c r="B121" s="1">
        <f t="shared" si="5"/>
        <v>104</v>
      </c>
      <c r="D121" s="165"/>
      <c r="E121" s="165"/>
      <c r="F121" s="165"/>
      <c r="G121" s="6"/>
    </row>
    <row r="122" spans="2:8" ht="12.75">
      <c r="B122" s="1">
        <f t="shared" si="5"/>
        <v>105</v>
      </c>
      <c r="C122" s="76" t="s">
        <v>137</v>
      </c>
      <c r="D122" s="178">
        <v>8278631.087208316</v>
      </c>
      <c r="E122" s="178">
        <v>-693397.6922996342</v>
      </c>
      <c r="F122" s="178">
        <f>F92-F107-F120</f>
        <v>7585233.377535358</v>
      </c>
      <c r="G122" s="13"/>
      <c r="H122" s="31" t="s">
        <v>133</v>
      </c>
    </row>
    <row r="123" spans="4:7" ht="12.75">
      <c r="D123" s="2"/>
      <c r="E123" s="8"/>
      <c r="F123" s="2"/>
      <c r="G123" s="6"/>
    </row>
    <row r="124" spans="2:7" ht="12.75">
      <c r="B124" s="158" t="s">
        <v>67</v>
      </c>
      <c r="D124" s="2"/>
      <c r="E124" s="8"/>
      <c r="F124" s="2"/>
      <c r="G124" s="2"/>
    </row>
    <row r="125" spans="2:8" ht="12.75">
      <c r="B125" t="s">
        <v>68</v>
      </c>
      <c r="C125"/>
      <c r="D125"/>
      <c r="E125"/>
      <c r="F125" s="2"/>
      <c r="G125" s="2"/>
      <c r="H125" s="2"/>
    </row>
    <row r="126" spans="2:8" ht="12.75">
      <c r="B126" t="s">
        <v>69</v>
      </c>
      <c r="C126"/>
      <c r="D126"/>
      <c r="E126"/>
      <c r="F126" s="2"/>
      <c r="G126" s="2"/>
      <c r="H126" s="2"/>
    </row>
    <row r="127" spans="2:8" ht="12.75">
      <c r="B127" t="s">
        <v>70</v>
      </c>
      <c r="C127"/>
      <c r="D127"/>
      <c r="E127"/>
      <c r="F127" s="2"/>
      <c r="G127" s="2"/>
      <c r="H127" s="2"/>
    </row>
    <row r="128" spans="1:8" ht="12.75">
      <c r="A128" s="127"/>
      <c r="B128" s="90"/>
      <c r="D128" s="2"/>
      <c r="E128" s="8"/>
      <c r="F128" s="2"/>
      <c r="G128" s="2"/>
      <c r="H128" s="2"/>
    </row>
    <row r="129" spans="2:8" ht="12.75">
      <c r="B129" s="128"/>
      <c r="D129" s="2"/>
      <c r="E129" s="8"/>
      <c r="F129" s="2"/>
      <c r="G129" s="2"/>
      <c r="H129" s="2"/>
    </row>
    <row r="130" spans="2:8" ht="12.75">
      <c r="B130" s="128"/>
      <c r="D130" s="2"/>
      <c r="E130" s="8"/>
      <c r="F130" s="2"/>
      <c r="G130" s="2"/>
      <c r="H130" s="2"/>
    </row>
    <row r="131" spans="4:8" ht="12.75">
      <c r="D131" s="2"/>
      <c r="E131" s="8"/>
      <c r="F131" s="2"/>
      <c r="G131" s="2"/>
      <c r="H131" s="2"/>
    </row>
    <row r="132" spans="4:8" ht="12.75">
      <c r="D132" s="2"/>
      <c r="E132" s="8"/>
      <c r="F132" s="2"/>
      <c r="G132" s="2"/>
      <c r="H132" s="2"/>
    </row>
    <row r="133" spans="4:8" ht="12.75">
      <c r="D133" s="2"/>
      <c r="E133" s="8"/>
      <c r="F133" s="2"/>
      <c r="G133" s="2"/>
      <c r="H133" s="2"/>
    </row>
    <row r="134" spans="4:8" ht="12.75">
      <c r="D134" s="2"/>
      <c r="E134" s="8"/>
      <c r="F134" s="2"/>
      <c r="G134" s="2"/>
      <c r="H134" s="2"/>
    </row>
    <row r="135" spans="4:8" ht="12.75">
      <c r="D135" s="2"/>
      <c r="E135" s="8"/>
      <c r="F135" s="2"/>
      <c r="G135" s="2"/>
      <c r="H135" s="2"/>
    </row>
    <row r="136" spans="4:8" ht="12.75">
      <c r="D136" s="2"/>
      <c r="E136" s="8"/>
      <c r="F136" s="2"/>
      <c r="G136" s="2"/>
      <c r="H136" s="2"/>
    </row>
    <row r="137" spans="4:8" ht="12.75">
      <c r="D137" s="2"/>
      <c r="E137" s="8"/>
      <c r="F137" s="2"/>
      <c r="G137" s="2"/>
      <c r="H137" s="2"/>
    </row>
    <row r="138" spans="4:8" ht="12.75">
      <c r="D138" s="2"/>
      <c r="E138" s="8"/>
      <c r="F138" s="2"/>
      <c r="G138" s="2"/>
      <c r="H138" s="2"/>
    </row>
    <row r="139" spans="4:8" ht="12.75">
      <c r="D139" s="2"/>
      <c r="E139" s="8"/>
      <c r="F139" s="2"/>
      <c r="G139" s="2"/>
      <c r="H139" s="2"/>
    </row>
    <row r="140" spans="4:8" ht="12.75">
      <c r="D140" s="2"/>
      <c r="E140" s="8"/>
      <c r="F140" s="2"/>
      <c r="G140" s="2"/>
      <c r="H140" s="2"/>
    </row>
    <row r="141" spans="4:8" ht="12.75">
      <c r="D141" s="2"/>
      <c r="E141" s="8"/>
      <c r="F141" s="2"/>
      <c r="G141" s="2"/>
      <c r="H141" s="2"/>
    </row>
    <row r="142" spans="4:8" ht="12.75">
      <c r="D142" s="2"/>
      <c r="E142" s="8"/>
      <c r="F142" s="2"/>
      <c r="G142" s="2"/>
      <c r="H142" s="2"/>
    </row>
    <row r="143" spans="4:8" ht="12.75">
      <c r="D143" s="2"/>
      <c r="E143" s="8"/>
      <c r="F143" s="2"/>
      <c r="G143" s="2"/>
      <c r="H143" s="2"/>
    </row>
    <row r="144" spans="4:8" ht="12.75">
      <c r="D144" s="2"/>
      <c r="E144" s="8"/>
      <c r="F144" s="2"/>
      <c r="G144" s="2"/>
      <c r="H144" s="2"/>
    </row>
  </sheetData>
  <sheetProtection/>
  <printOptions horizontalCentered="1"/>
  <pageMargins left="0.7" right="0.47" top="0.75" bottom="0.75" header="0.3" footer="0.3"/>
  <pageSetup fitToHeight="2" fitToWidth="2" horizontalDpi="600" verticalDpi="600" orientation="portrait" scale="66" r:id="rId1"/>
  <headerFooter>
    <oddHeader>&amp;R&amp;"Arial,Bold"&amp;8Docket Nos UE/G-11____
Exhibit No.__(JHS-03 and MJS-03)
Page 3.09
&amp;P of &amp;N&amp;"Arial,Regular"&amp;10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20"/>
  <sheetViews>
    <sheetView zoomScalePageLayoutView="0" workbookViewId="0" topLeftCell="A64">
      <selection activeCell="D79" sqref="D79"/>
    </sheetView>
  </sheetViews>
  <sheetFormatPr defaultColWidth="9.140625" defaultRowHeight="12.75"/>
  <cols>
    <col min="1" max="1" width="4.8515625" style="3" customWidth="1"/>
    <col min="2" max="2" width="4.140625" style="3" customWidth="1"/>
    <col min="3" max="3" width="48.57421875" style="3" bestFit="1" customWidth="1"/>
    <col min="4" max="4" width="14.7109375" style="3" bestFit="1" customWidth="1"/>
    <col min="5" max="16384" width="9.140625" style="3" customWidth="1"/>
  </cols>
  <sheetData>
    <row r="2" ht="12.75">
      <c r="B2" s="3" t="s">
        <v>143</v>
      </c>
    </row>
    <row r="3" ht="12.75">
      <c r="B3" s="3" t="s">
        <v>161</v>
      </c>
    </row>
    <row r="4" ht="12.75">
      <c r="B4" s="3" t="s">
        <v>31</v>
      </c>
    </row>
    <row r="6" ht="12.75">
      <c r="C6" s="3" t="s">
        <v>160</v>
      </c>
    </row>
    <row r="7" spans="3:4" ht="12.75">
      <c r="C7" s="3" t="s">
        <v>151</v>
      </c>
      <c r="D7" s="77">
        <v>0.6462</v>
      </c>
    </row>
    <row r="8" spans="3:4" ht="12.75">
      <c r="C8" s="3" t="s">
        <v>150</v>
      </c>
      <c r="D8" s="77">
        <v>0.3538</v>
      </c>
    </row>
    <row r="10" ht="12.75">
      <c r="D10" s="17"/>
    </row>
    <row r="11" ht="12.75">
      <c r="D11" s="17" t="s">
        <v>33</v>
      </c>
    </row>
    <row r="12" ht="12.75">
      <c r="D12" s="78" t="s">
        <v>30</v>
      </c>
    </row>
    <row r="13" spans="2:4" ht="12.75">
      <c r="B13" s="3" t="s">
        <v>103</v>
      </c>
      <c r="D13" s="17"/>
    </row>
    <row r="14" spans="1:4" ht="12.75">
      <c r="A14" s="79" t="s">
        <v>109</v>
      </c>
      <c r="B14" s="79" t="s">
        <v>129</v>
      </c>
      <c r="C14" s="79" t="s">
        <v>79</v>
      </c>
      <c r="D14" s="16" t="s">
        <v>123</v>
      </c>
    </row>
    <row r="16" spans="1:3" ht="12.75">
      <c r="A16" s="3">
        <v>1</v>
      </c>
      <c r="B16" s="3">
        <v>1</v>
      </c>
      <c r="C16" s="3" t="s">
        <v>80</v>
      </c>
    </row>
    <row r="17" spans="1:4" ht="12.75">
      <c r="A17" s="3">
        <v>2</v>
      </c>
      <c r="B17" s="3">
        <v>2</v>
      </c>
      <c r="C17" s="3" t="s">
        <v>110</v>
      </c>
      <c r="D17" s="80">
        <v>859037900</v>
      </c>
    </row>
    <row r="18" spans="1:4" ht="12.75">
      <c r="A18" s="3">
        <v>3</v>
      </c>
      <c r="B18" s="3">
        <v>3</v>
      </c>
      <c r="C18" s="3" t="s">
        <v>122</v>
      </c>
      <c r="D18" s="80">
        <v>0</v>
      </c>
    </row>
    <row r="19" spans="1:4" ht="12.75">
      <c r="A19" s="3">
        <v>4</v>
      </c>
      <c r="B19" s="3">
        <v>4</v>
      </c>
      <c r="C19" s="3" t="s">
        <v>111</v>
      </c>
      <c r="D19" s="80">
        <v>1291464743</v>
      </c>
    </row>
    <row r="20" spans="1:4" ht="12.75">
      <c r="A20" s="3">
        <v>5</v>
      </c>
      <c r="B20" s="3">
        <v>5</v>
      </c>
      <c r="C20" s="3" t="s">
        <v>112</v>
      </c>
      <c r="D20" s="80">
        <v>-24308068</v>
      </c>
    </row>
    <row r="21" spans="1:4" ht="12.75">
      <c r="A21" s="3">
        <v>6</v>
      </c>
      <c r="B21" s="3">
        <v>6</v>
      </c>
      <c r="C21" s="3" t="s">
        <v>113</v>
      </c>
      <c r="D21" s="80">
        <v>358789938</v>
      </c>
    </row>
    <row r="22" spans="1:4" ht="12.75">
      <c r="A22" s="3">
        <v>7</v>
      </c>
      <c r="B22" s="3">
        <v>7</v>
      </c>
      <c r="C22" s="3" t="s">
        <v>114</v>
      </c>
      <c r="D22" s="80">
        <v>0</v>
      </c>
    </row>
    <row r="23" spans="1:4" ht="12.75">
      <c r="A23" s="3">
        <v>8</v>
      </c>
      <c r="B23" s="3">
        <v>8</v>
      </c>
      <c r="C23" s="3" t="s">
        <v>115</v>
      </c>
      <c r="D23" s="80">
        <v>2770020233</v>
      </c>
    </row>
    <row r="24" spans="1:4" ht="12.75">
      <c r="A24" s="3">
        <v>9</v>
      </c>
      <c r="B24" s="3">
        <v>9</v>
      </c>
      <c r="C24" s="3" t="s">
        <v>116</v>
      </c>
      <c r="D24" s="80">
        <v>375235993</v>
      </c>
    </row>
    <row r="25" spans="1:4" ht="12.75">
      <c r="A25" s="3">
        <v>10</v>
      </c>
      <c r="B25" s="3">
        <v>10</v>
      </c>
      <c r="C25" s="3" t="s">
        <v>117</v>
      </c>
      <c r="D25" s="80">
        <v>1059331</v>
      </c>
    </row>
    <row r="26" spans="1:4" ht="12.75">
      <c r="A26" s="3">
        <v>11</v>
      </c>
      <c r="B26" s="3">
        <v>11</v>
      </c>
      <c r="C26" s="3" t="s">
        <v>118</v>
      </c>
      <c r="D26" s="80">
        <v>-53736</v>
      </c>
    </row>
    <row r="27" spans="1:4" ht="12.75">
      <c r="A27" s="3">
        <v>12</v>
      </c>
      <c r="B27" s="3">
        <v>12</v>
      </c>
      <c r="C27" s="3" t="s">
        <v>119</v>
      </c>
      <c r="D27" s="80">
        <v>-21079090</v>
      </c>
    </row>
    <row r="28" spans="1:4" ht="12.75">
      <c r="A28" s="3">
        <v>13</v>
      </c>
      <c r="B28" s="3">
        <v>13</v>
      </c>
      <c r="D28" s="80">
        <v>0</v>
      </c>
    </row>
    <row r="29" spans="1:4" ht="12.75">
      <c r="A29" s="3">
        <v>14</v>
      </c>
      <c r="B29" s="3">
        <v>14</v>
      </c>
      <c r="C29" s="3" t="s">
        <v>89</v>
      </c>
      <c r="D29" s="81">
        <v>5610167244</v>
      </c>
    </row>
    <row r="30" spans="1:4" ht="12.75">
      <c r="A30" s="3">
        <v>15</v>
      </c>
      <c r="B30" s="3">
        <v>15</v>
      </c>
      <c r="D30" s="80"/>
    </row>
    <row r="31" spans="1:4" ht="12.75">
      <c r="A31" s="3">
        <v>16</v>
      </c>
      <c r="B31" s="3">
        <v>16</v>
      </c>
      <c r="C31" s="3" t="s">
        <v>156</v>
      </c>
      <c r="D31" s="80"/>
    </row>
    <row r="32" spans="1:4" ht="12.75">
      <c r="A32" s="3">
        <v>17</v>
      </c>
      <c r="B32" s="3">
        <v>17</v>
      </c>
      <c r="D32" s="80"/>
    </row>
    <row r="33" spans="1:4" ht="12.75">
      <c r="A33" s="3">
        <v>18</v>
      </c>
      <c r="B33" s="3">
        <v>18</v>
      </c>
      <c r="C33" s="3" t="s">
        <v>88</v>
      </c>
      <c r="D33" s="80">
        <v>5858612136</v>
      </c>
    </row>
    <row r="34" spans="1:4" ht="12.75">
      <c r="A34" s="3">
        <v>19</v>
      </c>
      <c r="B34" s="3">
        <v>19</v>
      </c>
      <c r="C34" s="3" t="s">
        <v>74</v>
      </c>
      <c r="D34" s="80">
        <v>14617009</v>
      </c>
    </row>
    <row r="35" spans="1:4" ht="12.75">
      <c r="A35" s="3">
        <v>20</v>
      </c>
      <c r="B35" s="3">
        <v>20</v>
      </c>
      <c r="C35" s="3" t="s">
        <v>124</v>
      </c>
      <c r="D35" s="80">
        <v>-73838784</v>
      </c>
    </row>
    <row r="36" spans="1:4" ht="12.75">
      <c r="A36" s="3">
        <v>21</v>
      </c>
      <c r="B36" s="3">
        <v>21</v>
      </c>
      <c r="C36" s="3" t="s">
        <v>125</v>
      </c>
      <c r="D36" s="80">
        <v>-15143164</v>
      </c>
    </row>
    <row r="37" spans="1:4" ht="12.75">
      <c r="A37" s="3">
        <v>22</v>
      </c>
      <c r="B37" s="3">
        <v>22</v>
      </c>
      <c r="C37" s="3" t="s">
        <v>126</v>
      </c>
      <c r="D37" s="80">
        <v>-493976058</v>
      </c>
    </row>
    <row r="38" spans="1:4" ht="12.75">
      <c r="A38" s="3">
        <v>23</v>
      </c>
      <c r="B38" s="3">
        <v>23</v>
      </c>
      <c r="C38" s="3" t="s">
        <v>127</v>
      </c>
      <c r="D38" s="80">
        <v>428348457</v>
      </c>
    </row>
    <row r="39" spans="1:4" ht="12.75">
      <c r="A39" s="3">
        <v>24</v>
      </c>
      <c r="B39" s="3">
        <v>24</v>
      </c>
      <c r="C39" s="3" t="s">
        <v>157</v>
      </c>
      <c r="D39" s="80">
        <v>-2354960711</v>
      </c>
    </row>
    <row r="40" spans="1:4" ht="12.75">
      <c r="A40" s="3">
        <v>25</v>
      </c>
      <c r="B40" s="3">
        <v>25</v>
      </c>
      <c r="C40" s="3" t="s">
        <v>128</v>
      </c>
      <c r="D40" s="80">
        <v>0</v>
      </c>
    </row>
    <row r="41" spans="1:4" ht="12.75">
      <c r="A41" s="3">
        <v>26</v>
      </c>
      <c r="B41" s="3">
        <v>26</v>
      </c>
      <c r="C41" s="3" t="s">
        <v>73</v>
      </c>
      <c r="D41" s="80">
        <v>310057632</v>
      </c>
    </row>
    <row r="42" spans="1:4" ht="12.75">
      <c r="A42" s="3">
        <v>27</v>
      </c>
      <c r="B42" s="3">
        <v>27</v>
      </c>
      <c r="C42" s="3" t="s">
        <v>158</v>
      </c>
      <c r="D42" s="80">
        <v>-176713714</v>
      </c>
    </row>
    <row r="43" spans="1:4" ht="12.75">
      <c r="A43" s="3">
        <v>28</v>
      </c>
      <c r="B43" s="3">
        <v>28</v>
      </c>
      <c r="C43" s="3" t="s">
        <v>152</v>
      </c>
      <c r="D43" s="80">
        <v>-16707772</v>
      </c>
    </row>
    <row r="44" spans="1:4" ht="12.75">
      <c r="A44" s="3">
        <v>29</v>
      </c>
      <c r="B44" s="3">
        <v>29</v>
      </c>
      <c r="D44" s="80"/>
    </row>
    <row r="45" spans="1:4" ht="12.75">
      <c r="A45" s="3">
        <v>30</v>
      </c>
      <c r="B45" s="3">
        <v>30</v>
      </c>
      <c r="C45" s="3" t="s">
        <v>120</v>
      </c>
      <c r="D45" s="81">
        <v>3480295031</v>
      </c>
    </row>
    <row r="46" spans="1:4" ht="12.75">
      <c r="A46" s="3">
        <v>31</v>
      </c>
      <c r="B46" s="3">
        <v>31</v>
      </c>
      <c r="D46" s="80"/>
    </row>
    <row r="47" spans="1:4" ht="12.75">
      <c r="A47" s="3">
        <v>32</v>
      </c>
      <c r="B47" s="3">
        <v>32</v>
      </c>
      <c r="C47" s="3" t="s">
        <v>130</v>
      </c>
      <c r="D47" s="80"/>
    </row>
    <row r="48" spans="1:4" ht="12.75">
      <c r="A48" s="3">
        <v>33</v>
      </c>
      <c r="B48" s="3">
        <v>33</v>
      </c>
      <c r="D48" s="80"/>
    </row>
    <row r="49" spans="1:4" ht="12.75">
      <c r="A49" s="3">
        <v>34</v>
      </c>
      <c r="B49" s="3">
        <v>34</v>
      </c>
      <c r="C49" s="3" t="s">
        <v>134</v>
      </c>
      <c r="D49" s="80">
        <v>2320065833</v>
      </c>
    </row>
    <row r="50" spans="1:4" ht="12.75">
      <c r="A50" s="3">
        <v>35</v>
      </c>
      <c r="B50" s="3">
        <v>35</v>
      </c>
      <c r="C50" s="3" t="s">
        <v>159</v>
      </c>
      <c r="D50" s="80">
        <v>19031550</v>
      </c>
    </row>
    <row r="51" spans="1:4" ht="12.75">
      <c r="A51" s="3">
        <v>36</v>
      </c>
      <c r="B51" s="3">
        <v>36</v>
      </c>
      <c r="C51" s="3" t="s">
        <v>99</v>
      </c>
      <c r="D51" s="80">
        <v>6692694</v>
      </c>
    </row>
    <row r="52" spans="1:4" ht="12.75">
      <c r="A52" s="3">
        <v>37</v>
      </c>
      <c r="B52" s="3">
        <v>37</v>
      </c>
      <c r="C52" s="3" t="s">
        <v>100</v>
      </c>
      <c r="D52" s="80">
        <v>-740571678</v>
      </c>
    </row>
    <row r="53" spans="1:4" ht="12.75">
      <c r="A53" s="3">
        <v>38</v>
      </c>
      <c r="B53" s="3">
        <v>38</v>
      </c>
      <c r="C53" s="3" t="s">
        <v>101</v>
      </c>
      <c r="D53" s="80">
        <v>-34068001</v>
      </c>
    </row>
    <row r="54" spans="1:4" ht="12.75">
      <c r="A54" s="3">
        <v>39</v>
      </c>
      <c r="B54" s="3">
        <v>39</v>
      </c>
      <c r="C54" s="3" t="s">
        <v>131</v>
      </c>
      <c r="D54" s="80">
        <v>-204417619</v>
      </c>
    </row>
    <row r="55" spans="1:4" ht="12.75">
      <c r="A55" s="3">
        <v>40</v>
      </c>
      <c r="B55" s="3">
        <v>40</v>
      </c>
      <c r="C55" s="3" t="s">
        <v>132</v>
      </c>
      <c r="D55" s="80">
        <v>-40067601</v>
      </c>
    </row>
    <row r="56" spans="1:4" ht="12.75">
      <c r="A56" s="3">
        <v>26</v>
      </c>
      <c r="B56" s="3">
        <v>41</v>
      </c>
      <c r="C56" s="3" t="s">
        <v>78</v>
      </c>
      <c r="D56" s="80">
        <v>169759193</v>
      </c>
    </row>
    <row r="57" spans="1:4" ht="12.75">
      <c r="A57" s="3">
        <v>28</v>
      </c>
      <c r="B57" s="3">
        <v>42</v>
      </c>
      <c r="C57" s="3" t="s">
        <v>108</v>
      </c>
      <c r="D57" s="80">
        <v>-9147647</v>
      </c>
    </row>
    <row r="58" spans="1:4" ht="12.75">
      <c r="A58" s="3">
        <v>27</v>
      </c>
      <c r="B58" s="3">
        <v>43</v>
      </c>
      <c r="C58" s="3" t="s">
        <v>148</v>
      </c>
      <c r="D58" s="80">
        <v>-96752263</v>
      </c>
    </row>
    <row r="59" spans="1:4" ht="12.75">
      <c r="A59" s="3">
        <v>45</v>
      </c>
      <c r="B59" s="3">
        <v>44</v>
      </c>
      <c r="D59" s="80"/>
    </row>
    <row r="60" spans="1:4" ht="12.75">
      <c r="A60" s="3">
        <v>46</v>
      </c>
      <c r="B60" s="3">
        <v>45</v>
      </c>
      <c r="C60" s="3" t="s">
        <v>121</v>
      </c>
      <c r="D60" s="81">
        <v>1390524461</v>
      </c>
    </row>
    <row r="61" spans="1:4" ht="12.75">
      <c r="A61" s="3">
        <v>47</v>
      </c>
      <c r="B61" s="3">
        <v>46</v>
      </c>
      <c r="D61" s="80"/>
    </row>
    <row r="62" spans="1:4" ht="12.75">
      <c r="A62" s="3">
        <v>48</v>
      </c>
      <c r="B62" s="3">
        <v>47</v>
      </c>
      <c r="C62" s="3" t="s">
        <v>76</v>
      </c>
      <c r="D62" s="81">
        <v>4870819492</v>
      </c>
    </row>
    <row r="63" spans="2:4" ht="12.75">
      <c r="B63" s="3">
        <v>48</v>
      </c>
      <c r="D63" s="80"/>
    </row>
    <row r="64" spans="2:4" ht="12.75">
      <c r="B64" s="3">
        <v>49</v>
      </c>
      <c r="C64" s="3" t="s">
        <v>104</v>
      </c>
      <c r="D64" s="80"/>
    </row>
    <row r="65" spans="2:4" ht="12.75">
      <c r="B65" s="3">
        <v>50</v>
      </c>
      <c r="D65" s="80"/>
    </row>
    <row r="66" spans="1:4" ht="12.75">
      <c r="A66" s="3">
        <v>51</v>
      </c>
      <c r="B66" s="3">
        <v>51</v>
      </c>
      <c r="C66" s="3" t="s">
        <v>95</v>
      </c>
      <c r="D66" s="80">
        <v>208482092</v>
      </c>
    </row>
    <row r="67" spans="1:4" ht="12.75">
      <c r="A67" s="3">
        <v>52</v>
      </c>
      <c r="B67" s="3">
        <v>52</v>
      </c>
      <c r="C67" s="3" t="s">
        <v>96</v>
      </c>
      <c r="D67" s="80">
        <v>72529772</v>
      </c>
    </row>
    <row r="68" spans="1:4" ht="12.75">
      <c r="A68" s="3">
        <v>53</v>
      </c>
      <c r="B68" s="3">
        <v>53</v>
      </c>
      <c r="C68" s="3" t="s">
        <v>97</v>
      </c>
      <c r="D68" s="80">
        <v>2405366</v>
      </c>
    </row>
    <row r="69" spans="1:4" ht="12.75">
      <c r="A69" s="3">
        <v>60</v>
      </c>
      <c r="B69" s="3">
        <v>54</v>
      </c>
      <c r="C69" s="3" t="s">
        <v>144</v>
      </c>
      <c r="D69" s="80">
        <v>1006718</v>
      </c>
    </row>
    <row r="70" spans="2:4" ht="12.75">
      <c r="B70" s="3">
        <v>55</v>
      </c>
      <c r="C70" s="3" t="s">
        <v>105</v>
      </c>
      <c r="D70" s="81">
        <v>284423948</v>
      </c>
    </row>
    <row r="71" spans="2:4" ht="12.75">
      <c r="B71" s="3">
        <v>56</v>
      </c>
      <c r="D71" s="80"/>
    </row>
    <row r="72" spans="2:4" ht="12.75">
      <c r="B72" s="3">
        <v>57</v>
      </c>
      <c r="C72" s="3" t="s">
        <v>77</v>
      </c>
      <c r="D72" s="80"/>
    </row>
    <row r="73" spans="2:4" ht="12.75">
      <c r="B73" s="3">
        <v>58</v>
      </c>
      <c r="D73" s="80"/>
    </row>
    <row r="74" spans="1:4" ht="12.75">
      <c r="A74" s="3">
        <v>54</v>
      </c>
      <c r="B74" s="3">
        <v>59</v>
      </c>
      <c r="C74" s="3" t="s">
        <v>155</v>
      </c>
      <c r="D74" s="80">
        <v>12351262</v>
      </c>
    </row>
    <row r="75" spans="1:4" ht="12.75">
      <c r="A75" s="3">
        <v>55</v>
      </c>
      <c r="B75" s="3">
        <v>60</v>
      </c>
      <c r="C75" s="3" t="s">
        <v>149</v>
      </c>
      <c r="D75" s="80">
        <v>424590279</v>
      </c>
    </row>
    <row r="76" spans="1:4" ht="12.75">
      <c r="A76" s="3">
        <v>56</v>
      </c>
      <c r="B76" s="3">
        <v>61</v>
      </c>
      <c r="C76" s="3" t="s">
        <v>142</v>
      </c>
      <c r="D76" s="80">
        <v>-283436064</v>
      </c>
    </row>
    <row r="77" spans="1:4" ht="12.75">
      <c r="A77" s="3">
        <v>57</v>
      </c>
      <c r="B77" s="3">
        <v>62</v>
      </c>
      <c r="C77" s="3" t="s">
        <v>93</v>
      </c>
      <c r="D77" s="80">
        <v>271549088</v>
      </c>
    </row>
    <row r="78" spans="1:4" ht="12.75">
      <c r="A78" s="3">
        <v>58</v>
      </c>
      <c r="B78" s="3">
        <v>63</v>
      </c>
      <c r="C78" s="3" t="s">
        <v>94</v>
      </c>
      <c r="D78" s="80">
        <v>-98288077</v>
      </c>
    </row>
    <row r="79" spans="1:4" ht="12.75">
      <c r="A79" s="3">
        <v>61</v>
      </c>
      <c r="B79" s="3">
        <v>55</v>
      </c>
      <c r="C79" s="3" t="s">
        <v>145</v>
      </c>
      <c r="D79" s="80">
        <v>-67392847</v>
      </c>
    </row>
    <row r="80" spans="1:4" ht="12.75">
      <c r="A80" s="3">
        <v>62</v>
      </c>
      <c r="B80" s="3">
        <v>56</v>
      </c>
      <c r="C80" s="3" t="s">
        <v>146</v>
      </c>
      <c r="D80" s="80">
        <v>1290</v>
      </c>
    </row>
    <row r="81" spans="2:4" ht="12.75">
      <c r="B81" s="3">
        <v>57</v>
      </c>
      <c r="C81" s="3" t="s">
        <v>84</v>
      </c>
      <c r="D81" s="80">
        <v>80350.94617550004</v>
      </c>
    </row>
    <row r="82" spans="2:4" ht="12.75">
      <c r="B82" s="3">
        <v>58</v>
      </c>
      <c r="C82" s="3" t="s">
        <v>106</v>
      </c>
      <c r="D82" s="81">
        <v>259455281.9461755</v>
      </c>
    </row>
    <row r="83" spans="2:4" ht="12.75">
      <c r="B83" s="3">
        <v>59</v>
      </c>
      <c r="D83" s="80"/>
    </row>
    <row r="84" spans="2:4" ht="12.75">
      <c r="B84" s="3">
        <v>60</v>
      </c>
      <c r="C84" s="3" t="s">
        <v>107</v>
      </c>
      <c r="D84" s="80">
        <v>543879229.9461755</v>
      </c>
    </row>
    <row r="85" spans="2:4" ht="12.75">
      <c r="B85" s="3">
        <v>61</v>
      </c>
      <c r="D85" s="80"/>
    </row>
    <row r="86" spans="1:4" ht="12.75">
      <c r="A86" s="3">
        <v>55</v>
      </c>
      <c r="B86" s="3">
        <v>62</v>
      </c>
      <c r="C86" s="3" t="s">
        <v>102</v>
      </c>
      <c r="D86" s="81">
        <v>5414698721.946176</v>
      </c>
    </row>
    <row r="87" spans="1:4" ht="12.75">
      <c r="A87" s="3">
        <v>56</v>
      </c>
      <c r="B87" s="3">
        <v>63</v>
      </c>
      <c r="C87" s="3" t="s">
        <v>147</v>
      </c>
      <c r="D87" s="80"/>
    </row>
    <row r="88" spans="1:4" ht="13.5" thickBot="1">
      <c r="A88" s="3">
        <v>57</v>
      </c>
      <c r="B88" s="3">
        <v>64</v>
      </c>
      <c r="C88" s="3" t="s">
        <v>85</v>
      </c>
      <c r="D88" s="82">
        <v>195468522.05382442</v>
      </c>
    </row>
    <row r="89" spans="1:2" ht="13.5" thickTop="1">
      <c r="A89" s="3">
        <v>58</v>
      </c>
      <c r="B89" s="3">
        <v>65</v>
      </c>
    </row>
    <row r="93" ht="12.75">
      <c r="B93" s="3" t="s">
        <v>138</v>
      </c>
    </row>
    <row r="94" ht="12.75">
      <c r="C94" s="3" t="s">
        <v>139</v>
      </c>
    </row>
    <row r="95" spans="3:4" ht="12.75">
      <c r="C95" s="3" t="s">
        <v>153</v>
      </c>
      <c r="D95" s="80">
        <v>5414698721.946176</v>
      </c>
    </row>
    <row r="96" spans="3:4" ht="12.75">
      <c r="C96" s="3" t="s">
        <v>81</v>
      </c>
      <c r="D96" s="80">
        <v>-208482092</v>
      </c>
    </row>
    <row r="97" spans="3:4" ht="12.75">
      <c r="C97" s="3" t="s">
        <v>32</v>
      </c>
      <c r="D97" s="80">
        <v>-72529772</v>
      </c>
    </row>
    <row r="98" spans="3:4" ht="12.75">
      <c r="C98" s="3" t="s">
        <v>82</v>
      </c>
      <c r="D98" s="80"/>
    </row>
    <row r="99" spans="3:4" ht="12.75">
      <c r="C99" s="3" t="s">
        <v>90</v>
      </c>
      <c r="D99" s="80">
        <v>-2405366</v>
      </c>
    </row>
    <row r="100" spans="3:4" ht="12.75">
      <c r="C100" s="3" t="s">
        <v>91</v>
      </c>
      <c r="D100" s="83">
        <v>-1006718</v>
      </c>
    </row>
    <row r="101" spans="3:4" ht="12.75">
      <c r="C101" s="3" t="s">
        <v>83</v>
      </c>
      <c r="D101" s="80">
        <v>5130274773.946176</v>
      </c>
    </row>
    <row r="102" ht="12.75">
      <c r="D102" s="80"/>
    </row>
    <row r="103" spans="3:4" ht="12.75">
      <c r="C103" s="3" t="s">
        <v>135</v>
      </c>
      <c r="D103" s="84">
        <v>0.03810098496994757</v>
      </c>
    </row>
    <row r="104" ht="12.75">
      <c r="D104" s="80"/>
    </row>
    <row r="105" spans="3:4" ht="13.5" thickBot="1">
      <c r="C105" s="3" t="s">
        <v>86</v>
      </c>
      <c r="D105" s="85">
        <v>132602668.66711421</v>
      </c>
    </row>
    <row r="106" ht="12.75">
      <c r="D106" s="80"/>
    </row>
    <row r="107" spans="3:4" ht="12.75">
      <c r="C107" s="3" t="s">
        <v>140</v>
      </c>
      <c r="D107" s="80"/>
    </row>
    <row r="108" spans="3:4" ht="12.75">
      <c r="C108" s="3" t="s">
        <v>153</v>
      </c>
      <c r="D108" s="80">
        <v>5414698721.946176</v>
      </c>
    </row>
    <row r="109" spans="3:4" ht="12.75">
      <c r="C109" s="3" t="s">
        <v>81</v>
      </c>
      <c r="D109" s="80">
        <v>-208482092</v>
      </c>
    </row>
    <row r="110" spans="3:4" ht="12.75">
      <c r="C110" s="3" t="s">
        <v>32</v>
      </c>
      <c r="D110" s="80">
        <v>-72529772</v>
      </c>
    </row>
    <row r="111" spans="3:4" ht="12.75">
      <c r="C111" s="3" t="s">
        <v>82</v>
      </c>
      <c r="D111" s="80"/>
    </row>
    <row r="112" spans="3:4" ht="12.75">
      <c r="C112" s="3" t="s">
        <v>90</v>
      </c>
      <c r="D112" s="80">
        <v>-2405366</v>
      </c>
    </row>
    <row r="113" spans="3:4" ht="12.75">
      <c r="C113" s="3" t="s">
        <v>91</v>
      </c>
      <c r="D113" s="83">
        <v>-1006718</v>
      </c>
    </row>
    <row r="114" spans="3:4" ht="12.75">
      <c r="C114" s="3" t="s">
        <v>83</v>
      </c>
      <c r="D114" s="80">
        <v>5130274773.946176</v>
      </c>
    </row>
    <row r="115" ht="12.75">
      <c r="D115" s="80"/>
    </row>
    <row r="116" spans="3:4" ht="12.75">
      <c r="C116" s="3" t="s">
        <v>136</v>
      </c>
      <c r="D116" s="84">
        <v>0.03810098496994757</v>
      </c>
    </row>
    <row r="117" ht="12.75">
      <c r="D117" s="80"/>
    </row>
    <row r="118" spans="3:4" ht="13.5" thickBot="1">
      <c r="C118" s="3" t="s">
        <v>87</v>
      </c>
      <c r="D118" s="85">
        <v>52980351.588905446</v>
      </c>
    </row>
    <row r="119" ht="12.75">
      <c r="D119" s="80"/>
    </row>
    <row r="120" spans="3:4" ht="13.5" thickBot="1">
      <c r="C120" s="3" t="s">
        <v>137</v>
      </c>
      <c r="D120" s="85">
        <v>9885501.797804765</v>
      </c>
    </row>
  </sheetData>
  <sheetProtection/>
  <printOptions/>
  <pageMargins left="0.7" right="0.7" top="0.75" bottom="0.75" header="0.3" footer="0.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M32" sqref="M32"/>
    </sheetView>
  </sheetViews>
  <sheetFormatPr defaultColWidth="9.140625" defaultRowHeight="15" customHeight="1"/>
  <cols>
    <col min="1" max="1" width="4.7109375" style="53" customWidth="1"/>
    <col min="2" max="2" width="1.7109375" style="53" customWidth="1"/>
    <col min="3" max="3" width="49.57421875" style="53" bestFit="1" customWidth="1"/>
    <col min="4" max="4" width="10.00390625" style="54" customWidth="1"/>
    <col min="5" max="5" width="14.140625" style="53" customWidth="1"/>
    <col min="6" max="6" width="16.00390625" style="53" customWidth="1"/>
    <col min="7" max="7" width="14.421875" style="53" customWidth="1"/>
    <col min="8" max="8" width="9.140625" style="53" customWidth="1"/>
    <col min="9" max="9" width="9.00390625" style="53" hidden="1" customWidth="1"/>
    <col min="10" max="11" width="9.140625" style="53" customWidth="1"/>
    <col min="12" max="12" width="12.421875" style="53" bestFit="1" customWidth="1"/>
    <col min="13" max="13" width="12.7109375" style="53" customWidth="1"/>
    <col min="14" max="14" width="12.57421875" style="53" bestFit="1" customWidth="1"/>
    <col min="15" max="16384" width="9.140625" style="53" customWidth="1"/>
  </cols>
  <sheetData>
    <row r="1" ht="15" customHeight="1">
      <c r="G1" s="55"/>
    </row>
    <row r="2" spans="1:7" ht="14.25" customHeight="1">
      <c r="A2" s="56" t="s">
        <v>6</v>
      </c>
      <c r="B2" s="56"/>
      <c r="C2" s="56"/>
      <c r="D2" s="56"/>
      <c r="E2" s="56"/>
      <c r="F2" s="56"/>
      <c r="G2" s="56"/>
    </row>
    <row r="3" spans="1:7" ht="15" customHeight="1">
      <c r="A3" s="56"/>
      <c r="B3" s="56"/>
      <c r="C3" s="56"/>
      <c r="D3" s="56"/>
      <c r="E3" s="56"/>
      <c r="F3" s="56"/>
      <c r="G3" s="56"/>
    </row>
    <row r="4" spans="1:7" ht="15" customHeight="1">
      <c r="A4" s="56" t="s">
        <v>7</v>
      </c>
      <c r="B4" s="56"/>
      <c r="C4" s="56"/>
      <c r="D4" s="56"/>
      <c r="E4" s="56"/>
      <c r="F4" s="56"/>
      <c r="G4" s="56"/>
    </row>
    <row r="5" spans="1:7" ht="15" customHeight="1">
      <c r="A5" s="56" t="s">
        <v>8</v>
      </c>
      <c r="B5" s="56"/>
      <c r="C5" s="56"/>
      <c r="D5" s="56"/>
      <c r="E5" s="56"/>
      <c r="F5" s="56"/>
      <c r="G5" s="56"/>
    </row>
    <row r="6" spans="3:4" s="57" customFormat="1" ht="15" customHeight="1">
      <c r="C6" s="58"/>
      <c r="D6" s="58"/>
    </row>
    <row r="7" spans="1:7" s="57" customFormat="1" ht="15" customHeight="1">
      <c r="A7" s="59" t="s">
        <v>9</v>
      </c>
      <c r="B7" s="59"/>
      <c r="C7" s="59" t="s">
        <v>79</v>
      </c>
      <c r="D7" s="59"/>
      <c r="E7" s="59" t="s">
        <v>151</v>
      </c>
      <c r="F7" s="59" t="s">
        <v>150</v>
      </c>
      <c r="G7" s="59" t="s">
        <v>83</v>
      </c>
    </row>
    <row r="8" s="57" customFormat="1" ht="29.25" customHeight="1">
      <c r="D8" s="58"/>
    </row>
    <row r="9" spans="1:9" s="57" customFormat="1" ht="15" customHeight="1">
      <c r="A9" s="60">
        <v>1</v>
      </c>
      <c r="B9" s="60" t="s">
        <v>10</v>
      </c>
      <c r="C9" s="61" t="s">
        <v>11</v>
      </c>
      <c r="D9" s="62">
        <v>40543</v>
      </c>
      <c r="E9" s="41">
        <v>1078501</v>
      </c>
      <c r="F9" s="41">
        <v>750811</v>
      </c>
      <c r="G9" s="41">
        <f>SUM(E9:F9)</f>
        <v>1829312</v>
      </c>
      <c r="I9" s="57" t="s">
        <v>12</v>
      </c>
    </row>
    <row r="10" spans="2:7" s="57" customFormat="1" ht="18.75" customHeight="1" thickBot="1">
      <c r="B10" s="58"/>
      <c r="C10" s="63" t="s">
        <v>13</v>
      </c>
      <c r="D10" s="58"/>
      <c r="E10" s="42">
        <f>ROUND(+E9/G9,4)</f>
        <v>0.5896</v>
      </c>
      <c r="F10" s="42">
        <f>ROUND(+F9/G9,4)</f>
        <v>0.4104</v>
      </c>
      <c r="G10" s="43">
        <f>SUM(E10:F10)</f>
        <v>1</v>
      </c>
    </row>
    <row r="11" spans="1:4" s="57" customFormat="1" ht="15" customHeight="1" thickTop="1">
      <c r="A11" s="58"/>
      <c r="B11" s="58"/>
      <c r="D11" s="62"/>
    </row>
    <row r="12" spans="1:8" s="57" customFormat="1" ht="15" customHeight="1">
      <c r="A12" s="60">
        <v>2</v>
      </c>
      <c r="B12" s="60" t="s">
        <v>10</v>
      </c>
      <c r="C12" s="61" t="s">
        <v>14</v>
      </c>
      <c r="D12" s="62">
        <v>40543</v>
      </c>
      <c r="E12" s="44">
        <v>706127</v>
      </c>
      <c r="F12" s="44">
        <v>408431</v>
      </c>
      <c r="G12" s="44">
        <f>SUM(E12:F12)</f>
        <v>1114558</v>
      </c>
      <c r="H12" s="64"/>
    </row>
    <row r="13" spans="2:7" s="57" customFormat="1" ht="18.75" customHeight="1" thickBot="1">
      <c r="B13" s="58"/>
      <c r="C13" s="63" t="s">
        <v>13</v>
      </c>
      <c r="D13" s="58"/>
      <c r="E13" s="42">
        <f>ROUND(+E12/G12,4)</f>
        <v>0.6335</v>
      </c>
      <c r="F13" s="42">
        <f>ROUND(+F12/G12,4)</f>
        <v>0.3665</v>
      </c>
      <c r="G13" s="43">
        <f>SUM(E13:F13)</f>
        <v>1</v>
      </c>
    </row>
    <row r="14" spans="1:4" s="57" customFormat="1" ht="15" customHeight="1" thickTop="1">
      <c r="A14" s="58"/>
      <c r="B14" s="58"/>
      <c r="D14" s="58"/>
    </row>
    <row r="15" spans="1:4" s="57" customFormat="1" ht="15" customHeight="1">
      <c r="A15" s="60">
        <v>3</v>
      </c>
      <c r="B15" s="60" t="s">
        <v>10</v>
      </c>
      <c r="C15" s="61" t="s">
        <v>15</v>
      </c>
      <c r="D15" s="58"/>
    </row>
    <row r="16" spans="1:7" s="57" customFormat="1" ht="15" customHeight="1">
      <c r="A16" s="58"/>
      <c r="B16" s="58"/>
      <c r="C16" s="65" t="s">
        <v>16</v>
      </c>
      <c r="D16" s="62">
        <v>40543</v>
      </c>
      <c r="E16" s="45">
        <v>3457231764</v>
      </c>
      <c r="F16" s="45">
        <v>2533527615</v>
      </c>
      <c r="G16" s="45">
        <f>SUM(E16:F16)</f>
        <v>5990759379</v>
      </c>
    </row>
    <row r="17" spans="1:7" s="57" customFormat="1" ht="15" customHeight="1">
      <c r="A17" s="58"/>
      <c r="B17" s="58"/>
      <c r="C17" s="65" t="s">
        <v>17</v>
      </c>
      <c r="D17" s="62">
        <v>40543</v>
      </c>
      <c r="E17" s="46">
        <v>425086614</v>
      </c>
      <c r="F17" s="46">
        <v>0</v>
      </c>
      <c r="G17" s="46">
        <f>SUM(E17:F17)</f>
        <v>425086614</v>
      </c>
    </row>
    <row r="18" spans="1:7" s="57" customFormat="1" ht="15" customHeight="1">
      <c r="A18" s="58"/>
      <c r="B18" s="58"/>
      <c r="C18" s="65" t="s">
        <v>18</v>
      </c>
      <c r="D18" s="62">
        <v>40543</v>
      </c>
      <c r="E18" s="46">
        <v>136171270.25833333</v>
      </c>
      <c r="F18" s="46">
        <v>47516627.65083333</v>
      </c>
      <c r="G18" s="46">
        <f>SUM(E18:F18)</f>
        <v>183687897.90916666</v>
      </c>
    </row>
    <row r="19" spans="1:7" s="57" customFormat="1" ht="15" customHeight="1">
      <c r="A19" s="58"/>
      <c r="B19" s="58"/>
      <c r="C19" s="65" t="s">
        <v>83</v>
      </c>
      <c r="D19" s="66"/>
      <c r="E19" s="47">
        <f>SUM(E16:E18)</f>
        <v>4018489648.258333</v>
      </c>
      <c r="F19" s="47">
        <f>SUM(F16:F18)</f>
        <v>2581044242.650833</v>
      </c>
      <c r="G19" s="47">
        <f>SUM(E19:F19)</f>
        <v>6599533890.909166</v>
      </c>
    </row>
    <row r="20" spans="2:7" s="57" customFormat="1" ht="18.75" customHeight="1" thickBot="1">
      <c r="B20" s="58"/>
      <c r="C20" s="63" t="s">
        <v>13</v>
      </c>
      <c r="D20" s="58"/>
      <c r="E20" s="42">
        <f>ROUND(+E19/G19,4)</f>
        <v>0.6089</v>
      </c>
      <c r="F20" s="42">
        <f>ROUND(+F19/G19,4)</f>
        <v>0.3911</v>
      </c>
      <c r="G20" s="43">
        <f>SUM(E20:F20)</f>
        <v>1</v>
      </c>
    </row>
    <row r="21" spans="1:4" s="57" customFormat="1" ht="15" customHeight="1" thickTop="1">
      <c r="A21" s="58"/>
      <c r="B21" s="58"/>
      <c r="D21" s="58"/>
    </row>
    <row r="22" spans="1:4" s="57" customFormat="1" ht="15" customHeight="1">
      <c r="A22" s="60">
        <v>4</v>
      </c>
      <c r="B22" s="60" t="s">
        <v>10</v>
      </c>
      <c r="C22" s="61" t="s">
        <v>19</v>
      </c>
      <c r="D22" s="58" t="s">
        <v>92</v>
      </c>
    </row>
    <row r="23" spans="1:7" s="57" customFormat="1" ht="15" customHeight="1">
      <c r="A23" s="58"/>
      <c r="B23" s="58"/>
      <c r="C23" s="65" t="s">
        <v>20</v>
      </c>
      <c r="D23" s="62">
        <v>40543</v>
      </c>
      <c r="E23" s="41">
        <f>+E9</f>
        <v>1078501</v>
      </c>
      <c r="F23" s="41">
        <f>+F9</f>
        <v>750811</v>
      </c>
      <c r="G23" s="41">
        <f>SUM(E23:F23)</f>
        <v>1829312</v>
      </c>
    </row>
    <row r="24" spans="1:7" s="57" customFormat="1" ht="15" customHeight="1">
      <c r="A24" s="58"/>
      <c r="B24" s="58"/>
      <c r="C24" s="63" t="s">
        <v>21</v>
      </c>
      <c r="D24" s="58"/>
      <c r="E24" s="48">
        <f>+E23/G23</f>
        <v>0.5895664599587167</v>
      </c>
      <c r="F24" s="48">
        <f>+F23/G23</f>
        <v>0.4104335400412833</v>
      </c>
      <c r="G24" s="67">
        <f>SUM(E24:F24)</f>
        <v>1</v>
      </c>
    </row>
    <row r="25" spans="1:4" s="57" customFormat="1" ht="15" customHeight="1">
      <c r="A25" s="58"/>
      <c r="B25" s="58"/>
      <c r="D25" s="58"/>
    </row>
    <row r="26" spans="1:7" s="57" customFormat="1" ht="15" customHeight="1">
      <c r="A26" s="58"/>
      <c r="B26" s="58"/>
      <c r="C26" s="57" t="s">
        <v>22</v>
      </c>
      <c r="D26" s="62">
        <v>40543</v>
      </c>
      <c r="E26" s="41">
        <v>47628712.22244404</v>
      </c>
      <c r="F26" s="41">
        <v>23754416.951529805</v>
      </c>
      <c r="G26" s="68">
        <f>SUM(E26:F26)</f>
        <v>71383129.17397384</v>
      </c>
    </row>
    <row r="27" spans="1:7" s="57" customFormat="1" ht="15" customHeight="1">
      <c r="A27" s="58"/>
      <c r="B27" s="58"/>
      <c r="C27" s="63" t="s">
        <v>21</v>
      </c>
      <c r="D27" s="58"/>
      <c r="E27" s="48">
        <f>+E26/G26</f>
        <v>0.6672264549563818</v>
      </c>
      <c r="F27" s="48">
        <f>+F26/G26</f>
        <v>0.3327735450436182</v>
      </c>
      <c r="G27" s="67">
        <f>SUM(E27:F27)</f>
        <v>1</v>
      </c>
    </row>
    <row r="28" spans="1:4" s="57" customFormat="1" ht="15" customHeight="1">
      <c r="A28" s="58"/>
      <c r="B28" s="58"/>
      <c r="D28" s="58"/>
    </row>
    <row r="29" spans="1:7" s="57" customFormat="1" ht="15" customHeight="1">
      <c r="A29" s="58"/>
      <c r="B29" s="58"/>
      <c r="C29" s="57" t="s">
        <v>23</v>
      </c>
      <c r="D29" s="62">
        <v>40543</v>
      </c>
      <c r="E29" s="41">
        <v>69836081.47239268</v>
      </c>
      <c r="F29" s="41">
        <v>27914823.18653493</v>
      </c>
      <c r="G29" s="49">
        <f>SUM(E29:F29)</f>
        <v>97750904.6589276</v>
      </c>
    </row>
    <row r="30" spans="1:7" s="57" customFormat="1" ht="15" customHeight="1">
      <c r="A30" s="58"/>
      <c r="B30" s="58"/>
      <c r="C30" s="63" t="s">
        <v>21</v>
      </c>
      <c r="D30" s="58"/>
      <c r="E30" s="48">
        <f>+E29/G29</f>
        <v>0.7144290041720298</v>
      </c>
      <c r="F30" s="48">
        <f>+F29/G29</f>
        <v>0.28557099582797024</v>
      </c>
      <c r="G30" s="67">
        <f>SUM(E30:F30)</f>
        <v>1</v>
      </c>
    </row>
    <row r="31" spans="1:4" s="57" customFormat="1" ht="15" customHeight="1">
      <c r="A31" s="58"/>
      <c r="B31" s="58"/>
      <c r="D31" s="58"/>
    </row>
    <row r="32" spans="1:7" s="57" customFormat="1" ht="15" customHeight="1">
      <c r="A32" s="58"/>
      <c r="B32" s="58"/>
      <c r="C32" s="57" t="s">
        <v>24</v>
      </c>
      <c r="D32" s="62">
        <v>40543</v>
      </c>
      <c r="E32" s="41">
        <v>3879978868.59125</v>
      </c>
      <c r="F32" s="41">
        <v>1750859729.093334</v>
      </c>
      <c r="G32" s="41">
        <f>SUM(E32:F32)</f>
        <v>5630838597.684584</v>
      </c>
    </row>
    <row r="33" spans="1:7" s="57" customFormat="1" ht="15" customHeight="1">
      <c r="A33" s="58"/>
      <c r="B33" s="58"/>
      <c r="C33" s="63" t="s">
        <v>21</v>
      </c>
      <c r="D33" s="58"/>
      <c r="E33" s="48">
        <f>+E32/G32</f>
        <v>0.6890587967104417</v>
      </c>
      <c r="F33" s="48">
        <f>+F32/G32</f>
        <v>0.3109412032895584</v>
      </c>
      <c r="G33" s="67">
        <f>SUM(E33:F33)</f>
        <v>1</v>
      </c>
    </row>
    <row r="34" spans="1:7" s="57" customFormat="1" ht="15" customHeight="1">
      <c r="A34" s="58"/>
      <c r="D34" s="58"/>
      <c r="E34" s="69"/>
      <c r="F34" s="69"/>
      <c r="G34" s="69"/>
    </row>
    <row r="35" spans="1:12" s="57" customFormat="1" ht="15" customHeight="1">
      <c r="A35" s="58"/>
      <c r="C35" s="57" t="s">
        <v>25</v>
      </c>
      <c r="D35" s="58"/>
      <c r="E35" s="50">
        <f>+E33+E30+E27+E24</f>
        <v>2.66028071579757</v>
      </c>
      <c r="F35" s="50">
        <f>+F33+F30+F27+F24</f>
        <v>1.3397192842024301</v>
      </c>
      <c r="G35" s="50">
        <f>+G33+G30+G27+G24</f>
        <v>4</v>
      </c>
      <c r="L35" s="51"/>
    </row>
    <row r="36" spans="3:12" s="57" customFormat="1" ht="18.75" customHeight="1" thickBot="1">
      <c r="C36" s="57" t="s">
        <v>13</v>
      </c>
      <c r="D36" s="58"/>
      <c r="E36" s="42">
        <f>ROUND(+E35/4,4)</f>
        <v>0.6651</v>
      </c>
      <c r="F36" s="42">
        <f>ROUND(+F35/4,4)</f>
        <v>0.3349</v>
      </c>
      <c r="G36" s="43">
        <f>+G35/4</f>
        <v>1</v>
      </c>
      <c r="L36" s="51"/>
    </row>
    <row r="37" spans="4:12" s="57" customFormat="1" ht="15" customHeight="1" thickTop="1">
      <c r="D37" s="58"/>
      <c r="L37" s="51"/>
    </row>
    <row r="38" spans="1:13" s="57" customFormat="1" ht="15" customHeight="1">
      <c r="A38" s="60">
        <v>5</v>
      </c>
      <c r="B38" s="60" t="s">
        <v>10</v>
      </c>
      <c r="C38" s="61" t="s">
        <v>26</v>
      </c>
      <c r="D38" s="58"/>
      <c r="L38" s="51"/>
      <c r="M38" s="51"/>
    </row>
    <row r="39" spans="3:12" s="57" customFormat="1" ht="15" customHeight="1">
      <c r="C39" s="63" t="s">
        <v>27</v>
      </c>
      <c r="D39" s="62">
        <v>40543</v>
      </c>
      <c r="E39" s="41">
        <v>49678351.67</v>
      </c>
      <c r="F39" s="41">
        <v>24123485.86</v>
      </c>
      <c r="G39" s="41">
        <f>SUM(E39:F39)</f>
        <v>73801837.53</v>
      </c>
      <c r="L39" s="51"/>
    </row>
    <row r="40" spans="3:13" s="57" customFormat="1" ht="15" customHeight="1">
      <c r="C40" s="57" t="s">
        <v>83</v>
      </c>
      <c r="D40" s="58"/>
      <c r="E40" s="52">
        <f>SUM(E39:E39)</f>
        <v>49678351.67</v>
      </c>
      <c r="F40" s="52">
        <f>SUM(F39:F39)</f>
        <v>24123485.86</v>
      </c>
      <c r="G40" s="52">
        <f>SUM(G39:G39)</f>
        <v>73801837.53</v>
      </c>
      <c r="L40" s="51"/>
      <c r="M40" s="51"/>
    </row>
    <row r="41" spans="3:13" s="57" customFormat="1" ht="18.75" customHeight="1" thickBot="1">
      <c r="C41" s="57" t="s">
        <v>13</v>
      </c>
      <c r="D41" s="58"/>
      <c r="E41" s="42">
        <f>ROUND(+E40/G40,4)</f>
        <v>0.6731</v>
      </c>
      <c r="F41" s="42">
        <f>ROUND(+F40/G40,4)</f>
        <v>0.3269</v>
      </c>
      <c r="G41" s="70">
        <f>SUM(E41:F41)</f>
        <v>1</v>
      </c>
      <c r="L41" s="51"/>
      <c r="M41" s="71"/>
    </row>
    <row r="42" s="57" customFormat="1" ht="15" customHeight="1" thickTop="1">
      <c r="D42" s="58"/>
    </row>
    <row r="43" s="57" customFormat="1" ht="15" customHeight="1">
      <c r="D43" s="58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PageLayoutView="0" workbookViewId="0" topLeftCell="A1">
      <selection activeCell="K47" sqref="K47"/>
    </sheetView>
  </sheetViews>
  <sheetFormatPr defaultColWidth="9.140625" defaultRowHeight="12.75"/>
  <cols>
    <col min="1" max="1" width="4.421875" style="109" customWidth="1"/>
    <col min="2" max="2" width="24.421875" style="110" customWidth="1"/>
    <col min="3" max="255" width="12.7109375" style="110" customWidth="1"/>
    <col min="256" max="16384" width="9.140625" style="110" customWidth="1"/>
  </cols>
  <sheetData>
    <row r="1" ht="12.75">
      <c r="B1" s="110" t="s">
        <v>143</v>
      </c>
    </row>
    <row r="2" ht="12.75">
      <c r="B2" s="110" t="s">
        <v>36</v>
      </c>
    </row>
    <row r="3" ht="12.75">
      <c r="B3" s="110" t="s">
        <v>37</v>
      </c>
    </row>
    <row r="6" spans="1:4" ht="12.75">
      <c r="A6" s="109">
        <v>1</v>
      </c>
      <c r="C6" s="111" t="s">
        <v>38</v>
      </c>
      <c r="D6" s="111" t="s">
        <v>39</v>
      </c>
    </row>
    <row r="7" ht="12.75">
      <c r="A7" s="109">
        <v>2</v>
      </c>
    </row>
    <row r="8" spans="1:4" ht="12.75">
      <c r="A8" s="109">
        <v>3</v>
      </c>
      <c r="B8" s="110" t="s">
        <v>40</v>
      </c>
      <c r="C8" s="110">
        <f>+D8/0.35</f>
        <v>92373885.71428572</v>
      </c>
      <c r="D8" s="110">
        <v>32330860</v>
      </c>
    </row>
    <row r="9" spans="1:4" ht="12.75">
      <c r="A9" s="109">
        <v>4</v>
      </c>
      <c r="B9" s="110" t="s">
        <v>41</v>
      </c>
      <c r="C9" s="110">
        <f>+D9/0.35</f>
        <v>190945477.14285716</v>
      </c>
      <c r="D9" s="110">
        <v>66830917</v>
      </c>
    </row>
    <row r="10" spans="1:4" ht="12.75">
      <c r="A10" s="109">
        <v>5</v>
      </c>
      <c r="B10" s="110" t="s">
        <v>42</v>
      </c>
      <c r="C10" s="112">
        <f>+C8+C9</f>
        <v>283319362.85714287</v>
      </c>
      <c r="D10" s="112">
        <f>+D8+D9</f>
        <v>99161777</v>
      </c>
    </row>
    <row r="11" ht="12.75">
      <c r="A11" s="109">
        <v>6</v>
      </c>
    </row>
    <row r="12" ht="12.75">
      <c r="A12" s="109">
        <v>7</v>
      </c>
    </row>
    <row r="13" ht="12.75">
      <c r="A13" s="109">
        <v>8</v>
      </c>
    </row>
    <row r="14" spans="1:4" ht="12.75">
      <c r="A14" s="109">
        <v>9</v>
      </c>
      <c r="B14" s="110" t="s">
        <v>43</v>
      </c>
      <c r="C14" s="110">
        <v>247011874</v>
      </c>
      <c r="D14" s="110">
        <f>+C14*0.35</f>
        <v>86454155.89999999</v>
      </c>
    </row>
    <row r="15" spans="1:4" ht="12.75">
      <c r="A15" s="109">
        <v>10</v>
      </c>
      <c r="B15" s="110" t="s">
        <v>44</v>
      </c>
      <c r="C15" s="110">
        <v>299446088</v>
      </c>
      <c r="D15" s="110">
        <f>+C15*0.35</f>
        <v>104806130.8</v>
      </c>
    </row>
    <row r="16" ht="12.75">
      <c r="A16" s="109">
        <v>11</v>
      </c>
    </row>
    <row r="17" ht="12.75">
      <c r="A17" s="109">
        <v>12</v>
      </c>
    </row>
    <row r="18" ht="12.75">
      <c r="A18" s="109">
        <v>13</v>
      </c>
    </row>
    <row r="19" ht="12.75">
      <c r="A19" s="109">
        <v>14</v>
      </c>
    </row>
    <row r="20" spans="1:8" ht="12.75">
      <c r="A20" s="109">
        <v>15</v>
      </c>
      <c r="C20" s="113"/>
      <c r="D20" s="114" t="s">
        <v>38</v>
      </c>
      <c r="E20" s="115"/>
      <c r="F20" s="113"/>
      <c r="G20" s="114" t="s">
        <v>39</v>
      </c>
      <c r="H20" s="116"/>
    </row>
    <row r="21" spans="1:8" ht="12.75">
      <c r="A21" s="109">
        <v>16</v>
      </c>
      <c r="C21" s="111" t="s">
        <v>151</v>
      </c>
      <c r="D21" s="111" t="s">
        <v>150</v>
      </c>
      <c r="E21" s="111" t="s">
        <v>83</v>
      </c>
      <c r="F21" s="117" t="s">
        <v>151</v>
      </c>
      <c r="G21" s="111" t="s">
        <v>150</v>
      </c>
      <c r="H21" s="111" t="s">
        <v>83</v>
      </c>
    </row>
    <row r="22" spans="1:6" ht="12.75">
      <c r="A22" s="109">
        <v>17</v>
      </c>
      <c r="B22" s="118" t="s">
        <v>45</v>
      </c>
      <c r="F22" s="119"/>
    </row>
    <row r="23" spans="1:8" ht="12.75">
      <c r="A23" s="109">
        <v>18</v>
      </c>
      <c r="B23" s="110" t="s">
        <v>46</v>
      </c>
      <c r="C23" s="110">
        <v>-92580811.26530005</v>
      </c>
      <c r="D23" s="110">
        <v>-82097976.8547</v>
      </c>
      <c r="E23" s="110">
        <f>SUM(C23:D23)</f>
        <v>-174678788.12000006</v>
      </c>
      <c r="F23" s="119">
        <f>+C23*0.35</f>
        <v>-32403283.942855015</v>
      </c>
      <c r="G23" s="110">
        <f>+D23*0.35</f>
        <v>-28734291.899145</v>
      </c>
      <c r="H23" s="110">
        <f>SUM(F23:G23)</f>
        <v>-61137575.842000015</v>
      </c>
    </row>
    <row r="24" spans="1:8" ht="13.5" thickBot="1">
      <c r="A24" s="109">
        <v>19</v>
      </c>
      <c r="B24" s="110" t="s">
        <v>47</v>
      </c>
      <c r="C24" s="120">
        <f>+$E$24*C23/$E$23</f>
        <v>48958716.726001635</v>
      </c>
      <c r="D24" s="120">
        <f>+$E$24*D23/$E$23</f>
        <v>43415169.27399836</v>
      </c>
      <c r="E24" s="120">
        <v>92373886</v>
      </c>
      <c r="F24" s="121">
        <f>+C24*0.35</f>
        <v>17135550.85410057</v>
      </c>
      <c r="G24" s="120">
        <f>+D24*0.35</f>
        <v>15195309.245899424</v>
      </c>
      <c r="H24" s="120">
        <f>SUM(F24:G24)</f>
        <v>32330860.099999994</v>
      </c>
    </row>
    <row r="25" spans="1:6" ht="13.5" thickTop="1">
      <c r="A25" s="109">
        <v>20</v>
      </c>
      <c r="B25" s="110" t="s">
        <v>48</v>
      </c>
      <c r="C25" s="110">
        <v>162028991</v>
      </c>
      <c r="D25" s="110">
        <v>84982883</v>
      </c>
      <c r="E25" s="110">
        <f>+C25+D25</f>
        <v>247011874</v>
      </c>
      <c r="F25" s="119"/>
    </row>
    <row r="26" spans="1:6" ht="12.75">
      <c r="A26" s="109">
        <v>21</v>
      </c>
      <c r="F26" s="119"/>
    </row>
    <row r="27" spans="1:6" ht="12.75">
      <c r="A27" s="109">
        <v>22</v>
      </c>
      <c r="F27" s="119"/>
    </row>
    <row r="28" spans="1:6" ht="12.75">
      <c r="A28" s="109">
        <v>23</v>
      </c>
      <c r="B28" s="118" t="s">
        <v>49</v>
      </c>
      <c r="F28" s="119"/>
    </row>
    <row r="29" spans="1:8" ht="12.75">
      <c r="A29" s="109">
        <v>24</v>
      </c>
      <c r="B29" s="110" t="s">
        <v>50</v>
      </c>
      <c r="C29" s="110">
        <v>-125710407.22509998</v>
      </c>
      <c r="D29" s="110">
        <v>-95010757.7049</v>
      </c>
      <c r="E29" s="110">
        <f>SUM(C29:D29)</f>
        <v>-220721164.92999998</v>
      </c>
      <c r="F29" s="119">
        <f>+C29*0.35</f>
        <v>-43998642.52878499</v>
      </c>
      <c r="G29" s="110">
        <f>+D29*0.35</f>
        <v>-33253765.196714997</v>
      </c>
      <c r="H29" s="110">
        <f>SUM(F29:G29)</f>
        <v>-77252407.72549999</v>
      </c>
    </row>
    <row r="30" spans="1:8" ht="13.5" thickBot="1">
      <c r="A30" s="109">
        <v>25</v>
      </c>
      <c r="B30" s="110" t="s">
        <v>51</v>
      </c>
      <c r="C30" s="120">
        <f>+$E$30*C29/$E$29</f>
        <v>108751843.97034253</v>
      </c>
      <c r="D30" s="120">
        <f>+$E$30*D29/$E$29</f>
        <v>82193633.17251465</v>
      </c>
      <c r="E30" s="120">
        <v>190945477.14285716</v>
      </c>
      <c r="F30" s="121">
        <f>+C30*0.35</f>
        <v>38063145.38961989</v>
      </c>
      <c r="G30" s="120">
        <f>+D30*0.35</f>
        <v>28767771.610380124</v>
      </c>
      <c r="H30" s="120">
        <f>SUM(F30:G30)</f>
        <v>66830917.000000015</v>
      </c>
    </row>
    <row r="31" spans="1:6" ht="13.5" thickTop="1">
      <c r="A31" s="109">
        <v>26</v>
      </c>
      <c r="B31" s="110" t="s">
        <v>48</v>
      </c>
      <c r="C31" s="110">
        <v>215293336</v>
      </c>
      <c r="D31" s="110">
        <v>84152753</v>
      </c>
      <c r="E31" s="110">
        <f>+C31+D31</f>
        <v>299446089</v>
      </c>
      <c r="F31" s="119"/>
    </row>
    <row r="32" spans="1:6" ht="12.75">
      <c r="A32" s="109">
        <v>27</v>
      </c>
      <c r="F32" s="119"/>
    </row>
    <row r="33" spans="1:8" ht="12.75">
      <c r="A33" s="109">
        <v>28</v>
      </c>
      <c r="B33" s="110" t="s">
        <v>52</v>
      </c>
      <c r="C33" s="110">
        <f aca="true" t="shared" si="0" ref="C33:H33">+C24+C30</f>
        <v>157710560.69634417</v>
      </c>
      <c r="D33" s="110">
        <f t="shared" si="0"/>
        <v>125608802.446513</v>
      </c>
      <c r="E33" s="110">
        <f t="shared" si="0"/>
        <v>283319363.1428572</v>
      </c>
      <c r="F33" s="119">
        <f t="shared" si="0"/>
        <v>55198696.24372046</v>
      </c>
      <c r="G33" s="122">
        <f t="shared" si="0"/>
        <v>43963080.85627955</v>
      </c>
      <c r="H33" s="122">
        <f t="shared" si="0"/>
        <v>99161777.10000001</v>
      </c>
    </row>
    <row r="34" spans="1:7" ht="13.5" thickBot="1">
      <c r="A34" s="109">
        <v>29</v>
      </c>
      <c r="E34" s="123" t="s">
        <v>34</v>
      </c>
      <c r="F34" s="124">
        <f>F33/H33</f>
        <v>0.5566529549793683</v>
      </c>
      <c r="G34" s="124">
        <f>G33/H33</f>
        <v>0.4433470450206317</v>
      </c>
    </row>
    <row r="35" ht="13.5" thickTop="1">
      <c r="A35" s="109">
        <v>30</v>
      </c>
    </row>
    <row r="36" spans="1:2" ht="12.75">
      <c r="A36" s="109">
        <v>31</v>
      </c>
      <c r="B36" s="110" t="s">
        <v>53</v>
      </c>
    </row>
    <row r="37" spans="1:7" ht="12.75">
      <c r="A37" s="109">
        <v>32</v>
      </c>
      <c r="C37" s="125" t="s">
        <v>54</v>
      </c>
      <c r="D37" s="125" t="s">
        <v>55</v>
      </c>
      <c r="F37" s="125" t="s">
        <v>54</v>
      </c>
      <c r="G37" s="125" t="s">
        <v>39</v>
      </c>
    </row>
    <row r="38" spans="1:7" ht="12.75">
      <c r="A38" s="109">
        <v>33</v>
      </c>
      <c r="B38" s="110" t="s">
        <v>56</v>
      </c>
      <c r="C38" s="126">
        <v>0.3905</v>
      </c>
      <c r="D38" s="110">
        <f>+C38*C24</f>
        <v>19118378.881503638</v>
      </c>
      <c r="F38" s="126">
        <v>0.3905</v>
      </c>
      <c r="G38" s="110">
        <f>+F38*F24</f>
        <v>6691432.608526273</v>
      </c>
    </row>
    <row r="39" spans="1:7" ht="12.75">
      <c r="A39" s="109">
        <v>34</v>
      </c>
      <c r="B39" s="110" t="s">
        <v>57</v>
      </c>
      <c r="C39" s="126">
        <v>0.2192</v>
      </c>
      <c r="D39" s="110">
        <f>+C39*C30</f>
        <v>23838404.198299084</v>
      </c>
      <c r="F39" s="126">
        <v>0.2192</v>
      </c>
      <c r="G39" s="110">
        <f>+F39*F30</f>
        <v>8343441.46940468</v>
      </c>
    </row>
    <row r="40" spans="1:7" ht="12.75">
      <c r="A40" s="109">
        <v>35</v>
      </c>
      <c r="B40" s="110" t="s">
        <v>58</v>
      </c>
      <c r="D40" s="112">
        <f>SUM(D38:D39)</f>
        <v>42956783.07980272</v>
      </c>
      <c r="G40" s="112">
        <f>SUM(G38:G39)</f>
        <v>15034874.077930953</v>
      </c>
    </row>
    <row r="41" ht="12.75">
      <c r="A41" s="109">
        <v>36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tfette</dc:creator>
  <cp:keywords/>
  <dc:description/>
  <cp:lastModifiedBy>pwinne</cp:lastModifiedBy>
  <cp:lastPrinted>2011-05-27T14:43:14Z</cp:lastPrinted>
  <dcterms:created xsi:type="dcterms:W3CDTF">1999-04-09T16:35:24Z</dcterms:created>
  <dcterms:modified xsi:type="dcterms:W3CDTF">2011-05-27T22:14:34Z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