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620" activeTab="1"/>
  </bookViews>
  <sheets>
    <sheet name="3.03 GRB" sheetId="1" r:id="rId1"/>
    <sheet name="3.08 GRB" sheetId="2" r:id="rId2"/>
    <sheet name="2009 GRC  GRB" sheetId="3" r:id="rId3"/>
    <sheet name="PPXLSaveData0" sheetId="4" state="veryHidden" r:id="rId4"/>
    <sheet name="PPXLFunctions" sheetId="5" state="veryHidden" r:id="rId5"/>
    <sheet name="PPXLOpen" sheetId="6" state="veryHidden" r:id="rId6"/>
    <sheet name=" 3.05" sheetId="7" r:id="rId7"/>
    <sheet name="NOL Allocation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_123Graph_D" localSheetId="6" hidden="1">#REF!</definedName>
    <definedName name="__123Graph_D" hidden="1">#REF!</definedName>
    <definedName name="__123Graph_ECURRENT" hidden="1">'[3]ConsolidatingPL'!#REF!</definedName>
    <definedName name="_Fill" hidden="1">#REF!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6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n09">" BS!$AI$7:$AI$1643"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'3.03 GRB'!$A$1:$E$42</definedName>
    <definedName name="_xlnm.Print_Area" localSheetId="1">'3.08 GRB'!$A$1:$F$56</definedName>
    <definedName name="_xlnm.Print_Titles" localSheetId="0">'3.03 GRB'!$A:$B,'3.03 GRB'!$1:$11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localSheetId="6" hidden="1">#REF!</definedName>
    <definedName name="Transfer" hidden="1">#REF!</definedName>
    <definedName name="Transfers" localSheetId="6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comments2.xml><?xml version="1.0" encoding="utf-8"?>
<comments xmlns="http://schemas.openxmlformats.org/spreadsheetml/2006/main">
  <authors>
    <author>akello</author>
  </authors>
  <commentList>
    <comment ref="D33" authorId="0">
      <text>
        <r>
          <rPr>
            <b/>
            <sz val="8"/>
            <rFont val="Tahoma"/>
            <family val="2"/>
          </rPr>
          <t>akello:</t>
        </r>
        <r>
          <rPr>
            <sz val="8"/>
            <rFont val="Tahoma"/>
            <family val="2"/>
          </rPr>
          <t xml:space="preserve">
make sure think will link to the right cell</t>
        </r>
      </text>
    </comment>
  </commentList>
</comments>
</file>

<file path=xl/sharedStrings.xml><?xml version="1.0" encoding="utf-8"?>
<sst xmlns="http://schemas.openxmlformats.org/spreadsheetml/2006/main" count="187" uniqueCount="105">
  <si>
    <t>Customer Deposits</t>
  </si>
  <si>
    <t>NOL Carryforward</t>
  </si>
  <si>
    <t>As of December 31, 2010</t>
  </si>
  <si>
    <t>PUGET SOUND ENERGY-ELECTRIC &amp; GAS</t>
  </si>
  <si>
    <t>FOR THE TWELVE MONTHS ENDED DECEMBER 31, 2010</t>
  </si>
  <si>
    <t>ALLOCATION METHODS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</si>
  <si>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</si>
  <si>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</si>
  <si>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</si>
  <si>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</si>
  <si>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</si>
  <si>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</si>
  <si>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</si>
  <si>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</si>
  <si>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</si>
  <si>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</si>
  <si>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</si>
  <si>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</si>
  <si>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</si>
  <si>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</si>
  <si>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</si>
  <si>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</si>
  <si>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</si>
  <si>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</si>
  <si>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</si>
  <si>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 xml:space="preserve">Variance To </t>
  </si>
  <si>
    <t>December 2008</t>
  </si>
  <si>
    <t>UG-090705</t>
  </si>
  <si>
    <t>As of December 31, 2008</t>
  </si>
  <si>
    <t xml:space="preserve">Test Year </t>
  </si>
  <si>
    <t>Customer Deposit</t>
  </si>
  <si>
    <t>Adjustment 4.13</t>
  </si>
  <si>
    <t>Compliance Filing-UG-090705</t>
  </si>
  <si>
    <t>Allocator</t>
  </si>
  <si>
    <t>NOL</t>
  </si>
  <si>
    <t>4-Factor</t>
  </si>
  <si>
    <t>Analysis of Tax Net Operating Losses</t>
  </si>
  <si>
    <t>2011 GRC</t>
  </si>
  <si>
    <t>Gross</t>
  </si>
  <si>
    <t>Tax Effected</t>
  </si>
  <si>
    <t>2009 NOL</t>
  </si>
  <si>
    <t>2010 NOL</t>
  </si>
  <si>
    <t>Total NOL</t>
  </si>
  <si>
    <t>2009 Bonus Depreciation</t>
  </si>
  <si>
    <t>2010 Bonus Depr (est)</t>
  </si>
  <si>
    <t>2009 Annalysis</t>
  </si>
  <si>
    <t xml:space="preserve"> 2009 Taxable Loss</t>
  </si>
  <si>
    <t xml:space="preserve"> 2009 NOL</t>
  </si>
  <si>
    <t xml:space="preserve"> Bonus Depr</t>
  </si>
  <si>
    <t>2010 Annalysis</t>
  </si>
  <si>
    <t xml:space="preserve"> 2010 Taxable Loss</t>
  </si>
  <si>
    <t xml:space="preserve"> 2010 NOL</t>
  </si>
  <si>
    <t>Total 2009 + 2010</t>
  </si>
  <si>
    <t>Allocation to electric production</t>
  </si>
  <si>
    <t>%</t>
  </si>
  <si>
    <t>Amount Gross</t>
  </si>
  <si>
    <t>Production for 2009</t>
  </si>
  <si>
    <t>Production for 2010</t>
  </si>
  <si>
    <t>Total NOL alloc to production</t>
  </si>
  <si>
    <t>UG-11____</t>
  </si>
  <si>
    <t>Unadjusted</t>
  </si>
  <si>
    <t>Test Year</t>
  </si>
  <si>
    <t>Footnote</t>
  </si>
  <si>
    <t>(1)</t>
  </si>
  <si>
    <t>(2)</t>
  </si>
  <si>
    <t>(3)</t>
  </si>
  <si>
    <t>Footnotes:</t>
  </si>
  <si>
    <t>(2) Reclass 2009/2010 NOL related to bonus depreciation from working capital to ratebase.</t>
  </si>
  <si>
    <t>(1) Reclass Gas DFIT - Repairs and Retirements from ratebase to operating investment not in ratebase.</t>
  </si>
  <si>
    <t>Accumulated Deferred FIT</t>
  </si>
  <si>
    <t>Net Operating Investment</t>
  </si>
  <si>
    <t>Gas Stored Underground - Non current</t>
  </si>
  <si>
    <t>Gas Utility Plant in Service</t>
  </si>
  <si>
    <t xml:space="preserve">     No.</t>
  </si>
  <si>
    <t>Description</t>
  </si>
  <si>
    <t>Total</t>
  </si>
  <si>
    <t xml:space="preserve">   Total Plant in Service and Other Assets</t>
  </si>
  <si>
    <t xml:space="preserve">           </t>
  </si>
  <si>
    <t xml:space="preserve">  </t>
  </si>
  <si>
    <t>Gas Rate Base</t>
  </si>
  <si>
    <t>Allowance for Working Capital</t>
  </si>
  <si>
    <t>Total Gas Rate Base</t>
  </si>
  <si>
    <t xml:space="preserve">    Line</t>
  </si>
  <si>
    <t>AMA</t>
  </si>
  <si>
    <t>Customer Advances for Construction</t>
  </si>
  <si>
    <t>Liberalized Depreciation Total Accum. Def. FIT - Liberalized</t>
  </si>
  <si>
    <t xml:space="preserve">   Accumulated Depreciation and Other Liabilities</t>
  </si>
  <si>
    <t>Puget Sound Energy</t>
  </si>
  <si>
    <t xml:space="preserve">Common Plant-Allocation to Gas </t>
  </si>
  <si>
    <t>Gas</t>
  </si>
  <si>
    <t>Electric</t>
  </si>
  <si>
    <t>Contributions in Aid of Construction - Accum. Def. FIT.</t>
  </si>
  <si>
    <t>Common Accumulated Depreciation-Allocation to Gas</t>
  </si>
  <si>
    <t>Accumulated Provision for Depreciation</t>
  </si>
  <si>
    <t xml:space="preserve">Docket Nos. UG-11____ </t>
  </si>
  <si>
    <t>Exhibit Nos. ____ (MJS-3)</t>
  </si>
  <si>
    <t>Dec. 08-Dec. 10</t>
  </si>
  <si>
    <t>Track Taxes for</t>
  </si>
  <si>
    <t>Repairs / NOL</t>
  </si>
  <si>
    <t>(3) Explained in page 3.04.</t>
  </si>
  <si>
    <t>1 of 1</t>
  </si>
  <si>
    <t>Per MJS-3</t>
  </si>
  <si>
    <t>Page 3.03</t>
  </si>
  <si>
    <t>Gas Rate Base with Reallocation of Tax Accounts</t>
  </si>
  <si>
    <t>page 3.03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</si>
</sst>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mm\ d\,\ yyyy"/>
    <numFmt numFmtId="166" formatCode="_(* #,##0_);_(* \(#,##0\);_(* &quot;-&quot;??_);_(@_)"/>
    <numFmt numFmtId="167" formatCode="mmmm\-yy"/>
    <numFmt numFmtId="168" formatCode="#,###_);[Red]\(#,###\)"/>
    <numFmt numFmtId="169" formatCode="0.0%"/>
    <numFmt numFmtId="170" formatCode="mm/dd/yy"/>
    <numFmt numFmtId="171" formatCode="0.000000"/>
    <numFmt numFmtId="172" formatCode="_(&quot;$&quot;* #,##0_);_(&quot;$&quot;* \(#,##0\);_(&quot;$&quot;* &quot;-&quot;??_);_(@_)"/>
    <numFmt numFmtId="173" formatCode="0.00_)"/>
    <numFmt numFmtId="174" formatCode="mm/yy"/>
    <numFmt numFmtId="175" formatCode="_(* #,##0.0_);_(* \(#,##0.0\);_(* &quot;-&quot;??_);_(@_)"/>
    <numFmt numFmtId="176" formatCode="_(* #,##0.00_);_(* \(#,##0.00\);_(* &quot;-&quot;_);_(@_)"/>
    <numFmt numFmtId="177" formatCode="[$-409]mmm\-yy;@"/>
    <numFmt numFmtId="178" formatCode="0.0000%"/>
    <numFmt numFmtId="179" formatCode="mmm\-yyyy"/>
    <numFmt numFmtId="180" formatCode="[$-409]dddd\,\ mmmm\ dd\,\ yyyy"/>
    <numFmt numFmtId="181" formatCode="_(* #,##0.0_);_(* \(#,##0.0\);_(* &quot;-&quot;?_);_(@_)"/>
    <numFmt numFmtId="182" formatCode="[$-409]h:mm:ss\ AM/PM"/>
    <numFmt numFmtId="183" formatCode="[$-409]mmmm\-yy;@"/>
    <numFmt numFmtId="184" formatCode="_(* #,##0.0000_);_(* \(#,##0.0000\);_(* &quot;-&quot;?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mmmm\ d\,\ yyyy;@"/>
    <numFmt numFmtId="190" formatCode="0000"/>
    <numFmt numFmtId="191" formatCode="000000"/>
    <numFmt numFmtId="192" formatCode="_(&quot;$&quot;* #,##0.0_);_(&quot;$&quot;* \(#,##0.0\);_(&quot;$&quot;* &quot;-&quot;??_);_(@_)"/>
    <numFmt numFmtId="193" formatCode="0.00000%"/>
    <numFmt numFmtId="194" formatCode="0.000%"/>
    <numFmt numFmtId="195" formatCode="_(&quot;$&quot;* #,##0.0000_);_(&quot;$&quot;* \(#,##0.0000\);_(&quot;$&quot;* &quot;-&quot;??_);_(@_)"/>
    <numFmt numFmtId="196" formatCode="_(* #,##0.00000_);_(* \(#,##0.00000\);_(* &quot;-&quot;??_);_(@_)"/>
    <numFmt numFmtId="197" formatCode="0.0000000"/>
    <numFmt numFmtId="198" formatCode="d\.mmm\.yy"/>
    <numFmt numFmtId="199" formatCode="#."/>
    <numFmt numFmtId="200" formatCode="_(* ###0_);_(* \(###0\);_(* &quot;-&quot;_);_(@_)"/>
    <numFmt numFmtId="201" formatCode="_(&quot;$&quot;* #,##0.0000_);_(&quot;$&quot;* \(#,##0.0000\);_(&quot;$&quot;* &quot;-&quot;????_);_(@_)"/>
    <numFmt numFmtId="202" formatCode="_(* #,##0.0_);_(* \(#,##0.0\);_(* &quot;-&quot;_);_(@_)"/>
    <numFmt numFmtId="203" formatCode="&quot;$&quot;#,##0.00"/>
    <numFmt numFmtId="204" formatCode="_(* #,##0.000_);_(* \(#,##0.000\);_(* &quot;-&quot;???_);_(@_)"/>
    <numFmt numFmtId="205" formatCode="_([$€-2]* #,##0.00_);_([$€-2]* \(#,##0.00\);_([$€-2]* &quot;-&quot;??_)"/>
    <numFmt numFmtId="206" formatCode="&quot;$&quot;#,##0;\-&quot;$&quot;#,##0"/>
    <numFmt numFmtId="207" formatCode="_(* #,##0.000000_);_(* \(#,##0.000000\);_(* &quot;-&quot;??????_);_(@_)"/>
    <numFmt numFmtId="208" formatCode="0.000000%"/>
    <numFmt numFmtId="209" formatCode="0.00000000%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i/>
      <sz val="16"/>
      <name val="Helv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Helv"/>
      <family val="0"/>
    </font>
    <font>
      <b/>
      <sz val="10"/>
      <color indexed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u val="single"/>
      <sz val="9"/>
      <name val="Arial"/>
      <family val="2"/>
    </font>
    <font>
      <sz val="11"/>
      <name val="univers (E1)"/>
      <family val="0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hair"/>
      <bottom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double"/>
    </border>
  </borders>
  <cellStyleXfs count="5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8" fillId="0" borderId="0">
      <alignment/>
      <protection/>
    </xf>
    <xf numFmtId="0" fontId="18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8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8" fillId="0" borderId="0">
      <alignment/>
      <protection/>
    </xf>
    <xf numFmtId="0" fontId="18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8" fillId="0" borderId="0">
      <alignment/>
      <protection/>
    </xf>
    <xf numFmtId="0" fontId="18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8" fillId="0" borderId="0">
      <alignment/>
      <protection/>
    </xf>
    <xf numFmtId="190" fontId="21" fillId="0" borderId="0">
      <alignment horizontal="left"/>
      <protection/>
    </xf>
    <xf numFmtId="191" fontId="22" fillId="0" borderId="0">
      <alignment horizontal="left"/>
      <protection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22" fillId="0" borderId="0" applyFont="0" applyFill="0" applyBorder="0" applyAlignment="0" applyProtection="0"/>
    <xf numFmtId="198" fontId="33" fillId="0" borderId="0" applyFill="0" applyBorder="0" applyAlignment="0">
      <protection/>
    </xf>
    <xf numFmtId="0" fontId="71" fillId="27" borderId="1" applyNumberFormat="0" applyAlignment="0" applyProtection="0"/>
    <xf numFmtId="0" fontId="72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2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9" fontId="36" fillId="0" borderId="0">
      <alignment/>
      <protection locked="0"/>
    </xf>
    <xf numFmtId="0" fontId="35" fillId="0" borderId="0">
      <alignment/>
      <protection/>
    </xf>
    <xf numFmtId="0" fontId="37" fillId="0" borderId="0" applyNumberFormat="0" applyAlignment="0">
      <protection/>
    </xf>
    <xf numFmtId="0" fontId="38" fillId="0" borderId="0" applyNumberFormat="0" applyAlignment="0">
      <protection/>
    </xf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0" fillId="0" borderId="0">
      <alignment/>
      <protection/>
    </xf>
    <xf numFmtId="205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6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192" fontId="23" fillId="0" borderId="0" applyNumberFormat="0" applyFill="0" applyBorder="0" applyProtection="0">
      <alignment horizontal="right"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14" fontId="2" fillId="31" borderId="5">
      <alignment horizontal="center" vertical="center" wrapText="1"/>
      <protection/>
    </xf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38" fontId="3" fillId="0" borderId="0">
      <alignment/>
      <protection/>
    </xf>
    <xf numFmtId="40" fontId="3" fillId="0" borderId="0">
      <alignment/>
      <protection/>
    </xf>
    <xf numFmtId="0" fontId="79" fillId="0" borderId="0" applyNumberFormat="0" applyFill="0" applyBorder="0" applyAlignment="0" applyProtection="0"/>
    <xf numFmtId="0" fontId="80" fillId="32" borderId="1" applyNumberFormat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41" fontId="39" fillId="34" borderId="10">
      <alignment horizontal="left"/>
      <protection locked="0"/>
    </xf>
    <xf numFmtId="10" fontId="39" fillId="34" borderId="10">
      <alignment horizontal="right"/>
      <protection locked="0"/>
    </xf>
    <xf numFmtId="41" fontId="39" fillId="34" borderId="10">
      <alignment horizontal="left"/>
      <protection locked="0"/>
    </xf>
    <xf numFmtId="0" fontId="4" fillId="29" borderId="0">
      <alignment/>
      <protection/>
    </xf>
    <xf numFmtId="3" fontId="40" fillId="0" borderId="0" applyFill="0" applyBorder="0" applyAlignment="0" applyProtection="0"/>
    <xf numFmtId="0" fontId="81" fillId="0" borderId="11" applyNumberFormat="0" applyFill="0" applyAlignment="0" applyProtection="0"/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0" fontId="82" fillId="35" borderId="0" applyNumberFormat="0" applyBorder="0" applyAlignment="0" applyProtection="0"/>
    <xf numFmtId="37" fontId="24" fillId="0" borderId="0">
      <alignment/>
      <protection/>
    </xf>
    <xf numFmtId="173" fontId="7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9" fillId="0" borderId="0">
      <alignment horizontal="left" wrapText="1"/>
      <protection/>
    </xf>
    <xf numFmtId="0" fontId="0" fillId="0" borderId="0">
      <alignment/>
      <protection/>
    </xf>
    <xf numFmtId="37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83" fillId="27" borderId="15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0" fillId="37" borderId="10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5" fillId="0" borderId="5">
      <alignment horizontal="center"/>
      <protection/>
    </xf>
    <xf numFmtId="3" fontId="5" fillId="0" borderId="0" applyFont="0" applyFill="0" applyBorder="0" applyAlignment="0" applyProtection="0"/>
    <xf numFmtId="0" fontId="5" fillId="38" borderId="0" applyNumberFormat="0" applyFont="0" applyBorder="0" applyAlignment="0" applyProtection="0"/>
    <xf numFmtId="0" fontId="35" fillId="0" borderId="0">
      <alignment/>
      <protection/>
    </xf>
    <xf numFmtId="3" fontId="41" fillId="0" borderId="0" applyFill="0" applyBorder="0" applyAlignment="0" applyProtection="0"/>
    <xf numFmtId="0" fontId="42" fillId="0" borderId="0">
      <alignment/>
      <protection/>
    </xf>
    <xf numFmtId="3" fontId="41" fillId="0" borderId="0" applyFill="0" applyBorder="0" applyAlignment="0" applyProtection="0"/>
    <xf numFmtId="42" fontId="0" fillId="33" borderId="0">
      <alignment/>
      <protection/>
    </xf>
    <xf numFmtId="42" fontId="0" fillId="33" borderId="16">
      <alignment vertical="center"/>
      <protection/>
    </xf>
    <xf numFmtId="0" fontId="2" fillId="33" borderId="17" applyNumberFormat="0">
      <alignment horizontal="center" vertical="center" wrapText="1"/>
      <protection/>
    </xf>
    <xf numFmtId="10" fontId="0" fillId="33" borderId="0">
      <alignment/>
      <protection/>
    </xf>
    <xf numFmtId="201" fontId="0" fillId="33" borderId="0">
      <alignment/>
      <protection/>
    </xf>
    <xf numFmtId="166" fontId="3" fillId="0" borderId="0" applyBorder="0" applyAlignment="0">
      <protection/>
    </xf>
    <xf numFmtId="42" fontId="0" fillId="33" borderId="18">
      <alignment horizontal="left"/>
      <protection/>
    </xf>
    <xf numFmtId="201" fontId="43" fillId="33" borderId="18">
      <alignment horizontal="left"/>
      <protection/>
    </xf>
    <xf numFmtId="166" fontId="3" fillId="0" borderId="0" applyBorder="0" applyAlignment="0">
      <protection/>
    </xf>
    <xf numFmtId="14" fontId="19" fillId="0" borderId="0" applyNumberFormat="0" applyFill="0" applyBorder="0" applyAlignment="0" applyProtection="0"/>
    <xf numFmtId="202" fontId="0" fillId="0" borderId="0" applyFont="0" applyFill="0" applyAlignment="0">
      <protection/>
    </xf>
    <xf numFmtId="4" fontId="10" fillId="34" borderId="19" applyNumberFormat="0" applyProtection="0">
      <alignment vertical="center"/>
    </xf>
    <xf numFmtId="4" fontId="26" fillId="34" borderId="19" applyNumberFormat="0" applyProtection="0">
      <alignment vertical="center"/>
    </xf>
    <xf numFmtId="4" fontId="10" fillId="34" borderId="19" applyNumberFormat="0" applyProtection="0">
      <alignment horizontal="left" vertical="center" indent="1"/>
    </xf>
    <xf numFmtId="0" fontId="10" fillId="34" borderId="19" applyNumberFormat="0" applyProtection="0">
      <alignment horizontal="left" vertical="top" indent="1"/>
    </xf>
    <xf numFmtId="4" fontId="10" fillId="39" borderId="0" applyNumberFormat="0" applyProtection="0">
      <alignment horizontal="left" vertical="center" indent="1"/>
    </xf>
    <xf numFmtId="0" fontId="0" fillId="40" borderId="0" applyNumberFormat="0" applyProtection="0">
      <alignment horizontal="left" vertical="center" indent="1"/>
    </xf>
    <xf numFmtId="4" fontId="9" fillId="41" borderId="19" applyNumberFormat="0" applyProtection="0">
      <alignment horizontal="right" vertical="center"/>
    </xf>
    <xf numFmtId="4" fontId="9" fillId="42" borderId="19" applyNumberFormat="0" applyProtection="0">
      <alignment horizontal="right" vertical="center"/>
    </xf>
    <xf numFmtId="4" fontId="9" fillId="43" borderId="19" applyNumberFormat="0" applyProtection="0">
      <alignment horizontal="right" vertical="center"/>
    </xf>
    <xf numFmtId="4" fontId="9" fillId="44" borderId="19" applyNumberFormat="0" applyProtection="0">
      <alignment horizontal="right" vertical="center"/>
    </xf>
    <xf numFmtId="4" fontId="9" fillId="45" borderId="19" applyNumberFormat="0" applyProtection="0">
      <alignment horizontal="right" vertical="center"/>
    </xf>
    <xf numFmtId="4" fontId="9" fillId="46" borderId="19" applyNumberFormat="0" applyProtection="0">
      <alignment horizontal="right" vertical="center"/>
    </xf>
    <xf numFmtId="4" fontId="9" fillId="47" borderId="19" applyNumberFormat="0" applyProtection="0">
      <alignment horizontal="right" vertical="center"/>
    </xf>
    <xf numFmtId="4" fontId="9" fillId="48" borderId="19" applyNumberFormat="0" applyProtection="0">
      <alignment horizontal="right" vertical="center"/>
    </xf>
    <xf numFmtId="4" fontId="9" fillId="49" borderId="19" applyNumberFormat="0" applyProtection="0">
      <alignment horizontal="right" vertical="center"/>
    </xf>
    <xf numFmtId="4" fontId="10" fillId="50" borderId="2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4" fontId="27" fillId="51" borderId="0" applyNumberFormat="0" applyProtection="0">
      <alignment horizontal="left" vertical="center" indent="1"/>
    </xf>
    <xf numFmtId="4" fontId="9" fillId="39" borderId="19" applyNumberFormat="0" applyProtection="0">
      <alignment horizontal="right" vertical="center"/>
    </xf>
    <xf numFmtId="4" fontId="9" fillId="37" borderId="0" applyNumberFormat="0" applyProtection="0">
      <alignment horizontal="left" vertical="center" indent="1"/>
    </xf>
    <xf numFmtId="4" fontId="9" fillId="39" borderId="0" applyNumberFormat="0" applyProtection="0">
      <alignment horizontal="left" vertical="center" indent="1"/>
    </xf>
    <xf numFmtId="0" fontId="0" fillId="51" borderId="19" applyNumberFormat="0" applyProtection="0">
      <alignment horizontal="left" vertical="center" indent="1"/>
    </xf>
    <xf numFmtId="0" fontId="0" fillId="51" borderId="19" applyNumberFormat="0" applyProtection="0">
      <alignment horizontal="left" vertical="top" indent="1"/>
    </xf>
    <xf numFmtId="0" fontId="0" fillId="39" borderId="19" applyNumberFormat="0" applyProtection="0">
      <alignment horizontal="left" vertical="center" indent="1"/>
    </xf>
    <xf numFmtId="0" fontId="0" fillId="39" borderId="19" applyNumberFormat="0" applyProtection="0">
      <alignment horizontal="left" vertical="top" indent="1"/>
    </xf>
    <xf numFmtId="0" fontId="0" fillId="52" borderId="19" applyNumberFormat="0" applyProtection="0">
      <alignment horizontal="left" vertical="center" indent="1"/>
    </xf>
    <xf numFmtId="0" fontId="0" fillId="52" borderId="19" applyNumberFormat="0" applyProtection="0">
      <alignment horizontal="left" vertical="top" indent="1"/>
    </xf>
    <xf numFmtId="0" fontId="0" fillId="37" borderId="19" applyNumberFormat="0" applyProtection="0">
      <alignment horizontal="left" vertical="center" indent="1"/>
    </xf>
    <xf numFmtId="0" fontId="0" fillId="37" borderId="19" applyNumberFormat="0" applyProtection="0">
      <alignment horizontal="left" vertical="top" indent="1"/>
    </xf>
    <xf numFmtId="0" fontId="0" fillId="0" borderId="0">
      <alignment/>
      <protection/>
    </xf>
    <xf numFmtId="4" fontId="9" fillId="53" borderId="19" applyNumberFormat="0" applyProtection="0">
      <alignment vertical="center"/>
    </xf>
    <xf numFmtId="4" fontId="28" fillId="53" borderId="19" applyNumberFormat="0" applyProtection="0">
      <alignment vertical="center"/>
    </xf>
    <xf numFmtId="4" fontId="9" fillId="53" borderId="19" applyNumberFormat="0" applyProtection="0">
      <alignment horizontal="left" vertical="center" indent="1"/>
    </xf>
    <xf numFmtId="0" fontId="9" fillId="53" borderId="19" applyNumberFormat="0" applyProtection="0">
      <alignment horizontal="left" vertical="top" indent="1"/>
    </xf>
    <xf numFmtId="4" fontId="9" fillId="37" borderId="19" applyNumberFormat="0" applyProtection="0">
      <alignment horizontal="right" vertical="center"/>
    </xf>
    <xf numFmtId="4" fontId="28" fillId="37" borderId="19" applyNumberFormat="0" applyProtection="0">
      <alignment horizontal="right" vertical="center"/>
    </xf>
    <xf numFmtId="4" fontId="9" fillId="39" borderId="19" applyNumberFormat="0" applyProtection="0">
      <alignment horizontal="left" vertical="center" indent="1"/>
    </xf>
    <xf numFmtId="0" fontId="9" fillId="39" borderId="19" applyNumberFormat="0" applyProtection="0">
      <alignment horizontal="left" vertical="top" indent="1"/>
    </xf>
    <xf numFmtId="4" fontId="29" fillId="54" borderId="0" applyNumberFormat="0" applyProtection="0">
      <alignment horizontal="left" vertical="center" indent="1"/>
    </xf>
    <xf numFmtId="4" fontId="12" fillId="37" borderId="19" applyNumberFormat="0" applyProtection="0">
      <alignment horizontal="right" vertical="center"/>
    </xf>
    <xf numFmtId="39" fontId="0" fillId="55" borderId="0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3" fillId="0" borderId="18">
      <alignment/>
      <protection/>
    </xf>
    <xf numFmtId="39" fontId="19" fillId="56" borderId="0">
      <alignment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40" fontId="44" fillId="0" borderId="0" applyBorder="0">
      <alignment horizontal="right"/>
      <protection/>
    </xf>
    <xf numFmtId="41" fontId="16" fillId="33" borderId="0">
      <alignment horizontal="left"/>
      <protection/>
    </xf>
    <xf numFmtId="0" fontId="30" fillId="0" borderId="0">
      <alignment/>
      <protection/>
    </xf>
    <xf numFmtId="0" fontId="20" fillId="0" borderId="0" applyFill="0" applyBorder="0" applyProtection="0">
      <alignment horizontal="left" vertical="top"/>
    </xf>
    <xf numFmtId="0" fontId="84" fillId="0" borderId="0" applyNumberFormat="0" applyFill="0" applyBorder="0" applyAlignment="0" applyProtection="0"/>
    <xf numFmtId="203" fontId="45" fillId="33" borderId="0">
      <alignment horizontal="left" vertical="center"/>
      <protection/>
    </xf>
    <xf numFmtId="0" fontId="2" fillId="33" borderId="0">
      <alignment horizontal="left" wrapText="1"/>
      <protection/>
    </xf>
    <xf numFmtId="0" fontId="46" fillId="0" borderId="0">
      <alignment horizontal="left" vertical="center"/>
      <protection/>
    </xf>
    <xf numFmtId="0" fontId="85" fillId="0" borderId="22" applyNumberFormat="0" applyFill="0" applyAlignment="0" applyProtection="0"/>
    <xf numFmtId="0" fontId="35" fillId="0" borderId="23">
      <alignment/>
      <protection/>
    </xf>
    <xf numFmtId="0" fontId="8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241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7" xfId="241" applyNumberFormat="1" applyFont="1" applyFill="1" applyBorder="1" applyAlignment="1" applyProtection="1">
      <alignment/>
      <protection/>
    </xf>
    <xf numFmtId="170" fontId="0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/>
    </xf>
    <xf numFmtId="41" fontId="0" fillId="0" borderId="18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 horizontal="centerContinuous"/>
      <protection/>
    </xf>
    <xf numFmtId="41" fontId="0" fillId="0" borderId="0" xfId="241" applyNumberFormat="1" applyFont="1" applyFill="1" applyAlignment="1" applyProtection="1">
      <alignment/>
      <protection locked="0"/>
    </xf>
    <xf numFmtId="41" fontId="0" fillId="0" borderId="17" xfId="241" applyNumberFormat="1" applyFont="1" applyFill="1" applyBorder="1" applyAlignment="1" applyProtection="1">
      <alignment/>
      <protection locked="0"/>
    </xf>
    <xf numFmtId="41" fontId="0" fillId="0" borderId="0" xfId="241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left"/>
      <protection/>
    </xf>
    <xf numFmtId="37" fontId="0" fillId="0" borderId="0" xfId="0" applyNumberFormat="1" applyFont="1" applyFill="1" applyBorder="1" applyAlignment="1" applyProtection="1">
      <alignment horizontal="left"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7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>
      <alignment horizontal="center"/>
    </xf>
    <xf numFmtId="41" fontId="0" fillId="0" borderId="18" xfId="0" applyNumberFormat="1" applyFont="1" applyFill="1" applyBorder="1" applyAlignment="1">
      <alignment/>
    </xf>
    <xf numFmtId="41" fontId="0" fillId="0" borderId="1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41" fontId="0" fillId="0" borderId="0" xfId="241" applyNumberFormat="1" applyFont="1" applyFill="1" applyBorder="1" applyAlignment="1" applyProtection="1">
      <alignment/>
      <protection/>
    </xf>
    <xf numFmtId="166" fontId="8" fillId="0" borderId="0" xfId="262" applyNumberFormat="1" applyFont="1" applyFill="1" applyAlignment="1">
      <alignment/>
    </xf>
    <xf numFmtId="10" fontId="13" fillId="0" borderId="16" xfId="414" applyNumberFormat="1" applyFont="1" applyFill="1" applyBorder="1" applyAlignment="1">
      <alignment/>
    </xf>
    <xf numFmtId="10" fontId="8" fillId="0" borderId="16" xfId="414" applyNumberFormat="1" applyFont="1" applyFill="1" applyBorder="1" applyAlignment="1">
      <alignment/>
    </xf>
    <xf numFmtId="3" fontId="8" fillId="0" borderId="0" xfId="262" applyNumberFormat="1" applyFont="1" applyFill="1" applyAlignment="1">
      <alignment/>
    </xf>
    <xf numFmtId="42" fontId="8" fillId="0" borderId="0" xfId="293" applyNumberFormat="1" applyFont="1" applyFill="1" applyAlignment="1">
      <alignment/>
    </xf>
    <xf numFmtId="41" fontId="8" fillId="0" borderId="0" xfId="293" applyNumberFormat="1" applyFont="1" applyFill="1" applyAlignment="1">
      <alignment/>
    </xf>
    <xf numFmtId="42" fontId="8" fillId="0" borderId="4" xfId="293" applyNumberFormat="1" applyFont="1" applyFill="1" applyBorder="1" applyAlignment="1">
      <alignment/>
    </xf>
    <xf numFmtId="10" fontId="8" fillId="0" borderId="4" xfId="414" applyNumberFormat="1" applyFont="1" applyFill="1" applyBorder="1" applyAlignment="1">
      <alignment/>
    </xf>
    <xf numFmtId="172" fontId="8" fillId="0" borderId="0" xfId="293" applyNumberFormat="1" applyFont="1" applyFill="1" applyAlignment="1">
      <alignment/>
    </xf>
    <xf numFmtId="10" fontId="8" fillId="0" borderId="17" xfId="414" applyNumberFormat="1" applyFont="1" applyFill="1" applyBorder="1" applyAlignment="1">
      <alignment/>
    </xf>
    <xf numFmtId="4" fontId="8" fillId="0" borderId="0" xfId="262" applyFont="1" applyFill="1" applyAlignment="1">
      <alignment/>
    </xf>
    <xf numFmtId="172" fontId="8" fillId="0" borderId="4" xfId="293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13" fillId="0" borderId="17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center"/>
    </xf>
    <xf numFmtId="10" fontId="8" fillId="0" borderId="4" xfId="0" applyNumberFormat="1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10" fontId="8" fillId="0" borderId="16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171" fontId="47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41" fontId="0" fillId="0" borderId="24" xfId="0" applyNumberForma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 quotePrefix="1">
      <alignment/>
    </xf>
    <xf numFmtId="0" fontId="15" fillId="0" borderId="0" xfId="0" applyFont="1" applyFill="1" applyAlignment="1">
      <alignment/>
    </xf>
    <xf numFmtId="37" fontId="2" fillId="0" borderId="0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  <protection/>
    </xf>
    <xf numFmtId="37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1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/>
      <protection/>
    </xf>
    <xf numFmtId="41" fontId="0" fillId="0" borderId="17" xfId="0" applyNumberFormat="1" applyFont="1" applyFill="1" applyBorder="1" applyAlignment="1">
      <alignment/>
    </xf>
    <xf numFmtId="37" fontId="0" fillId="0" borderId="0" xfId="0" applyNumberFormat="1" applyFont="1" applyFill="1" applyAlignment="1" applyProtection="1" quotePrefix="1">
      <alignment horizontal="left"/>
      <protection/>
    </xf>
    <xf numFmtId="168" fontId="0" fillId="0" borderId="0" xfId="0" applyNumberFormat="1" applyFont="1" applyFill="1" applyAlignment="1" applyProtection="1">
      <alignment horizontal="left"/>
      <protection/>
    </xf>
    <xf numFmtId="41" fontId="0" fillId="0" borderId="4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37" fontId="0" fillId="0" borderId="0" xfId="353" applyFont="1" applyAlignment="1">
      <alignment horizontal="center"/>
      <protection/>
    </xf>
    <xf numFmtId="37" fontId="0" fillId="0" borderId="0" xfId="353" applyFont="1">
      <alignment/>
      <protection/>
    </xf>
    <xf numFmtId="37" fontId="0" fillId="0" borderId="17" xfId="353" applyFont="1" applyBorder="1" applyAlignment="1">
      <alignment horizontal="center"/>
      <protection/>
    </xf>
    <xf numFmtId="37" fontId="0" fillId="0" borderId="18" xfId="353" applyFont="1" applyBorder="1">
      <alignment/>
      <protection/>
    </xf>
    <xf numFmtId="37" fontId="0" fillId="0" borderId="25" xfId="353" applyFont="1" applyBorder="1">
      <alignment/>
      <protection/>
    </xf>
    <xf numFmtId="37" fontId="0" fillId="0" borderId="4" xfId="353" applyFont="1" applyBorder="1" applyAlignment="1">
      <alignment horizontal="center"/>
      <protection/>
    </xf>
    <xf numFmtId="37" fontId="0" fillId="0" borderId="4" xfId="353" applyFont="1" applyBorder="1">
      <alignment/>
      <protection/>
    </xf>
    <xf numFmtId="37" fontId="0" fillId="0" borderId="26" xfId="353" applyFont="1" applyBorder="1">
      <alignment/>
      <protection/>
    </xf>
    <xf numFmtId="37" fontId="0" fillId="0" borderId="27" xfId="353" applyFont="1" applyBorder="1" applyAlignment="1">
      <alignment horizontal="center"/>
      <protection/>
    </xf>
    <xf numFmtId="37" fontId="0" fillId="0" borderId="0" xfId="353" applyFont="1" quotePrefix="1">
      <alignment/>
      <protection/>
    </xf>
    <xf numFmtId="37" fontId="0" fillId="0" borderId="28" xfId="353" applyFont="1" applyBorder="1">
      <alignment/>
      <protection/>
    </xf>
    <xf numFmtId="37" fontId="0" fillId="0" borderId="16" xfId="353" applyFont="1" applyBorder="1">
      <alignment/>
      <protection/>
    </xf>
    <xf numFmtId="37" fontId="0" fillId="0" borderId="29" xfId="353" applyFont="1" applyBorder="1">
      <alignment/>
      <protection/>
    </xf>
    <xf numFmtId="37" fontId="0" fillId="0" borderId="0" xfId="353" applyFont="1" applyBorder="1">
      <alignment/>
      <protection/>
    </xf>
    <xf numFmtId="37" fontId="2" fillId="0" borderId="16" xfId="353" applyFont="1" applyBorder="1">
      <alignment/>
      <protection/>
    </xf>
    <xf numFmtId="10" fontId="2" fillId="0" borderId="16" xfId="353" applyNumberFormat="1" applyFont="1" applyBorder="1">
      <alignment/>
      <protection/>
    </xf>
    <xf numFmtId="9" fontId="0" fillId="0" borderId="17" xfId="403" applyFont="1" applyBorder="1" applyAlignment="1">
      <alignment horizontal="center"/>
    </xf>
    <xf numFmtId="10" fontId="0" fillId="0" borderId="0" xfId="403" applyNumberFormat="1" applyFont="1" applyAlignment="1">
      <alignment/>
    </xf>
    <xf numFmtId="41" fontId="2" fillId="0" borderId="0" xfId="241" applyNumberFormat="1" applyFont="1" applyFill="1" applyBorder="1" applyAlignment="1" applyProtection="1">
      <alignment/>
      <protection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1" fontId="0" fillId="0" borderId="0" xfId="241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 horizontal="left"/>
      <protection/>
    </xf>
    <xf numFmtId="41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47" fillId="0" borderId="0" xfId="0" applyNumberFormat="1" applyFont="1" applyFill="1" applyBorder="1" applyAlignment="1">
      <alignment horizontal="right"/>
    </xf>
    <xf numFmtId="0" fontId="0" fillId="0" borderId="0" xfId="0" applyAlignment="1" quotePrefix="1">
      <alignment horizontal="center"/>
    </xf>
    <xf numFmtId="0" fontId="50" fillId="0" borderId="0" xfId="356" applyFont="1" applyAlignment="1">
      <alignment horizontal="right"/>
      <protection/>
    </xf>
    <xf numFmtId="0" fontId="2" fillId="0" borderId="0" xfId="0" applyFont="1" applyFill="1" applyAlignment="1">
      <alignment horizontal="right"/>
    </xf>
    <xf numFmtId="41" fontId="2" fillId="0" borderId="0" xfId="241" applyNumberFormat="1" applyFont="1" applyFill="1" applyAlignment="1" applyProtection="1">
      <alignment/>
      <protection locked="0"/>
    </xf>
    <xf numFmtId="172" fontId="0" fillId="0" borderId="0" xfId="278" applyNumberFormat="1" applyFont="1" applyFill="1" applyAlignment="1" applyProtection="1">
      <alignment/>
      <protection locked="0"/>
    </xf>
    <xf numFmtId="172" fontId="0" fillId="0" borderId="0" xfId="278" applyNumberFormat="1" applyFont="1" applyFill="1" applyAlignment="1">
      <alignment/>
    </xf>
    <xf numFmtId="172" fontId="0" fillId="0" borderId="16" xfId="278" applyNumberFormat="1" applyFont="1" applyFill="1" applyBorder="1" applyAlignment="1">
      <alignment/>
    </xf>
  </cellXfs>
  <cellStyles count="486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3.01 Income Statement" xfId="19"/>
    <cellStyle name="_4.06E Pass Throughs_4 31 Regulatory Assets and Liabilities  7 06- Exhibit D" xfId="20"/>
    <cellStyle name="_4.06E Pass Throughs_4 32 Regulatory Assets and Liabilities  7 06- Exhibit D" xfId="21"/>
    <cellStyle name="_4.06E Pass Throughs_Book9" xfId="22"/>
    <cellStyle name="_4.13E Montana Energy Tax" xfId="23"/>
    <cellStyle name="_4.13E Montana Energy Tax_04 07E Wild Horse Wind Expansion (C) (2)" xfId="24"/>
    <cellStyle name="_4.13E Montana Energy Tax_3.01 Income Statement" xfId="25"/>
    <cellStyle name="_4.13E Montana Energy Tax_4 31 Regulatory Assets and Liabilities  7 06- Exhibit D" xfId="26"/>
    <cellStyle name="_4.13E Montana Energy Tax_4 32 Regulatory Assets and Liabilities  7 06- Exhibit D" xfId="27"/>
    <cellStyle name="_4.13E Montana Energy Tax_Book9" xfId="28"/>
    <cellStyle name="_AURORA WIP" xfId="29"/>
    <cellStyle name="_Book1" xfId="30"/>
    <cellStyle name="_Book1 (2)" xfId="31"/>
    <cellStyle name="_Book1 (2)_04 07E Wild Horse Wind Expansion (C) (2)" xfId="32"/>
    <cellStyle name="_Book1 (2)_3.01 Income Statement" xfId="33"/>
    <cellStyle name="_Book1 (2)_4 31 Regulatory Assets and Liabilities  7 06- Exhibit D" xfId="34"/>
    <cellStyle name="_Book1 (2)_4 32 Regulatory Assets and Liabilities  7 06- Exhibit D" xfId="35"/>
    <cellStyle name="_Book1 (2)_Book9" xfId="36"/>
    <cellStyle name="_Book1_3.01 Income Statement" xfId="37"/>
    <cellStyle name="_Book1_4 31 Regulatory Assets and Liabilities  7 06- Exhibit D" xfId="38"/>
    <cellStyle name="_Book1_4 32 Regulatory Assets and Liabilities  7 06- Exhibit D" xfId="39"/>
    <cellStyle name="_Book1_Book9" xfId="40"/>
    <cellStyle name="_Book2" xfId="41"/>
    <cellStyle name="_Book2_04 07E Wild Horse Wind Expansion (C) (2)" xfId="42"/>
    <cellStyle name="_Book2_3.01 Income Statement" xfId="43"/>
    <cellStyle name="_Book2_4 31 Regulatory Assets and Liabilities  7 06- Exhibit D" xfId="44"/>
    <cellStyle name="_Book2_4 32 Regulatory Assets and Liabilities  7 06- Exhibit D" xfId="45"/>
    <cellStyle name="_Book2_Book9" xfId="46"/>
    <cellStyle name="_Book3" xfId="47"/>
    <cellStyle name="_Book5" xfId="48"/>
    <cellStyle name="_Chelan Debt Forecast 12.19.05" xfId="49"/>
    <cellStyle name="_Chelan Debt Forecast 12.19.05_3.01 Income Statement" xfId="50"/>
    <cellStyle name="_Chelan Debt Forecast 12.19.05_4 31 Regulatory Assets and Liabilities  7 06- Exhibit D" xfId="51"/>
    <cellStyle name="_Chelan Debt Forecast 12.19.05_4 32 Regulatory Assets and Liabilities  7 06- Exhibit D" xfId="52"/>
    <cellStyle name="_Chelan Debt Forecast 12.19.05_Book9" xfId="53"/>
    <cellStyle name="_Copy 11-9 Sumas Proforma - Current" xfId="54"/>
    <cellStyle name="_Costs not in AURORA 06GRC" xfId="55"/>
    <cellStyle name="_Costs not in AURORA 06GRC_04 07E Wild Horse Wind Expansion (C) (2)" xfId="56"/>
    <cellStyle name="_Costs not in AURORA 06GRC_3.01 Income Statement" xfId="57"/>
    <cellStyle name="_Costs not in AURORA 06GRC_4 31 Regulatory Assets and Liabilities  7 06- Exhibit D" xfId="58"/>
    <cellStyle name="_Costs not in AURORA 06GRC_4 32 Regulatory Assets and Liabilities  7 06- Exhibit D" xfId="59"/>
    <cellStyle name="_Costs not in AURORA 06GRC_Book9" xfId="60"/>
    <cellStyle name="_Costs not in AURORA 2006GRC 6.15.06" xfId="61"/>
    <cellStyle name="_Costs not in AURORA 2006GRC 6.15.06_04 07E Wild Horse Wind Expansion (C) (2)" xfId="62"/>
    <cellStyle name="_Costs not in AURORA 2006GRC 6.15.06_3.01 Income Statement" xfId="63"/>
    <cellStyle name="_Costs not in AURORA 2006GRC 6.15.06_4 31 Regulatory Assets and Liabilities  7 06- Exhibit D" xfId="64"/>
    <cellStyle name="_Costs not in AURORA 2006GRC 6.15.06_4 32 Regulatory Assets and Liabilities  7 06- Exhibit D" xfId="65"/>
    <cellStyle name="_Costs not in AURORA 2006GRC 6.15.06_Book9" xfId="66"/>
    <cellStyle name="_Costs not in AURORA 2006GRC w gas price updated" xfId="67"/>
    <cellStyle name="_Costs not in AURORA 2007 Rate Case" xfId="68"/>
    <cellStyle name="_Costs not in AURORA 2007 Rate Case_3.01 Income Statement" xfId="69"/>
    <cellStyle name="_Costs not in AURORA 2007 Rate Case_4 31 Regulatory Assets and Liabilities  7 06- Exhibit D" xfId="70"/>
    <cellStyle name="_Costs not in AURORA 2007 Rate Case_4 32 Regulatory Assets and Liabilities  7 06- Exhibit D" xfId="71"/>
    <cellStyle name="_Costs not in AURORA 2007 Rate Case_Book9" xfId="72"/>
    <cellStyle name="_Costs not in KWI3000 '06Budget" xfId="73"/>
    <cellStyle name="_Costs not in KWI3000 '06Budget_3.01 Income Statement" xfId="74"/>
    <cellStyle name="_Costs not in KWI3000 '06Budget_4 31 Regulatory Assets and Liabilities  7 06- Exhibit D" xfId="75"/>
    <cellStyle name="_Costs not in KWI3000 '06Budget_4 32 Regulatory Assets and Liabilities  7 06- Exhibit D" xfId="76"/>
    <cellStyle name="_Costs not in KWI3000 '06Budget_Book9" xfId="77"/>
    <cellStyle name="_DEM-WP (C) Power Cost 2006GRC Order" xfId="78"/>
    <cellStyle name="_DEM-WP (C) Power Cost 2006GRC Order_04 07E Wild Horse Wind Expansion (C) (2)" xfId="79"/>
    <cellStyle name="_DEM-WP (C) Power Cost 2006GRC Order_3.01 Income Statement" xfId="80"/>
    <cellStyle name="_DEM-WP (C) Power Cost 2006GRC Order_4 31 Regulatory Assets and Liabilities  7 06- Exhibit D" xfId="81"/>
    <cellStyle name="_DEM-WP (C) Power Cost 2006GRC Order_4 32 Regulatory Assets and Liabilities  7 06- Exhibit D" xfId="82"/>
    <cellStyle name="_DEM-WP (C) Power Cost 2006GRC Order_Book9" xfId="83"/>
    <cellStyle name="_DEM-WP Revised (HC) Wild Horse 2006GRC" xfId="84"/>
    <cellStyle name="_DEM-WP(C) Colstrip FOR" xfId="85"/>
    <cellStyle name="_DEM-WP(C) Costs not in AURORA 2006GRC" xfId="86"/>
    <cellStyle name="_DEM-WP(C) Costs not in AURORA 2006GRC_3.01 Income Statement" xfId="87"/>
    <cellStyle name="_DEM-WP(C) Costs not in AURORA 2006GRC_4 31 Regulatory Assets and Liabilities  7 06- Exhibit D" xfId="88"/>
    <cellStyle name="_DEM-WP(C) Costs not in AURORA 2006GRC_4 32 Regulatory Assets and Liabilities  7 06- Exhibit D" xfId="89"/>
    <cellStyle name="_DEM-WP(C) Costs not in AURORA 2006GRC_Book9" xfId="90"/>
    <cellStyle name="_DEM-WP(C) Costs not in AURORA 2007GRC" xfId="91"/>
    <cellStyle name="_DEM-WP(C) Costs not in AURORA 2007PCORC-5.07Update" xfId="92"/>
    <cellStyle name="_DEM-WP(C) Costs not in AURORA 2007PCORC-5.07Update_DEM-WP(C) Production O&amp;M 2009GRC Rebuttal" xfId="93"/>
    <cellStyle name="_DEM-WP(C) Prod O&amp;M 2007GRC" xfId="94"/>
    <cellStyle name="_DEM-WP(C) Rate Year Sumas by Month Update Corrected" xfId="95"/>
    <cellStyle name="_DEM-WP(C) Sumas Proforma 11.5.07" xfId="96"/>
    <cellStyle name="_DEM-WP(C) Westside Hydro Data_051007" xfId="97"/>
    <cellStyle name="_Fixed Gas Transport 1 19 09" xfId="98"/>
    <cellStyle name="_Fuel Prices 4-14" xfId="99"/>
    <cellStyle name="_Fuel Prices 4-14_04 07E Wild Horse Wind Expansion (C) (2)" xfId="100"/>
    <cellStyle name="_Fuel Prices 4-14_3.01 Income Statement" xfId="101"/>
    <cellStyle name="_Fuel Prices 4-14_4 31 Regulatory Assets and Liabilities  7 06- Exhibit D" xfId="102"/>
    <cellStyle name="_Fuel Prices 4-14_4 32 Regulatory Assets and Liabilities  7 06- Exhibit D" xfId="103"/>
    <cellStyle name="_Fuel Prices 4-14_Book9" xfId="104"/>
    <cellStyle name="_Gas Transportation Charges_2009GRC_120308" xfId="105"/>
    <cellStyle name="_NIM 06 Base Case Current Trends" xfId="106"/>
    <cellStyle name="_Portfolio SPlan Base Case.xls Chart 1" xfId="107"/>
    <cellStyle name="_Portfolio SPlan Base Case.xls Chart 2" xfId="108"/>
    <cellStyle name="_Portfolio SPlan Base Case.xls Chart 3" xfId="109"/>
    <cellStyle name="_Power Cost Value Copy 11.30.05 gas 1.09.06 AURORA at 1.10.06" xfId="110"/>
    <cellStyle name="_Power Cost Value Copy 11.30.05 gas 1.09.06 AURORA at 1.10.06_04 07E Wild Horse Wind Expansion (C) (2)" xfId="111"/>
    <cellStyle name="_Power Cost Value Copy 11.30.05 gas 1.09.06 AURORA at 1.10.06_3.01 Income Statement" xfId="112"/>
    <cellStyle name="_Power Cost Value Copy 11.30.05 gas 1.09.06 AURORA at 1.10.06_4 31 Regulatory Assets and Liabilities  7 06- Exhibit D" xfId="113"/>
    <cellStyle name="_Power Cost Value Copy 11.30.05 gas 1.09.06 AURORA at 1.10.06_4 32 Regulatory Assets and Liabilities  7 06- Exhibit D" xfId="114"/>
    <cellStyle name="_Power Cost Value Copy 11.30.05 gas 1.09.06 AURORA at 1.10.06_Book9" xfId="115"/>
    <cellStyle name="_Pro Forma Rev 07 GRC" xfId="116"/>
    <cellStyle name="_Recon to Darrin's 5.11.05 proforma" xfId="117"/>
    <cellStyle name="_Recon to Darrin's 5.11.05 proforma_3.01 Income Statement" xfId="118"/>
    <cellStyle name="_Recon to Darrin's 5.11.05 proforma_4 31 Regulatory Assets and Liabilities  7 06- Exhibit D" xfId="119"/>
    <cellStyle name="_Recon to Darrin's 5.11.05 proforma_4 32 Regulatory Assets and Liabilities  7 06- Exhibit D" xfId="120"/>
    <cellStyle name="_Recon to Darrin's 5.11.05 proforma_Book9" xfId="121"/>
    <cellStyle name="_Revenue" xfId="122"/>
    <cellStyle name="_Revenue_Data" xfId="123"/>
    <cellStyle name="_Revenue_Data_1" xfId="124"/>
    <cellStyle name="_Revenue_Data_Pro Forma Rev 09 GRC" xfId="125"/>
    <cellStyle name="_Revenue_Data_Pro Forma Rev 2010 GRC" xfId="126"/>
    <cellStyle name="_Revenue_Data_Pro Forma Rev 2010 GRC_Preliminary" xfId="127"/>
    <cellStyle name="_Revenue_Data_Revenue (Feb 09 - Jan 10)" xfId="128"/>
    <cellStyle name="_Revenue_Data_Revenue (Jan 09 - Dec 09)" xfId="129"/>
    <cellStyle name="_Revenue_Data_Revenue (Mar 09 - Feb 10)" xfId="130"/>
    <cellStyle name="_Revenue_Data_Volume Exhibit (Jan09 - Dec09)" xfId="131"/>
    <cellStyle name="_Revenue_Mins" xfId="132"/>
    <cellStyle name="_Revenue_Pro Forma Rev 07 GRC" xfId="133"/>
    <cellStyle name="_Revenue_Pro Forma Rev 08 GRC" xfId="134"/>
    <cellStyle name="_Revenue_Pro Forma Rev 09 GRC" xfId="135"/>
    <cellStyle name="_Revenue_Pro Forma Rev 2010 GRC" xfId="136"/>
    <cellStyle name="_Revenue_Pro Forma Rev 2010 GRC_Preliminary" xfId="137"/>
    <cellStyle name="_Revenue_Revenue (Feb 09 - Jan 10)" xfId="138"/>
    <cellStyle name="_Revenue_Revenue (Jan 09 - Dec 09)" xfId="139"/>
    <cellStyle name="_Revenue_Revenue (Mar 09 - Feb 10)" xfId="140"/>
    <cellStyle name="_Revenue_Sheet2" xfId="141"/>
    <cellStyle name="_Revenue_Therms Data" xfId="142"/>
    <cellStyle name="_Revenue_Therms Data Rerun" xfId="143"/>
    <cellStyle name="_Revenue_Volume Exhibit (Jan09 - Dec09)" xfId="144"/>
    <cellStyle name="_Sumas Proforma - 11-09-07" xfId="145"/>
    <cellStyle name="_Sumas Property Taxes v1" xfId="146"/>
    <cellStyle name="_Tenaska Comparison" xfId="147"/>
    <cellStyle name="_Tenaska Comparison_3.01 Income Statement" xfId="148"/>
    <cellStyle name="_Tenaska Comparison_4 31 Regulatory Assets and Liabilities  7 06- Exhibit D" xfId="149"/>
    <cellStyle name="_Tenaska Comparison_4 32 Regulatory Assets and Liabilities  7 06- Exhibit D" xfId="150"/>
    <cellStyle name="_Tenaska Comparison_Book9" xfId="151"/>
    <cellStyle name="_Therms Data" xfId="152"/>
    <cellStyle name="_Therms Data_Pro Forma Rev 09 GRC" xfId="153"/>
    <cellStyle name="_Therms Data_Pro Forma Rev 2010 GRC" xfId="154"/>
    <cellStyle name="_Therms Data_Pro Forma Rev 2010 GRC_Preliminary" xfId="155"/>
    <cellStyle name="_Therms Data_Revenue (Feb 09 - Jan 10)" xfId="156"/>
    <cellStyle name="_Therms Data_Revenue (Jan 09 - Dec 09)" xfId="157"/>
    <cellStyle name="_Therms Data_Revenue (Mar 09 - Feb 10)" xfId="158"/>
    <cellStyle name="_Therms Data_Volume Exhibit (Jan09 - Dec09)" xfId="159"/>
    <cellStyle name="_Value Copy 11 30 05 gas 12 09 05 AURORA at 12 14 05" xfId="160"/>
    <cellStyle name="_Value Copy 11 30 05 gas 12 09 05 AURORA at 12 14 05_04 07E Wild Horse Wind Expansion (C) (2)" xfId="161"/>
    <cellStyle name="_Value Copy 11 30 05 gas 12 09 05 AURORA at 12 14 05_3.01 Income Statement" xfId="162"/>
    <cellStyle name="_Value Copy 11 30 05 gas 12 09 05 AURORA at 12 14 05_4 31 Regulatory Assets and Liabilities  7 06- Exhibit D" xfId="163"/>
    <cellStyle name="_Value Copy 11 30 05 gas 12 09 05 AURORA at 12 14 05_4 32 Regulatory Assets and Liabilities  7 06- Exhibit D" xfId="164"/>
    <cellStyle name="_Value Copy 11 30 05 gas 12 09 05 AURORA at 12 14 05_Book9" xfId="165"/>
    <cellStyle name="_VC 6.15.06 update on 06GRC power costs.xls Chart 1" xfId="166"/>
    <cellStyle name="_VC 6.15.06 update on 06GRC power costs.xls Chart 1_04 07E Wild Horse Wind Expansion (C) (2)" xfId="167"/>
    <cellStyle name="_VC 6.15.06 update on 06GRC power costs.xls Chart 1_3.01 Income Statement" xfId="168"/>
    <cellStyle name="_VC 6.15.06 update on 06GRC power costs.xls Chart 1_4 31 Regulatory Assets and Liabilities  7 06- Exhibit D" xfId="169"/>
    <cellStyle name="_VC 6.15.06 update on 06GRC power costs.xls Chart 1_4 32 Regulatory Assets and Liabilities  7 06- Exhibit D" xfId="170"/>
    <cellStyle name="_VC 6.15.06 update on 06GRC power costs.xls Chart 1_Book9" xfId="171"/>
    <cellStyle name="_VC 6.15.06 update on 06GRC power costs.xls Chart 2" xfId="172"/>
    <cellStyle name="_VC 6.15.06 update on 06GRC power costs.xls Chart 2_04 07E Wild Horse Wind Expansion (C) (2)" xfId="173"/>
    <cellStyle name="_VC 6.15.06 update on 06GRC power costs.xls Chart 2_3.01 Income Statement" xfId="174"/>
    <cellStyle name="_VC 6.15.06 update on 06GRC power costs.xls Chart 2_4 31 Regulatory Assets and Liabilities  7 06- Exhibit D" xfId="175"/>
    <cellStyle name="_VC 6.15.06 update on 06GRC power costs.xls Chart 2_4 32 Regulatory Assets and Liabilities  7 06- Exhibit D" xfId="176"/>
    <cellStyle name="_VC 6.15.06 update on 06GRC power costs.xls Chart 2_Book9" xfId="177"/>
    <cellStyle name="_VC 6.15.06 update on 06GRC power costs.xls Chart 3" xfId="178"/>
    <cellStyle name="_VC 6.15.06 update on 06GRC power costs.xls Chart 3_04 07E Wild Horse Wind Expansion (C) (2)" xfId="179"/>
    <cellStyle name="_VC 6.15.06 update on 06GRC power costs.xls Chart 3_3.01 Income Statement" xfId="180"/>
    <cellStyle name="_VC 6.15.06 update on 06GRC power costs.xls Chart 3_4 31 Regulatory Assets and Liabilities  7 06- Exhibit D" xfId="181"/>
    <cellStyle name="_VC 6.15.06 update on 06GRC power costs.xls Chart 3_4 32 Regulatory Assets and Liabilities  7 06- Exhibit D" xfId="182"/>
    <cellStyle name="_VC 6.15.06 update on 06GRC power costs.xls Chart 3_Book9" xfId="183"/>
    <cellStyle name="0,0&#13;&#10;NA&#13;&#10;" xfId="184"/>
    <cellStyle name="0000" xfId="185"/>
    <cellStyle name="000000" xfId="186"/>
    <cellStyle name="20% - Accent1" xfId="187"/>
    <cellStyle name="20% - Accent1 2" xfId="188"/>
    <cellStyle name="20% - Accent1 3" xfId="189"/>
    <cellStyle name="20% - Accent2" xfId="190"/>
    <cellStyle name="20% - Accent2 2" xfId="191"/>
    <cellStyle name="20% - Accent2 3" xfId="192"/>
    <cellStyle name="20% - Accent3" xfId="193"/>
    <cellStyle name="20% - Accent3 2" xfId="194"/>
    <cellStyle name="20% - Accent3 3" xfId="195"/>
    <cellStyle name="20% - Accent4" xfId="196"/>
    <cellStyle name="20% - Accent4 2" xfId="197"/>
    <cellStyle name="20% - Accent4 3" xfId="198"/>
    <cellStyle name="20% - Accent5" xfId="199"/>
    <cellStyle name="20% - Accent5 2" xfId="200"/>
    <cellStyle name="20% - Accent5 3" xfId="201"/>
    <cellStyle name="20% - Accent6" xfId="202"/>
    <cellStyle name="20% - Accent6 2" xfId="203"/>
    <cellStyle name="20% - Accent6 3" xfId="204"/>
    <cellStyle name="40% - Accent1" xfId="205"/>
    <cellStyle name="40% - Accent1 2" xfId="206"/>
    <cellStyle name="40% - Accent1 3" xfId="207"/>
    <cellStyle name="40% - Accent2" xfId="208"/>
    <cellStyle name="40% - Accent2 2" xfId="209"/>
    <cellStyle name="40% - Accent2 3" xfId="210"/>
    <cellStyle name="40% - Accent3" xfId="211"/>
    <cellStyle name="40% - Accent3 2" xfId="212"/>
    <cellStyle name="40% - Accent3 3" xfId="213"/>
    <cellStyle name="40% - Accent4" xfId="214"/>
    <cellStyle name="40% - Accent4 2" xfId="215"/>
    <cellStyle name="40% - Accent4 3" xfId="216"/>
    <cellStyle name="40% - Accent5" xfId="217"/>
    <cellStyle name="40% - Accent5 2" xfId="218"/>
    <cellStyle name="40% - Accent5 3" xfId="219"/>
    <cellStyle name="40% - Accent6" xfId="220"/>
    <cellStyle name="40% - Accent6 2" xfId="221"/>
    <cellStyle name="40% - Accent6 3" xfId="222"/>
    <cellStyle name="60% - Accent1" xfId="223"/>
    <cellStyle name="60% - Accent2" xfId="224"/>
    <cellStyle name="60% - Accent3" xfId="225"/>
    <cellStyle name="60% - Accent4" xfId="226"/>
    <cellStyle name="60% - Accent5" xfId="227"/>
    <cellStyle name="60% - Accent6" xfId="228"/>
    <cellStyle name="Accent1" xfId="229"/>
    <cellStyle name="Accent2" xfId="230"/>
    <cellStyle name="Accent3" xfId="231"/>
    <cellStyle name="Accent4" xfId="232"/>
    <cellStyle name="Accent5" xfId="233"/>
    <cellStyle name="Accent6" xfId="234"/>
    <cellStyle name="Bad" xfId="235"/>
    <cellStyle name="blank" xfId="236"/>
    <cellStyle name="Calc Currency (0)" xfId="237"/>
    <cellStyle name="Calculation" xfId="238"/>
    <cellStyle name="Check Cell" xfId="239"/>
    <cellStyle name="CheckCell" xfId="240"/>
    <cellStyle name="Comma" xfId="241"/>
    <cellStyle name="Comma [0]" xfId="242"/>
    <cellStyle name="Comma 10" xfId="243"/>
    <cellStyle name="Comma 11" xfId="244"/>
    <cellStyle name="Comma 12" xfId="245"/>
    <cellStyle name="Comma 13" xfId="246"/>
    <cellStyle name="Comma 14" xfId="247"/>
    <cellStyle name="Comma 15" xfId="248"/>
    <cellStyle name="Comma 2" xfId="249"/>
    <cellStyle name="Comma 2 2" xfId="250"/>
    <cellStyle name="Comma 3" xfId="251"/>
    <cellStyle name="Comma 3 2" xfId="252"/>
    <cellStyle name="Comma 4" xfId="253"/>
    <cellStyle name="Comma 4 2" xfId="254"/>
    <cellStyle name="Comma 5" xfId="255"/>
    <cellStyle name="Comma 6" xfId="256"/>
    <cellStyle name="Comma 6 2" xfId="257"/>
    <cellStyle name="Comma 6 3" xfId="258"/>
    <cellStyle name="Comma 7" xfId="259"/>
    <cellStyle name="Comma 8" xfId="260"/>
    <cellStyle name="Comma 9" xfId="261"/>
    <cellStyle name="Comma_Common Allocators GRC TY 0903" xfId="262"/>
    <cellStyle name="Comma0" xfId="263"/>
    <cellStyle name="Comma0 - Style2" xfId="264"/>
    <cellStyle name="Comma0 - Style4" xfId="265"/>
    <cellStyle name="Comma0 - Style5" xfId="266"/>
    <cellStyle name="Comma0 2" xfId="267"/>
    <cellStyle name="Comma0 3" xfId="268"/>
    <cellStyle name="Comma0 4" xfId="269"/>
    <cellStyle name="Comma0_00COS Ind Allocators" xfId="270"/>
    <cellStyle name="Comma1 - Style1" xfId="271"/>
    <cellStyle name="Copied" xfId="272"/>
    <cellStyle name="COST1" xfId="273"/>
    <cellStyle name="Curren - Style1" xfId="274"/>
    <cellStyle name="Curren - Style2" xfId="275"/>
    <cellStyle name="Curren - Style5" xfId="276"/>
    <cellStyle name="Curren - Style6" xfId="277"/>
    <cellStyle name="Currency" xfId="278"/>
    <cellStyle name="Currency [0]" xfId="279"/>
    <cellStyle name="Currency 10" xfId="280"/>
    <cellStyle name="Currency 11" xfId="281"/>
    <cellStyle name="Currency 12" xfId="282"/>
    <cellStyle name="Currency 13" xfId="283"/>
    <cellStyle name="Currency 14" xfId="284"/>
    <cellStyle name="Currency 2" xfId="285"/>
    <cellStyle name="Currency 3" xfId="286"/>
    <cellStyle name="Currency 4" xfId="287"/>
    <cellStyle name="Currency 5" xfId="288"/>
    <cellStyle name="Currency 6" xfId="289"/>
    <cellStyle name="Currency 7" xfId="290"/>
    <cellStyle name="Currency 8" xfId="291"/>
    <cellStyle name="Currency 9" xfId="292"/>
    <cellStyle name="Currency_Common Allocators GRC TY 0903" xfId="293"/>
    <cellStyle name="Currency0" xfId="294"/>
    <cellStyle name="Date" xfId="295"/>
    <cellStyle name="Date 2" xfId="296"/>
    <cellStyle name="Date 3" xfId="297"/>
    <cellStyle name="Date 4" xfId="298"/>
    <cellStyle name="Entered" xfId="299"/>
    <cellStyle name="Euro" xfId="300"/>
    <cellStyle name="Explanatory Text" xfId="301"/>
    <cellStyle name="Fixed" xfId="302"/>
    <cellStyle name="Fixed3 - Style3" xfId="303"/>
    <cellStyle name="Followed Hyperlink" xfId="304"/>
    <cellStyle name="Good" xfId="305"/>
    <cellStyle name="Grey" xfId="306"/>
    <cellStyle name="Grey 2" xfId="307"/>
    <cellStyle name="Grey 3" xfId="308"/>
    <cellStyle name="Grey 4" xfId="309"/>
    <cellStyle name="Header" xfId="310"/>
    <cellStyle name="Header1" xfId="311"/>
    <cellStyle name="Header2" xfId="312"/>
    <cellStyle name="Heading" xfId="313"/>
    <cellStyle name="Heading 1" xfId="314"/>
    <cellStyle name="Heading 2" xfId="315"/>
    <cellStyle name="Heading 3" xfId="316"/>
    <cellStyle name="Heading 4" xfId="317"/>
    <cellStyle name="Heading1" xfId="318"/>
    <cellStyle name="Heading2" xfId="319"/>
    <cellStyle name="Hyperlink" xfId="320"/>
    <cellStyle name="Input" xfId="321"/>
    <cellStyle name="Input [yellow]" xfId="322"/>
    <cellStyle name="Input [yellow] 2" xfId="323"/>
    <cellStyle name="Input [yellow] 3" xfId="324"/>
    <cellStyle name="Input [yellow] 4" xfId="325"/>
    <cellStyle name="Input Cells" xfId="326"/>
    <cellStyle name="Input Cells Percent" xfId="327"/>
    <cellStyle name="Input Cells_Book9" xfId="328"/>
    <cellStyle name="Lines" xfId="329"/>
    <cellStyle name="LINKED" xfId="330"/>
    <cellStyle name="Linked Cell" xfId="331"/>
    <cellStyle name="modified border" xfId="332"/>
    <cellStyle name="modified border 2" xfId="333"/>
    <cellStyle name="modified border 3" xfId="334"/>
    <cellStyle name="modified border 4" xfId="335"/>
    <cellStyle name="modified border1" xfId="336"/>
    <cellStyle name="modified border1 2" xfId="337"/>
    <cellStyle name="modified border1 3" xfId="338"/>
    <cellStyle name="modified border1 4" xfId="339"/>
    <cellStyle name="Neutral" xfId="340"/>
    <cellStyle name="no dec" xfId="341"/>
    <cellStyle name="Normal - Style1" xfId="342"/>
    <cellStyle name="Normal - Style1 2" xfId="343"/>
    <cellStyle name="Normal - Style1 3" xfId="344"/>
    <cellStyle name="Normal - Style1 4" xfId="345"/>
    <cellStyle name="Normal 10" xfId="346"/>
    <cellStyle name="Normal 10 2" xfId="347"/>
    <cellStyle name="Normal 10 3" xfId="348"/>
    <cellStyle name="Normal 11" xfId="349"/>
    <cellStyle name="Normal 12" xfId="350"/>
    <cellStyle name="Normal 13" xfId="351"/>
    <cellStyle name="Normal 14" xfId="352"/>
    <cellStyle name="Normal 15" xfId="353"/>
    <cellStyle name="Normal 2" xfId="354"/>
    <cellStyle name="Normal 2 2" xfId="355"/>
    <cellStyle name="Normal 2 2 2" xfId="356"/>
    <cellStyle name="Normal 2 2 3" xfId="357"/>
    <cellStyle name="Normal 2 3" xfId="358"/>
    <cellStyle name="Normal 2 4" xfId="359"/>
    <cellStyle name="Normal 2 5" xfId="360"/>
    <cellStyle name="Normal 2 6" xfId="361"/>
    <cellStyle name="Normal 2 7" xfId="362"/>
    <cellStyle name="Normal 2_3.05 Allocation Method 2010 GTR WF" xfId="363"/>
    <cellStyle name="Normal 3" xfId="364"/>
    <cellStyle name="Normal 3 2" xfId="365"/>
    <cellStyle name="Normal 3 3" xfId="366"/>
    <cellStyle name="Normal 3 4" xfId="367"/>
    <cellStyle name="Normal 3 5" xfId="368"/>
    <cellStyle name="Normal 4" xfId="369"/>
    <cellStyle name="Normal 4 2" xfId="370"/>
    <cellStyle name="Normal 4_3.05 Allocation Method 2010 GTR WF" xfId="371"/>
    <cellStyle name="Normal 5" xfId="372"/>
    <cellStyle name="Normal 6" xfId="373"/>
    <cellStyle name="Normal 6 2" xfId="374"/>
    <cellStyle name="Normal 6 3" xfId="375"/>
    <cellStyle name="Normal 7" xfId="376"/>
    <cellStyle name="Normal 7 2" xfId="377"/>
    <cellStyle name="Normal 8" xfId="378"/>
    <cellStyle name="Normal 9" xfId="379"/>
    <cellStyle name="Note" xfId="380"/>
    <cellStyle name="Note 10" xfId="381"/>
    <cellStyle name="Note 11" xfId="382"/>
    <cellStyle name="Note 12" xfId="383"/>
    <cellStyle name="Note 2" xfId="384"/>
    <cellStyle name="Note 3" xfId="385"/>
    <cellStyle name="Note 4" xfId="386"/>
    <cellStyle name="Note 5" xfId="387"/>
    <cellStyle name="Note 6" xfId="388"/>
    <cellStyle name="Note 7" xfId="389"/>
    <cellStyle name="Note 8" xfId="390"/>
    <cellStyle name="Note 9" xfId="391"/>
    <cellStyle name="Output" xfId="392"/>
    <cellStyle name="Percen - Style1" xfId="393"/>
    <cellStyle name="Percen - Style2" xfId="394"/>
    <cellStyle name="Percen - Style3" xfId="395"/>
    <cellStyle name="Percent" xfId="396"/>
    <cellStyle name="Percent (0)" xfId="397"/>
    <cellStyle name="Percent [2]" xfId="398"/>
    <cellStyle name="Percent 10" xfId="399"/>
    <cellStyle name="Percent 11" xfId="400"/>
    <cellStyle name="Percent 12" xfId="401"/>
    <cellStyle name="Percent 13" xfId="402"/>
    <cellStyle name="Percent 14" xfId="403"/>
    <cellStyle name="Percent 15" xfId="404"/>
    <cellStyle name="Percent 2" xfId="405"/>
    <cellStyle name="Percent 3" xfId="406"/>
    <cellStyle name="Percent 3 2" xfId="407"/>
    <cellStyle name="Percent 4" xfId="408"/>
    <cellStyle name="Percent 4 2" xfId="409"/>
    <cellStyle name="Percent 5" xfId="410"/>
    <cellStyle name="Percent 6" xfId="411"/>
    <cellStyle name="Percent 7" xfId="412"/>
    <cellStyle name="Percent 8" xfId="413"/>
    <cellStyle name="Percent 9" xfId="414"/>
    <cellStyle name="Processing" xfId="415"/>
    <cellStyle name="PSChar" xfId="416"/>
    <cellStyle name="PSDate" xfId="417"/>
    <cellStyle name="PSDec" xfId="418"/>
    <cellStyle name="PSHeading" xfId="419"/>
    <cellStyle name="PSInt" xfId="420"/>
    <cellStyle name="PSSpacer" xfId="421"/>
    <cellStyle name="purple - Style8" xfId="422"/>
    <cellStyle name="RED" xfId="423"/>
    <cellStyle name="Red - Style7" xfId="424"/>
    <cellStyle name="RED_04 07E Wild Horse Wind Expansion (C) (2)" xfId="425"/>
    <cellStyle name="Report" xfId="426"/>
    <cellStyle name="Report Bar" xfId="427"/>
    <cellStyle name="Report Heading" xfId="428"/>
    <cellStyle name="Report Percent" xfId="429"/>
    <cellStyle name="Report Unit Cost" xfId="430"/>
    <cellStyle name="Reports" xfId="431"/>
    <cellStyle name="Reports Total" xfId="432"/>
    <cellStyle name="Reports Unit Cost Total" xfId="433"/>
    <cellStyle name="Reports_Book9" xfId="434"/>
    <cellStyle name="RevList" xfId="435"/>
    <cellStyle name="round100" xfId="436"/>
    <cellStyle name="SAPBEXaggData" xfId="437"/>
    <cellStyle name="SAPBEXaggDataEmph" xfId="438"/>
    <cellStyle name="SAPBEXaggItem" xfId="439"/>
    <cellStyle name="SAPBEXaggItemX" xfId="440"/>
    <cellStyle name="SAPBEXchaText" xfId="441"/>
    <cellStyle name="SAPBEXchaText 2" xfId="442"/>
    <cellStyle name="SAPBEXexcBad7" xfId="443"/>
    <cellStyle name="SAPBEXexcBad8" xfId="444"/>
    <cellStyle name="SAPBEXexcBad9" xfId="445"/>
    <cellStyle name="SAPBEXexcCritical4" xfId="446"/>
    <cellStyle name="SAPBEXexcCritical5" xfId="447"/>
    <cellStyle name="SAPBEXexcCritical6" xfId="448"/>
    <cellStyle name="SAPBEXexcGood1" xfId="449"/>
    <cellStyle name="SAPBEXexcGood2" xfId="450"/>
    <cellStyle name="SAPBEXexcGood3" xfId="451"/>
    <cellStyle name="SAPBEXfilterDrill" xfId="452"/>
    <cellStyle name="SAPBEXfilterItem" xfId="453"/>
    <cellStyle name="SAPBEXfilterText" xfId="454"/>
    <cellStyle name="SAPBEXformats" xfId="455"/>
    <cellStyle name="SAPBEXheaderItem" xfId="456"/>
    <cellStyle name="SAPBEXheaderText" xfId="457"/>
    <cellStyle name="SAPBEXHLevel0" xfId="458"/>
    <cellStyle name="SAPBEXHLevel0X" xfId="459"/>
    <cellStyle name="SAPBEXHLevel1" xfId="460"/>
    <cellStyle name="SAPBEXHLevel1X" xfId="461"/>
    <cellStyle name="SAPBEXHLevel2" xfId="462"/>
    <cellStyle name="SAPBEXHLevel2X" xfId="463"/>
    <cellStyle name="SAPBEXHLevel3" xfId="464"/>
    <cellStyle name="SAPBEXHLevel3X" xfId="465"/>
    <cellStyle name="SAPBEXinputData" xfId="466"/>
    <cellStyle name="SAPBEXresData" xfId="467"/>
    <cellStyle name="SAPBEXresDataEmph" xfId="468"/>
    <cellStyle name="SAPBEXresItem" xfId="469"/>
    <cellStyle name="SAPBEXresItemX" xfId="470"/>
    <cellStyle name="SAPBEXstdData" xfId="471"/>
    <cellStyle name="SAPBEXstdDataEmph" xfId="472"/>
    <cellStyle name="SAPBEXstdItem" xfId="473"/>
    <cellStyle name="SAPBEXstdItemX" xfId="474"/>
    <cellStyle name="SAPBEXtitle" xfId="475"/>
    <cellStyle name="SAPBEXundefined" xfId="476"/>
    <cellStyle name="shade" xfId="477"/>
    <cellStyle name="StmtTtl1" xfId="478"/>
    <cellStyle name="StmtTtl1 2" xfId="479"/>
    <cellStyle name="StmtTtl1 3" xfId="480"/>
    <cellStyle name="StmtTtl1 4" xfId="481"/>
    <cellStyle name="StmtTtl2" xfId="482"/>
    <cellStyle name="STYL1 - Style1" xfId="483"/>
    <cellStyle name="Style 1" xfId="484"/>
    <cellStyle name="Style 1 2" xfId="485"/>
    <cellStyle name="Style 1 3" xfId="486"/>
    <cellStyle name="Style 1 4" xfId="487"/>
    <cellStyle name="Style 1_3.01 Income Statement" xfId="488"/>
    <cellStyle name="Subtotal" xfId="489"/>
    <cellStyle name="Sub-total" xfId="490"/>
    <cellStyle name="taples Plaza" xfId="491"/>
    <cellStyle name="Tickmark" xfId="492"/>
    <cellStyle name="Title" xfId="493"/>
    <cellStyle name="Title: Major" xfId="494"/>
    <cellStyle name="Title: Minor" xfId="495"/>
    <cellStyle name="Title: Worksheet" xfId="496"/>
    <cellStyle name="Total" xfId="497"/>
    <cellStyle name="Total4 - Style4" xfId="498"/>
    <cellStyle name="Warning Text" xfId="4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free\Local%20Settings\Temporary%20Internet%20Files\Content.Outlook\6IV7B4WJ\SupportingDocsOrig2011GRC\Ratebase\Electronic%20Files%20to%20be%20sent%20to%20WUTC-%20Orig%20Filing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Monthly%20Regulatory%20Reports\2010%20IS%20and%20Balance%20Sheet%20Reports\WC\4th%20Quarter\MRM-04%20Repairs%20Removal%20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6" sqref="A6"/>
    </sheetView>
  </sheetViews>
  <sheetFormatPr defaultColWidth="9.140625" defaultRowHeight="15" customHeight="1"/>
  <cols>
    <col min="1" max="1" width="8.8515625" style="2" customWidth="1"/>
    <col min="2" max="2" width="51.8515625" style="2" customWidth="1"/>
    <col min="3" max="3" width="17.57421875" style="2" customWidth="1"/>
    <col min="4" max="4" width="17.140625" style="2" customWidth="1"/>
    <col min="5" max="5" width="16.00390625" style="2" customWidth="1"/>
    <col min="6" max="6" width="9.140625" style="2" customWidth="1"/>
    <col min="7" max="7" width="17.28125" style="2" bestFit="1" customWidth="1"/>
    <col min="8" max="16384" width="9.140625" style="2" customWidth="1"/>
  </cols>
  <sheetData>
    <row r="1" spans="1:5" ht="15" customHeight="1">
      <c r="A1" s="67"/>
      <c r="D1" s="10"/>
      <c r="E1" s="120" t="s">
        <v>94</v>
      </c>
    </row>
    <row r="2" spans="4:5" ht="15" customHeight="1">
      <c r="D2" s="10"/>
      <c r="E2" s="120" t="s">
        <v>95</v>
      </c>
    </row>
    <row r="3" spans="4:5" ht="15" customHeight="1">
      <c r="D3" s="10"/>
      <c r="E3" s="118" t="s">
        <v>102</v>
      </c>
    </row>
    <row r="4" spans="4:5" ht="15" customHeight="1">
      <c r="D4" s="10"/>
      <c r="E4" s="118" t="s">
        <v>100</v>
      </c>
    </row>
    <row r="5" spans="1:5" ht="15" customHeight="1">
      <c r="A5" s="68" t="s">
        <v>87</v>
      </c>
      <c r="B5" s="69"/>
      <c r="C5" s="116"/>
      <c r="D5" s="117"/>
      <c r="E5" s="116"/>
    </row>
    <row r="6" spans="1:5" ht="15" customHeight="1">
      <c r="A6" s="70" t="s">
        <v>103</v>
      </c>
      <c r="B6" s="69"/>
      <c r="C6" s="116"/>
      <c r="D6" s="116"/>
      <c r="E6" s="116"/>
    </row>
    <row r="7" spans="1:5" ht="15" customHeight="1">
      <c r="A7" s="71" t="s">
        <v>2</v>
      </c>
      <c r="B7" s="72"/>
      <c r="C7" s="116"/>
      <c r="D7" s="116"/>
      <c r="E7" s="116"/>
    </row>
    <row r="8" spans="1:2" ht="15" customHeight="1">
      <c r="A8" s="73"/>
      <c r="B8" s="72"/>
    </row>
    <row r="9" spans="1:4" ht="15" customHeight="1">
      <c r="A9" s="74"/>
      <c r="C9" s="75" t="s">
        <v>35</v>
      </c>
      <c r="D9" s="26" t="s">
        <v>34</v>
      </c>
    </row>
    <row r="10" spans="2:4" ht="15" customHeight="1">
      <c r="B10" s="76" t="s">
        <v>90</v>
      </c>
      <c r="C10" s="77">
        <f>' 3.05'!E36</f>
        <v>0.6651</v>
      </c>
      <c r="D10" s="23">
        <f>'NOL Allocation'!F34</f>
        <v>0.5566529549793683</v>
      </c>
    </row>
    <row r="11" spans="2:4" ht="15" customHeight="1">
      <c r="B11" s="78" t="s">
        <v>89</v>
      </c>
      <c r="C11" s="77">
        <f>' 3.05'!F36</f>
        <v>0.3349</v>
      </c>
      <c r="D11" s="23">
        <f>'NOL Allocation'!G34</f>
        <v>0.4433470450206317</v>
      </c>
    </row>
    <row r="12" spans="1:5" ht="15" customHeight="1">
      <c r="A12" s="79"/>
      <c r="B12" s="79"/>
      <c r="E12" s="80"/>
    </row>
    <row r="13" spans="1:5" ht="15" customHeight="1">
      <c r="A13" s="81"/>
      <c r="B13" s="81"/>
      <c r="C13" s="11" t="s">
        <v>27</v>
      </c>
      <c r="D13" s="11" t="s">
        <v>59</v>
      </c>
      <c r="E13" s="1" t="s">
        <v>25</v>
      </c>
    </row>
    <row r="14" spans="1:5" ht="15" customHeight="1">
      <c r="A14" s="20" t="s">
        <v>82</v>
      </c>
      <c r="B14" s="82" t="s">
        <v>74</v>
      </c>
      <c r="C14" s="12" t="s">
        <v>83</v>
      </c>
      <c r="D14" s="12" t="s">
        <v>83</v>
      </c>
      <c r="E14" s="40" t="s">
        <v>83</v>
      </c>
    </row>
    <row r="15" spans="1:5" ht="15" customHeight="1">
      <c r="A15" s="83" t="s">
        <v>73</v>
      </c>
      <c r="B15" s="80"/>
      <c r="C15" s="8">
        <v>39813</v>
      </c>
      <c r="D15" s="8">
        <v>40543</v>
      </c>
      <c r="E15" s="84" t="s">
        <v>96</v>
      </c>
    </row>
    <row r="16" spans="1:4" ht="15" customHeight="1">
      <c r="A16" s="19" t="s">
        <v>77</v>
      </c>
      <c r="B16" s="85"/>
      <c r="C16" s="13"/>
      <c r="D16" s="13"/>
    </row>
    <row r="17" spans="1:4" ht="9" customHeight="1">
      <c r="A17" s="19"/>
      <c r="B17" s="82"/>
      <c r="C17" s="14"/>
      <c r="D17" s="14"/>
    </row>
    <row r="18" spans="1:8" ht="15" customHeight="1">
      <c r="A18" s="18">
        <v>1</v>
      </c>
      <c r="B18" s="19" t="s">
        <v>72</v>
      </c>
      <c r="C18" s="123">
        <f>'2009 GRC  GRB'!C16</f>
        <v>2320065833</v>
      </c>
      <c r="D18" s="123">
        <f>'3.08 GRB'!E18</f>
        <v>2648893764</v>
      </c>
      <c r="E18" s="124">
        <f>D18-C18</f>
        <v>328827931</v>
      </c>
      <c r="G18" s="4"/>
      <c r="H18" s="91"/>
    </row>
    <row r="19" spans="1:8" ht="15" customHeight="1">
      <c r="A19" s="18">
        <v>2</v>
      </c>
      <c r="B19" s="86" t="s">
        <v>88</v>
      </c>
      <c r="C19" s="15">
        <f>'2009 GRC  GRB'!C17</f>
        <v>169771037</v>
      </c>
      <c r="D19" s="15">
        <f>'3.08 GRB'!E19</f>
        <v>139017695</v>
      </c>
      <c r="E19" s="5">
        <f>D19-C19</f>
        <v>-30753342</v>
      </c>
      <c r="G19" s="4"/>
      <c r="H19" s="91"/>
    </row>
    <row r="20" spans="1:8" ht="15" customHeight="1">
      <c r="A20" s="18">
        <v>3</v>
      </c>
      <c r="B20" s="19" t="s">
        <v>71</v>
      </c>
      <c r="C20" s="16">
        <f>'2009 GRC  GRB'!C18</f>
        <v>6692694</v>
      </c>
      <c r="D20" s="15">
        <f>'3.08 GRB'!E20</f>
        <v>7815443</v>
      </c>
      <c r="E20" s="5">
        <f>D20-C20</f>
        <v>1122749</v>
      </c>
      <c r="G20" s="4"/>
      <c r="H20" s="91"/>
    </row>
    <row r="21" spans="1:8" ht="15" customHeight="1">
      <c r="A21" s="18">
        <v>4</v>
      </c>
      <c r="B21" s="19" t="s">
        <v>76</v>
      </c>
      <c r="C21" s="6">
        <v>2496529564</v>
      </c>
      <c r="D21" s="24">
        <f>SUM(D18:D20)</f>
        <v>2795726902</v>
      </c>
      <c r="E21" s="24">
        <f>SUM(E18:E20)</f>
        <v>299197338</v>
      </c>
      <c r="G21" s="4"/>
      <c r="H21" s="91"/>
    </row>
    <row r="22" spans="1:8" ht="15" customHeight="1">
      <c r="A22" s="18"/>
      <c r="B22" s="19"/>
      <c r="C22" s="5"/>
      <c r="D22" s="5"/>
      <c r="G22" s="4"/>
      <c r="H22" s="91"/>
    </row>
    <row r="23" spans="1:8" ht="15" customHeight="1">
      <c r="A23" s="18">
        <v>5</v>
      </c>
      <c r="B23" s="19" t="s">
        <v>93</v>
      </c>
      <c r="C23" s="17">
        <f>'2009 GRC  GRB'!C21</f>
        <v>-740571678</v>
      </c>
      <c r="D23" s="15">
        <f>'3.08 GRB'!E23</f>
        <v>-857738071</v>
      </c>
      <c r="E23" s="5">
        <f aca="true" t="shared" si="0" ref="E23:E29">D23-C23</f>
        <v>-117166393</v>
      </c>
      <c r="G23" s="4"/>
      <c r="H23" s="91"/>
    </row>
    <row r="24" spans="1:8" ht="15" customHeight="1">
      <c r="A24" s="18">
        <v>7</v>
      </c>
      <c r="B24" s="19" t="s">
        <v>92</v>
      </c>
      <c r="C24" s="17">
        <f>'2009 GRC  GRB'!C22</f>
        <v>-96748366</v>
      </c>
      <c r="D24" s="15">
        <f>'3.08 GRB'!E24</f>
        <v>-66300024</v>
      </c>
      <c r="E24" s="5">
        <f t="shared" si="0"/>
        <v>30448342</v>
      </c>
      <c r="G24" s="4"/>
      <c r="H24" s="91"/>
    </row>
    <row r="25" spans="1:8" ht="15" customHeight="1">
      <c r="A25" s="18">
        <v>8</v>
      </c>
      <c r="B25" s="19" t="s">
        <v>84</v>
      </c>
      <c r="C25" s="15">
        <f>'2009 GRC  GRB'!C23</f>
        <v>-27028861</v>
      </c>
      <c r="D25" s="15">
        <f>'3.08 GRB'!E25</f>
        <v>-31761381</v>
      </c>
      <c r="E25" s="5">
        <f t="shared" si="0"/>
        <v>-4732520</v>
      </c>
      <c r="G25" s="4"/>
      <c r="H25" s="91"/>
    </row>
    <row r="26" spans="1:8" ht="15" customHeight="1">
      <c r="A26" s="18">
        <v>9</v>
      </c>
      <c r="B26" s="88" t="s">
        <v>91</v>
      </c>
      <c r="C26" s="15">
        <f>'2009 GRC  GRB'!C24</f>
        <v>3476667</v>
      </c>
      <c r="D26" s="15">
        <f>'3.08 GRB'!E26</f>
        <v>5164894</v>
      </c>
      <c r="E26" s="5">
        <f t="shared" si="0"/>
        <v>1688227</v>
      </c>
      <c r="G26" s="4"/>
      <c r="H26" s="91"/>
    </row>
    <row r="27" spans="1:8" ht="15" customHeight="1">
      <c r="A27" s="18">
        <v>10</v>
      </c>
      <c r="B27" s="19" t="s">
        <v>69</v>
      </c>
      <c r="C27" s="27">
        <f>'2009 GRC  GRB'!C25</f>
        <v>-212422716</v>
      </c>
      <c r="D27" s="15">
        <f>'3.08 GRB'!E27</f>
        <v>-273362371.61904216</v>
      </c>
      <c r="E27" s="5">
        <f t="shared" si="0"/>
        <v>-60939655.61904216</v>
      </c>
      <c r="G27" s="4"/>
      <c r="H27" s="91"/>
    </row>
    <row r="28" spans="1:8" ht="15" customHeight="1">
      <c r="A28" s="18">
        <v>11</v>
      </c>
      <c r="B28" s="114" t="s">
        <v>1</v>
      </c>
      <c r="C28" s="27">
        <v>0</v>
      </c>
      <c r="D28" s="122">
        <f>'3.08 GRB'!E28</f>
        <v>18506288.4960656</v>
      </c>
      <c r="E28" s="115">
        <f t="shared" si="0"/>
        <v>18506288.4960656</v>
      </c>
      <c r="G28" s="4"/>
      <c r="H28" s="91"/>
    </row>
    <row r="29" spans="1:8" ht="15" customHeight="1">
      <c r="A29" s="18">
        <v>12</v>
      </c>
      <c r="B29" s="19" t="s">
        <v>0</v>
      </c>
      <c r="C29" s="7">
        <f>'2009 GRC  GRB'!C26</f>
        <v>-6973756</v>
      </c>
      <c r="D29" s="15">
        <f>'3.08 GRB'!E29</f>
        <v>-8348081</v>
      </c>
      <c r="E29" s="5">
        <f t="shared" si="0"/>
        <v>-1374325</v>
      </c>
      <c r="G29" s="4"/>
      <c r="H29" s="91"/>
    </row>
    <row r="30" spans="1:8" ht="15" customHeight="1">
      <c r="A30" s="18">
        <v>13</v>
      </c>
      <c r="B30" s="88" t="s">
        <v>86</v>
      </c>
      <c r="C30" s="21">
        <v>-1080268710</v>
      </c>
      <c r="D30" s="25">
        <f>SUM(D23:D29)</f>
        <v>-1213838746.1229765</v>
      </c>
      <c r="E30" s="25">
        <f>SUM(E23:E29)</f>
        <v>-133570036.12297656</v>
      </c>
      <c r="G30" s="4"/>
      <c r="H30" s="91"/>
    </row>
    <row r="31" spans="1:8" ht="15" customHeight="1">
      <c r="A31" s="18"/>
      <c r="B31" s="19"/>
      <c r="C31" s="21"/>
      <c r="D31" s="21"/>
      <c r="G31" s="4"/>
      <c r="H31" s="91"/>
    </row>
    <row r="32" spans="1:8" ht="15" customHeight="1">
      <c r="A32" s="18">
        <v>14</v>
      </c>
      <c r="B32" s="19" t="s">
        <v>70</v>
      </c>
      <c r="C32" s="22">
        <v>1416260854</v>
      </c>
      <c r="D32" s="22">
        <f>+D30+D21</f>
        <v>1581888155.8770235</v>
      </c>
      <c r="E32" s="87">
        <f>D32-C32</f>
        <v>165627301.87702346</v>
      </c>
      <c r="G32" s="4"/>
      <c r="H32" s="91"/>
    </row>
    <row r="33" spans="1:8" ht="15" customHeight="1">
      <c r="A33" s="18">
        <v>15</v>
      </c>
      <c r="B33" s="89" t="s">
        <v>80</v>
      </c>
      <c r="C33" s="5">
        <f>'2009 GRC  GRB'!C30</f>
        <v>52980351.588905446</v>
      </c>
      <c r="D33" s="5">
        <f>'3.08 GRB'!E33</f>
        <v>78846955.58138533</v>
      </c>
      <c r="E33" s="5">
        <f>D33-C33</f>
        <v>25866603.992479883</v>
      </c>
      <c r="G33" s="4"/>
      <c r="H33" s="91"/>
    </row>
    <row r="34" spans="1:8" ht="15" customHeight="1" thickBot="1">
      <c r="A34" s="18">
        <v>16</v>
      </c>
      <c r="B34" s="2" t="s">
        <v>81</v>
      </c>
      <c r="C34" s="125">
        <v>1469241205.5889053</v>
      </c>
      <c r="D34" s="125">
        <f>+D32+D33</f>
        <v>1660735111.4584088</v>
      </c>
      <c r="E34" s="125">
        <f>D34-C34</f>
        <v>191493905.8695035</v>
      </c>
      <c r="G34" s="4"/>
      <c r="H34" s="91"/>
    </row>
    <row r="35" spans="1:4" ht="15" customHeight="1" thickTop="1">
      <c r="A35" s="18"/>
      <c r="C35" s="5"/>
      <c r="D35" s="5"/>
    </row>
    <row r="36" spans="1:2" ht="15" customHeight="1">
      <c r="A36" s="112"/>
      <c r="B36" s="64"/>
    </row>
    <row r="37" spans="1:4" ht="15" customHeight="1">
      <c r="A37" s="112"/>
      <c r="D37" s="5"/>
    </row>
    <row r="38" ht="15" customHeight="1">
      <c r="A38" s="78"/>
    </row>
    <row r="40" ht="15" customHeight="1">
      <c r="A40" s="112"/>
    </row>
    <row r="41" ht="15" customHeight="1">
      <c r="A41" s="112"/>
    </row>
  </sheetData>
  <sheetProtection/>
  <printOptions horizontalCentered="1"/>
  <pageMargins left="0.25" right="0.38" top="0.75" bottom="0.5" header="0.7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14" sqref="E14"/>
    </sheetView>
  </sheetViews>
  <sheetFormatPr defaultColWidth="9.140625" defaultRowHeight="15" customHeight="1"/>
  <cols>
    <col min="1" max="1" width="5.00390625" style="2" customWidth="1"/>
    <col min="2" max="2" width="46.57421875" style="2" customWidth="1"/>
    <col min="3" max="3" width="17.00390625" style="2" bestFit="1" customWidth="1"/>
    <col min="4" max="4" width="16.57421875" style="2" bestFit="1" customWidth="1"/>
    <col min="5" max="5" width="15.00390625" style="2" customWidth="1"/>
    <col min="6" max="6" width="8.28125" style="2" bestFit="1" customWidth="1"/>
    <col min="7" max="7" width="17.28125" style="2" bestFit="1" customWidth="1"/>
    <col min="8" max="16384" width="9.140625" style="2" customWidth="1"/>
  </cols>
  <sheetData>
    <row r="1" spans="1:6" ht="15" customHeight="1">
      <c r="A1" s="67"/>
      <c r="F1" s="60"/>
    </row>
    <row r="3" ht="15" customHeight="1">
      <c r="E3" s="121"/>
    </row>
    <row r="5" spans="1:6" ht="15" customHeight="1">
      <c r="A5" s="68" t="s">
        <v>87</v>
      </c>
      <c r="B5" s="69"/>
      <c r="C5" s="116"/>
      <c r="D5" s="116"/>
      <c r="E5" s="116"/>
      <c r="F5" s="116"/>
    </row>
    <row r="6" spans="1:6" ht="15" customHeight="1">
      <c r="A6" s="70" t="s">
        <v>79</v>
      </c>
      <c r="B6" s="69"/>
      <c r="C6" s="116"/>
      <c r="D6" s="116"/>
      <c r="E6" s="116"/>
      <c r="F6" s="116"/>
    </row>
    <row r="7" spans="1:6" ht="15" customHeight="1">
      <c r="A7" s="71" t="s">
        <v>2</v>
      </c>
      <c r="B7" s="72"/>
      <c r="C7" s="116"/>
      <c r="D7" s="116"/>
      <c r="E7" s="116"/>
      <c r="F7" s="116"/>
    </row>
    <row r="8" spans="1:2" ht="15" customHeight="1">
      <c r="A8" s="73"/>
      <c r="B8" s="72"/>
    </row>
    <row r="9" spans="1:4" ht="15" customHeight="1">
      <c r="A9" s="74"/>
      <c r="C9" s="75" t="s">
        <v>35</v>
      </c>
      <c r="D9" s="26" t="s">
        <v>34</v>
      </c>
    </row>
    <row r="10" spans="2:4" ht="15" customHeight="1">
      <c r="B10" s="76" t="s">
        <v>90</v>
      </c>
      <c r="C10" s="77">
        <f>' 3.05'!E36</f>
        <v>0.6651</v>
      </c>
      <c r="D10" s="23">
        <f>'NOL Allocation'!F34</f>
        <v>0.5566529549793683</v>
      </c>
    </row>
    <row r="11" spans="2:4" ht="15" customHeight="1">
      <c r="B11" s="78" t="s">
        <v>89</v>
      </c>
      <c r="C11" s="77">
        <f>' 3.05'!F36</f>
        <v>0.3349</v>
      </c>
      <c r="D11" s="23">
        <f>'NOL Allocation'!G34</f>
        <v>0.4433470450206317</v>
      </c>
    </row>
    <row r="12" spans="1:5" ht="15" customHeight="1">
      <c r="A12" s="79"/>
      <c r="B12" s="79"/>
      <c r="E12" s="80"/>
    </row>
    <row r="13" spans="1:5" ht="15" customHeight="1">
      <c r="A13" s="81"/>
      <c r="B13" s="81"/>
      <c r="C13" s="11" t="s">
        <v>60</v>
      </c>
      <c r="D13" s="11"/>
      <c r="E13" s="11" t="s">
        <v>101</v>
      </c>
    </row>
    <row r="14" spans="1:5" ht="15" customHeight="1">
      <c r="A14" s="20" t="s">
        <v>82</v>
      </c>
      <c r="B14" s="82" t="s">
        <v>74</v>
      </c>
      <c r="C14" s="12" t="s">
        <v>61</v>
      </c>
      <c r="D14" s="12" t="s">
        <v>97</v>
      </c>
      <c r="E14" s="12" t="s">
        <v>104</v>
      </c>
    </row>
    <row r="15" spans="1:6" ht="15" customHeight="1">
      <c r="A15" s="83" t="s">
        <v>73</v>
      </c>
      <c r="B15" s="80"/>
      <c r="C15" s="8">
        <v>40543</v>
      </c>
      <c r="D15" s="8" t="s">
        <v>98</v>
      </c>
      <c r="E15" s="8">
        <v>40543</v>
      </c>
      <c r="F15" s="84" t="s">
        <v>62</v>
      </c>
    </row>
    <row r="16" spans="1:4" ht="15" customHeight="1">
      <c r="A16" s="19" t="s">
        <v>77</v>
      </c>
      <c r="B16" s="85"/>
      <c r="C16" s="13"/>
      <c r="D16" s="13"/>
    </row>
    <row r="17" spans="1:4" ht="9" customHeight="1">
      <c r="A17" s="19"/>
      <c r="B17" s="82"/>
      <c r="C17" s="14"/>
      <c r="D17" s="14"/>
    </row>
    <row r="18" spans="1:8" ht="15" customHeight="1">
      <c r="A18" s="18">
        <v>1</v>
      </c>
      <c r="B18" s="19" t="s">
        <v>72</v>
      </c>
      <c r="C18" s="123">
        <v>2648893764</v>
      </c>
      <c r="D18" s="123">
        <v>0</v>
      </c>
      <c r="E18" s="124">
        <f>D18+C18</f>
        <v>2648893764</v>
      </c>
      <c r="G18" s="4"/>
      <c r="H18" s="91"/>
    </row>
    <row r="19" spans="1:8" ht="15" customHeight="1">
      <c r="A19" s="18">
        <v>2</v>
      </c>
      <c r="B19" s="86" t="s">
        <v>88</v>
      </c>
      <c r="C19" s="15">
        <v>139017695</v>
      </c>
      <c r="D19" s="15">
        <v>0</v>
      </c>
      <c r="E19" s="5">
        <f aca="true" t="shared" si="0" ref="E19:E29">D19+C19</f>
        <v>139017695</v>
      </c>
      <c r="G19" s="4"/>
      <c r="H19" s="91"/>
    </row>
    <row r="20" spans="1:8" ht="15" customHeight="1">
      <c r="A20" s="18">
        <v>3</v>
      </c>
      <c r="B20" s="19" t="s">
        <v>71</v>
      </c>
      <c r="C20" s="15">
        <v>7815443</v>
      </c>
      <c r="D20" s="15">
        <v>0</v>
      </c>
      <c r="E20" s="87">
        <f t="shared" si="0"/>
        <v>7815443</v>
      </c>
      <c r="G20" s="4"/>
      <c r="H20" s="91"/>
    </row>
    <row r="21" spans="1:8" ht="15" customHeight="1">
      <c r="A21" s="18">
        <v>4</v>
      </c>
      <c r="B21" s="19" t="s">
        <v>76</v>
      </c>
      <c r="C21" s="24">
        <v>2795726902</v>
      </c>
      <c r="D21" s="24">
        <f>SUM(D18:D20)</f>
        <v>0</v>
      </c>
      <c r="E21" s="5">
        <f t="shared" si="0"/>
        <v>2795726902</v>
      </c>
      <c r="G21" s="4"/>
      <c r="H21" s="91"/>
    </row>
    <row r="22" spans="1:8" ht="15" customHeight="1">
      <c r="A22" s="18"/>
      <c r="B22" s="19"/>
      <c r="C22" s="5"/>
      <c r="D22" s="5"/>
      <c r="G22" s="4"/>
      <c r="H22" s="91"/>
    </row>
    <row r="23" spans="1:8" ht="15" customHeight="1">
      <c r="A23" s="18">
        <v>5</v>
      </c>
      <c r="B23" s="19" t="s">
        <v>93</v>
      </c>
      <c r="C23" s="15">
        <v>-857738071</v>
      </c>
      <c r="D23" s="15">
        <v>0</v>
      </c>
      <c r="E23" s="5">
        <f t="shared" si="0"/>
        <v>-857738071</v>
      </c>
      <c r="G23" s="4"/>
      <c r="H23" s="91"/>
    </row>
    <row r="24" spans="1:8" ht="15" customHeight="1">
      <c r="A24" s="18">
        <v>7</v>
      </c>
      <c r="B24" s="19" t="s">
        <v>92</v>
      </c>
      <c r="C24" s="17">
        <v>-66300024</v>
      </c>
      <c r="D24" s="17">
        <v>0</v>
      </c>
      <c r="E24" s="5">
        <f t="shared" si="0"/>
        <v>-66300024</v>
      </c>
      <c r="G24" s="4"/>
      <c r="H24" s="91"/>
    </row>
    <row r="25" spans="1:8" ht="15" customHeight="1">
      <c r="A25" s="18">
        <v>8</v>
      </c>
      <c r="B25" s="19" t="s">
        <v>84</v>
      </c>
      <c r="C25" s="15">
        <v>-31761381</v>
      </c>
      <c r="D25" s="15">
        <v>0</v>
      </c>
      <c r="E25" s="5">
        <f t="shared" si="0"/>
        <v>-31761381</v>
      </c>
      <c r="G25" s="4"/>
      <c r="H25" s="91"/>
    </row>
    <row r="26" spans="1:8" ht="15" customHeight="1">
      <c r="A26" s="18">
        <v>9</v>
      </c>
      <c r="B26" s="88" t="s">
        <v>91</v>
      </c>
      <c r="C26" s="15">
        <v>5164894</v>
      </c>
      <c r="D26" s="15">
        <v>0</v>
      </c>
      <c r="E26" s="5">
        <f t="shared" si="0"/>
        <v>5164894</v>
      </c>
      <c r="G26" s="4"/>
      <c r="H26" s="91"/>
    </row>
    <row r="27" spans="1:8" ht="15" customHeight="1">
      <c r="A27" s="18">
        <v>10</v>
      </c>
      <c r="B27" s="19" t="s">
        <v>69</v>
      </c>
      <c r="C27" s="15">
        <v>-297926670</v>
      </c>
      <c r="D27" s="110">
        <v>24564298.380957842</v>
      </c>
      <c r="E27" s="115">
        <f t="shared" si="0"/>
        <v>-273362371.61904216</v>
      </c>
      <c r="F27" s="119" t="s">
        <v>63</v>
      </c>
      <c r="G27" s="113"/>
      <c r="H27" s="91"/>
    </row>
    <row r="28" spans="1:8" ht="15" customHeight="1">
      <c r="A28" s="18">
        <v>11</v>
      </c>
      <c r="B28" s="114" t="s">
        <v>1</v>
      </c>
      <c r="C28" s="110">
        <v>9676249.996065604</v>
      </c>
      <c r="D28" s="110">
        <v>8830038.5</v>
      </c>
      <c r="E28" s="115">
        <f t="shared" si="0"/>
        <v>18506288.4960656</v>
      </c>
      <c r="F28" s="119" t="s">
        <v>64</v>
      </c>
      <c r="G28" s="4"/>
      <c r="H28" s="91"/>
    </row>
    <row r="29" spans="1:8" ht="15" customHeight="1">
      <c r="A29" s="18">
        <v>12</v>
      </c>
      <c r="B29" s="19" t="s">
        <v>0</v>
      </c>
      <c r="C29" s="15">
        <v>-8348081</v>
      </c>
      <c r="D29" s="15">
        <v>0</v>
      </c>
      <c r="E29" s="5">
        <f t="shared" si="0"/>
        <v>-8348081</v>
      </c>
      <c r="G29" s="4"/>
      <c r="H29" s="91"/>
    </row>
    <row r="30" spans="1:8" ht="15" customHeight="1">
      <c r="A30" s="18">
        <v>13</v>
      </c>
      <c r="B30" s="88" t="s">
        <v>86</v>
      </c>
      <c r="C30" s="25">
        <v>-1247233083.0039344</v>
      </c>
      <c r="D30" s="25">
        <v>33394336.880957842</v>
      </c>
      <c r="E30" s="25">
        <f>SUM(E23:E29)</f>
        <v>-1213838746.1229765</v>
      </c>
      <c r="G30" s="4"/>
      <c r="H30" s="91"/>
    </row>
    <row r="31" spans="1:8" ht="15" customHeight="1">
      <c r="A31" s="18"/>
      <c r="B31" s="19"/>
      <c r="C31" s="21"/>
      <c r="D31" s="21"/>
      <c r="G31" s="4"/>
      <c r="H31" s="91"/>
    </row>
    <row r="32" spans="1:8" ht="15" customHeight="1">
      <c r="A32" s="18">
        <v>14</v>
      </c>
      <c r="B32" s="19" t="s">
        <v>70</v>
      </c>
      <c r="C32" s="22">
        <v>1548493818.9960656</v>
      </c>
      <c r="D32" s="22">
        <v>33394336.880957842</v>
      </c>
      <c r="E32" s="87">
        <f>D32+C32</f>
        <v>1581888155.8770235</v>
      </c>
      <c r="G32" s="4"/>
      <c r="H32" s="91"/>
    </row>
    <row r="33" spans="1:8" ht="15" customHeight="1">
      <c r="A33" s="18">
        <v>15</v>
      </c>
      <c r="B33" s="89" t="s">
        <v>80</v>
      </c>
      <c r="C33" s="5">
        <v>85440377.56359468</v>
      </c>
      <c r="D33" s="5">
        <v>-6593421.982209355</v>
      </c>
      <c r="E33" s="90">
        <f>D33+C33</f>
        <v>78846955.58138533</v>
      </c>
      <c r="F33" s="119" t="s">
        <v>65</v>
      </c>
      <c r="G33" s="4"/>
      <c r="H33" s="91"/>
    </row>
    <row r="34" spans="1:8" ht="15" customHeight="1" thickBot="1">
      <c r="A34" s="18">
        <v>16</v>
      </c>
      <c r="B34" s="2" t="s">
        <v>81</v>
      </c>
      <c r="C34" s="125">
        <v>1633934196.5596602</v>
      </c>
      <c r="D34" s="125">
        <v>26800914.898748487</v>
      </c>
      <c r="E34" s="125">
        <f>D34+C34</f>
        <v>1660735111.4584086</v>
      </c>
      <c r="G34" s="4"/>
      <c r="H34" s="91"/>
    </row>
    <row r="35" spans="1:4" ht="15" customHeight="1" thickTop="1">
      <c r="A35" s="18"/>
      <c r="C35" s="5"/>
      <c r="D35" s="5"/>
    </row>
    <row r="36" spans="1:2" ht="15" customHeight="1">
      <c r="A36" s="111" t="s">
        <v>66</v>
      </c>
      <c r="B36" s="64"/>
    </row>
    <row r="37" ht="12.75">
      <c r="A37" t="s">
        <v>68</v>
      </c>
    </row>
    <row r="38" ht="12.75">
      <c r="A38" t="s">
        <v>67</v>
      </c>
    </row>
    <row r="39" ht="12.75">
      <c r="A39" t="s">
        <v>99</v>
      </c>
    </row>
    <row r="40" ht="15" customHeight="1">
      <c r="A40" s="112"/>
    </row>
    <row r="41" ht="15" customHeight="1">
      <c r="A41" s="112"/>
    </row>
    <row r="42" ht="15" customHeight="1">
      <c r="A42" s="112"/>
    </row>
  </sheetData>
  <sheetProtection/>
  <printOptions/>
  <pageMargins left="0.7" right="0.7" top="0.75" bottom="0.75" header="0.3" footer="0.3"/>
  <pageSetup horizontalDpi="600" verticalDpi="600" orientation="portrait" scale="85" r:id="rId3"/>
  <headerFooter>
    <oddHeader>&amp;R&amp;"Arial,Bold"&amp;8Docket Nos UE-11____
Exhibit No.__(MJS-03)
Page 3.08
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7109375" style="3" customWidth="1"/>
    <col min="2" max="2" width="50.140625" style="3" customWidth="1"/>
    <col min="3" max="4" width="15.57421875" style="3" bestFit="1" customWidth="1"/>
    <col min="5" max="5" width="16.140625" style="3" bestFit="1" customWidth="1"/>
    <col min="6" max="16384" width="9.140625" style="3" customWidth="1"/>
  </cols>
  <sheetData>
    <row r="2" ht="12.75">
      <c r="B2" s="3" t="s">
        <v>32</v>
      </c>
    </row>
    <row r="3" ht="12.75">
      <c r="B3" s="3" t="s">
        <v>87</v>
      </c>
    </row>
    <row r="4" ht="12.75">
      <c r="B4" s="3" t="s">
        <v>79</v>
      </c>
    </row>
    <row r="5" ht="12.75">
      <c r="B5" s="3" t="s">
        <v>28</v>
      </c>
    </row>
    <row r="8" spans="3:4" ht="12.75">
      <c r="C8" s="3" t="s">
        <v>90</v>
      </c>
      <c r="D8" s="61">
        <v>0.6462</v>
      </c>
    </row>
    <row r="9" spans="3:4" ht="12.75">
      <c r="C9" s="3" t="s">
        <v>89</v>
      </c>
      <c r="D9" s="61">
        <v>0.3538</v>
      </c>
    </row>
    <row r="10" spans="3:5" ht="12.75">
      <c r="C10" s="9"/>
      <c r="D10" s="9"/>
      <c r="E10" s="9" t="s">
        <v>30</v>
      </c>
    </row>
    <row r="11" spans="3:5" ht="12.75">
      <c r="C11" s="9" t="s">
        <v>75</v>
      </c>
      <c r="D11" s="9" t="s">
        <v>29</v>
      </c>
      <c r="E11" s="9" t="s">
        <v>31</v>
      </c>
    </row>
    <row r="12" spans="1:5" ht="12.75">
      <c r="A12" s="65" t="s">
        <v>82</v>
      </c>
      <c r="B12" s="3" t="s">
        <v>74</v>
      </c>
      <c r="C12" s="9" t="s">
        <v>83</v>
      </c>
      <c r="D12" s="9" t="s">
        <v>83</v>
      </c>
      <c r="E12" s="9" t="s">
        <v>83</v>
      </c>
    </row>
    <row r="13" spans="1:5" ht="12.75">
      <c r="A13" s="65" t="s">
        <v>73</v>
      </c>
      <c r="C13" s="66" t="s">
        <v>26</v>
      </c>
      <c r="D13" s="66" t="s">
        <v>26</v>
      </c>
      <c r="E13" s="66" t="s">
        <v>26</v>
      </c>
    </row>
    <row r="14" ht="12.75">
      <c r="A14" s="3" t="s">
        <v>77</v>
      </c>
    </row>
    <row r="16" spans="1:5" ht="12.75">
      <c r="A16" s="3">
        <v>1</v>
      </c>
      <c r="B16" s="3" t="s">
        <v>72</v>
      </c>
      <c r="C16" s="62">
        <v>2320065833</v>
      </c>
      <c r="D16" s="62">
        <v>2320065833</v>
      </c>
      <c r="E16" s="62">
        <v>0</v>
      </c>
    </row>
    <row r="17" spans="1:5" ht="12.75">
      <c r="A17" s="3">
        <v>2</v>
      </c>
      <c r="B17" s="3" t="s">
        <v>88</v>
      </c>
      <c r="C17" s="62">
        <v>169771037</v>
      </c>
      <c r="D17" s="62">
        <v>169771037</v>
      </c>
      <c r="E17" s="62">
        <v>0</v>
      </c>
    </row>
    <row r="18" spans="1:5" ht="12.75">
      <c r="A18" s="3">
        <v>3</v>
      </c>
      <c r="B18" s="3" t="s">
        <v>71</v>
      </c>
      <c r="C18" s="62">
        <v>6692694</v>
      </c>
      <c r="D18" s="62">
        <v>6692694</v>
      </c>
      <c r="E18" s="62">
        <v>0</v>
      </c>
    </row>
    <row r="19" spans="1:5" ht="13.5" thickBot="1">
      <c r="A19" s="3">
        <v>4</v>
      </c>
      <c r="B19" s="3" t="s">
        <v>76</v>
      </c>
      <c r="C19" s="63">
        <v>2496529564</v>
      </c>
      <c r="D19" s="63">
        <v>2496529564</v>
      </c>
      <c r="E19" s="63">
        <v>0</v>
      </c>
    </row>
    <row r="20" spans="3:5" ht="12.75">
      <c r="C20" s="62"/>
      <c r="D20" s="62">
        <v>0</v>
      </c>
      <c r="E20" s="62">
        <v>0</v>
      </c>
    </row>
    <row r="21" spans="1:5" ht="12.75">
      <c r="A21" s="3">
        <v>5</v>
      </c>
      <c r="B21" s="3" t="s">
        <v>93</v>
      </c>
      <c r="C21" s="62">
        <v>-740571678</v>
      </c>
      <c r="D21" s="62">
        <v>-740571678</v>
      </c>
      <c r="E21" s="62">
        <v>0</v>
      </c>
    </row>
    <row r="22" spans="1:5" ht="12.75">
      <c r="A22" s="3">
        <v>7</v>
      </c>
      <c r="B22" s="3" t="s">
        <v>92</v>
      </c>
      <c r="C22" s="62">
        <v>-96748366</v>
      </c>
      <c r="D22" s="62">
        <v>-96748366</v>
      </c>
      <c r="E22" s="62">
        <v>0</v>
      </c>
    </row>
    <row r="23" spans="1:5" ht="12.75">
      <c r="A23" s="3">
        <v>8</v>
      </c>
      <c r="B23" s="3" t="s">
        <v>84</v>
      </c>
      <c r="C23" s="62">
        <v>-27028861</v>
      </c>
      <c r="D23" s="62">
        <v>-27028861</v>
      </c>
      <c r="E23" s="62">
        <v>0</v>
      </c>
    </row>
    <row r="24" spans="1:5" ht="12.75">
      <c r="A24" s="3">
        <v>9</v>
      </c>
      <c r="B24" s="3" t="s">
        <v>91</v>
      </c>
      <c r="C24" s="62">
        <v>3476667</v>
      </c>
      <c r="D24" s="62">
        <v>3476667</v>
      </c>
      <c r="E24" s="62">
        <v>0</v>
      </c>
    </row>
    <row r="25" spans="1:5" ht="12.75">
      <c r="A25" s="3">
        <v>10</v>
      </c>
      <c r="B25" s="3" t="s">
        <v>85</v>
      </c>
      <c r="C25" s="62">
        <v>-212422716</v>
      </c>
      <c r="D25" s="62">
        <v>-212422716</v>
      </c>
      <c r="E25" s="62">
        <v>0</v>
      </c>
    </row>
    <row r="26" spans="1:5" ht="12.75">
      <c r="A26" s="3">
        <v>11</v>
      </c>
      <c r="B26" s="3" t="s">
        <v>0</v>
      </c>
      <c r="C26" s="62">
        <v>-6973756</v>
      </c>
      <c r="D26" s="62"/>
      <c r="E26" s="62">
        <v>-6973756</v>
      </c>
    </row>
    <row r="27" spans="2:5" ht="13.5" thickBot="1">
      <c r="B27" s="3" t="s">
        <v>86</v>
      </c>
      <c r="C27" s="63">
        <v>-1080268710</v>
      </c>
      <c r="D27" s="63">
        <v>-1073294954</v>
      </c>
      <c r="E27" s="63">
        <v>-6973756</v>
      </c>
    </row>
    <row r="28" spans="3:5" ht="12.75">
      <c r="C28" s="62"/>
      <c r="D28" s="62"/>
      <c r="E28" s="62"/>
    </row>
    <row r="29" spans="1:5" ht="12.75">
      <c r="A29" s="3">
        <v>12</v>
      </c>
      <c r="B29" s="3" t="s">
        <v>70</v>
      </c>
      <c r="C29" s="62">
        <v>1416260854</v>
      </c>
      <c r="D29" s="62">
        <v>1423234610</v>
      </c>
      <c r="E29" s="62">
        <v>-6973756</v>
      </c>
    </row>
    <row r="30" spans="1:5" ht="12.75">
      <c r="A30" s="3">
        <v>13</v>
      </c>
      <c r="B30" s="3" t="s">
        <v>80</v>
      </c>
      <c r="C30" s="62">
        <v>52980351.588905446</v>
      </c>
      <c r="D30" s="62">
        <v>52980351.588905446</v>
      </c>
      <c r="E30" s="62">
        <v>0</v>
      </c>
    </row>
    <row r="31" spans="1:5" ht="13.5" thickBot="1">
      <c r="A31" s="3">
        <v>14</v>
      </c>
      <c r="B31" s="3" t="s">
        <v>81</v>
      </c>
      <c r="C31" s="63">
        <v>1469241205.5889053</v>
      </c>
      <c r="D31" s="63">
        <v>1476214961.5889053</v>
      </c>
      <c r="E31" s="63">
        <v>-6973756</v>
      </c>
    </row>
  </sheetData>
  <sheetProtection/>
  <printOptions/>
  <pageMargins left="0.45" right="0.45" top="0.75" bottom="0.7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J22" sqref="J22"/>
    </sheetView>
  </sheetViews>
  <sheetFormatPr defaultColWidth="9.140625" defaultRowHeight="15" customHeight="1"/>
  <cols>
    <col min="1" max="1" width="4.7109375" style="41" customWidth="1"/>
    <col min="2" max="2" width="1.7109375" style="41" customWidth="1"/>
    <col min="3" max="3" width="49.57421875" style="41" bestFit="1" customWidth="1"/>
    <col min="4" max="4" width="10.00390625" style="42" customWidth="1"/>
    <col min="5" max="5" width="14.140625" style="41" customWidth="1"/>
    <col min="6" max="6" width="16.00390625" style="41" customWidth="1"/>
    <col min="7" max="7" width="14.421875" style="41" customWidth="1"/>
    <col min="8" max="8" width="9.140625" style="41" customWidth="1"/>
    <col min="9" max="9" width="9.00390625" style="41" hidden="1" customWidth="1"/>
    <col min="10" max="11" width="9.140625" style="41" customWidth="1"/>
    <col min="12" max="12" width="12.421875" style="41" bestFit="1" customWidth="1"/>
    <col min="13" max="13" width="12.7109375" style="41" customWidth="1"/>
    <col min="14" max="14" width="12.57421875" style="41" bestFit="1" customWidth="1"/>
    <col min="15" max="16384" width="9.140625" style="41" customWidth="1"/>
  </cols>
  <sheetData>
    <row r="1" ht="15" customHeight="1">
      <c r="G1" s="43"/>
    </row>
    <row r="2" spans="1:7" ht="14.25" customHeight="1">
      <c r="A2" s="44" t="s">
        <v>3</v>
      </c>
      <c r="B2" s="44"/>
      <c r="C2" s="44"/>
      <c r="D2" s="44"/>
      <c r="E2" s="44"/>
      <c r="F2" s="44"/>
      <c r="G2" s="44"/>
    </row>
    <row r="3" spans="1:7" ht="15" customHeight="1">
      <c r="A3" s="44"/>
      <c r="B3" s="44"/>
      <c r="C3" s="44"/>
      <c r="D3" s="44"/>
      <c r="E3" s="44"/>
      <c r="F3" s="44"/>
      <c r="G3" s="44"/>
    </row>
    <row r="4" spans="1:7" ht="15" customHeight="1">
      <c r="A4" s="44" t="s">
        <v>4</v>
      </c>
      <c r="B4" s="44"/>
      <c r="C4" s="44"/>
      <c r="D4" s="44"/>
      <c r="E4" s="44"/>
      <c r="F4" s="44"/>
      <c r="G4" s="44"/>
    </row>
    <row r="5" spans="1:7" ht="15" customHeight="1">
      <c r="A5" s="44" t="s">
        <v>5</v>
      </c>
      <c r="B5" s="44"/>
      <c r="C5" s="44"/>
      <c r="D5" s="44"/>
      <c r="E5" s="44"/>
      <c r="F5" s="44"/>
      <c r="G5" s="44"/>
    </row>
    <row r="6" spans="3:4" s="45" customFormat="1" ht="15" customHeight="1">
      <c r="C6" s="46"/>
      <c r="D6" s="46"/>
    </row>
    <row r="7" spans="1:7" s="45" customFormat="1" ht="15" customHeight="1">
      <c r="A7" s="47" t="s">
        <v>6</v>
      </c>
      <c r="B7" s="47"/>
      <c r="C7" s="47" t="s">
        <v>74</v>
      </c>
      <c r="D7" s="47"/>
      <c r="E7" s="47" t="s">
        <v>90</v>
      </c>
      <c r="F7" s="47" t="s">
        <v>89</v>
      </c>
      <c r="G7" s="47" t="s">
        <v>75</v>
      </c>
    </row>
    <row r="8" s="45" customFormat="1" ht="29.25" customHeight="1">
      <c r="D8" s="46"/>
    </row>
    <row r="9" spans="1:9" s="45" customFormat="1" ht="15" customHeight="1">
      <c r="A9" s="48">
        <v>1</v>
      </c>
      <c r="B9" s="48" t="s">
        <v>7</v>
      </c>
      <c r="C9" s="49" t="s">
        <v>8</v>
      </c>
      <c r="D9" s="50">
        <v>40543</v>
      </c>
      <c r="E9" s="28">
        <v>1078501</v>
      </c>
      <c r="F9" s="28">
        <v>750811</v>
      </c>
      <c r="G9" s="28">
        <f>SUM(E9:F9)</f>
        <v>1829312</v>
      </c>
      <c r="I9" s="45" t="s">
        <v>9</v>
      </c>
    </row>
    <row r="10" spans="2:7" s="45" customFormat="1" ht="18.75" customHeight="1" thickBot="1">
      <c r="B10" s="46"/>
      <c r="C10" s="51" t="s">
        <v>10</v>
      </c>
      <c r="D10" s="46"/>
      <c r="E10" s="29">
        <f>ROUND(+E9/G9,4)</f>
        <v>0.5896</v>
      </c>
      <c r="F10" s="29">
        <f>ROUND(+F9/G9,4)</f>
        <v>0.4104</v>
      </c>
      <c r="G10" s="30">
        <f>SUM(E10:F10)</f>
        <v>1</v>
      </c>
    </row>
    <row r="11" spans="1:4" s="45" customFormat="1" ht="15" customHeight="1" thickTop="1">
      <c r="A11" s="46"/>
      <c r="B11" s="46"/>
      <c r="D11" s="50"/>
    </row>
    <row r="12" spans="1:8" s="45" customFormat="1" ht="15" customHeight="1">
      <c r="A12" s="48">
        <v>2</v>
      </c>
      <c r="B12" s="48" t="s">
        <v>7</v>
      </c>
      <c r="C12" s="49" t="s">
        <v>11</v>
      </c>
      <c r="D12" s="50">
        <v>40543</v>
      </c>
      <c r="E12" s="31">
        <v>706127</v>
      </c>
      <c r="F12" s="31">
        <v>408431</v>
      </c>
      <c r="G12" s="31">
        <f>SUM(E12:F12)</f>
        <v>1114558</v>
      </c>
      <c r="H12" s="52"/>
    </row>
    <row r="13" spans="2:7" s="45" customFormat="1" ht="18.75" customHeight="1" thickBot="1">
      <c r="B13" s="46"/>
      <c r="C13" s="51" t="s">
        <v>10</v>
      </c>
      <c r="D13" s="46"/>
      <c r="E13" s="29">
        <f>ROUND(+E12/G12,4)</f>
        <v>0.6335</v>
      </c>
      <c r="F13" s="29">
        <f>ROUND(+F12/G12,4)</f>
        <v>0.3665</v>
      </c>
      <c r="G13" s="30">
        <f>SUM(E13:F13)</f>
        <v>1</v>
      </c>
    </row>
    <row r="14" spans="1:4" s="45" customFormat="1" ht="15" customHeight="1" thickTop="1">
      <c r="A14" s="46"/>
      <c r="B14" s="46"/>
      <c r="D14" s="46"/>
    </row>
    <row r="15" spans="1:4" s="45" customFormat="1" ht="15" customHeight="1">
      <c r="A15" s="48">
        <v>3</v>
      </c>
      <c r="B15" s="48" t="s">
        <v>7</v>
      </c>
      <c r="C15" s="49" t="s">
        <v>12</v>
      </c>
      <c r="D15" s="46"/>
    </row>
    <row r="16" spans="1:7" s="45" customFormat="1" ht="15" customHeight="1">
      <c r="A16" s="46"/>
      <c r="B16" s="46"/>
      <c r="C16" s="53" t="s">
        <v>13</v>
      </c>
      <c r="D16" s="50">
        <v>40543</v>
      </c>
      <c r="E16" s="32">
        <v>3457231764</v>
      </c>
      <c r="F16" s="32">
        <v>2533527615</v>
      </c>
      <c r="G16" s="32">
        <f>SUM(E16:F16)</f>
        <v>5990759379</v>
      </c>
    </row>
    <row r="17" spans="1:7" s="45" customFormat="1" ht="15" customHeight="1">
      <c r="A17" s="46"/>
      <c r="B17" s="46"/>
      <c r="C17" s="53" t="s">
        <v>14</v>
      </c>
      <c r="D17" s="50">
        <v>40543</v>
      </c>
      <c r="E17" s="33">
        <v>425086614</v>
      </c>
      <c r="F17" s="33">
        <v>0</v>
      </c>
      <c r="G17" s="33">
        <f>SUM(E17:F17)</f>
        <v>425086614</v>
      </c>
    </row>
    <row r="18" spans="1:7" s="45" customFormat="1" ht="15" customHeight="1">
      <c r="A18" s="46"/>
      <c r="B18" s="46"/>
      <c r="C18" s="53" t="s">
        <v>15</v>
      </c>
      <c r="D18" s="50">
        <v>40543</v>
      </c>
      <c r="E18" s="33">
        <v>136171270.25833333</v>
      </c>
      <c r="F18" s="33">
        <v>47516627.65083333</v>
      </c>
      <c r="G18" s="33">
        <f>SUM(E18:F18)</f>
        <v>183687897.90916666</v>
      </c>
    </row>
    <row r="19" spans="1:7" s="45" customFormat="1" ht="15" customHeight="1">
      <c r="A19" s="46"/>
      <c r="B19" s="46"/>
      <c r="C19" s="53" t="s">
        <v>75</v>
      </c>
      <c r="D19" s="54"/>
      <c r="E19" s="34">
        <f>SUM(E16:E18)</f>
        <v>4018489648.258333</v>
      </c>
      <c r="F19" s="34">
        <f>SUM(F16:F18)</f>
        <v>2581044242.650833</v>
      </c>
      <c r="G19" s="34">
        <f>SUM(E19:F19)</f>
        <v>6599533890.909166</v>
      </c>
    </row>
    <row r="20" spans="2:7" s="45" customFormat="1" ht="18.75" customHeight="1" thickBot="1">
      <c r="B20" s="46"/>
      <c r="C20" s="51" t="s">
        <v>10</v>
      </c>
      <c r="D20" s="46"/>
      <c r="E20" s="29">
        <f>ROUND(+E19/G19,4)</f>
        <v>0.6089</v>
      </c>
      <c r="F20" s="29">
        <f>ROUND(+F19/G19,4)</f>
        <v>0.3911</v>
      </c>
      <c r="G20" s="30">
        <f>SUM(E20:F20)</f>
        <v>1</v>
      </c>
    </row>
    <row r="21" spans="1:4" s="45" customFormat="1" ht="15" customHeight="1" thickTop="1">
      <c r="A21" s="46"/>
      <c r="B21" s="46"/>
      <c r="D21" s="46"/>
    </row>
    <row r="22" spans="1:4" s="45" customFormat="1" ht="15" customHeight="1">
      <c r="A22" s="48">
        <v>4</v>
      </c>
      <c r="B22" s="48" t="s">
        <v>7</v>
      </c>
      <c r="C22" s="49" t="s">
        <v>16</v>
      </c>
      <c r="D22" s="46" t="s">
        <v>78</v>
      </c>
    </row>
    <row r="23" spans="1:7" s="45" customFormat="1" ht="15" customHeight="1">
      <c r="A23" s="46"/>
      <c r="B23" s="46"/>
      <c r="C23" s="53" t="s">
        <v>17</v>
      </c>
      <c r="D23" s="50">
        <v>40543</v>
      </c>
      <c r="E23" s="28">
        <f>+E9</f>
        <v>1078501</v>
      </c>
      <c r="F23" s="28">
        <f>+F9</f>
        <v>750811</v>
      </c>
      <c r="G23" s="28">
        <f>SUM(E23:F23)</f>
        <v>1829312</v>
      </c>
    </row>
    <row r="24" spans="1:7" s="45" customFormat="1" ht="15" customHeight="1">
      <c r="A24" s="46"/>
      <c r="B24" s="46"/>
      <c r="C24" s="51" t="s">
        <v>18</v>
      </c>
      <c r="D24" s="46"/>
      <c r="E24" s="35">
        <f>+E23/G23</f>
        <v>0.5895664599587167</v>
      </c>
      <c r="F24" s="35">
        <f>+F23/G23</f>
        <v>0.4104335400412833</v>
      </c>
      <c r="G24" s="55">
        <f>SUM(E24:F24)</f>
        <v>1</v>
      </c>
    </row>
    <row r="25" spans="1:4" s="45" customFormat="1" ht="15" customHeight="1">
      <c r="A25" s="46"/>
      <c r="B25" s="46"/>
      <c r="D25" s="46"/>
    </row>
    <row r="26" spans="1:7" s="45" customFormat="1" ht="15" customHeight="1">
      <c r="A26" s="46"/>
      <c r="B26" s="46"/>
      <c r="C26" s="45" t="s">
        <v>19</v>
      </c>
      <c r="D26" s="50">
        <v>40543</v>
      </c>
      <c r="E26" s="28">
        <v>47628712.22244404</v>
      </c>
      <c r="F26" s="28">
        <v>23754416.951529805</v>
      </c>
      <c r="G26" s="56">
        <f>SUM(E26:F26)</f>
        <v>71383129.17397384</v>
      </c>
    </row>
    <row r="27" spans="1:7" s="45" customFormat="1" ht="15" customHeight="1">
      <c r="A27" s="46"/>
      <c r="B27" s="46"/>
      <c r="C27" s="51" t="s">
        <v>18</v>
      </c>
      <c r="D27" s="46"/>
      <c r="E27" s="35">
        <f>+E26/G26</f>
        <v>0.6672264549563818</v>
      </c>
      <c r="F27" s="35">
        <f>+F26/G26</f>
        <v>0.3327735450436182</v>
      </c>
      <c r="G27" s="55">
        <f>SUM(E27:F27)</f>
        <v>1</v>
      </c>
    </row>
    <row r="28" spans="1:4" s="45" customFormat="1" ht="15" customHeight="1">
      <c r="A28" s="46"/>
      <c r="B28" s="46"/>
      <c r="D28" s="46"/>
    </row>
    <row r="29" spans="1:7" s="45" customFormat="1" ht="15" customHeight="1">
      <c r="A29" s="46"/>
      <c r="B29" s="46"/>
      <c r="C29" s="45" t="s">
        <v>20</v>
      </c>
      <c r="D29" s="50">
        <v>40543</v>
      </c>
      <c r="E29" s="28">
        <v>69836081.47239268</v>
      </c>
      <c r="F29" s="28">
        <v>27914823.18653493</v>
      </c>
      <c r="G29" s="36">
        <f>SUM(E29:F29)</f>
        <v>97750904.6589276</v>
      </c>
    </row>
    <row r="30" spans="1:7" s="45" customFormat="1" ht="15" customHeight="1">
      <c r="A30" s="46"/>
      <c r="B30" s="46"/>
      <c r="C30" s="51" t="s">
        <v>18</v>
      </c>
      <c r="D30" s="46"/>
      <c r="E30" s="35">
        <f>+E29/G29</f>
        <v>0.7144290041720298</v>
      </c>
      <c r="F30" s="35">
        <f>+F29/G29</f>
        <v>0.28557099582797024</v>
      </c>
      <c r="G30" s="55">
        <f>SUM(E30:F30)</f>
        <v>1</v>
      </c>
    </row>
    <row r="31" spans="1:4" s="45" customFormat="1" ht="15" customHeight="1">
      <c r="A31" s="46"/>
      <c r="B31" s="46"/>
      <c r="D31" s="46"/>
    </row>
    <row r="32" spans="1:7" s="45" customFormat="1" ht="15" customHeight="1">
      <c r="A32" s="46"/>
      <c r="B32" s="46"/>
      <c r="C32" s="45" t="s">
        <v>21</v>
      </c>
      <c r="D32" s="50">
        <v>40543</v>
      </c>
      <c r="E32" s="28">
        <v>3879978868.59125</v>
      </c>
      <c r="F32" s="28">
        <v>1750859729.093334</v>
      </c>
      <c r="G32" s="28">
        <f>SUM(E32:F32)</f>
        <v>5630838597.684584</v>
      </c>
    </row>
    <row r="33" spans="1:7" s="45" customFormat="1" ht="15" customHeight="1">
      <c r="A33" s="46"/>
      <c r="B33" s="46"/>
      <c r="C33" s="51" t="s">
        <v>18</v>
      </c>
      <c r="D33" s="46"/>
      <c r="E33" s="35">
        <f>+E32/G32</f>
        <v>0.6890587967104417</v>
      </c>
      <c r="F33" s="35">
        <f>+F32/G32</f>
        <v>0.3109412032895584</v>
      </c>
      <c r="G33" s="55">
        <f>SUM(E33:F33)</f>
        <v>1</v>
      </c>
    </row>
    <row r="34" spans="1:7" s="45" customFormat="1" ht="15" customHeight="1">
      <c r="A34" s="46"/>
      <c r="D34" s="46"/>
      <c r="E34" s="57"/>
      <c r="F34" s="57"/>
      <c r="G34" s="57"/>
    </row>
    <row r="35" spans="1:12" s="45" customFormat="1" ht="15" customHeight="1">
      <c r="A35" s="46"/>
      <c r="C35" s="45" t="s">
        <v>22</v>
      </c>
      <c r="D35" s="46"/>
      <c r="E35" s="37">
        <f>+E33+E30+E27+E24</f>
        <v>2.66028071579757</v>
      </c>
      <c r="F35" s="37">
        <f>+F33+F30+F27+F24</f>
        <v>1.3397192842024301</v>
      </c>
      <c r="G35" s="37">
        <f>+G33+G30+G27+G24</f>
        <v>4</v>
      </c>
      <c r="L35" s="38"/>
    </row>
    <row r="36" spans="3:12" s="45" customFormat="1" ht="18.75" customHeight="1" thickBot="1">
      <c r="C36" s="45" t="s">
        <v>10</v>
      </c>
      <c r="D36" s="46"/>
      <c r="E36" s="29">
        <f>ROUND(+E35/4,4)</f>
        <v>0.6651</v>
      </c>
      <c r="F36" s="29">
        <f>ROUND(+F35/4,4)</f>
        <v>0.3349</v>
      </c>
      <c r="G36" s="30">
        <f>+G35/4</f>
        <v>1</v>
      </c>
      <c r="L36" s="38"/>
    </row>
    <row r="37" spans="4:12" s="45" customFormat="1" ht="15" customHeight="1" thickTop="1">
      <c r="D37" s="46"/>
      <c r="L37" s="38"/>
    </row>
    <row r="38" spans="1:13" s="45" customFormat="1" ht="15" customHeight="1">
      <c r="A38" s="48">
        <v>5</v>
      </c>
      <c r="B38" s="48" t="s">
        <v>7</v>
      </c>
      <c r="C38" s="49" t="s">
        <v>23</v>
      </c>
      <c r="D38" s="46"/>
      <c r="L38" s="38"/>
      <c r="M38" s="38"/>
    </row>
    <row r="39" spans="3:12" s="45" customFormat="1" ht="15" customHeight="1">
      <c r="C39" s="51" t="s">
        <v>24</v>
      </c>
      <c r="D39" s="50">
        <v>40543</v>
      </c>
      <c r="E39" s="28">
        <v>49678351.67</v>
      </c>
      <c r="F39" s="28">
        <v>24123485.86</v>
      </c>
      <c r="G39" s="28">
        <f>SUM(E39:F39)</f>
        <v>73801837.53</v>
      </c>
      <c r="L39" s="38"/>
    </row>
    <row r="40" spans="3:13" s="45" customFormat="1" ht="15" customHeight="1">
      <c r="C40" s="45" t="s">
        <v>75</v>
      </c>
      <c r="D40" s="46"/>
      <c r="E40" s="39">
        <f>SUM(E39:E39)</f>
        <v>49678351.67</v>
      </c>
      <c r="F40" s="39">
        <f>SUM(F39:F39)</f>
        <v>24123485.86</v>
      </c>
      <c r="G40" s="39">
        <f>SUM(G39:G39)</f>
        <v>73801837.53</v>
      </c>
      <c r="L40" s="38"/>
      <c r="M40" s="38"/>
    </row>
    <row r="41" spans="3:13" s="45" customFormat="1" ht="18.75" customHeight="1" thickBot="1">
      <c r="C41" s="45" t="s">
        <v>10</v>
      </c>
      <c r="D41" s="46"/>
      <c r="E41" s="29">
        <f>ROUND(+E40/G40,4)</f>
        <v>0.6731</v>
      </c>
      <c r="F41" s="29">
        <f>ROUND(+F40/G40,4)</f>
        <v>0.3269</v>
      </c>
      <c r="G41" s="58">
        <f>SUM(E41:F41)</f>
        <v>1</v>
      </c>
      <c r="L41" s="38"/>
      <c r="M41" s="59"/>
    </row>
    <row r="42" s="45" customFormat="1" ht="15" customHeight="1" thickTop="1">
      <c r="D42" s="46"/>
    </row>
    <row r="43" s="45" customFormat="1" ht="15" customHeight="1">
      <c r="D43" s="46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1" width="4.421875" style="92" customWidth="1"/>
    <col min="2" max="2" width="24.421875" style="93" customWidth="1"/>
    <col min="3" max="255" width="12.7109375" style="93" customWidth="1"/>
    <col min="256" max="16384" width="9.140625" style="93" customWidth="1"/>
  </cols>
  <sheetData>
    <row r="1" ht="12.75">
      <c r="B1" s="93" t="s">
        <v>87</v>
      </c>
    </row>
    <row r="2" ht="12.75">
      <c r="B2" s="93" t="s">
        <v>36</v>
      </c>
    </row>
    <row r="3" ht="12.75">
      <c r="B3" s="93" t="s">
        <v>37</v>
      </c>
    </row>
    <row r="6" spans="1:4" ht="12.75">
      <c r="A6" s="92">
        <v>1</v>
      </c>
      <c r="C6" s="94" t="s">
        <v>38</v>
      </c>
      <c r="D6" s="94" t="s">
        <v>39</v>
      </c>
    </row>
    <row r="7" ht="12.75">
      <c r="A7" s="92">
        <v>2</v>
      </c>
    </row>
    <row r="8" spans="1:4" ht="12.75">
      <c r="A8" s="92">
        <v>3</v>
      </c>
      <c r="B8" s="93" t="s">
        <v>40</v>
      </c>
      <c r="C8" s="93">
        <f>+D8/0.35</f>
        <v>92373885.71428572</v>
      </c>
      <c r="D8" s="93">
        <v>32330860</v>
      </c>
    </row>
    <row r="9" spans="1:4" ht="12.75">
      <c r="A9" s="92">
        <v>4</v>
      </c>
      <c r="B9" s="93" t="s">
        <v>41</v>
      </c>
      <c r="C9" s="93">
        <f>+D9/0.35</f>
        <v>190945477.14285716</v>
      </c>
      <c r="D9" s="93">
        <v>66830917</v>
      </c>
    </row>
    <row r="10" spans="1:4" ht="12.75">
      <c r="A10" s="92">
        <v>5</v>
      </c>
      <c r="B10" s="93" t="s">
        <v>42</v>
      </c>
      <c r="C10" s="95">
        <f>+C8+C9</f>
        <v>283319362.85714287</v>
      </c>
      <c r="D10" s="95">
        <f>+D8+D9</f>
        <v>99161777</v>
      </c>
    </row>
    <row r="11" ht="12.75">
      <c r="A11" s="92">
        <v>6</v>
      </c>
    </row>
    <row r="12" ht="12.75">
      <c r="A12" s="92">
        <v>7</v>
      </c>
    </row>
    <row r="13" ht="12.75">
      <c r="A13" s="92">
        <v>8</v>
      </c>
    </row>
    <row r="14" spans="1:4" ht="12.75">
      <c r="A14" s="92">
        <v>9</v>
      </c>
      <c r="B14" s="93" t="s">
        <v>43</v>
      </c>
      <c r="C14" s="93">
        <v>247011874</v>
      </c>
      <c r="D14" s="93">
        <f>+C14*0.35</f>
        <v>86454155.89999999</v>
      </c>
    </row>
    <row r="15" spans="1:4" ht="12.75">
      <c r="A15" s="92">
        <v>10</v>
      </c>
      <c r="B15" s="93" t="s">
        <v>44</v>
      </c>
      <c r="C15" s="93">
        <v>299446088</v>
      </c>
      <c r="D15" s="93">
        <f>+C15*0.35</f>
        <v>104806130.8</v>
      </c>
    </row>
    <row r="16" ht="12.75">
      <c r="A16" s="92">
        <v>11</v>
      </c>
    </row>
    <row r="17" ht="12.75">
      <c r="A17" s="92">
        <v>12</v>
      </c>
    </row>
    <row r="18" ht="12.75">
      <c r="A18" s="92">
        <v>13</v>
      </c>
    </row>
    <row r="19" ht="12.75">
      <c r="A19" s="92">
        <v>14</v>
      </c>
    </row>
    <row r="20" spans="1:8" ht="12.75">
      <c r="A20" s="92">
        <v>15</v>
      </c>
      <c r="C20" s="96"/>
      <c r="D20" s="97" t="s">
        <v>38</v>
      </c>
      <c r="E20" s="98"/>
      <c r="F20" s="96"/>
      <c r="G20" s="97" t="s">
        <v>39</v>
      </c>
      <c r="H20" s="99"/>
    </row>
    <row r="21" spans="1:8" ht="12.75">
      <c r="A21" s="92">
        <v>16</v>
      </c>
      <c r="C21" s="94" t="s">
        <v>90</v>
      </c>
      <c r="D21" s="94" t="s">
        <v>89</v>
      </c>
      <c r="E21" s="94" t="s">
        <v>75</v>
      </c>
      <c r="F21" s="100" t="s">
        <v>90</v>
      </c>
      <c r="G21" s="94" t="s">
        <v>89</v>
      </c>
      <c r="H21" s="94" t="s">
        <v>75</v>
      </c>
    </row>
    <row r="22" spans="1:6" ht="12.75">
      <c r="A22" s="92">
        <v>17</v>
      </c>
      <c r="B22" s="101" t="s">
        <v>45</v>
      </c>
      <c r="F22" s="102"/>
    </row>
    <row r="23" spans="1:8" ht="12.75">
      <c r="A23" s="92">
        <v>18</v>
      </c>
      <c r="B23" s="93" t="s">
        <v>46</v>
      </c>
      <c r="C23" s="93">
        <v>-92580811.26530005</v>
      </c>
      <c r="D23" s="93">
        <v>-82097976.8547</v>
      </c>
      <c r="E23" s="93">
        <f>SUM(C23:D23)</f>
        <v>-174678788.12000006</v>
      </c>
      <c r="F23" s="102">
        <f>+C23*0.35</f>
        <v>-32403283.942855015</v>
      </c>
      <c r="G23" s="93">
        <f>+D23*0.35</f>
        <v>-28734291.899145</v>
      </c>
      <c r="H23" s="93">
        <f>SUM(F23:G23)</f>
        <v>-61137575.842000015</v>
      </c>
    </row>
    <row r="24" spans="1:8" ht="13.5" thickBot="1">
      <c r="A24" s="92">
        <v>19</v>
      </c>
      <c r="B24" s="93" t="s">
        <v>47</v>
      </c>
      <c r="C24" s="103">
        <f>+$E$24*C23/$E$23</f>
        <v>48958716.726001635</v>
      </c>
      <c r="D24" s="103">
        <f>+$E$24*D23/$E$23</f>
        <v>43415169.27399836</v>
      </c>
      <c r="E24" s="103">
        <v>92373886</v>
      </c>
      <c r="F24" s="104">
        <f>+C24*0.35</f>
        <v>17135550.85410057</v>
      </c>
      <c r="G24" s="103">
        <f>+D24*0.35</f>
        <v>15195309.245899424</v>
      </c>
      <c r="H24" s="103">
        <f>SUM(F24:G24)</f>
        <v>32330860.099999994</v>
      </c>
    </row>
    <row r="25" spans="1:6" ht="13.5" thickTop="1">
      <c r="A25" s="92">
        <v>20</v>
      </c>
      <c r="B25" s="93" t="s">
        <v>48</v>
      </c>
      <c r="C25" s="93">
        <v>162028991</v>
      </c>
      <c r="D25" s="93">
        <v>84982883</v>
      </c>
      <c r="E25" s="93">
        <f>+C25+D25</f>
        <v>247011874</v>
      </c>
      <c r="F25" s="102"/>
    </row>
    <row r="26" spans="1:6" ht="12.75">
      <c r="A26" s="92">
        <v>21</v>
      </c>
      <c r="F26" s="102"/>
    </row>
    <row r="27" spans="1:6" ht="12.75">
      <c r="A27" s="92">
        <v>22</v>
      </c>
      <c r="F27" s="102"/>
    </row>
    <row r="28" spans="1:6" ht="12.75">
      <c r="A28" s="92">
        <v>23</v>
      </c>
      <c r="B28" s="101" t="s">
        <v>49</v>
      </c>
      <c r="F28" s="102"/>
    </row>
    <row r="29" spans="1:8" ht="12.75">
      <c r="A29" s="92">
        <v>24</v>
      </c>
      <c r="B29" s="93" t="s">
        <v>50</v>
      </c>
      <c r="C29" s="93">
        <v>-125710407.22509998</v>
      </c>
      <c r="D29" s="93">
        <v>-95010757.7049</v>
      </c>
      <c r="E29" s="93">
        <f>SUM(C29:D29)</f>
        <v>-220721164.92999998</v>
      </c>
      <c r="F29" s="102">
        <f>+C29*0.35</f>
        <v>-43998642.52878499</v>
      </c>
      <c r="G29" s="93">
        <f>+D29*0.35</f>
        <v>-33253765.196714997</v>
      </c>
      <c r="H29" s="93">
        <f>SUM(F29:G29)</f>
        <v>-77252407.72549999</v>
      </c>
    </row>
    <row r="30" spans="1:8" ht="13.5" thickBot="1">
      <c r="A30" s="92">
        <v>25</v>
      </c>
      <c r="B30" s="93" t="s">
        <v>51</v>
      </c>
      <c r="C30" s="103">
        <f>+$E$30*C29/$E$29</f>
        <v>108751843.97034253</v>
      </c>
      <c r="D30" s="103">
        <f>+$E$30*D29/$E$29</f>
        <v>82193633.17251465</v>
      </c>
      <c r="E30" s="103">
        <v>190945477.14285716</v>
      </c>
      <c r="F30" s="104">
        <f>+C30*0.35</f>
        <v>38063145.38961989</v>
      </c>
      <c r="G30" s="103">
        <f>+D30*0.35</f>
        <v>28767771.610380124</v>
      </c>
      <c r="H30" s="103">
        <f>SUM(F30:G30)</f>
        <v>66830917.000000015</v>
      </c>
    </row>
    <row r="31" spans="1:6" ht="13.5" thickTop="1">
      <c r="A31" s="92">
        <v>26</v>
      </c>
      <c r="B31" s="93" t="s">
        <v>48</v>
      </c>
      <c r="C31" s="93">
        <v>215293336</v>
      </c>
      <c r="D31" s="93">
        <v>84152753</v>
      </c>
      <c r="E31" s="93">
        <f>+C31+D31</f>
        <v>299446089</v>
      </c>
      <c r="F31" s="102"/>
    </row>
    <row r="32" spans="1:6" ht="12.75">
      <c r="A32" s="92">
        <v>27</v>
      </c>
      <c r="F32" s="102"/>
    </row>
    <row r="33" spans="1:8" ht="12.75">
      <c r="A33" s="92">
        <v>28</v>
      </c>
      <c r="B33" s="93" t="s">
        <v>52</v>
      </c>
      <c r="C33" s="93">
        <f aca="true" t="shared" si="0" ref="C33:H33">+C24+C30</f>
        <v>157710560.69634417</v>
      </c>
      <c r="D33" s="93">
        <f t="shared" si="0"/>
        <v>125608802.446513</v>
      </c>
      <c r="E33" s="93">
        <f t="shared" si="0"/>
        <v>283319363.1428572</v>
      </c>
      <c r="F33" s="102">
        <f t="shared" si="0"/>
        <v>55198696.24372046</v>
      </c>
      <c r="G33" s="105">
        <f t="shared" si="0"/>
        <v>43963080.85627955</v>
      </c>
      <c r="H33" s="105">
        <f t="shared" si="0"/>
        <v>99161777.10000001</v>
      </c>
    </row>
    <row r="34" spans="1:7" ht="13.5" thickBot="1">
      <c r="A34" s="92">
        <v>29</v>
      </c>
      <c r="E34" s="106" t="s">
        <v>33</v>
      </c>
      <c r="F34" s="107">
        <f>F33/H33</f>
        <v>0.5566529549793683</v>
      </c>
      <c r="G34" s="107">
        <f>G33/H33</f>
        <v>0.4433470450206317</v>
      </c>
    </row>
    <row r="35" ht="13.5" thickTop="1">
      <c r="A35" s="92">
        <v>30</v>
      </c>
    </row>
    <row r="36" spans="1:2" ht="12.75">
      <c r="A36" s="92">
        <v>31</v>
      </c>
      <c r="B36" s="93" t="s">
        <v>53</v>
      </c>
    </row>
    <row r="37" spans="1:7" ht="12.75">
      <c r="A37" s="92">
        <v>32</v>
      </c>
      <c r="C37" s="108" t="s">
        <v>54</v>
      </c>
      <c r="D37" s="108" t="s">
        <v>55</v>
      </c>
      <c r="F37" s="108" t="s">
        <v>54</v>
      </c>
      <c r="G37" s="108" t="s">
        <v>39</v>
      </c>
    </row>
    <row r="38" spans="1:7" ht="12.75">
      <c r="A38" s="92">
        <v>33</v>
      </c>
      <c r="B38" s="93" t="s">
        <v>56</v>
      </c>
      <c r="C38" s="109">
        <v>0.3905</v>
      </c>
      <c r="D38" s="93">
        <f>+C38*C24</f>
        <v>19118378.881503638</v>
      </c>
      <c r="F38" s="109">
        <v>0.3905</v>
      </c>
      <c r="G38" s="93">
        <f>+F38*F24</f>
        <v>6691432.608526273</v>
      </c>
    </row>
    <row r="39" spans="1:7" ht="12.75">
      <c r="A39" s="92">
        <v>34</v>
      </c>
      <c r="B39" s="93" t="s">
        <v>57</v>
      </c>
      <c r="C39" s="109">
        <v>0.2192</v>
      </c>
      <c r="D39" s="93">
        <f>+C39*C30</f>
        <v>23838404.198299084</v>
      </c>
      <c r="F39" s="109">
        <v>0.2192</v>
      </c>
      <c r="G39" s="93">
        <f>+F39*F30</f>
        <v>8343441.46940468</v>
      </c>
    </row>
    <row r="40" spans="1:7" ht="12.75">
      <c r="A40" s="92">
        <v>35</v>
      </c>
      <c r="B40" s="93" t="s">
        <v>58</v>
      </c>
      <c r="D40" s="95">
        <f>SUM(D38:D39)</f>
        <v>42956783.07980272</v>
      </c>
      <c r="G40" s="95">
        <f>SUM(G38:G39)</f>
        <v>15034874.077930953</v>
      </c>
    </row>
    <row r="41" ht="12.75">
      <c r="A41" s="92">
        <v>36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tfette</dc:creator>
  <cp:keywords/>
  <dc:description/>
  <cp:lastModifiedBy>pwinne</cp:lastModifiedBy>
  <cp:lastPrinted>2011-05-27T14:30:35Z</cp:lastPrinted>
  <dcterms:created xsi:type="dcterms:W3CDTF">1999-04-09T16:35:24Z</dcterms:created>
  <dcterms:modified xsi:type="dcterms:W3CDTF">2011-05-27T22:13:54Z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