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3620" activeTab="1"/>
  </bookViews>
  <sheets>
    <sheet name="3.03 ERB" sheetId="1" r:id="rId1"/>
    <sheet name="3.08 ERB " sheetId="2" r:id="rId2"/>
    <sheet name="2009 GRC ERB" sheetId="3" r:id="rId3"/>
    <sheet name="PPXLSaveData0" sheetId="4" state="veryHidden" r:id="rId4"/>
    <sheet name="PPXLFunctions" sheetId="5" state="veryHidden" r:id="rId5"/>
    <sheet name="PPXLOpen" sheetId="6" state="veryHidden" r:id="rId6"/>
    <sheet name=" 3.05" sheetId="7" r:id="rId7"/>
    <sheet name="NOL Allocation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_123Graph_D" localSheetId="6" hidden="1">#REF!</definedName>
    <definedName name="__123Graph_D" hidden="1">#REF!</definedName>
    <definedName name="__123Graph_ECURRENT" hidden="1">'[3]ConsolidatingPL'!#REF!</definedName>
    <definedName name="_Fill" hidden="1">#REF!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6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n09">" BS!$AI$7:$AI$1643"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'3.03 ERB'!$A$1:$G$105</definedName>
    <definedName name="_xlnm.Print_Area" localSheetId="1">'3.08 ERB '!$A$1:$H$100</definedName>
    <definedName name="_xlnm.Print_Titles" localSheetId="0">'3.03 ERB'!$A:$D,'3.03 ERB'!$1:$13</definedName>
    <definedName name="_xlnm.Print_Titles" localSheetId="1">'3.08 ERB '!$1:$11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localSheetId="6" hidden="1">#REF!</definedName>
    <definedName name="Transfer" hidden="1">#REF!</definedName>
    <definedName name="Transfers" localSheetId="6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comments1.xml><?xml version="1.0" encoding="utf-8"?>
<comments xmlns="http://schemas.openxmlformats.org/spreadsheetml/2006/main">
  <authors>
    <author>hlee</author>
    <author>Susan Free</author>
  </authors>
  <commentList>
    <comment ref="C36" authorId="0">
      <text>
        <r>
          <rPr>
            <b/>
            <sz val="8"/>
            <rFont val="Tahoma"/>
            <family val="2"/>
          </rPr>
          <t>UPDATE:</t>
        </r>
        <r>
          <rPr>
            <sz val="8"/>
            <rFont val="Tahoma"/>
            <family val="2"/>
          </rPr>
          <t xml:space="preserve"> "AFUDC_WUTC"  schedule I</t>
        </r>
      </text>
    </comment>
    <comment ref="B83" authorId="1">
      <text>
        <r>
          <rPr>
            <b/>
            <sz val="8"/>
            <rFont val="Tahoma"/>
            <family val="2"/>
          </rPr>
          <t>Susan Free:</t>
        </r>
        <r>
          <rPr>
            <sz val="8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comments2.xml><?xml version="1.0" encoding="utf-8"?>
<comments xmlns="http://schemas.openxmlformats.org/spreadsheetml/2006/main">
  <authors>
    <author>hlee</author>
    <author>Susan Free</author>
  </authors>
  <commentList>
    <comment ref="C34" authorId="0">
      <text>
        <r>
          <rPr>
            <b/>
            <sz val="8"/>
            <rFont val="Tahoma"/>
            <family val="2"/>
          </rPr>
          <t>UPDATE:</t>
        </r>
        <r>
          <rPr>
            <sz val="8"/>
            <rFont val="Tahoma"/>
            <family val="2"/>
          </rPr>
          <t xml:space="preserve"> "AFUDC_WUTC"  schedule I</t>
        </r>
      </text>
    </comment>
    <comment ref="B81" authorId="1">
      <text>
        <r>
          <rPr>
            <b/>
            <sz val="8"/>
            <rFont val="Tahoma"/>
            <family val="2"/>
          </rPr>
          <t>Susan Free:</t>
        </r>
        <r>
          <rPr>
            <sz val="8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<sst xmlns="http://schemas.openxmlformats.org/spreadsheetml/2006/main" count="542" uniqueCount="239">
  <si>
    <t>6i</t>
  </si>
  <si>
    <t>18230381/18230391</t>
  </si>
  <si>
    <t>18230231/ 18230371</t>
  </si>
  <si>
    <t>Mint Farm Deferral</t>
  </si>
  <si>
    <t>Capitalized OH</t>
  </si>
  <si>
    <t>DFFIT SSCM INT - ELEC</t>
  </si>
  <si>
    <t>18230351-71</t>
  </si>
  <si>
    <t>6j</t>
  </si>
  <si>
    <t>1340xxxx</t>
  </si>
  <si>
    <t>BPA Deposits</t>
  </si>
  <si>
    <t>26c</t>
  </si>
  <si>
    <t>DFIT- BNP Electric</t>
  </si>
  <si>
    <t>6l</t>
  </si>
  <si>
    <t>1860xxx</t>
  </si>
  <si>
    <t>Prepaid Major Maint Sumas/Gold./Freddy</t>
  </si>
  <si>
    <t>37j</t>
  </si>
  <si>
    <t>37k</t>
  </si>
  <si>
    <t>DFIT Mint Fam Costs-UE-090704</t>
  </si>
  <si>
    <t>DFIT  Wild Horse  Costs-UE-090704</t>
  </si>
  <si>
    <t>25400191&amp; 25400201</t>
  </si>
  <si>
    <t>Westcoast Pipeline Capacity Regulatory Liabilities</t>
  </si>
  <si>
    <t>NOL Carryforward</t>
  </si>
  <si>
    <t>As of December 31, 2010</t>
  </si>
  <si>
    <t>December 2010</t>
  </si>
  <si>
    <t>19000433</t>
  </si>
  <si>
    <t>PUGET SOUND ENERGY-ELECTRIC &amp; GAS</t>
  </si>
  <si>
    <t>FOR THE TWELVE MONTHS ENDED DECEMBER 31, 2010</t>
  </si>
  <si>
    <t>ALLOCATION METHODS</t>
  </si>
  <si>
    <t>Method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</si>
  <si>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</si>
  <si>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</si>
  <si>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</si>
  <si>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</si>
  <si>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</si>
  <si>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</si>
  <si>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</si>
  <si>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</si>
  <si>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</si>
  <si>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</si>
  <si>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</si>
  <si>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</si>
  <si>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</si>
  <si>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</si>
  <si>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</si>
  <si>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</si>
  <si>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</si>
  <si>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</si>
  <si>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December 2008 vs</t>
  </si>
  <si>
    <t>DFIT - Electric Plant</t>
  </si>
  <si>
    <t>Deferred Debits and Credits</t>
  </si>
  <si>
    <t>December 2008</t>
  </si>
  <si>
    <t>UE-090704</t>
  </si>
  <si>
    <t xml:space="preserve">DFIT Goldendale Deferral -UE-070533 </t>
  </si>
  <si>
    <t>28300601\28300611\28300661</t>
  </si>
  <si>
    <t>28300631\28300641\28300671</t>
  </si>
  <si>
    <t>Deferred FIT FAS 143 Whitehorn 2 &amp;3</t>
  </si>
  <si>
    <t>18230231 \ 18230371</t>
  </si>
  <si>
    <t>18230381 \ 18230391</t>
  </si>
  <si>
    <t>18600351,61,71,81</t>
  </si>
  <si>
    <t>Capitalized OH - Elec</t>
  </si>
  <si>
    <t>DFIT SSCM INT-ELEC</t>
  </si>
  <si>
    <t>19000441/561</t>
  </si>
  <si>
    <t>Deferred FIT ARO</t>
  </si>
  <si>
    <t>Allocator</t>
  </si>
  <si>
    <t>35a2</t>
  </si>
  <si>
    <t>NOL</t>
  </si>
  <si>
    <t>4-Factor</t>
  </si>
  <si>
    <t>Analysis of Tax Net Operating Losses</t>
  </si>
  <si>
    <t>2011 GRC</t>
  </si>
  <si>
    <t>Gross</t>
  </si>
  <si>
    <t>Tax Effected</t>
  </si>
  <si>
    <t>2009 NOL</t>
  </si>
  <si>
    <t>2010 NOL</t>
  </si>
  <si>
    <t>Total NOL</t>
  </si>
  <si>
    <t>2009 Bonus Depreciation</t>
  </si>
  <si>
    <t>2010 Bonus Depr (est)</t>
  </si>
  <si>
    <t>2009 Annalysis</t>
  </si>
  <si>
    <t xml:space="preserve"> 2009 Taxable Loss</t>
  </si>
  <si>
    <t xml:space="preserve"> 2009 NOL</t>
  </si>
  <si>
    <t xml:space="preserve"> Bonus Depr</t>
  </si>
  <si>
    <t>2010 Annalysis</t>
  </si>
  <si>
    <t xml:space="preserve"> 2010 Taxable Loss</t>
  </si>
  <si>
    <t xml:space="preserve"> 2010 NOL</t>
  </si>
  <si>
    <t>Total 2009 + 2010</t>
  </si>
  <si>
    <t>Allocation to electric production</t>
  </si>
  <si>
    <t>%</t>
  </si>
  <si>
    <t>Amount Gross</t>
  </si>
  <si>
    <t>Production for 2009</t>
  </si>
  <si>
    <t>Production for 2010</t>
  </si>
  <si>
    <t>Total NOL alloc to production</t>
  </si>
  <si>
    <t>6m</t>
  </si>
  <si>
    <t>Lines 4-6 &amp; 14-16a</t>
  </si>
  <si>
    <t>Lines 6a-13 &amp; 22 &amp; 29.1</t>
  </si>
  <si>
    <t>Lines 23-27.1 &amp; 31-37k</t>
  </si>
  <si>
    <t>Lines 28 &amp; 30</t>
  </si>
  <si>
    <t>UE-11____</t>
  </si>
  <si>
    <t>Unadj. Test Year</t>
  </si>
  <si>
    <t>Footnote</t>
  </si>
  <si>
    <t>(1)</t>
  </si>
  <si>
    <t>(2)</t>
  </si>
  <si>
    <t>(3)</t>
  </si>
  <si>
    <t>Footnotes:</t>
  </si>
  <si>
    <t>(2) Reclass 2009/2010 NOL related to bonus depreciation from working capital to ratebase.</t>
  </si>
  <si>
    <t>(1) Reclass Electric DFIT - Repairs and Retirements from ratebase to operating investment not in ratebase.</t>
  </si>
  <si>
    <t>Deferred Debits</t>
  </si>
  <si>
    <t>Conservation Trust</t>
  </si>
  <si>
    <t>Line 41</t>
  </si>
  <si>
    <t>Hopkins II Wake Effect Settlement</t>
  </si>
  <si>
    <t>Elec-Accum Amortization</t>
  </si>
  <si>
    <t>Electric Rate Base Change</t>
  </si>
  <si>
    <t>6f</t>
  </si>
  <si>
    <t>Hopkins Ridge BPA Transmission</t>
  </si>
  <si>
    <t>Total Rate Base</t>
  </si>
  <si>
    <t>Description</t>
  </si>
  <si>
    <t>BPA Power Exch Inv Amortization - Reg Asset</t>
  </si>
  <si>
    <t>Electric - Def AFUDC - Regulatory Asset</t>
  </si>
  <si>
    <t>Common Plant Held for Fut Use-Alloc to Electric</t>
  </si>
  <si>
    <t>Electric - Const Completed Non Classified</t>
  </si>
  <si>
    <t>108XXXX1</t>
  </si>
  <si>
    <t>Elec-Accum Depreciation</t>
  </si>
  <si>
    <t>108XXXX3</t>
  </si>
  <si>
    <t>111XXXX1</t>
  </si>
  <si>
    <t>39</t>
  </si>
  <si>
    <t>Deferred Taxes</t>
  </si>
  <si>
    <t>DFIT - Westcoast Capacity Assignment - Electric</t>
  </si>
  <si>
    <t>Customer Deposits/Advances</t>
  </si>
  <si>
    <t>6g</t>
  </si>
  <si>
    <t>Cabot Gas Contract - Accum Def Inc Taxe</t>
  </si>
  <si>
    <t>6k</t>
  </si>
  <si>
    <t>18606XX</t>
  </si>
  <si>
    <t>WHE Deferred Costs-UE-090704</t>
  </si>
  <si>
    <t>Total</t>
  </si>
  <si>
    <t>Working Capital- Rate Base</t>
  </si>
  <si>
    <t>Colstrip 3 &amp; 4 Deferred Inc Tax</t>
  </si>
  <si>
    <t>Def FIT Bond Redemption Costs</t>
  </si>
  <si>
    <t>124001X1</t>
  </si>
  <si>
    <t>Conservation Rate Base</t>
  </si>
  <si>
    <t>Lines 17-21</t>
  </si>
  <si>
    <t>Electric - Plant Held for Future Use</t>
  </si>
  <si>
    <t xml:space="preserve">  </t>
  </si>
  <si>
    <t>28200151</t>
  </si>
  <si>
    <t>35-1</t>
  </si>
  <si>
    <t>Accum Unamort Consrv Costs</t>
  </si>
  <si>
    <t>101 / 102 / 230XXXX1</t>
  </si>
  <si>
    <t>101 / 253XXXX3</t>
  </si>
  <si>
    <t>114XXXX1</t>
  </si>
  <si>
    <t>1822XXX1</t>
  </si>
  <si>
    <t>1823XXX1</t>
  </si>
  <si>
    <t>14300061 &amp; 25400021</t>
  </si>
  <si>
    <t>115XXXX1</t>
  </si>
  <si>
    <t>235XXXX1</t>
  </si>
  <si>
    <t>252XXXX1</t>
  </si>
  <si>
    <t>28200121, 161/28300341</t>
  </si>
  <si>
    <t>283XXXXX</t>
  </si>
  <si>
    <t>Electric Rate Base</t>
  </si>
  <si>
    <t>Allowance for Working Capital</t>
  </si>
  <si>
    <t>Variance</t>
  </si>
  <si>
    <t>Prepaid Colstrip 1&amp;2 WECo Coal Resv Ded.</t>
  </si>
  <si>
    <t>Accum Amort Acq Adj - Electric</t>
  </si>
  <si>
    <t>Common Plant-Allocation to Electric</t>
  </si>
  <si>
    <t>13 Months Ended</t>
  </si>
  <si>
    <t>6e</t>
  </si>
  <si>
    <t>Def FIT - White River Water Right</t>
  </si>
  <si>
    <t>Net Regulatory Liability - Canwest</t>
  </si>
  <si>
    <t>Line</t>
  </si>
  <si>
    <t>Other Def CR- Non-Core Gas-Pipeline Cap</t>
  </si>
  <si>
    <t>26b</t>
  </si>
  <si>
    <t>Colstrip Common FERC Adj - Reg Asset</t>
  </si>
  <si>
    <t>Tenaska</t>
  </si>
  <si>
    <t>Cabot</t>
  </si>
  <si>
    <t>Gross Utility Plant in Service</t>
  </si>
  <si>
    <t>Less Accum Dep and Amort</t>
  </si>
  <si>
    <t>Deferred FIT - Canwest Gas Supply - Ele</t>
  </si>
  <si>
    <t>Account</t>
  </si>
  <si>
    <t>AMA</t>
  </si>
  <si>
    <t>Rate Base</t>
  </si>
  <si>
    <t>1995 Conservation Trust Rate Base</t>
  </si>
  <si>
    <t>Excess Def Taxes - Centralia Sale</t>
  </si>
  <si>
    <t>Common Accum Amort-Allocation to Electric</t>
  </si>
  <si>
    <t>6a</t>
  </si>
  <si>
    <t>26a</t>
  </si>
  <si>
    <t>No.</t>
  </si>
  <si>
    <t>Def FIT - Wind Loss Settlement Agreemen</t>
  </si>
  <si>
    <t>37h</t>
  </si>
  <si>
    <t>Common Accum Depr-Allocation to Electric</t>
  </si>
  <si>
    <t xml:space="preserve"> </t>
  </si>
  <si>
    <t>RB-Consv Pre91 Tax Settlmt - Accum Def Inc Tax</t>
  </si>
  <si>
    <t>Customer Deposits - Electric</t>
  </si>
  <si>
    <t>Residential Exchange</t>
  </si>
  <si>
    <t>Cust Advances for Construction</t>
  </si>
  <si>
    <t>Major Projects - Property Tax Expense</t>
  </si>
  <si>
    <t>Def Inc Tax - Pre 1981 Additions</t>
  </si>
  <si>
    <t>Def Inc Tax - Post 1980 Additions</t>
  </si>
  <si>
    <t>Def Inc Tax - Energy Conservation &amp; FAS 133</t>
  </si>
  <si>
    <t>6b</t>
  </si>
  <si>
    <t>Accum Def Inc Tax - Tenaska Purchase</t>
  </si>
  <si>
    <t>Accum Def Inc Tax - Cabot Gas Contract</t>
  </si>
  <si>
    <t>Deferred Taxes WNP#3</t>
  </si>
  <si>
    <t>37g</t>
  </si>
  <si>
    <t>Accum Amortization Colstrip-Common FERC</t>
  </si>
  <si>
    <t>Colstrip Def Depr FERC Adj - Reg</t>
  </si>
  <si>
    <t>16a</t>
  </si>
  <si>
    <t>Common - Const Completed Non Classified</t>
  </si>
  <si>
    <t>37f</t>
  </si>
  <si>
    <t>6h</t>
  </si>
  <si>
    <t>Goldendale Deferral -UE-070533</t>
  </si>
  <si>
    <t>37i</t>
  </si>
  <si>
    <t>28300541 \ 28300551</t>
  </si>
  <si>
    <t>DFIT Goldendale Deferral -UE-070533</t>
  </si>
  <si>
    <t>Puget Sound Energy</t>
  </si>
  <si>
    <t>37d</t>
  </si>
  <si>
    <t>6c</t>
  </si>
  <si>
    <t>35a</t>
  </si>
  <si>
    <t>Common DFIT Summit Purchase Opt Buyout - Elec</t>
  </si>
  <si>
    <t>Def FIT Indirect Cost Adj - Electric</t>
  </si>
  <si>
    <t>Electric Portion of Common Deferred Taxes</t>
  </si>
  <si>
    <t>CIAC - 1986 Changes - Accum Def Income Tax</t>
  </si>
  <si>
    <t>CIAC - 7/1/87 - Accum Def Income Tax</t>
  </si>
  <si>
    <t>Vacation Pay - Accum Def Inc Taxes</t>
  </si>
  <si>
    <t>Electric Plant in Service</t>
  </si>
  <si>
    <t>Electric Plant Aquisition Adjustment</t>
  </si>
  <si>
    <t>Gas</t>
  </si>
  <si>
    <t>Electric</t>
  </si>
  <si>
    <t>White River Deferred Plant Costs</t>
  </si>
  <si>
    <t>37c</t>
  </si>
  <si>
    <t>CIAC after 10/8/76 - Accum Def Income Tax</t>
  </si>
  <si>
    <t>BPA Power Exch Invstmt - Reg Asset</t>
  </si>
  <si>
    <t>19000021/28300011</t>
  </si>
  <si>
    <t>37e</t>
  </si>
  <si>
    <t>6d</t>
  </si>
  <si>
    <t>White River Deferred Relicensing &amp; CWIP</t>
  </si>
  <si>
    <t>37a</t>
  </si>
  <si>
    <t>37b</t>
  </si>
  <si>
    <t>Track Taxes for</t>
  </si>
  <si>
    <t>Repairs / NOL</t>
  </si>
  <si>
    <t>(3) Explained in page 3.04.</t>
  </si>
  <si>
    <t>Electric Rate Base with Reallocation of Tax Accounts</t>
  </si>
  <si>
    <t>12 Months Ended</t>
  </si>
  <si>
    <t>Per JHS-03 p 3.03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</si>
</sst>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mm\ d\,\ yyyy"/>
    <numFmt numFmtId="166" formatCode="_(* #,##0_);_(* \(#,##0\);_(* &quot;-&quot;??_);_(@_)"/>
    <numFmt numFmtId="167" formatCode="mmmm\-yy"/>
    <numFmt numFmtId="168" formatCode="#,###_);[Red]\(#,###\)"/>
    <numFmt numFmtId="169" formatCode="0.0%"/>
    <numFmt numFmtId="170" formatCode="mm/dd/yy"/>
    <numFmt numFmtId="171" formatCode="0.000000"/>
    <numFmt numFmtId="172" formatCode="_(&quot;$&quot;* #,##0_);_(&quot;$&quot;* \(#,##0\);_(&quot;$&quot;* &quot;-&quot;??_);_(@_)"/>
    <numFmt numFmtId="173" formatCode="0.00_)"/>
    <numFmt numFmtId="174" formatCode="mm/yy"/>
    <numFmt numFmtId="175" formatCode="_(* #,##0.0_);_(* \(#,##0.0\);_(* &quot;-&quot;??_);_(@_)"/>
    <numFmt numFmtId="176" formatCode="_(* #,##0.00_);_(* \(#,##0.00\);_(* &quot;-&quot;_);_(@_)"/>
    <numFmt numFmtId="177" formatCode="[$-409]mmm\-yy;@"/>
    <numFmt numFmtId="178" formatCode="0.0000%"/>
    <numFmt numFmtId="179" formatCode="mmm\-yyyy"/>
    <numFmt numFmtId="180" formatCode="[$-409]dddd\,\ mmmm\ dd\,\ yyyy"/>
    <numFmt numFmtId="181" formatCode="_(* #,##0.0_);_(* \(#,##0.0\);_(* &quot;-&quot;?_);_(@_)"/>
    <numFmt numFmtId="182" formatCode="[$-409]h:mm:ss\ AM/PM"/>
    <numFmt numFmtId="183" formatCode="[$-409]mmmm\-yy;@"/>
    <numFmt numFmtId="184" formatCode="_(* #,##0.0000_);_(* \(#,##0.0000\);_(* &quot;-&quot;?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mmmm\ d\,\ yyyy;@"/>
    <numFmt numFmtId="190" formatCode="0000"/>
    <numFmt numFmtId="191" formatCode="000000"/>
    <numFmt numFmtId="192" formatCode="_(&quot;$&quot;* #,##0.0_);_(&quot;$&quot;* \(#,##0.0\);_(&quot;$&quot;* &quot;-&quot;??_);_(@_)"/>
    <numFmt numFmtId="193" formatCode="0.00000%"/>
    <numFmt numFmtId="194" formatCode="0.000%"/>
    <numFmt numFmtId="195" formatCode="_(&quot;$&quot;* #,##0.0000_);_(&quot;$&quot;* \(#,##0.0000\);_(&quot;$&quot;* &quot;-&quot;??_);_(@_)"/>
    <numFmt numFmtId="196" formatCode="_(* #,##0.00000_);_(* \(#,##0.00000\);_(* &quot;-&quot;??_);_(@_)"/>
    <numFmt numFmtId="197" formatCode="0.0000000"/>
    <numFmt numFmtId="198" formatCode="d\.mmm\.yy"/>
    <numFmt numFmtId="199" formatCode="#."/>
    <numFmt numFmtId="200" formatCode="_(* ###0_);_(* \(###0\);_(* &quot;-&quot;_);_(@_)"/>
    <numFmt numFmtId="201" formatCode="_(&quot;$&quot;* #,##0.0000_);_(&quot;$&quot;* \(#,##0.0000\);_(&quot;$&quot;* &quot;-&quot;????_);_(@_)"/>
    <numFmt numFmtId="202" formatCode="_(* #,##0.0_);_(* \(#,##0.0\);_(* &quot;-&quot;_);_(@_)"/>
    <numFmt numFmtId="203" formatCode="&quot;$&quot;#,##0.00"/>
    <numFmt numFmtId="204" formatCode="_(* #,##0.000_);_(* \(#,##0.000\);_(* &quot;-&quot;???_);_(@_)"/>
    <numFmt numFmtId="205" formatCode="_([$€-2]* #,##0.00_);_([$€-2]* \(#,##0.00\);_([$€-2]* &quot;-&quot;??_)"/>
    <numFmt numFmtId="206" formatCode="&quot;$&quot;#,##0;\-&quot;$&quot;#,##0"/>
    <numFmt numFmtId="207" formatCode="_(* #,##0.000000_);_(* \(#,##0.000000\);_(* &quot;-&quot;??????_);_(@_)"/>
    <numFmt numFmtId="208" formatCode="0.000000%"/>
    <numFmt numFmtId="209" formatCode="0.00000000%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i/>
      <sz val="16"/>
      <name val="Helv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Helv"/>
      <family val="0"/>
    </font>
    <font>
      <b/>
      <sz val="10"/>
      <color indexed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u val="single"/>
      <sz val="9"/>
      <name val="Arial"/>
      <family val="2"/>
    </font>
    <font>
      <sz val="11"/>
      <name val="univers (E1)"/>
      <family val="0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24"/>
      <name val="Arial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hair"/>
      <bottom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</borders>
  <cellStyleXfs count="5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7" fillId="0" borderId="0">
      <alignment/>
      <protection/>
    </xf>
    <xf numFmtId="0" fontId="17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7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7" fillId="0" borderId="0">
      <alignment/>
      <protection/>
    </xf>
    <xf numFmtId="0" fontId="17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7" fillId="0" borderId="0">
      <alignment/>
      <protection/>
    </xf>
    <xf numFmtId="0" fontId="17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7" fillId="0" borderId="0">
      <alignment/>
      <protection/>
    </xf>
    <xf numFmtId="190" fontId="20" fillId="0" borderId="0">
      <alignment horizontal="left"/>
      <protection/>
    </xf>
    <xf numFmtId="191" fontId="21" fillId="0" borderId="0">
      <alignment horizontal="left"/>
      <protection/>
    </xf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21" fillId="0" borderId="0" applyFont="0" applyFill="0" applyBorder="0" applyAlignment="0" applyProtection="0"/>
    <xf numFmtId="198" fontId="32" fillId="0" borderId="0" applyFill="0" applyBorder="0" applyAlignment="0">
      <protection/>
    </xf>
    <xf numFmtId="0" fontId="72" fillId="27" borderId="1" applyNumberFormat="0" applyAlignment="0" applyProtection="0"/>
    <xf numFmtId="0" fontId="73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199" fontId="35" fillId="0" borderId="0">
      <alignment/>
      <protection locked="0"/>
    </xf>
    <xf numFmtId="0" fontId="34" fillId="0" borderId="0">
      <alignment/>
      <protection/>
    </xf>
    <xf numFmtId="0" fontId="36" fillId="0" borderId="0" applyNumberFormat="0" applyAlignment="0">
      <protection/>
    </xf>
    <xf numFmtId="0" fontId="37" fillId="0" borderId="0" applyNumberFormat="0" applyAlignment="0">
      <protection/>
    </xf>
    <xf numFmtId="0" fontId="6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1" fontId="0" fillId="0" borderId="0">
      <alignment/>
      <protection/>
    </xf>
    <xf numFmtId="205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6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192" fontId="22" fillId="0" borderId="0" applyNumberFormat="0" applyFill="0" applyBorder="0" applyProtection="0">
      <alignment horizontal="right"/>
    </xf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14" fontId="2" fillId="31" borderId="5">
      <alignment horizontal="center" vertical="center" wrapText="1"/>
      <protection/>
    </xf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38" fontId="3" fillId="0" borderId="0">
      <alignment/>
      <protection/>
    </xf>
    <xf numFmtId="40" fontId="3" fillId="0" borderId="0">
      <alignment/>
      <protection/>
    </xf>
    <xf numFmtId="0" fontId="80" fillId="0" borderId="0" applyNumberFormat="0" applyFill="0" applyBorder="0" applyAlignment="0" applyProtection="0"/>
    <xf numFmtId="0" fontId="81" fillId="32" borderId="1" applyNumberFormat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41" fontId="38" fillId="34" borderId="10">
      <alignment horizontal="left"/>
      <protection locked="0"/>
    </xf>
    <xf numFmtId="10" fontId="38" fillId="34" borderId="10">
      <alignment horizontal="right"/>
      <protection locked="0"/>
    </xf>
    <xf numFmtId="41" fontId="38" fillId="34" borderId="10">
      <alignment horizontal="left"/>
      <protection locked="0"/>
    </xf>
    <xf numFmtId="0" fontId="4" fillId="29" borderId="0">
      <alignment/>
      <protection/>
    </xf>
    <xf numFmtId="3" fontId="39" fillId="0" borderId="0" applyFill="0" applyBorder="0" applyAlignment="0" applyProtection="0"/>
    <xf numFmtId="0" fontId="82" fillId="0" borderId="11" applyNumberFormat="0" applyFill="0" applyAlignment="0" applyProtection="0"/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0" fontId="83" fillId="35" borderId="0" applyNumberFormat="0" applyBorder="0" applyAlignment="0" applyProtection="0"/>
    <xf numFmtId="37" fontId="23" fillId="0" borderId="0">
      <alignment/>
      <protection/>
    </xf>
    <xf numFmtId="173" fontId="7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8" fillId="0" borderId="0">
      <alignment horizontal="left" wrapText="1"/>
      <protection/>
    </xf>
    <xf numFmtId="0" fontId="0" fillId="0" borderId="0">
      <alignment/>
      <protection/>
    </xf>
    <xf numFmtId="37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84" fillId="27" borderId="15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0" fillId="37" borderId="10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4" fillId="0" borderId="5">
      <alignment horizontal="center"/>
      <protection/>
    </xf>
    <xf numFmtId="3" fontId="5" fillId="0" borderId="0" applyFont="0" applyFill="0" applyBorder="0" applyAlignment="0" applyProtection="0"/>
    <xf numFmtId="0" fontId="5" fillId="38" borderId="0" applyNumberFormat="0" applyFont="0" applyBorder="0" applyAlignment="0" applyProtection="0"/>
    <xf numFmtId="0" fontId="34" fillId="0" borderId="0">
      <alignment/>
      <protection/>
    </xf>
    <xf numFmtId="3" fontId="40" fillId="0" borderId="0" applyFill="0" applyBorder="0" applyAlignment="0" applyProtection="0"/>
    <xf numFmtId="0" fontId="41" fillId="0" borderId="0">
      <alignment/>
      <protection/>
    </xf>
    <xf numFmtId="3" fontId="40" fillId="0" borderId="0" applyFill="0" applyBorder="0" applyAlignment="0" applyProtection="0"/>
    <xf numFmtId="42" fontId="0" fillId="33" borderId="0">
      <alignment/>
      <protection/>
    </xf>
    <xf numFmtId="42" fontId="0" fillId="33" borderId="16">
      <alignment vertical="center"/>
      <protection/>
    </xf>
    <xf numFmtId="0" fontId="2" fillId="33" borderId="17" applyNumberFormat="0">
      <alignment horizontal="center" vertical="center" wrapText="1"/>
      <protection/>
    </xf>
    <xf numFmtId="10" fontId="0" fillId="33" borderId="0">
      <alignment/>
      <protection/>
    </xf>
    <xf numFmtId="201" fontId="0" fillId="33" borderId="0">
      <alignment/>
      <protection/>
    </xf>
    <xf numFmtId="166" fontId="3" fillId="0" borderId="0" applyBorder="0" applyAlignment="0">
      <protection/>
    </xf>
    <xf numFmtId="42" fontId="0" fillId="33" borderId="18">
      <alignment horizontal="left"/>
      <protection/>
    </xf>
    <xf numFmtId="201" fontId="42" fillId="33" borderId="18">
      <alignment horizontal="left"/>
      <protection/>
    </xf>
    <xf numFmtId="166" fontId="3" fillId="0" borderId="0" applyBorder="0" applyAlignment="0">
      <protection/>
    </xf>
    <xf numFmtId="14" fontId="18" fillId="0" borderId="0" applyNumberFormat="0" applyFill="0" applyBorder="0" applyAlignment="0" applyProtection="0"/>
    <xf numFmtId="202" fontId="0" fillId="0" borderId="0" applyFont="0" applyFill="0" applyAlignment="0">
      <protection/>
    </xf>
    <xf numFmtId="4" fontId="10" fillId="34" borderId="19" applyNumberFormat="0" applyProtection="0">
      <alignment vertical="center"/>
    </xf>
    <xf numFmtId="4" fontId="25" fillId="34" borderId="19" applyNumberFormat="0" applyProtection="0">
      <alignment vertical="center"/>
    </xf>
    <xf numFmtId="4" fontId="10" fillId="34" borderId="19" applyNumberFormat="0" applyProtection="0">
      <alignment horizontal="left" vertical="center" indent="1"/>
    </xf>
    <xf numFmtId="0" fontId="10" fillId="34" borderId="19" applyNumberFormat="0" applyProtection="0">
      <alignment horizontal="left" vertical="top" indent="1"/>
    </xf>
    <xf numFmtId="4" fontId="10" fillId="39" borderId="0" applyNumberFormat="0" applyProtection="0">
      <alignment horizontal="left" vertical="center" indent="1"/>
    </xf>
    <xf numFmtId="0" fontId="0" fillId="40" borderId="0" applyNumberFormat="0" applyProtection="0">
      <alignment horizontal="left" vertical="center" indent="1"/>
    </xf>
    <xf numFmtId="4" fontId="9" fillId="41" borderId="19" applyNumberFormat="0" applyProtection="0">
      <alignment horizontal="right" vertical="center"/>
    </xf>
    <xf numFmtId="4" fontId="9" fillId="42" borderId="19" applyNumberFormat="0" applyProtection="0">
      <alignment horizontal="right" vertical="center"/>
    </xf>
    <xf numFmtId="4" fontId="9" fillId="43" borderId="19" applyNumberFormat="0" applyProtection="0">
      <alignment horizontal="right" vertical="center"/>
    </xf>
    <xf numFmtId="4" fontId="9" fillId="44" borderId="19" applyNumberFormat="0" applyProtection="0">
      <alignment horizontal="right" vertical="center"/>
    </xf>
    <xf numFmtId="4" fontId="9" fillId="45" borderId="19" applyNumberFormat="0" applyProtection="0">
      <alignment horizontal="right" vertical="center"/>
    </xf>
    <xf numFmtId="4" fontId="9" fillId="46" borderId="19" applyNumberFormat="0" applyProtection="0">
      <alignment horizontal="right" vertical="center"/>
    </xf>
    <xf numFmtId="4" fontId="9" fillId="47" borderId="19" applyNumberFormat="0" applyProtection="0">
      <alignment horizontal="right" vertical="center"/>
    </xf>
    <xf numFmtId="4" fontId="9" fillId="48" borderId="19" applyNumberFormat="0" applyProtection="0">
      <alignment horizontal="right" vertical="center"/>
    </xf>
    <xf numFmtId="4" fontId="9" fillId="49" borderId="19" applyNumberFormat="0" applyProtection="0">
      <alignment horizontal="right" vertical="center"/>
    </xf>
    <xf numFmtId="4" fontId="10" fillId="50" borderId="2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9" fillId="39" borderId="19" applyNumberFormat="0" applyProtection="0">
      <alignment horizontal="right" vertical="center"/>
    </xf>
    <xf numFmtId="4" fontId="9" fillId="37" borderId="0" applyNumberFormat="0" applyProtection="0">
      <alignment horizontal="left" vertical="center" indent="1"/>
    </xf>
    <xf numFmtId="4" fontId="9" fillId="39" borderId="0" applyNumberFormat="0" applyProtection="0">
      <alignment horizontal="left" vertical="center" indent="1"/>
    </xf>
    <xf numFmtId="0" fontId="0" fillId="51" borderId="19" applyNumberFormat="0" applyProtection="0">
      <alignment horizontal="left" vertical="center" indent="1"/>
    </xf>
    <xf numFmtId="0" fontId="0" fillId="51" borderId="19" applyNumberFormat="0" applyProtection="0">
      <alignment horizontal="left" vertical="top" indent="1"/>
    </xf>
    <xf numFmtId="0" fontId="0" fillId="39" borderId="19" applyNumberFormat="0" applyProtection="0">
      <alignment horizontal="left" vertical="center" indent="1"/>
    </xf>
    <xf numFmtId="0" fontId="0" fillId="39" borderId="19" applyNumberFormat="0" applyProtection="0">
      <alignment horizontal="left" vertical="top" indent="1"/>
    </xf>
    <xf numFmtId="0" fontId="0" fillId="52" borderId="19" applyNumberFormat="0" applyProtection="0">
      <alignment horizontal="left" vertical="center" indent="1"/>
    </xf>
    <xf numFmtId="0" fontId="0" fillId="52" borderId="19" applyNumberFormat="0" applyProtection="0">
      <alignment horizontal="left" vertical="top" indent="1"/>
    </xf>
    <xf numFmtId="0" fontId="0" fillId="37" borderId="19" applyNumberFormat="0" applyProtection="0">
      <alignment horizontal="left" vertical="center" indent="1"/>
    </xf>
    <xf numFmtId="0" fontId="0" fillId="37" borderId="19" applyNumberFormat="0" applyProtection="0">
      <alignment horizontal="left" vertical="top" indent="1"/>
    </xf>
    <xf numFmtId="0" fontId="0" fillId="0" borderId="0">
      <alignment/>
      <protection/>
    </xf>
    <xf numFmtId="4" fontId="9" fillId="53" borderId="19" applyNumberFormat="0" applyProtection="0">
      <alignment vertical="center"/>
    </xf>
    <xf numFmtId="4" fontId="27" fillId="53" borderId="19" applyNumberFormat="0" applyProtection="0">
      <alignment vertical="center"/>
    </xf>
    <xf numFmtId="4" fontId="9" fillId="53" borderId="19" applyNumberFormat="0" applyProtection="0">
      <alignment horizontal="left" vertical="center" indent="1"/>
    </xf>
    <xf numFmtId="0" fontId="9" fillId="53" borderId="19" applyNumberFormat="0" applyProtection="0">
      <alignment horizontal="left" vertical="top" indent="1"/>
    </xf>
    <xf numFmtId="4" fontId="9" fillId="37" borderId="19" applyNumberFormat="0" applyProtection="0">
      <alignment horizontal="right" vertical="center"/>
    </xf>
    <xf numFmtId="4" fontId="27" fillId="37" borderId="19" applyNumberFormat="0" applyProtection="0">
      <alignment horizontal="right" vertical="center"/>
    </xf>
    <xf numFmtId="4" fontId="9" fillId="39" borderId="19" applyNumberFormat="0" applyProtection="0">
      <alignment horizontal="left" vertical="center" indent="1"/>
    </xf>
    <xf numFmtId="0" fontId="9" fillId="39" borderId="19" applyNumberFormat="0" applyProtection="0">
      <alignment horizontal="left" vertical="top" indent="1"/>
    </xf>
    <xf numFmtId="4" fontId="28" fillId="54" borderId="0" applyNumberFormat="0" applyProtection="0">
      <alignment horizontal="left" vertical="center" indent="1"/>
    </xf>
    <xf numFmtId="4" fontId="12" fillId="37" borderId="19" applyNumberFormat="0" applyProtection="0">
      <alignment horizontal="right" vertical="center"/>
    </xf>
    <xf numFmtId="39" fontId="0" fillId="55" borderId="0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3" fillId="0" borderId="18">
      <alignment/>
      <protection/>
    </xf>
    <xf numFmtId="39" fontId="18" fillId="56" borderId="0">
      <alignment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40" fontId="43" fillId="0" borderId="0" applyBorder="0">
      <alignment horizontal="right"/>
      <protection/>
    </xf>
    <xf numFmtId="41" fontId="15" fillId="33" borderId="0">
      <alignment horizontal="left"/>
      <protection/>
    </xf>
    <xf numFmtId="0" fontId="29" fillId="0" borderId="0">
      <alignment/>
      <protection/>
    </xf>
    <xf numFmtId="0" fontId="19" fillId="0" borderId="0" applyFill="0" applyBorder="0" applyProtection="0">
      <alignment horizontal="left" vertical="top"/>
    </xf>
    <xf numFmtId="0" fontId="85" fillId="0" borderId="0" applyNumberFormat="0" applyFill="0" applyBorder="0" applyAlignment="0" applyProtection="0"/>
    <xf numFmtId="203" fontId="44" fillId="33" borderId="0">
      <alignment horizontal="left" vertical="center"/>
      <protection/>
    </xf>
    <xf numFmtId="0" fontId="2" fillId="33" borderId="0">
      <alignment horizontal="left" wrapText="1"/>
      <protection/>
    </xf>
    <xf numFmtId="0" fontId="45" fillId="0" borderId="0">
      <alignment horizontal="left" vertical="center"/>
      <protection/>
    </xf>
    <xf numFmtId="0" fontId="86" fillId="0" borderId="22" applyNumberFormat="0" applyFill="0" applyAlignment="0" applyProtection="0"/>
    <xf numFmtId="0" fontId="34" fillId="0" borderId="23">
      <alignment/>
      <protection/>
    </xf>
    <xf numFmtId="0" fontId="8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6" fontId="8" fillId="0" borderId="0" xfId="262" applyNumberFormat="1" applyFont="1" applyFill="1" applyAlignment="1">
      <alignment/>
    </xf>
    <xf numFmtId="10" fontId="13" fillId="0" borderId="16" xfId="414" applyNumberFormat="1" applyFont="1" applyFill="1" applyBorder="1" applyAlignment="1">
      <alignment/>
    </xf>
    <xf numFmtId="10" fontId="8" fillId="0" borderId="16" xfId="414" applyNumberFormat="1" applyFont="1" applyFill="1" applyBorder="1" applyAlignment="1">
      <alignment/>
    </xf>
    <xf numFmtId="3" fontId="8" fillId="0" borderId="0" xfId="262" applyNumberFormat="1" applyFont="1" applyFill="1" applyAlignment="1">
      <alignment/>
    </xf>
    <xf numFmtId="42" fontId="8" fillId="0" borderId="0" xfId="293" applyNumberFormat="1" applyFont="1" applyFill="1" applyAlignment="1">
      <alignment/>
    </xf>
    <xf numFmtId="41" fontId="8" fillId="0" borderId="0" xfId="293" applyNumberFormat="1" applyFont="1" applyFill="1" applyAlignment="1">
      <alignment/>
    </xf>
    <xf numFmtId="42" fontId="8" fillId="0" borderId="4" xfId="293" applyNumberFormat="1" applyFont="1" applyFill="1" applyBorder="1" applyAlignment="1">
      <alignment/>
    </xf>
    <xf numFmtId="10" fontId="8" fillId="0" borderId="4" xfId="414" applyNumberFormat="1" applyFont="1" applyFill="1" applyBorder="1" applyAlignment="1">
      <alignment/>
    </xf>
    <xf numFmtId="172" fontId="8" fillId="0" borderId="0" xfId="293" applyNumberFormat="1" applyFont="1" applyFill="1" applyAlignment="1">
      <alignment/>
    </xf>
    <xf numFmtId="10" fontId="8" fillId="0" borderId="17" xfId="414" applyNumberFormat="1" applyFont="1" applyFill="1" applyBorder="1" applyAlignment="1">
      <alignment/>
    </xf>
    <xf numFmtId="4" fontId="8" fillId="0" borderId="0" xfId="262" applyFont="1" applyFill="1" applyAlignment="1">
      <alignment/>
    </xf>
    <xf numFmtId="172" fontId="8" fillId="0" borderId="4" xfId="293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13" fillId="0" borderId="17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center"/>
    </xf>
    <xf numFmtId="10" fontId="8" fillId="0" borderId="4" xfId="0" applyNumberFormat="1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10" fontId="8" fillId="0" borderId="16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171" fontId="47" fillId="0" borderId="0" xfId="0" applyNumberFormat="1" applyFont="1" applyFill="1" applyAlignment="1">
      <alignment horizontal="right"/>
    </xf>
    <xf numFmtId="0" fontId="48" fillId="0" borderId="0" xfId="365" applyFont="1" applyFill="1" applyAlignment="1">
      <alignment/>
      <protection/>
    </xf>
    <xf numFmtId="10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24" xfId="0" applyNumberFormat="1" applyFill="1" applyBorder="1" applyAlignment="1">
      <alignment/>
    </xf>
    <xf numFmtId="0" fontId="46" fillId="0" borderId="0" xfId="365" applyFont="1" applyFill="1">
      <alignment/>
      <protection/>
    </xf>
    <xf numFmtId="0" fontId="0" fillId="0" borderId="17" xfId="0" applyFill="1" applyBorder="1" applyAlignment="1" quotePrefix="1">
      <alignment horizontal="center"/>
    </xf>
    <xf numFmtId="0" fontId="0" fillId="0" borderId="0" xfId="0" applyFill="1" applyAlignment="1">
      <alignment horizontal="right"/>
    </xf>
    <xf numFmtId="37" fontId="0" fillId="0" borderId="0" xfId="353" applyFont="1" applyAlignment="1">
      <alignment horizontal="center"/>
      <protection/>
    </xf>
    <xf numFmtId="37" fontId="0" fillId="0" borderId="0" xfId="353" applyFont="1">
      <alignment/>
      <protection/>
    </xf>
    <xf numFmtId="37" fontId="0" fillId="0" borderId="17" xfId="353" applyFont="1" applyBorder="1" applyAlignment="1">
      <alignment horizontal="center"/>
      <protection/>
    </xf>
    <xf numFmtId="37" fontId="0" fillId="0" borderId="18" xfId="353" applyFont="1" applyBorder="1">
      <alignment/>
      <protection/>
    </xf>
    <xf numFmtId="37" fontId="0" fillId="0" borderId="25" xfId="353" applyFont="1" applyBorder="1">
      <alignment/>
      <protection/>
    </xf>
    <xf numFmtId="37" fontId="0" fillId="0" borderId="4" xfId="353" applyFont="1" applyBorder="1" applyAlignment="1">
      <alignment horizontal="center"/>
      <protection/>
    </xf>
    <xf numFmtId="37" fontId="0" fillId="0" borderId="4" xfId="353" applyFont="1" applyBorder="1">
      <alignment/>
      <protection/>
    </xf>
    <xf numFmtId="37" fontId="0" fillId="0" borderId="26" xfId="353" applyFont="1" applyBorder="1">
      <alignment/>
      <protection/>
    </xf>
    <xf numFmtId="37" fontId="0" fillId="0" borderId="27" xfId="353" applyFont="1" applyBorder="1" applyAlignment="1">
      <alignment horizontal="center"/>
      <protection/>
    </xf>
    <xf numFmtId="37" fontId="0" fillId="0" borderId="0" xfId="353" applyFont="1" quotePrefix="1">
      <alignment/>
      <protection/>
    </xf>
    <xf numFmtId="37" fontId="0" fillId="0" borderId="28" xfId="353" applyFont="1" applyBorder="1">
      <alignment/>
      <protection/>
    </xf>
    <xf numFmtId="37" fontId="0" fillId="0" borderId="16" xfId="353" applyFont="1" applyBorder="1">
      <alignment/>
      <protection/>
    </xf>
    <xf numFmtId="37" fontId="0" fillId="0" borderId="29" xfId="353" applyFont="1" applyBorder="1">
      <alignment/>
      <protection/>
    </xf>
    <xf numFmtId="37" fontId="0" fillId="0" borderId="0" xfId="353" applyFont="1" applyBorder="1">
      <alignment/>
      <protection/>
    </xf>
    <xf numFmtId="37" fontId="2" fillId="0" borderId="16" xfId="353" applyFont="1" applyBorder="1">
      <alignment/>
      <protection/>
    </xf>
    <xf numFmtId="10" fontId="2" fillId="0" borderId="16" xfId="353" applyNumberFormat="1" applyFont="1" applyBorder="1">
      <alignment/>
      <protection/>
    </xf>
    <xf numFmtId="9" fontId="0" fillId="0" borderId="17" xfId="403" applyFont="1" applyBorder="1" applyAlignment="1">
      <alignment horizontal="center"/>
    </xf>
    <xf numFmtId="10" fontId="0" fillId="0" borderId="0" xfId="403" applyNumberFormat="1" applyFont="1" applyAlignment="1">
      <alignment/>
    </xf>
    <xf numFmtId="41" fontId="2" fillId="0" borderId="30" xfId="241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1" fontId="0" fillId="0" borderId="30" xfId="241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6" fontId="2" fillId="0" borderId="30" xfId="241" applyNumberFormat="1" applyFont="1" applyFill="1" applyBorder="1" applyAlignment="1">
      <alignment/>
    </xf>
    <xf numFmtId="41" fontId="2" fillId="0" borderId="30" xfId="278" applyNumberFormat="1" applyFont="1" applyFill="1" applyBorder="1" applyAlignment="1">
      <alignment/>
    </xf>
    <xf numFmtId="0" fontId="48" fillId="0" borderId="0" xfId="365" applyFont="1" applyFill="1" applyAlignment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47" fillId="0" borderId="0" xfId="0" applyNumberFormat="1" applyFont="1" applyFill="1" applyBorder="1" applyAlignment="1">
      <alignment horizontal="right"/>
    </xf>
    <xf numFmtId="0" fontId="47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Continuous"/>
    </xf>
    <xf numFmtId="170" fontId="0" fillId="0" borderId="32" xfId="0" applyNumberFormat="1" applyFont="1" applyFill="1" applyBorder="1" applyAlignment="1">
      <alignment horizontal="center"/>
    </xf>
    <xf numFmtId="170" fontId="0" fillId="0" borderId="32" xfId="0" applyNumberFormat="1" applyFont="1" applyFill="1" applyBorder="1" applyAlignment="1" quotePrefix="1">
      <alignment horizontal="center"/>
    </xf>
    <xf numFmtId="0" fontId="0" fillId="0" borderId="31" xfId="0" applyFont="1" applyFill="1" applyBorder="1" applyAlignment="1">
      <alignment/>
    </xf>
    <xf numFmtId="41" fontId="0" fillId="0" borderId="30" xfId="278" applyNumberFormat="1" applyFont="1" applyFill="1" applyBorder="1" applyAlignment="1">
      <alignment/>
    </xf>
    <xf numFmtId="166" fontId="0" fillId="0" borderId="0" xfId="241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66" fontId="0" fillId="0" borderId="30" xfId="241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 quotePrefix="1">
      <alignment horizontal="left"/>
    </xf>
    <xf numFmtId="41" fontId="0" fillId="0" borderId="27" xfId="241" applyNumberFormat="1" applyFont="1" applyFill="1" applyBorder="1" applyAlignment="1">
      <alignment horizontal="right"/>
    </xf>
    <xf numFmtId="43" fontId="0" fillId="0" borderId="30" xfId="0" applyNumberFormat="1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1" fontId="0" fillId="0" borderId="33" xfId="241" applyNumberFormat="1" applyFont="1" applyFill="1" applyBorder="1" applyAlignment="1">
      <alignment/>
    </xf>
    <xf numFmtId="42" fontId="0" fillId="0" borderId="0" xfId="0" applyNumberFormat="1" applyFont="1" applyFill="1" applyAlignment="1">
      <alignment/>
    </xf>
    <xf numFmtId="43" fontId="0" fillId="0" borderId="3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1" fontId="0" fillId="0" borderId="32" xfId="241" applyNumberFormat="1" applyFont="1" applyFill="1" applyBorder="1" applyAlignment="1">
      <alignment/>
    </xf>
    <xf numFmtId="4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/>
    </xf>
    <xf numFmtId="170" fontId="0" fillId="0" borderId="31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51" fillId="0" borderId="0" xfId="356" applyFont="1" applyAlignment="1">
      <alignment horizontal="right"/>
      <protection/>
    </xf>
    <xf numFmtId="166" fontId="2" fillId="0" borderId="27" xfId="241" applyNumberFormat="1" applyFont="1" applyFill="1" applyBorder="1" applyAlignment="1">
      <alignment horizontal="right"/>
    </xf>
    <xf numFmtId="172" fontId="0" fillId="0" borderId="30" xfId="278" applyNumberFormat="1" applyFont="1" applyFill="1" applyBorder="1" applyAlignment="1">
      <alignment/>
    </xf>
    <xf numFmtId="166" fontId="0" fillId="0" borderId="28" xfId="241" applyNumberFormat="1" applyFont="1" applyFill="1" applyBorder="1" applyAlignment="1">
      <alignment horizontal="right"/>
    </xf>
    <xf numFmtId="41" fontId="0" fillId="0" borderId="31" xfId="241" applyNumberFormat="1" applyFont="1" applyFill="1" applyBorder="1" applyAlignment="1">
      <alignment/>
    </xf>
    <xf numFmtId="41" fontId="0" fillId="0" borderId="31" xfId="278" applyNumberFormat="1" applyFont="1" applyFill="1" applyBorder="1" applyAlignment="1">
      <alignment/>
    </xf>
    <xf numFmtId="172" fontId="2" fillId="0" borderId="34" xfId="278" applyNumberFormat="1" applyFont="1" applyFill="1" applyBorder="1" applyAlignment="1">
      <alignment/>
    </xf>
    <xf numFmtId="172" fontId="0" fillId="0" borderId="35" xfId="278" applyNumberFormat="1" applyFont="1" applyFill="1" applyBorder="1" applyAlignment="1">
      <alignment/>
    </xf>
    <xf numFmtId="172" fontId="0" fillId="0" borderId="36" xfId="278" applyNumberFormat="1" applyFont="1" applyFill="1" applyBorder="1" applyAlignment="1">
      <alignment/>
    </xf>
    <xf numFmtId="172" fontId="0" fillId="0" borderId="34" xfId="278" applyNumberFormat="1" applyFont="1" applyFill="1" applyBorder="1" applyAlignment="1">
      <alignment/>
    </xf>
    <xf numFmtId="172" fontId="0" fillId="0" borderId="33" xfId="278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486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3.01 Income Statement" xfId="19"/>
    <cellStyle name="_4.06E Pass Throughs_4 31 Regulatory Assets and Liabilities  7 06- Exhibit D" xfId="20"/>
    <cellStyle name="_4.06E Pass Throughs_4 32 Regulatory Assets and Liabilities  7 06- Exhibit D" xfId="21"/>
    <cellStyle name="_4.06E Pass Throughs_Book9" xfId="22"/>
    <cellStyle name="_4.13E Montana Energy Tax" xfId="23"/>
    <cellStyle name="_4.13E Montana Energy Tax_04 07E Wild Horse Wind Expansion (C) (2)" xfId="24"/>
    <cellStyle name="_4.13E Montana Energy Tax_3.01 Income Statement" xfId="25"/>
    <cellStyle name="_4.13E Montana Energy Tax_4 31 Regulatory Assets and Liabilities  7 06- Exhibit D" xfId="26"/>
    <cellStyle name="_4.13E Montana Energy Tax_4 32 Regulatory Assets and Liabilities  7 06- Exhibit D" xfId="27"/>
    <cellStyle name="_4.13E Montana Energy Tax_Book9" xfId="28"/>
    <cellStyle name="_AURORA WIP" xfId="29"/>
    <cellStyle name="_Book1" xfId="30"/>
    <cellStyle name="_Book1 (2)" xfId="31"/>
    <cellStyle name="_Book1 (2)_04 07E Wild Horse Wind Expansion (C) (2)" xfId="32"/>
    <cellStyle name="_Book1 (2)_3.01 Income Statement" xfId="33"/>
    <cellStyle name="_Book1 (2)_4 31 Regulatory Assets and Liabilities  7 06- Exhibit D" xfId="34"/>
    <cellStyle name="_Book1 (2)_4 32 Regulatory Assets and Liabilities  7 06- Exhibit D" xfId="35"/>
    <cellStyle name="_Book1 (2)_Book9" xfId="36"/>
    <cellStyle name="_Book1_3.01 Income Statement" xfId="37"/>
    <cellStyle name="_Book1_4 31 Regulatory Assets and Liabilities  7 06- Exhibit D" xfId="38"/>
    <cellStyle name="_Book1_4 32 Regulatory Assets and Liabilities  7 06- Exhibit D" xfId="39"/>
    <cellStyle name="_Book1_Book9" xfId="40"/>
    <cellStyle name="_Book2" xfId="41"/>
    <cellStyle name="_Book2_04 07E Wild Horse Wind Expansion (C) (2)" xfId="42"/>
    <cellStyle name="_Book2_3.01 Income Statement" xfId="43"/>
    <cellStyle name="_Book2_4 31 Regulatory Assets and Liabilities  7 06- Exhibit D" xfId="44"/>
    <cellStyle name="_Book2_4 32 Regulatory Assets and Liabilities  7 06- Exhibit D" xfId="45"/>
    <cellStyle name="_Book2_Book9" xfId="46"/>
    <cellStyle name="_Book3" xfId="47"/>
    <cellStyle name="_Book5" xfId="48"/>
    <cellStyle name="_Chelan Debt Forecast 12.19.05" xfId="49"/>
    <cellStyle name="_Chelan Debt Forecast 12.19.05_3.01 Income Statement" xfId="50"/>
    <cellStyle name="_Chelan Debt Forecast 12.19.05_4 31 Regulatory Assets and Liabilities  7 06- Exhibit D" xfId="51"/>
    <cellStyle name="_Chelan Debt Forecast 12.19.05_4 32 Regulatory Assets and Liabilities  7 06- Exhibit D" xfId="52"/>
    <cellStyle name="_Chelan Debt Forecast 12.19.05_Book9" xfId="53"/>
    <cellStyle name="_Copy 11-9 Sumas Proforma - Current" xfId="54"/>
    <cellStyle name="_Costs not in AURORA 06GRC" xfId="55"/>
    <cellStyle name="_Costs not in AURORA 06GRC_04 07E Wild Horse Wind Expansion (C) (2)" xfId="56"/>
    <cellStyle name="_Costs not in AURORA 06GRC_3.01 Income Statement" xfId="57"/>
    <cellStyle name="_Costs not in AURORA 06GRC_4 31 Regulatory Assets and Liabilities  7 06- Exhibit D" xfId="58"/>
    <cellStyle name="_Costs not in AURORA 06GRC_4 32 Regulatory Assets and Liabilities  7 06- Exhibit D" xfId="59"/>
    <cellStyle name="_Costs not in AURORA 06GRC_Book9" xfId="60"/>
    <cellStyle name="_Costs not in AURORA 2006GRC 6.15.06" xfId="61"/>
    <cellStyle name="_Costs not in AURORA 2006GRC 6.15.06_04 07E Wild Horse Wind Expansion (C) (2)" xfId="62"/>
    <cellStyle name="_Costs not in AURORA 2006GRC 6.15.06_3.01 Income Statement" xfId="63"/>
    <cellStyle name="_Costs not in AURORA 2006GRC 6.15.06_4 31 Regulatory Assets and Liabilities  7 06- Exhibit D" xfId="64"/>
    <cellStyle name="_Costs not in AURORA 2006GRC 6.15.06_4 32 Regulatory Assets and Liabilities  7 06- Exhibit D" xfId="65"/>
    <cellStyle name="_Costs not in AURORA 2006GRC 6.15.06_Book9" xfId="66"/>
    <cellStyle name="_Costs not in AURORA 2006GRC w gas price updated" xfId="67"/>
    <cellStyle name="_Costs not in AURORA 2007 Rate Case" xfId="68"/>
    <cellStyle name="_Costs not in AURORA 2007 Rate Case_3.01 Income Statement" xfId="69"/>
    <cellStyle name="_Costs not in AURORA 2007 Rate Case_4 31 Regulatory Assets and Liabilities  7 06- Exhibit D" xfId="70"/>
    <cellStyle name="_Costs not in AURORA 2007 Rate Case_4 32 Regulatory Assets and Liabilities  7 06- Exhibit D" xfId="71"/>
    <cellStyle name="_Costs not in AURORA 2007 Rate Case_Book9" xfId="72"/>
    <cellStyle name="_Costs not in KWI3000 '06Budget" xfId="73"/>
    <cellStyle name="_Costs not in KWI3000 '06Budget_3.01 Income Statement" xfId="74"/>
    <cellStyle name="_Costs not in KWI3000 '06Budget_4 31 Regulatory Assets and Liabilities  7 06- Exhibit D" xfId="75"/>
    <cellStyle name="_Costs not in KWI3000 '06Budget_4 32 Regulatory Assets and Liabilities  7 06- Exhibit D" xfId="76"/>
    <cellStyle name="_Costs not in KWI3000 '06Budget_Book9" xfId="77"/>
    <cellStyle name="_DEM-WP (C) Power Cost 2006GRC Order" xfId="78"/>
    <cellStyle name="_DEM-WP (C) Power Cost 2006GRC Order_04 07E Wild Horse Wind Expansion (C) (2)" xfId="79"/>
    <cellStyle name="_DEM-WP (C) Power Cost 2006GRC Order_3.01 Income Statement" xfId="80"/>
    <cellStyle name="_DEM-WP (C) Power Cost 2006GRC Order_4 31 Regulatory Assets and Liabilities  7 06- Exhibit D" xfId="81"/>
    <cellStyle name="_DEM-WP (C) Power Cost 2006GRC Order_4 32 Regulatory Assets and Liabilities  7 06- Exhibit D" xfId="82"/>
    <cellStyle name="_DEM-WP (C) Power Cost 2006GRC Order_Book9" xfId="83"/>
    <cellStyle name="_DEM-WP Revised (HC) Wild Horse 2006GRC" xfId="84"/>
    <cellStyle name="_DEM-WP(C) Colstrip FOR" xfId="85"/>
    <cellStyle name="_DEM-WP(C) Costs not in AURORA 2006GRC" xfId="86"/>
    <cellStyle name="_DEM-WP(C) Costs not in AURORA 2006GRC_3.01 Income Statement" xfId="87"/>
    <cellStyle name="_DEM-WP(C) Costs not in AURORA 2006GRC_4 31 Regulatory Assets and Liabilities  7 06- Exhibit D" xfId="88"/>
    <cellStyle name="_DEM-WP(C) Costs not in AURORA 2006GRC_4 32 Regulatory Assets and Liabilities  7 06- Exhibit D" xfId="89"/>
    <cellStyle name="_DEM-WP(C) Costs not in AURORA 2006GRC_Book9" xfId="90"/>
    <cellStyle name="_DEM-WP(C) Costs not in AURORA 2007GRC" xfId="91"/>
    <cellStyle name="_DEM-WP(C) Costs not in AURORA 2007PCORC-5.07Update" xfId="92"/>
    <cellStyle name="_DEM-WP(C) Costs not in AURORA 2007PCORC-5.07Update_DEM-WP(C) Production O&amp;M 2009GRC Rebuttal" xfId="93"/>
    <cellStyle name="_DEM-WP(C) Prod O&amp;M 2007GRC" xfId="94"/>
    <cellStyle name="_DEM-WP(C) Rate Year Sumas by Month Update Corrected" xfId="95"/>
    <cellStyle name="_DEM-WP(C) Sumas Proforma 11.5.07" xfId="96"/>
    <cellStyle name="_DEM-WP(C) Westside Hydro Data_051007" xfId="97"/>
    <cellStyle name="_Fixed Gas Transport 1 19 09" xfId="98"/>
    <cellStyle name="_Fuel Prices 4-14" xfId="99"/>
    <cellStyle name="_Fuel Prices 4-14_04 07E Wild Horse Wind Expansion (C) (2)" xfId="100"/>
    <cellStyle name="_Fuel Prices 4-14_3.01 Income Statement" xfId="101"/>
    <cellStyle name="_Fuel Prices 4-14_4 31 Regulatory Assets and Liabilities  7 06- Exhibit D" xfId="102"/>
    <cellStyle name="_Fuel Prices 4-14_4 32 Regulatory Assets and Liabilities  7 06- Exhibit D" xfId="103"/>
    <cellStyle name="_Fuel Prices 4-14_Book9" xfId="104"/>
    <cellStyle name="_Gas Transportation Charges_2009GRC_120308" xfId="105"/>
    <cellStyle name="_NIM 06 Base Case Current Trends" xfId="106"/>
    <cellStyle name="_Portfolio SPlan Base Case.xls Chart 1" xfId="107"/>
    <cellStyle name="_Portfolio SPlan Base Case.xls Chart 2" xfId="108"/>
    <cellStyle name="_Portfolio SPlan Base Case.xls Chart 3" xfId="109"/>
    <cellStyle name="_Power Cost Value Copy 11.30.05 gas 1.09.06 AURORA at 1.10.06" xfId="110"/>
    <cellStyle name="_Power Cost Value Copy 11.30.05 gas 1.09.06 AURORA at 1.10.06_04 07E Wild Horse Wind Expansion (C) (2)" xfId="111"/>
    <cellStyle name="_Power Cost Value Copy 11.30.05 gas 1.09.06 AURORA at 1.10.06_3.01 Income Statement" xfId="112"/>
    <cellStyle name="_Power Cost Value Copy 11.30.05 gas 1.09.06 AURORA at 1.10.06_4 31 Regulatory Assets and Liabilities  7 06- Exhibit D" xfId="113"/>
    <cellStyle name="_Power Cost Value Copy 11.30.05 gas 1.09.06 AURORA at 1.10.06_4 32 Regulatory Assets and Liabilities  7 06- Exhibit D" xfId="114"/>
    <cellStyle name="_Power Cost Value Copy 11.30.05 gas 1.09.06 AURORA at 1.10.06_Book9" xfId="115"/>
    <cellStyle name="_Pro Forma Rev 07 GRC" xfId="116"/>
    <cellStyle name="_Recon to Darrin's 5.11.05 proforma" xfId="117"/>
    <cellStyle name="_Recon to Darrin's 5.11.05 proforma_3.01 Income Statement" xfId="118"/>
    <cellStyle name="_Recon to Darrin's 5.11.05 proforma_4 31 Regulatory Assets and Liabilities  7 06- Exhibit D" xfId="119"/>
    <cellStyle name="_Recon to Darrin's 5.11.05 proforma_4 32 Regulatory Assets and Liabilities  7 06- Exhibit D" xfId="120"/>
    <cellStyle name="_Recon to Darrin's 5.11.05 proforma_Book9" xfId="121"/>
    <cellStyle name="_Revenue" xfId="122"/>
    <cellStyle name="_Revenue_Data" xfId="123"/>
    <cellStyle name="_Revenue_Data_1" xfId="124"/>
    <cellStyle name="_Revenue_Data_Pro Forma Rev 09 GRC" xfId="125"/>
    <cellStyle name="_Revenue_Data_Pro Forma Rev 2010 GRC" xfId="126"/>
    <cellStyle name="_Revenue_Data_Pro Forma Rev 2010 GRC_Preliminary" xfId="127"/>
    <cellStyle name="_Revenue_Data_Revenue (Feb 09 - Jan 10)" xfId="128"/>
    <cellStyle name="_Revenue_Data_Revenue (Jan 09 - Dec 09)" xfId="129"/>
    <cellStyle name="_Revenue_Data_Revenue (Mar 09 - Feb 10)" xfId="130"/>
    <cellStyle name="_Revenue_Data_Volume Exhibit (Jan09 - Dec09)" xfId="131"/>
    <cellStyle name="_Revenue_Mins" xfId="132"/>
    <cellStyle name="_Revenue_Pro Forma Rev 07 GRC" xfId="133"/>
    <cellStyle name="_Revenue_Pro Forma Rev 08 GRC" xfId="134"/>
    <cellStyle name="_Revenue_Pro Forma Rev 09 GRC" xfId="135"/>
    <cellStyle name="_Revenue_Pro Forma Rev 2010 GRC" xfId="136"/>
    <cellStyle name="_Revenue_Pro Forma Rev 2010 GRC_Preliminary" xfId="137"/>
    <cellStyle name="_Revenue_Revenue (Feb 09 - Jan 10)" xfId="138"/>
    <cellStyle name="_Revenue_Revenue (Jan 09 - Dec 09)" xfId="139"/>
    <cellStyle name="_Revenue_Revenue (Mar 09 - Feb 10)" xfId="140"/>
    <cellStyle name="_Revenue_Sheet2" xfId="141"/>
    <cellStyle name="_Revenue_Therms Data" xfId="142"/>
    <cellStyle name="_Revenue_Therms Data Rerun" xfId="143"/>
    <cellStyle name="_Revenue_Volume Exhibit (Jan09 - Dec09)" xfId="144"/>
    <cellStyle name="_Sumas Proforma - 11-09-07" xfId="145"/>
    <cellStyle name="_Sumas Property Taxes v1" xfId="146"/>
    <cellStyle name="_Tenaska Comparison" xfId="147"/>
    <cellStyle name="_Tenaska Comparison_3.01 Income Statement" xfId="148"/>
    <cellStyle name="_Tenaska Comparison_4 31 Regulatory Assets and Liabilities  7 06- Exhibit D" xfId="149"/>
    <cellStyle name="_Tenaska Comparison_4 32 Regulatory Assets and Liabilities  7 06- Exhibit D" xfId="150"/>
    <cellStyle name="_Tenaska Comparison_Book9" xfId="151"/>
    <cellStyle name="_Therms Data" xfId="152"/>
    <cellStyle name="_Therms Data_Pro Forma Rev 09 GRC" xfId="153"/>
    <cellStyle name="_Therms Data_Pro Forma Rev 2010 GRC" xfId="154"/>
    <cellStyle name="_Therms Data_Pro Forma Rev 2010 GRC_Preliminary" xfId="155"/>
    <cellStyle name="_Therms Data_Revenue (Feb 09 - Jan 10)" xfId="156"/>
    <cellStyle name="_Therms Data_Revenue (Jan 09 - Dec 09)" xfId="157"/>
    <cellStyle name="_Therms Data_Revenue (Mar 09 - Feb 10)" xfId="158"/>
    <cellStyle name="_Therms Data_Volume Exhibit (Jan09 - Dec09)" xfId="159"/>
    <cellStyle name="_Value Copy 11 30 05 gas 12 09 05 AURORA at 12 14 05" xfId="160"/>
    <cellStyle name="_Value Copy 11 30 05 gas 12 09 05 AURORA at 12 14 05_04 07E Wild Horse Wind Expansion (C) (2)" xfId="161"/>
    <cellStyle name="_Value Copy 11 30 05 gas 12 09 05 AURORA at 12 14 05_3.01 Income Statement" xfId="162"/>
    <cellStyle name="_Value Copy 11 30 05 gas 12 09 05 AURORA at 12 14 05_4 31 Regulatory Assets and Liabilities  7 06- Exhibit D" xfId="163"/>
    <cellStyle name="_Value Copy 11 30 05 gas 12 09 05 AURORA at 12 14 05_4 32 Regulatory Assets and Liabilities  7 06- Exhibit D" xfId="164"/>
    <cellStyle name="_Value Copy 11 30 05 gas 12 09 05 AURORA at 12 14 05_Book9" xfId="165"/>
    <cellStyle name="_VC 6.15.06 update on 06GRC power costs.xls Chart 1" xfId="166"/>
    <cellStyle name="_VC 6.15.06 update on 06GRC power costs.xls Chart 1_04 07E Wild Horse Wind Expansion (C) (2)" xfId="167"/>
    <cellStyle name="_VC 6.15.06 update on 06GRC power costs.xls Chart 1_3.01 Income Statement" xfId="168"/>
    <cellStyle name="_VC 6.15.06 update on 06GRC power costs.xls Chart 1_4 31 Regulatory Assets and Liabilities  7 06- Exhibit D" xfId="169"/>
    <cellStyle name="_VC 6.15.06 update on 06GRC power costs.xls Chart 1_4 32 Regulatory Assets and Liabilities  7 06- Exhibit D" xfId="170"/>
    <cellStyle name="_VC 6.15.06 update on 06GRC power costs.xls Chart 1_Book9" xfId="171"/>
    <cellStyle name="_VC 6.15.06 update on 06GRC power costs.xls Chart 2" xfId="172"/>
    <cellStyle name="_VC 6.15.06 update on 06GRC power costs.xls Chart 2_04 07E Wild Horse Wind Expansion (C) (2)" xfId="173"/>
    <cellStyle name="_VC 6.15.06 update on 06GRC power costs.xls Chart 2_3.01 Income Statement" xfId="174"/>
    <cellStyle name="_VC 6.15.06 update on 06GRC power costs.xls Chart 2_4 31 Regulatory Assets and Liabilities  7 06- Exhibit D" xfId="175"/>
    <cellStyle name="_VC 6.15.06 update on 06GRC power costs.xls Chart 2_4 32 Regulatory Assets and Liabilities  7 06- Exhibit D" xfId="176"/>
    <cellStyle name="_VC 6.15.06 update on 06GRC power costs.xls Chart 2_Book9" xfId="177"/>
    <cellStyle name="_VC 6.15.06 update on 06GRC power costs.xls Chart 3" xfId="178"/>
    <cellStyle name="_VC 6.15.06 update on 06GRC power costs.xls Chart 3_04 07E Wild Horse Wind Expansion (C) (2)" xfId="179"/>
    <cellStyle name="_VC 6.15.06 update on 06GRC power costs.xls Chart 3_3.01 Income Statement" xfId="180"/>
    <cellStyle name="_VC 6.15.06 update on 06GRC power costs.xls Chart 3_4 31 Regulatory Assets and Liabilities  7 06- Exhibit D" xfId="181"/>
    <cellStyle name="_VC 6.15.06 update on 06GRC power costs.xls Chart 3_4 32 Regulatory Assets and Liabilities  7 06- Exhibit D" xfId="182"/>
    <cellStyle name="_VC 6.15.06 update on 06GRC power costs.xls Chart 3_Book9" xfId="183"/>
    <cellStyle name="0,0&#13;&#10;NA&#13;&#10;" xfId="184"/>
    <cellStyle name="0000" xfId="185"/>
    <cellStyle name="000000" xfId="186"/>
    <cellStyle name="20% - Accent1" xfId="187"/>
    <cellStyle name="20% - Accent1 2" xfId="188"/>
    <cellStyle name="20% - Accent1 3" xfId="189"/>
    <cellStyle name="20% - Accent2" xfId="190"/>
    <cellStyle name="20% - Accent2 2" xfId="191"/>
    <cellStyle name="20% - Accent2 3" xfId="192"/>
    <cellStyle name="20% - Accent3" xfId="193"/>
    <cellStyle name="20% - Accent3 2" xfId="194"/>
    <cellStyle name="20% - Accent3 3" xfId="195"/>
    <cellStyle name="20% - Accent4" xfId="196"/>
    <cellStyle name="20% - Accent4 2" xfId="197"/>
    <cellStyle name="20% - Accent4 3" xfId="198"/>
    <cellStyle name="20% - Accent5" xfId="199"/>
    <cellStyle name="20% - Accent5 2" xfId="200"/>
    <cellStyle name="20% - Accent5 3" xfId="201"/>
    <cellStyle name="20% - Accent6" xfId="202"/>
    <cellStyle name="20% - Accent6 2" xfId="203"/>
    <cellStyle name="20% - Accent6 3" xfId="204"/>
    <cellStyle name="40% - Accent1" xfId="205"/>
    <cellStyle name="40% - Accent1 2" xfId="206"/>
    <cellStyle name="40% - Accent1 3" xfId="207"/>
    <cellStyle name="40% - Accent2" xfId="208"/>
    <cellStyle name="40% - Accent2 2" xfId="209"/>
    <cellStyle name="40% - Accent2 3" xfId="210"/>
    <cellStyle name="40% - Accent3" xfId="211"/>
    <cellStyle name="40% - Accent3 2" xfId="212"/>
    <cellStyle name="40% - Accent3 3" xfId="213"/>
    <cellStyle name="40% - Accent4" xfId="214"/>
    <cellStyle name="40% - Accent4 2" xfId="215"/>
    <cellStyle name="40% - Accent4 3" xfId="216"/>
    <cellStyle name="40% - Accent5" xfId="217"/>
    <cellStyle name="40% - Accent5 2" xfId="218"/>
    <cellStyle name="40% - Accent5 3" xfId="219"/>
    <cellStyle name="40% - Accent6" xfId="220"/>
    <cellStyle name="40% - Accent6 2" xfId="221"/>
    <cellStyle name="40% - Accent6 3" xfId="222"/>
    <cellStyle name="60% - Accent1" xfId="223"/>
    <cellStyle name="60% - Accent2" xfId="224"/>
    <cellStyle name="60% - Accent3" xfId="225"/>
    <cellStyle name="60% - Accent4" xfId="226"/>
    <cellStyle name="60% - Accent5" xfId="227"/>
    <cellStyle name="60% - Accent6" xfId="228"/>
    <cellStyle name="Accent1" xfId="229"/>
    <cellStyle name="Accent2" xfId="230"/>
    <cellStyle name="Accent3" xfId="231"/>
    <cellStyle name="Accent4" xfId="232"/>
    <cellStyle name="Accent5" xfId="233"/>
    <cellStyle name="Accent6" xfId="234"/>
    <cellStyle name="Bad" xfId="235"/>
    <cellStyle name="blank" xfId="236"/>
    <cellStyle name="Calc Currency (0)" xfId="237"/>
    <cellStyle name="Calculation" xfId="238"/>
    <cellStyle name="Check Cell" xfId="239"/>
    <cellStyle name="CheckCell" xfId="240"/>
    <cellStyle name="Comma" xfId="241"/>
    <cellStyle name="Comma [0]" xfId="242"/>
    <cellStyle name="Comma 10" xfId="243"/>
    <cellStyle name="Comma 11" xfId="244"/>
    <cellStyle name="Comma 12" xfId="245"/>
    <cellStyle name="Comma 13" xfId="246"/>
    <cellStyle name="Comma 14" xfId="247"/>
    <cellStyle name="Comma 15" xfId="248"/>
    <cellStyle name="Comma 2" xfId="249"/>
    <cellStyle name="Comma 2 2" xfId="250"/>
    <cellStyle name="Comma 3" xfId="251"/>
    <cellStyle name="Comma 3 2" xfId="252"/>
    <cellStyle name="Comma 4" xfId="253"/>
    <cellStyle name="Comma 4 2" xfId="254"/>
    <cellStyle name="Comma 5" xfId="255"/>
    <cellStyle name="Comma 6" xfId="256"/>
    <cellStyle name="Comma 6 2" xfId="257"/>
    <cellStyle name="Comma 6 3" xfId="258"/>
    <cellStyle name="Comma 7" xfId="259"/>
    <cellStyle name="Comma 8" xfId="260"/>
    <cellStyle name="Comma 9" xfId="261"/>
    <cellStyle name="Comma_Common Allocators GRC TY 0903" xfId="262"/>
    <cellStyle name="Comma0" xfId="263"/>
    <cellStyle name="Comma0 - Style2" xfId="264"/>
    <cellStyle name="Comma0 - Style4" xfId="265"/>
    <cellStyle name="Comma0 - Style5" xfId="266"/>
    <cellStyle name="Comma0 2" xfId="267"/>
    <cellStyle name="Comma0 3" xfId="268"/>
    <cellStyle name="Comma0 4" xfId="269"/>
    <cellStyle name="Comma0_00COS Ind Allocators" xfId="270"/>
    <cellStyle name="Comma1 - Style1" xfId="271"/>
    <cellStyle name="Copied" xfId="272"/>
    <cellStyle name="COST1" xfId="273"/>
    <cellStyle name="Curren - Style1" xfId="274"/>
    <cellStyle name="Curren - Style2" xfId="275"/>
    <cellStyle name="Curren - Style5" xfId="276"/>
    <cellStyle name="Curren - Style6" xfId="277"/>
    <cellStyle name="Currency" xfId="278"/>
    <cellStyle name="Currency [0]" xfId="279"/>
    <cellStyle name="Currency 10" xfId="280"/>
    <cellStyle name="Currency 11" xfId="281"/>
    <cellStyle name="Currency 12" xfId="282"/>
    <cellStyle name="Currency 13" xfId="283"/>
    <cellStyle name="Currency 14" xfId="284"/>
    <cellStyle name="Currency 2" xfId="285"/>
    <cellStyle name="Currency 3" xfId="286"/>
    <cellStyle name="Currency 4" xfId="287"/>
    <cellStyle name="Currency 5" xfId="288"/>
    <cellStyle name="Currency 6" xfId="289"/>
    <cellStyle name="Currency 7" xfId="290"/>
    <cellStyle name="Currency 8" xfId="291"/>
    <cellStyle name="Currency 9" xfId="292"/>
    <cellStyle name="Currency_Common Allocators GRC TY 0903" xfId="293"/>
    <cellStyle name="Currency0" xfId="294"/>
    <cellStyle name="Date" xfId="295"/>
    <cellStyle name="Date 2" xfId="296"/>
    <cellStyle name="Date 3" xfId="297"/>
    <cellStyle name="Date 4" xfId="298"/>
    <cellStyle name="Entered" xfId="299"/>
    <cellStyle name="Euro" xfId="300"/>
    <cellStyle name="Explanatory Text" xfId="301"/>
    <cellStyle name="Fixed" xfId="302"/>
    <cellStyle name="Fixed3 - Style3" xfId="303"/>
    <cellStyle name="Followed Hyperlink" xfId="304"/>
    <cellStyle name="Good" xfId="305"/>
    <cellStyle name="Grey" xfId="306"/>
    <cellStyle name="Grey 2" xfId="307"/>
    <cellStyle name="Grey 3" xfId="308"/>
    <cellStyle name="Grey 4" xfId="309"/>
    <cellStyle name="Header" xfId="310"/>
    <cellStyle name="Header1" xfId="311"/>
    <cellStyle name="Header2" xfId="312"/>
    <cellStyle name="Heading" xfId="313"/>
    <cellStyle name="Heading 1" xfId="314"/>
    <cellStyle name="Heading 2" xfId="315"/>
    <cellStyle name="Heading 3" xfId="316"/>
    <cellStyle name="Heading 4" xfId="317"/>
    <cellStyle name="Heading1" xfId="318"/>
    <cellStyle name="Heading2" xfId="319"/>
    <cellStyle name="Hyperlink" xfId="320"/>
    <cellStyle name="Input" xfId="321"/>
    <cellStyle name="Input [yellow]" xfId="322"/>
    <cellStyle name="Input [yellow] 2" xfId="323"/>
    <cellStyle name="Input [yellow] 3" xfId="324"/>
    <cellStyle name="Input [yellow] 4" xfId="325"/>
    <cellStyle name="Input Cells" xfId="326"/>
    <cellStyle name="Input Cells Percent" xfId="327"/>
    <cellStyle name="Input Cells_Book9" xfId="328"/>
    <cellStyle name="Lines" xfId="329"/>
    <cellStyle name="LINKED" xfId="330"/>
    <cellStyle name="Linked Cell" xfId="331"/>
    <cellStyle name="modified border" xfId="332"/>
    <cellStyle name="modified border 2" xfId="333"/>
    <cellStyle name="modified border 3" xfId="334"/>
    <cellStyle name="modified border 4" xfId="335"/>
    <cellStyle name="modified border1" xfId="336"/>
    <cellStyle name="modified border1 2" xfId="337"/>
    <cellStyle name="modified border1 3" xfId="338"/>
    <cellStyle name="modified border1 4" xfId="339"/>
    <cellStyle name="Neutral" xfId="340"/>
    <cellStyle name="no dec" xfId="341"/>
    <cellStyle name="Normal - Style1" xfId="342"/>
    <cellStyle name="Normal - Style1 2" xfId="343"/>
    <cellStyle name="Normal - Style1 3" xfId="344"/>
    <cellStyle name="Normal - Style1 4" xfId="345"/>
    <cellStyle name="Normal 10" xfId="346"/>
    <cellStyle name="Normal 10 2" xfId="347"/>
    <cellStyle name="Normal 10 3" xfId="348"/>
    <cellStyle name="Normal 11" xfId="349"/>
    <cellStyle name="Normal 12" xfId="350"/>
    <cellStyle name="Normal 13" xfId="351"/>
    <cellStyle name="Normal 14" xfId="352"/>
    <cellStyle name="Normal 15" xfId="353"/>
    <cellStyle name="Normal 2" xfId="354"/>
    <cellStyle name="Normal 2 2" xfId="355"/>
    <cellStyle name="Normal 2 2 2" xfId="356"/>
    <cellStyle name="Normal 2 2 3" xfId="357"/>
    <cellStyle name="Normal 2 3" xfId="358"/>
    <cellStyle name="Normal 2 4" xfId="359"/>
    <cellStyle name="Normal 2 5" xfId="360"/>
    <cellStyle name="Normal 2 6" xfId="361"/>
    <cellStyle name="Normal 2 7" xfId="362"/>
    <cellStyle name="Normal 2_3.05 Allocation Method 2010 GTR WF" xfId="363"/>
    <cellStyle name="Normal 3" xfId="364"/>
    <cellStyle name="Normal 3 2" xfId="365"/>
    <cellStyle name="Normal 3 3" xfId="366"/>
    <cellStyle name="Normal 3 4" xfId="367"/>
    <cellStyle name="Normal 3 5" xfId="368"/>
    <cellStyle name="Normal 4" xfId="369"/>
    <cellStyle name="Normal 4 2" xfId="370"/>
    <cellStyle name="Normal 4_3.05 Allocation Method 2010 GTR WF" xfId="371"/>
    <cellStyle name="Normal 5" xfId="372"/>
    <cellStyle name="Normal 6" xfId="373"/>
    <cellStyle name="Normal 6 2" xfId="374"/>
    <cellStyle name="Normal 6 3" xfId="375"/>
    <cellStyle name="Normal 7" xfId="376"/>
    <cellStyle name="Normal 7 2" xfId="377"/>
    <cellStyle name="Normal 8" xfId="378"/>
    <cellStyle name="Normal 9" xfId="379"/>
    <cellStyle name="Note" xfId="380"/>
    <cellStyle name="Note 10" xfId="381"/>
    <cellStyle name="Note 11" xfId="382"/>
    <cellStyle name="Note 12" xfId="383"/>
    <cellStyle name="Note 2" xfId="384"/>
    <cellStyle name="Note 3" xfId="385"/>
    <cellStyle name="Note 4" xfId="386"/>
    <cellStyle name="Note 5" xfId="387"/>
    <cellStyle name="Note 6" xfId="388"/>
    <cellStyle name="Note 7" xfId="389"/>
    <cellStyle name="Note 8" xfId="390"/>
    <cellStyle name="Note 9" xfId="391"/>
    <cellStyle name="Output" xfId="392"/>
    <cellStyle name="Percen - Style1" xfId="393"/>
    <cellStyle name="Percen - Style2" xfId="394"/>
    <cellStyle name="Percen - Style3" xfId="395"/>
    <cellStyle name="Percent" xfId="396"/>
    <cellStyle name="Percent (0)" xfId="397"/>
    <cellStyle name="Percent [2]" xfId="398"/>
    <cellStyle name="Percent 10" xfId="399"/>
    <cellStyle name="Percent 11" xfId="400"/>
    <cellStyle name="Percent 12" xfId="401"/>
    <cellStyle name="Percent 13" xfId="402"/>
    <cellStyle name="Percent 14" xfId="403"/>
    <cellStyle name="Percent 15" xfId="404"/>
    <cellStyle name="Percent 2" xfId="405"/>
    <cellStyle name="Percent 3" xfId="406"/>
    <cellStyle name="Percent 3 2" xfId="407"/>
    <cellStyle name="Percent 4" xfId="408"/>
    <cellStyle name="Percent 4 2" xfId="409"/>
    <cellStyle name="Percent 5" xfId="410"/>
    <cellStyle name="Percent 6" xfId="411"/>
    <cellStyle name="Percent 7" xfId="412"/>
    <cellStyle name="Percent 8" xfId="413"/>
    <cellStyle name="Percent 9" xfId="414"/>
    <cellStyle name="Processing" xfId="415"/>
    <cellStyle name="PSChar" xfId="416"/>
    <cellStyle name="PSDate" xfId="417"/>
    <cellStyle name="PSDec" xfId="418"/>
    <cellStyle name="PSHeading" xfId="419"/>
    <cellStyle name="PSInt" xfId="420"/>
    <cellStyle name="PSSpacer" xfId="421"/>
    <cellStyle name="purple - Style8" xfId="422"/>
    <cellStyle name="RED" xfId="423"/>
    <cellStyle name="Red - Style7" xfId="424"/>
    <cellStyle name="RED_04 07E Wild Horse Wind Expansion (C) (2)" xfId="425"/>
    <cellStyle name="Report" xfId="426"/>
    <cellStyle name="Report Bar" xfId="427"/>
    <cellStyle name="Report Heading" xfId="428"/>
    <cellStyle name="Report Percent" xfId="429"/>
    <cellStyle name="Report Unit Cost" xfId="430"/>
    <cellStyle name="Reports" xfId="431"/>
    <cellStyle name="Reports Total" xfId="432"/>
    <cellStyle name="Reports Unit Cost Total" xfId="433"/>
    <cellStyle name="Reports_Book9" xfId="434"/>
    <cellStyle name="RevList" xfId="435"/>
    <cellStyle name="round100" xfId="436"/>
    <cellStyle name="SAPBEXaggData" xfId="437"/>
    <cellStyle name="SAPBEXaggDataEmph" xfId="438"/>
    <cellStyle name="SAPBEXaggItem" xfId="439"/>
    <cellStyle name="SAPBEXaggItemX" xfId="440"/>
    <cellStyle name="SAPBEXchaText" xfId="441"/>
    <cellStyle name="SAPBEXchaText 2" xfId="442"/>
    <cellStyle name="SAPBEXexcBad7" xfId="443"/>
    <cellStyle name="SAPBEXexcBad8" xfId="444"/>
    <cellStyle name="SAPBEXexcBad9" xfId="445"/>
    <cellStyle name="SAPBEXexcCritical4" xfId="446"/>
    <cellStyle name="SAPBEXexcCritical5" xfId="447"/>
    <cellStyle name="SAPBEXexcCritical6" xfId="448"/>
    <cellStyle name="SAPBEXexcGood1" xfId="449"/>
    <cellStyle name="SAPBEXexcGood2" xfId="450"/>
    <cellStyle name="SAPBEXexcGood3" xfId="451"/>
    <cellStyle name="SAPBEXfilterDrill" xfId="452"/>
    <cellStyle name="SAPBEXfilterItem" xfId="453"/>
    <cellStyle name="SAPBEXfilterText" xfId="454"/>
    <cellStyle name="SAPBEXformats" xfId="455"/>
    <cellStyle name="SAPBEXheaderItem" xfId="456"/>
    <cellStyle name="SAPBEXheaderText" xfId="457"/>
    <cellStyle name="SAPBEXHLevel0" xfId="458"/>
    <cellStyle name="SAPBEXHLevel0X" xfId="459"/>
    <cellStyle name="SAPBEXHLevel1" xfId="460"/>
    <cellStyle name="SAPBEXHLevel1X" xfId="461"/>
    <cellStyle name="SAPBEXHLevel2" xfId="462"/>
    <cellStyle name="SAPBEXHLevel2X" xfId="463"/>
    <cellStyle name="SAPBEXHLevel3" xfId="464"/>
    <cellStyle name="SAPBEXHLevel3X" xfId="465"/>
    <cellStyle name="SAPBEXinputData" xfId="466"/>
    <cellStyle name="SAPBEXresData" xfId="467"/>
    <cellStyle name="SAPBEXresDataEmph" xfId="468"/>
    <cellStyle name="SAPBEXresItem" xfId="469"/>
    <cellStyle name="SAPBEXresItemX" xfId="470"/>
    <cellStyle name="SAPBEXstdData" xfId="471"/>
    <cellStyle name="SAPBEXstdDataEmph" xfId="472"/>
    <cellStyle name="SAPBEXstdItem" xfId="473"/>
    <cellStyle name="SAPBEXstdItemX" xfId="474"/>
    <cellStyle name="SAPBEXtitle" xfId="475"/>
    <cellStyle name="SAPBEXundefined" xfId="476"/>
    <cellStyle name="shade" xfId="477"/>
    <cellStyle name="StmtTtl1" xfId="478"/>
    <cellStyle name="StmtTtl1 2" xfId="479"/>
    <cellStyle name="StmtTtl1 3" xfId="480"/>
    <cellStyle name="StmtTtl1 4" xfId="481"/>
    <cellStyle name="StmtTtl2" xfId="482"/>
    <cellStyle name="STYL1 - Style1" xfId="483"/>
    <cellStyle name="Style 1" xfId="484"/>
    <cellStyle name="Style 1 2" xfId="485"/>
    <cellStyle name="Style 1 3" xfId="486"/>
    <cellStyle name="Style 1 4" xfId="487"/>
    <cellStyle name="Style 1_3.01 Income Statement" xfId="488"/>
    <cellStyle name="Subtotal" xfId="489"/>
    <cellStyle name="Sub-total" xfId="490"/>
    <cellStyle name="taples Plaza" xfId="491"/>
    <cellStyle name="Tickmark" xfId="492"/>
    <cellStyle name="Title" xfId="493"/>
    <cellStyle name="Title: Major" xfId="494"/>
    <cellStyle name="Title: Minor" xfId="495"/>
    <cellStyle name="Title: Worksheet" xfId="496"/>
    <cellStyle name="Total" xfId="497"/>
    <cellStyle name="Total4 - Style4" xfId="498"/>
    <cellStyle name="Warning Text" xfId="4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free\Local%20Settings\Temporary%20Internet%20Files\Content.Outlook\6IV7B4WJ\SupportingDocsOrig2011GRC\Ratebase\Electronic%20Files%20to%20be%20sent%20to%20WUTC-%20Orig%20Filing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Monthly%20Regulatory%20Reports\2010%20IS%20and%20Balance%20Sheet%20Reports\WC\4th%20Quarter\MRM-04%20Repairs%20Removal%20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.7109375" style="7" customWidth="1"/>
    <col min="2" max="2" width="26.28125" style="2" customWidth="1"/>
    <col min="3" max="3" width="17.7109375" style="2" customWidth="1"/>
    <col min="4" max="4" width="28.28125" style="2" customWidth="1"/>
    <col min="5" max="6" width="17.7109375" style="2" bestFit="1" customWidth="1"/>
    <col min="7" max="7" width="15.8515625" style="2" customWidth="1"/>
    <col min="8" max="8" width="19.421875" style="2" customWidth="1"/>
    <col min="9" max="9" width="17.28125" style="2" bestFit="1" customWidth="1"/>
    <col min="10" max="10" width="9.7109375" style="2" bestFit="1" customWidth="1"/>
    <col min="11" max="16384" width="9.140625" style="2" customWidth="1"/>
  </cols>
  <sheetData>
    <row r="1" spans="6:7" ht="14.25">
      <c r="F1" s="46"/>
      <c r="G1" s="40"/>
    </row>
    <row r="2" spans="2:7" ht="15">
      <c r="B2" s="78"/>
      <c r="C2" s="78"/>
      <c r="D2" s="78"/>
      <c r="G2" s="117"/>
    </row>
    <row r="3" spans="1:7" ht="15">
      <c r="A3" s="68"/>
      <c r="B3" s="78"/>
      <c r="C3" s="78"/>
      <c r="D3" s="78"/>
      <c r="F3" s="41"/>
      <c r="G3" s="117"/>
    </row>
    <row r="4" spans="1:7" ht="14.25">
      <c r="A4" s="2"/>
      <c r="B4" s="78"/>
      <c r="C4" s="78"/>
      <c r="D4" s="78"/>
      <c r="F4" s="41"/>
      <c r="G4" s="76"/>
    </row>
    <row r="5" spans="1:7" ht="14.25">
      <c r="A5" s="78" t="s">
        <v>209</v>
      </c>
      <c r="B5" s="78"/>
      <c r="C5" s="78"/>
      <c r="D5" s="78"/>
      <c r="E5" s="75"/>
      <c r="F5" s="74"/>
      <c r="G5" s="77"/>
    </row>
    <row r="6" spans="1:7" ht="14.25">
      <c r="A6" s="78" t="s">
        <v>236</v>
      </c>
      <c r="B6" s="78"/>
      <c r="C6" s="78"/>
      <c r="D6" s="78"/>
      <c r="E6" s="75"/>
      <c r="F6" s="74"/>
      <c r="G6" s="77"/>
    </row>
    <row r="7" spans="1:7" ht="14.25">
      <c r="A7" s="79" t="s">
        <v>22</v>
      </c>
      <c r="B7" s="78"/>
      <c r="C7" s="78"/>
      <c r="D7" s="78"/>
      <c r="E7" s="75"/>
      <c r="F7" s="74"/>
      <c r="G7" s="77"/>
    </row>
    <row r="8" spans="1:7" ht="14.25">
      <c r="A8" s="68"/>
      <c r="B8" s="78"/>
      <c r="C8" s="78"/>
      <c r="D8" s="78"/>
      <c r="F8" s="41"/>
      <c r="G8" s="76"/>
    </row>
    <row r="9" spans="3:4" ht="12.75">
      <c r="C9" s="75" t="s">
        <v>66</v>
      </c>
      <c r="D9" s="75" t="s">
        <v>65</v>
      </c>
    </row>
    <row r="10" spans="2:6" ht="15" customHeight="1">
      <c r="B10" s="80" t="s">
        <v>222</v>
      </c>
      <c r="C10" s="81">
        <f>' 3.05'!E36</f>
        <v>0.6651</v>
      </c>
      <c r="D10" s="81">
        <f>'NOL Allocation'!F34</f>
        <v>0.5566529549793683</v>
      </c>
      <c r="E10" s="6" t="s">
        <v>51</v>
      </c>
      <c r="F10" s="6" t="s">
        <v>95</v>
      </c>
    </row>
    <row r="11" spans="2:7" ht="15" customHeight="1">
      <c r="B11" s="80" t="s">
        <v>221</v>
      </c>
      <c r="C11" s="81">
        <f>' 3.05'!F36</f>
        <v>0.3349</v>
      </c>
      <c r="D11" s="81">
        <f>'NOL Allocation'!G34</f>
        <v>0.4433470450206317</v>
      </c>
      <c r="E11" s="82" t="s">
        <v>174</v>
      </c>
      <c r="F11" s="82" t="s">
        <v>174</v>
      </c>
      <c r="G11" s="82" t="s">
        <v>156</v>
      </c>
    </row>
    <row r="12" spans="2:7" ht="15" customHeight="1">
      <c r="B12" s="8"/>
      <c r="E12" s="83" t="s">
        <v>237</v>
      </c>
      <c r="F12" s="83" t="s">
        <v>237</v>
      </c>
      <c r="G12" s="83" t="s">
        <v>47</v>
      </c>
    </row>
    <row r="13" spans="1:7" ht="15" customHeight="1">
      <c r="A13" s="84"/>
      <c r="B13" s="85" t="s">
        <v>173</v>
      </c>
      <c r="C13" s="86" t="s">
        <v>113</v>
      </c>
      <c r="D13" s="86"/>
      <c r="E13" s="87">
        <v>39813</v>
      </c>
      <c r="F13" s="87">
        <v>40543</v>
      </c>
      <c r="G13" s="88" t="s">
        <v>23</v>
      </c>
    </row>
    <row r="14" spans="2:7" ht="15" customHeight="1">
      <c r="B14" s="8"/>
      <c r="C14" s="71" t="s">
        <v>175</v>
      </c>
      <c r="D14" s="71"/>
      <c r="E14" s="89"/>
      <c r="F14" s="89"/>
      <c r="G14" s="89"/>
    </row>
    <row r="15" spans="1:10" ht="15" customHeight="1">
      <c r="A15" s="7">
        <v>4</v>
      </c>
      <c r="B15" s="8" t="s">
        <v>143</v>
      </c>
      <c r="C15" s="2" t="s">
        <v>219</v>
      </c>
      <c r="E15" s="119">
        <f>'2009 GRC ERB'!D10</f>
        <v>5696007912.848331</v>
      </c>
      <c r="F15" s="119">
        <f>'3.08 ERB '!G13</f>
        <v>6451164408.185417</v>
      </c>
      <c r="G15" s="119">
        <f aca="true" t="shared" si="0" ref="G15:G46">F15-E15</f>
        <v>755156495.3370857</v>
      </c>
      <c r="I15" s="91"/>
      <c r="J15" s="92"/>
    </row>
    <row r="16" spans="1:10" ht="15" customHeight="1">
      <c r="A16" s="7">
        <v>5</v>
      </c>
      <c r="B16" s="8" t="s">
        <v>144</v>
      </c>
      <c r="C16" s="2" t="s">
        <v>159</v>
      </c>
      <c r="E16" s="90">
        <f>'2009 GRC ERB'!D11</f>
        <v>308651601.56248194</v>
      </c>
      <c r="F16" s="69">
        <f>'3.08 ERB '!G14</f>
        <v>275854089.97147804</v>
      </c>
      <c r="G16" s="90">
        <f t="shared" si="0"/>
        <v>-32797511.591003895</v>
      </c>
      <c r="I16" s="91"/>
      <c r="J16" s="92"/>
    </row>
    <row r="17" spans="1:10" ht="15" customHeight="1">
      <c r="A17" s="7">
        <v>6</v>
      </c>
      <c r="B17" s="8" t="s">
        <v>145</v>
      </c>
      <c r="C17" s="2" t="s">
        <v>220</v>
      </c>
      <c r="E17" s="90">
        <f>'2009 GRC ERB'!D12</f>
        <v>84158652.8316667</v>
      </c>
      <c r="F17" s="69">
        <f>'3.08 ERB '!G15</f>
        <v>251773352.49208334</v>
      </c>
      <c r="G17" s="90">
        <f t="shared" si="0"/>
        <v>167614699.66041666</v>
      </c>
      <c r="I17" s="91"/>
      <c r="J17" s="92"/>
    </row>
    <row r="18" spans="1:10" ht="15" customHeight="1">
      <c r="A18" s="7" t="s">
        <v>179</v>
      </c>
      <c r="B18" s="8">
        <v>18230001</v>
      </c>
      <c r="C18" s="2" t="s">
        <v>168</v>
      </c>
      <c r="E18" s="90">
        <f>'2009 GRC ERB'!D13</f>
        <v>124973754</v>
      </c>
      <c r="F18" s="69">
        <f>'3.08 ERB '!G16</f>
        <v>59395254</v>
      </c>
      <c r="G18" s="90">
        <f t="shared" si="0"/>
        <v>-65578500</v>
      </c>
      <c r="I18" s="91"/>
      <c r="J18" s="92"/>
    </row>
    <row r="19" spans="1:10" ht="15" customHeight="1">
      <c r="A19" s="7" t="s">
        <v>194</v>
      </c>
      <c r="B19" s="8">
        <v>18230171</v>
      </c>
      <c r="C19" s="2" t="s">
        <v>169</v>
      </c>
      <c r="E19" s="90">
        <f>'2009 GRC ERB'!D14</f>
        <v>352508.2408333333</v>
      </c>
      <c r="F19" s="69">
        <f>'3.08 ERB '!G17</f>
        <v>0</v>
      </c>
      <c r="G19" s="90">
        <f t="shared" si="0"/>
        <v>-352508.2408333333</v>
      </c>
      <c r="I19" s="91"/>
      <c r="J19" s="92"/>
    </row>
    <row r="20" spans="1:10" ht="15" customHeight="1">
      <c r="A20" s="7" t="s">
        <v>211</v>
      </c>
      <c r="B20" s="8" t="s">
        <v>146</v>
      </c>
      <c r="C20" s="2" t="s">
        <v>223</v>
      </c>
      <c r="E20" s="90">
        <f>'2009 GRC ERB'!D15</f>
        <v>41085520.57874999</v>
      </c>
      <c r="F20" s="69">
        <f>'3.08 ERB '!G18</f>
        <v>37566967.73625</v>
      </c>
      <c r="G20" s="90">
        <f t="shared" si="0"/>
        <v>-3518552.8424999937</v>
      </c>
      <c r="I20" s="91"/>
      <c r="J20" s="92"/>
    </row>
    <row r="21" spans="1:10" ht="15" customHeight="1">
      <c r="A21" s="7" t="s">
        <v>229</v>
      </c>
      <c r="B21" s="8" t="s">
        <v>147</v>
      </c>
      <c r="C21" s="2" t="s">
        <v>230</v>
      </c>
      <c r="E21" s="90">
        <f>'2009 GRC ERB'!D16</f>
        <v>22072346.63041666</v>
      </c>
      <c r="F21" s="69">
        <f>'3.08 ERB '!G19</f>
        <v>-1372559.8899999992</v>
      </c>
      <c r="G21" s="90">
        <f t="shared" si="0"/>
        <v>-23444906.520416662</v>
      </c>
      <c r="I21" s="91"/>
      <c r="J21" s="92"/>
    </row>
    <row r="22" spans="1:10" ht="15" customHeight="1">
      <c r="A22" s="7" t="s">
        <v>161</v>
      </c>
      <c r="B22" s="8" t="s">
        <v>148</v>
      </c>
      <c r="C22" s="2" t="s">
        <v>163</v>
      </c>
      <c r="E22" s="90">
        <f>'2009 GRC ERB'!D17</f>
        <v>-474682.3125</v>
      </c>
      <c r="F22" s="69">
        <f>'3.08 ERB '!G20</f>
        <v>0</v>
      </c>
      <c r="G22" s="90">
        <f t="shared" si="0"/>
        <v>474682.3125</v>
      </c>
      <c r="I22" s="91"/>
      <c r="J22" s="92"/>
    </row>
    <row r="23" spans="1:10" ht="15" customHeight="1">
      <c r="A23" s="7" t="s">
        <v>110</v>
      </c>
      <c r="B23" s="8" t="s">
        <v>2</v>
      </c>
      <c r="C23" s="2" t="s">
        <v>111</v>
      </c>
      <c r="E23" s="90">
        <f>'2009 GRC ERB'!D18</f>
        <v>6017544.921250001</v>
      </c>
      <c r="F23" s="69">
        <f>'3.08 ERB '!G21</f>
        <v>1394050.1595833332</v>
      </c>
      <c r="G23" s="90">
        <f t="shared" si="0"/>
        <v>-4623494.761666668</v>
      </c>
      <c r="I23" s="91"/>
      <c r="J23" s="92"/>
    </row>
    <row r="24" spans="1:10" ht="15" customHeight="1">
      <c r="A24" s="7" t="s">
        <v>126</v>
      </c>
      <c r="B24" s="8">
        <v>25300831</v>
      </c>
      <c r="C24" s="2" t="s">
        <v>107</v>
      </c>
      <c r="E24" s="90">
        <f>'2009 GRC ERB'!D19</f>
        <v>-1068465.2966666666</v>
      </c>
      <c r="F24" s="69">
        <f>'3.08 ERB '!G22</f>
        <v>-503994.9633333333</v>
      </c>
      <c r="G24" s="90">
        <f t="shared" si="0"/>
        <v>564470.3333333333</v>
      </c>
      <c r="I24" s="91"/>
      <c r="J24" s="92"/>
    </row>
    <row r="25" spans="1:10" ht="15" customHeight="1">
      <c r="A25" s="7" t="s">
        <v>204</v>
      </c>
      <c r="B25" s="8" t="s">
        <v>1</v>
      </c>
      <c r="C25" s="2" t="s">
        <v>205</v>
      </c>
      <c r="E25" s="90">
        <f>'2009 GRC ERB'!D20</f>
        <v>12019763.225</v>
      </c>
      <c r="F25" s="69">
        <f>'3.08 ERB '!G23</f>
        <v>5549541.1</v>
      </c>
      <c r="G25" s="90">
        <f t="shared" si="0"/>
        <v>-6470222.125</v>
      </c>
      <c r="I25" s="91"/>
      <c r="J25" s="92"/>
    </row>
    <row r="26" spans="1:10" ht="15" customHeight="1">
      <c r="A26" s="7" t="s">
        <v>0</v>
      </c>
      <c r="B26" s="8" t="s">
        <v>6</v>
      </c>
      <c r="C26" s="2" t="s">
        <v>3</v>
      </c>
      <c r="E26" s="90">
        <f>'2009 GRC ERB'!D21</f>
        <v>126490.88541666667</v>
      </c>
      <c r="F26" s="69">
        <f>'3.08 ERB '!G24</f>
        <v>41432582.509583324</v>
      </c>
      <c r="G26" s="90">
        <f t="shared" si="0"/>
        <v>41306091.62416666</v>
      </c>
      <c r="I26" s="91"/>
      <c r="J26" s="92"/>
    </row>
    <row r="27" spans="1:10" ht="15" customHeight="1">
      <c r="A27" s="7" t="s">
        <v>7</v>
      </c>
      <c r="B27" s="8" t="s">
        <v>8</v>
      </c>
      <c r="C27" s="2" t="s">
        <v>9</v>
      </c>
      <c r="E27" s="69">
        <v>0</v>
      </c>
      <c r="F27" s="69">
        <f>'3.08 ERB '!G25</f>
        <v>8813309.443749998</v>
      </c>
      <c r="G27" s="90">
        <f t="shared" si="0"/>
        <v>8813309.443749998</v>
      </c>
      <c r="I27" s="91"/>
      <c r="J27" s="92"/>
    </row>
    <row r="28" spans="1:10" ht="15" customHeight="1">
      <c r="A28" s="7" t="s">
        <v>128</v>
      </c>
      <c r="B28" s="8" t="s">
        <v>129</v>
      </c>
      <c r="C28" s="2" t="s">
        <v>130</v>
      </c>
      <c r="E28" s="69">
        <v>0</v>
      </c>
      <c r="F28" s="69">
        <f>'3.08 ERB '!G26</f>
        <v>3607895.650416667</v>
      </c>
      <c r="G28" s="90">
        <f t="shared" si="0"/>
        <v>3607895.650416667</v>
      </c>
      <c r="I28" s="91"/>
      <c r="J28" s="92"/>
    </row>
    <row r="29" spans="1:10" ht="15" customHeight="1">
      <c r="A29" s="7" t="s">
        <v>12</v>
      </c>
      <c r="B29" s="8" t="s">
        <v>13</v>
      </c>
      <c r="C29" s="2" t="s">
        <v>14</v>
      </c>
      <c r="E29" s="69">
        <v>0</v>
      </c>
      <c r="F29" s="69">
        <f>'3.08 ERB '!G27</f>
        <v>1627204.6270833334</v>
      </c>
      <c r="G29" s="90">
        <f t="shared" si="0"/>
        <v>1627204.6270833334</v>
      </c>
      <c r="I29" s="91"/>
      <c r="J29" s="92"/>
    </row>
    <row r="30" spans="1:10" ht="15" customHeight="1">
      <c r="A30" s="7" t="s">
        <v>90</v>
      </c>
      <c r="B30" s="8">
        <v>16599011</v>
      </c>
      <c r="C30" s="2" t="s">
        <v>157</v>
      </c>
      <c r="E30" s="69">
        <v>0</v>
      </c>
      <c r="F30" s="69">
        <f>'3.08 ERB '!G28</f>
        <v>5000000</v>
      </c>
      <c r="G30" s="90">
        <f t="shared" si="0"/>
        <v>5000000</v>
      </c>
      <c r="I30" s="91"/>
      <c r="J30" s="92"/>
    </row>
    <row r="31" spans="1:10" ht="15" customHeight="1">
      <c r="A31" s="7">
        <v>7</v>
      </c>
      <c r="B31" s="8">
        <v>18230041</v>
      </c>
      <c r="C31" s="2" t="s">
        <v>167</v>
      </c>
      <c r="E31" s="69">
        <f>'2009 GRC ERB'!D22</f>
        <v>21589277</v>
      </c>
      <c r="F31" s="69">
        <f>'3.08 ERB '!G29</f>
        <v>21589277</v>
      </c>
      <c r="G31" s="90">
        <f t="shared" si="0"/>
        <v>0</v>
      </c>
      <c r="I31" s="91"/>
      <c r="J31" s="92"/>
    </row>
    <row r="32" spans="1:10" ht="15" customHeight="1">
      <c r="A32" s="7">
        <v>8</v>
      </c>
      <c r="B32" s="8">
        <v>18230051</v>
      </c>
      <c r="C32" s="2" t="s">
        <v>199</v>
      </c>
      <c r="E32" s="69">
        <f>'2009 GRC ERB'!D23</f>
        <v>-12394440.93</v>
      </c>
      <c r="F32" s="69">
        <f>'3.08 ERB '!G30</f>
        <v>-13547398.29</v>
      </c>
      <c r="G32" s="90">
        <f t="shared" si="0"/>
        <v>-1152957.3599999994</v>
      </c>
      <c r="I32" s="91"/>
      <c r="J32" s="92"/>
    </row>
    <row r="33" spans="1:10" ht="15" customHeight="1">
      <c r="A33" s="7">
        <v>9</v>
      </c>
      <c r="B33" s="8">
        <v>18230061</v>
      </c>
      <c r="C33" s="2" t="s">
        <v>200</v>
      </c>
      <c r="E33" s="69">
        <f>'2009 GRC ERB'!D24</f>
        <v>2218675</v>
      </c>
      <c r="F33" s="69">
        <f>'3.08 ERB '!G31</f>
        <v>1941067</v>
      </c>
      <c r="G33" s="90">
        <f t="shared" si="0"/>
        <v>-277608</v>
      </c>
      <c r="I33" s="91"/>
      <c r="J33" s="92"/>
    </row>
    <row r="34" spans="1:10" ht="15" customHeight="1">
      <c r="A34" s="7">
        <f>A33+1</f>
        <v>10</v>
      </c>
      <c r="B34" s="8">
        <v>18230071</v>
      </c>
      <c r="C34" s="2" t="s">
        <v>226</v>
      </c>
      <c r="E34" s="69">
        <f>'2009 GRC ERB'!D25</f>
        <v>113632921</v>
      </c>
      <c r="F34" s="69">
        <f>'3.08 ERB '!G32</f>
        <v>113632921</v>
      </c>
      <c r="G34" s="90">
        <f t="shared" si="0"/>
        <v>0</v>
      </c>
      <c r="I34" s="91"/>
      <c r="J34" s="92"/>
    </row>
    <row r="35" spans="1:10" ht="15" customHeight="1">
      <c r="A35" s="7">
        <f>A34+1</f>
        <v>11</v>
      </c>
      <c r="B35" s="8">
        <v>18230081</v>
      </c>
      <c r="C35" s="2" t="s">
        <v>114</v>
      </c>
      <c r="E35" s="69">
        <f>'2009 GRC ERB'!D26</f>
        <v>-81893432.99</v>
      </c>
      <c r="F35" s="69">
        <f>'3.08 ERB '!G33</f>
        <v>-88946672.99</v>
      </c>
      <c r="G35" s="90">
        <f t="shared" si="0"/>
        <v>-7053240</v>
      </c>
      <c r="I35" s="91"/>
      <c r="J35" s="92"/>
    </row>
    <row r="36" spans="1:10" ht="15" customHeight="1">
      <c r="A36" s="7">
        <f>A35+1</f>
        <v>12</v>
      </c>
      <c r="B36" s="8">
        <v>18230031</v>
      </c>
      <c r="C36" s="2" t="s">
        <v>115</v>
      </c>
      <c r="E36" s="69">
        <f>'2009 GRC ERB'!D27</f>
        <v>35858600</v>
      </c>
      <c r="F36" s="69">
        <f>'3.08 ERB '!G34</f>
        <v>50853329.33041667</v>
      </c>
      <c r="G36" s="90">
        <f t="shared" si="0"/>
        <v>14994729.330416672</v>
      </c>
      <c r="I36" s="91"/>
      <c r="J36" s="92"/>
    </row>
    <row r="37" spans="1:10" ht="15" customHeight="1">
      <c r="A37" s="7">
        <f>A36+1</f>
        <v>13</v>
      </c>
      <c r="B37" s="8">
        <v>1861051</v>
      </c>
      <c r="C37" s="2" t="s">
        <v>4</v>
      </c>
      <c r="E37" s="69">
        <f>'2009 GRC ERB'!D28</f>
        <v>2633392.0833333335</v>
      </c>
      <c r="F37" s="69">
        <f>'3.08 ERB '!G35</f>
        <v>0</v>
      </c>
      <c r="G37" s="90">
        <f t="shared" si="0"/>
        <v>-2633392.0833333335</v>
      </c>
      <c r="I37" s="91"/>
      <c r="J37" s="92"/>
    </row>
    <row r="38" spans="1:10" ht="15" customHeight="1">
      <c r="A38" s="7">
        <f>A37+1</f>
        <v>14</v>
      </c>
      <c r="B38" s="8">
        <v>10500001</v>
      </c>
      <c r="C38" s="2" t="s">
        <v>138</v>
      </c>
      <c r="E38" s="69">
        <f>'2009 GRC ERB'!D29</f>
        <v>14617008.54458333</v>
      </c>
      <c r="F38" s="69">
        <f>'3.08 ERB '!G36</f>
        <v>28549726.323333334</v>
      </c>
      <c r="G38" s="90">
        <f t="shared" si="0"/>
        <v>13932717.778750004</v>
      </c>
      <c r="I38" s="91"/>
      <c r="J38" s="92"/>
    </row>
    <row r="39" spans="1:10" ht="15" customHeight="1">
      <c r="A39" s="7">
        <v>15</v>
      </c>
      <c r="B39" s="8">
        <v>10500003</v>
      </c>
      <c r="C39" s="2" t="s">
        <v>116</v>
      </c>
      <c r="E39" s="69">
        <f>'2009 GRC ERB'!D30</f>
        <v>0</v>
      </c>
      <c r="F39" s="69">
        <f>'3.08 ERB '!G37</f>
        <v>0</v>
      </c>
      <c r="G39" s="90">
        <f t="shared" si="0"/>
        <v>0</v>
      </c>
      <c r="I39" s="91"/>
      <c r="J39" s="92"/>
    </row>
    <row r="40" spans="1:10" ht="15" customHeight="1">
      <c r="A40" s="7">
        <v>16</v>
      </c>
      <c r="B40" s="8">
        <v>10605001</v>
      </c>
      <c r="C40" s="2" t="s">
        <v>117</v>
      </c>
      <c r="E40" s="69">
        <f>'2009 GRC ERB'!D31</f>
        <v>78711148.00874999</v>
      </c>
      <c r="F40" s="69">
        <f>'3.08 ERB '!G38</f>
        <v>150099393.75958332</v>
      </c>
      <c r="G40" s="90">
        <f t="shared" si="0"/>
        <v>71388245.75083333</v>
      </c>
      <c r="I40" s="91"/>
      <c r="J40" s="92"/>
    </row>
    <row r="41" spans="1:10" ht="15" customHeight="1">
      <c r="A41" s="7" t="s">
        <v>201</v>
      </c>
      <c r="B41" s="8">
        <v>10600003</v>
      </c>
      <c r="C41" s="2" t="s">
        <v>202</v>
      </c>
      <c r="E41" s="69">
        <f>'2009 GRC ERB'!D32</f>
        <v>1427663.9254035004</v>
      </c>
      <c r="F41" s="69">
        <f>'3.08 ERB '!G39</f>
        <v>230320.01691075</v>
      </c>
      <c r="G41" s="90">
        <f t="shared" si="0"/>
        <v>-1197343.9084927505</v>
      </c>
      <c r="I41" s="91"/>
      <c r="J41" s="92"/>
    </row>
    <row r="42" spans="1:10" ht="15" customHeight="1">
      <c r="A42" s="7">
        <v>17</v>
      </c>
      <c r="B42" s="8" t="s">
        <v>118</v>
      </c>
      <c r="C42" s="2" t="s">
        <v>119</v>
      </c>
      <c r="E42" s="69">
        <f>'2009 GRC ERB'!D33</f>
        <v>-2307531208.61</v>
      </c>
      <c r="F42" s="69">
        <f>'3.08 ERB '!G40</f>
        <v>-2557947742.2583337</v>
      </c>
      <c r="G42" s="90">
        <f t="shared" si="0"/>
        <v>-250416533.64833355</v>
      </c>
      <c r="I42" s="91"/>
      <c r="J42" s="92"/>
    </row>
    <row r="43" spans="1:10" ht="15" customHeight="1">
      <c r="A43" s="7">
        <v>18</v>
      </c>
      <c r="B43" s="8" t="s">
        <v>120</v>
      </c>
      <c r="C43" s="2" t="s">
        <v>184</v>
      </c>
      <c r="E43" s="69">
        <f>'2009 GRC ERB'!D34</f>
        <v>-22470822.235861495</v>
      </c>
      <c r="F43" s="69">
        <f>'3.08 ERB '!G41</f>
        <v>-20972009.234232005</v>
      </c>
      <c r="G43" s="90">
        <f t="shared" si="0"/>
        <v>1498813.0016294904</v>
      </c>
      <c r="I43" s="91"/>
      <c r="J43" s="92"/>
    </row>
    <row r="44" spans="1:10" ht="15" customHeight="1">
      <c r="A44" s="7">
        <v>19</v>
      </c>
      <c r="B44" s="8" t="s">
        <v>121</v>
      </c>
      <c r="C44" s="2" t="s">
        <v>108</v>
      </c>
      <c r="E44" s="69">
        <f>'2009 GRC ERB'!D35</f>
        <v>-9973002.493333332</v>
      </c>
      <c r="F44" s="69">
        <f>'3.08 ERB '!G42</f>
        <v>-13237797.335833333</v>
      </c>
      <c r="G44" s="90">
        <f t="shared" si="0"/>
        <v>-3264794.842500001</v>
      </c>
      <c r="I44" s="91"/>
      <c r="J44" s="92"/>
    </row>
    <row r="45" spans="1:10" ht="15" customHeight="1">
      <c r="A45" s="7">
        <v>20</v>
      </c>
      <c r="B45" s="94">
        <v>11100003</v>
      </c>
      <c r="C45" s="2" t="s">
        <v>178</v>
      </c>
      <c r="E45" s="69">
        <f>'2009 GRC ERB'!D36</f>
        <v>-154235775.20934075</v>
      </c>
      <c r="F45" s="69">
        <f>'3.08 ERB '!G43</f>
        <v>-110697580.604853</v>
      </c>
      <c r="G45" s="90">
        <f t="shared" si="0"/>
        <v>43538194.60448775</v>
      </c>
      <c r="I45" s="91"/>
      <c r="J45" s="92"/>
    </row>
    <row r="46" spans="1:10" ht="15" customHeight="1">
      <c r="A46" s="7">
        <v>21</v>
      </c>
      <c r="B46" s="8" t="s">
        <v>149</v>
      </c>
      <c r="C46" s="2" t="s">
        <v>158</v>
      </c>
      <c r="E46" s="69">
        <f>'2009 GRC ERB'!D37</f>
        <v>-39559386.31166666</v>
      </c>
      <c r="F46" s="69">
        <f>'3.08 ERB '!G44</f>
        <v>-55326900.047499985</v>
      </c>
      <c r="G46" s="90">
        <f t="shared" si="0"/>
        <v>-15767513.735833324</v>
      </c>
      <c r="I46" s="91"/>
      <c r="J46" s="92"/>
    </row>
    <row r="47" spans="1:10" ht="15" customHeight="1">
      <c r="A47" s="7">
        <f>A46+1</f>
        <v>22</v>
      </c>
      <c r="B47" s="8">
        <v>18230221</v>
      </c>
      <c r="C47" s="2" t="s">
        <v>142</v>
      </c>
      <c r="E47" s="69">
        <f>'2009 GRC ERB'!D38</f>
        <v>0</v>
      </c>
      <c r="F47" s="69">
        <f>'3.08 ERB '!G45</f>
        <v>0</v>
      </c>
      <c r="G47" s="90">
        <f aca="true" t="shared" si="1" ref="G47:G78">F47-E47</f>
        <v>0</v>
      </c>
      <c r="I47" s="91"/>
      <c r="J47" s="92"/>
    </row>
    <row r="48" spans="1:10" ht="15" customHeight="1">
      <c r="A48" s="7">
        <f>A47+1</f>
        <v>23</v>
      </c>
      <c r="B48" s="8">
        <v>19000041</v>
      </c>
      <c r="C48" s="2" t="s">
        <v>225</v>
      </c>
      <c r="E48" s="69">
        <f>'2009 GRC ERB'!D39</f>
        <v>10957.58</v>
      </c>
      <c r="F48" s="69">
        <f>'3.08 ERB '!G46</f>
        <v>0</v>
      </c>
      <c r="G48" s="90">
        <f t="shared" si="1"/>
        <v>-10957.58</v>
      </c>
      <c r="I48" s="91"/>
      <c r="J48" s="92"/>
    </row>
    <row r="49" spans="1:10" ht="15" customHeight="1">
      <c r="A49" s="7">
        <f>A48+1</f>
        <v>24</v>
      </c>
      <c r="B49" s="8">
        <v>19000051</v>
      </c>
      <c r="C49" s="2" t="s">
        <v>216</v>
      </c>
      <c r="E49" s="69">
        <f>'2009 GRC ERB'!D40</f>
        <v>0</v>
      </c>
      <c r="F49" s="69">
        <f>'3.08 ERB '!G47</f>
        <v>0</v>
      </c>
      <c r="G49" s="90">
        <f t="shared" si="1"/>
        <v>0</v>
      </c>
      <c r="I49" s="91"/>
      <c r="J49" s="92"/>
    </row>
    <row r="50" spans="1:10" ht="15" customHeight="1">
      <c r="A50" s="7">
        <f>A49+1</f>
        <v>25</v>
      </c>
      <c r="B50" s="8">
        <v>19000061</v>
      </c>
      <c r="C50" s="2" t="s">
        <v>217</v>
      </c>
      <c r="E50" s="69">
        <f>'2009 GRC ERB'!D41</f>
        <v>78708748.66666667</v>
      </c>
      <c r="F50" s="69">
        <f>'3.08 ERB '!G48</f>
        <v>91760556.375</v>
      </c>
      <c r="G50" s="90">
        <f t="shared" si="1"/>
        <v>13051807.708333328</v>
      </c>
      <c r="I50" s="91"/>
      <c r="J50" s="92"/>
    </row>
    <row r="51" spans="1:10" ht="15" customHeight="1">
      <c r="A51" s="7">
        <f>A50+1</f>
        <v>26</v>
      </c>
      <c r="B51" s="8">
        <v>19000093</v>
      </c>
      <c r="C51" s="2" t="s">
        <v>218</v>
      </c>
      <c r="E51" s="69">
        <f>'2009 GRC ERB'!D42</f>
        <v>0</v>
      </c>
      <c r="F51" s="69">
        <f>'3.08 ERB '!G49</f>
        <v>0</v>
      </c>
      <c r="G51" s="90">
        <f t="shared" si="1"/>
        <v>0</v>
      </c>
      <c r="I51" s="91"/>
      <c r="J51" s="92"/>
    </row>
    <row r="52" spans="1:10" ht="15" customHeight="1">
      <c r="A52" s="7" t="s">
        <v>180</v>
      </c>
      <c r="B52" s="8">
        <v>19000121</v>
      </c>
      <c r="C52" s="2" t="s">
        <v>127</v>
      </c>
      <c r="E52" s="69">
        <f>'2009 GRC ERB'!D43</f>
        <v>120250</v>
      </c>
      <c r="F52" s="69">
        <f>'3.08 ERB '!G50</f>
        <v>0</v>
      </c>
      <c r="G52" s="90">
        <f t="shared" si="1"/>
        <v>-120250</v>
      </c>
      <c r="I52" s="91"/>
      <c r="J52" s="92"/>
    </row>
    <row r="53" spans="1:10" ht="15" customHeight="1">
      <c r="A53" s="7" t="s">
        <v>166</v>
      </c>
      <c r="B53" s="8">
        <v>19000151</v>
      </c>
      <c r="C53" s="2" t="s">
        <v>124</v>
      </c>
      <c r="E53" s="69">
        <f>'2009 GRC ERB'!D44</f>
        <v>51458.333333333336</v>
      </c>
      <c r="F53" s="69">
        <f>'3.08 ERB '!G51</f>
        <v>1168262.9166666667</v>
      </c>
      <c r="G53" s="90">
        <f t="shared" si="1"/>
        <v>1116804.5833333335</v>
      </c>
      <c r="I53" s="91"/>
      <c r="J53" s="92"/>
    </row>
    <row r="54" spans="1:10" ht="15" customHeight="1">
      <c r="A54" s="7" t="s">
        <v>10</v>
      </c>
      <c r="B54" s="8">
        <v>19000711</v>
      </c>
      <c r="C54" s="2" t="s">
        <v>11</v>
      </c>
      <c r="E54" s="93">
        <v>0</v>
      </c>
      <c r="F54" s="69">
        <f>'3.08 ERB '!G52</f>
        <v>1234859</v>
      </c>
      <c r="G54" s="90">
        <f t="shared" si="1"/>
        <v>1234859</v>
      </c>
      <c r="I54" s="91"/>
      <c r="J54" s="92"/>
    </row>
    <row r="55" spans="1:10" ht="15" customHeight="1">
      <c r="A55" s="7">
        <f>A51+1</f>
        <v>27</v>
      </c>
      <c r="B55" s="8">
        <v>19000191</v>
      </c>
      <c r="C55" s="2" t="s">
        <v>186</v>
      </c>
      <c r="E55" s="93">
        <v>0</v>
      </c>
      <c r="F55" s="69">
        <f>'3.08 ERB '!G53</f>
        <v>0</v>
      </c>
      <c r="G55" s="90">
        <f t="shared" si="1"/>
        <v>0</v>
      </c>
      <c r="I55" s="91"/>
      <c r="J55" s="92"/>
    </row>
    <row r="56" spans="1:10" ht="15" customHeight="1">
      <c r="A56" s="7">
        <v>27.1</v>
      </c>
      <c r="B56" s="8">
        <v>19000701</v>
      </c>
      <c r="C56" s="2" t="s">
        <v>5</v>
      </c>
      <c r="E56" s="93">
        <f>'2009 GRC ERB'!D46</f>
        <v>897535.875</v>
      </c>
      <c r="F56" s="69">
        <f>'3.08 ERB '!G54</f>
        <v>0</v>
      </c>
      <c r="G56" s="90">
        <f t="shared" si="1"/>
        <v>-897535.875</v>
      </c>
      <c r="I56" s="91"/>
      <c r="J56" s="92"/>
    </row>
    <row r="57" spans="1:10" ht="15" customHeight="1">
      <c r="A57" s="7">
        <f>A55+1</f>
        <v>28</v>
      </c>
      <c r="B57" s="8" t="s">
        <v>150</v>
      </c>
      <c r="C57" s="2" t="s">
        <v>187</v>
      </c>
      <c r="E57" s="93">
        <f>'2009 GRC ERB'!D47</f>
        <v>-15143164.343333334</v>
      </c>
      <c r="F57" s="69">
        <f>'3.08 ERB '!G55</f>
        <v>-20606765.001250003</v>
      </c>
      <c r="G57" s="90">
        <f t="shared" si="1"/>
        <v>-5463600.657916669</v>
      </c>
      <c r="I57" s="91"/>
      <c r="J57" s="92"/>
    </row>
    <row r="58" spans="1:10" ht="15" customHeight="1">
      <c r="A58" s="7">
        <f>A57+1</f>
        <v>29</v>
      </c>
      <c r="B58" s="8">
        <v>25400081</v>
      </c>
      <c r="C58" s="2" t="s">
        <v>188</v>
      </c>
      <c r="E58" s="93">
        <f>'2009 GRC ERB'!D48</f>
        <v>0</v>
      </c>
      <c r="F58" s="69">
        <f>'3.08 ERB '!G56</f>
        <v>0</v>
      </c>
      <c r="G58" s="90">
        <f t="shared" si="1"/>
        <v>0</v>
      </c>
      <c r="I58" s="91"/>
      <c r="J58" s="92"/>
    </row>
    <row r="59" spans="1:10" ht="15" customHeight="1">
      <c r="A59" s="7">
        <v>29.1</v>
      </c>
      <c r="B59" s="8" t="s">
        <v>19</v>
      </c>
      <c r="C59" s="2" t="s">
        <v>20</v>
      </c>
      <c r="E59" s="93">
        <f>'2009 GRC ERB'!D49</f>
        <v>-764729.5166666667</v>
      </c>
      <c r="F59" s="69">
        <f>'3.08 ERB '!G57</f>
        <v>-6824750.449166668</v>
      </c>
      <c r="G59" s="90">
        <f t="shared" si="1"/>
        <v>-6060020.932500001</v>
      </c>
      <c r="I59" s="91"/>
      <c r="J59" s="92"/>
    </row>
    <row r="60" spans="1:10" ht="15" customHeight="1">
      <c r="A60" s="7">
        <f>A58+1</f>
        <v>30</v>
      </c>
      <c r="B60" s="8" t="s">
        <v>151</v>
      </c>
      <c r="C60" s="2" t="s">
        <v>189</v>
      </c>
      <c r="E60" s="93">
        <f>'2009 GRC ERB'!D50</f>
        <v>-73838783.71916667</v>
      </c>
      <c r="F60" s="69">
        <f>'3.08 ERB '!G58</f>
        <v>-67513638.8625</v>
      </c>
      <c r="G60" s="90">
        <f t="shared" si="1"/>
        <v>6325144.856666669</v>
      </c>
      <c r="I60" s="91"/>
      <c r="J60" s="92"/>
    </row>
    <row r="61" spans="1:10" ht="15" customHeight="1">
      <c r="A61" s="7">
        <f>A60+1</f>
        <v>31</v>
      </c>
      <c r="B61" s="8">
        <v>28200101</v>
      </c>
      <c r="C61" s="2" t="s">
        <v>190</v>
      </c>
      <c r="E61" s="93">
        <f>'2009 GRC ERB'!D51</f>
        <v>-2571208.3333333335</v>
      </c>
      <c r="F61" s="69">
        <f>'3.08 ERB '!G59</f>
        <v>0</v>
      </c>
      <c r="G61" s="90">
        <f t="shared" si="1"/>
        <v>2571208.3333333335</v>
      </c>
      <c r="I61" s="91"/>
      <c r="J61" s="92"/>
    </row>
    <row r="62" spans="1:10" ht="15" customHeight="1">
      <c r="A62" s="7">
        <f>A61+1</f>
        <v>32</v>
      </c>
      <c r="B62" s="8">
        <v>28200111</v>
      </c>
      <c r="C62" s="2" t="s">
        <v>191</v>
      </c>
      <c r="E62" s="93">
        <f>'2009 GRC ERB'!D52</f>
        <v>-4147368.625</v>
      </c>
      <c r="F62" s="69">
        <f>'3.08 ERB '!G60</f>
        <v>0</v>
      </c>
      <c r="G62" s="90">
        <f t="shared" si="1"/>
        <v>4147368.625</v>
      </c>
      <c r="I62" s="91"/>
      <c r="J62" s="92"/>
    </row>
    <row r="63" spans="1:10" ht="15" customHeight="1">
      <c r="A63" s="7">
        <f>A62+1</f>
        <v>33</v>
      </c>
      <c r="B63" s="8">
        <v>28200121</v>
      </c>
      <c r="C63" s="2" t="s">
        <v>48</v>
      </c>
      <c r="E63" s="93">
        <f>'2009 GRC ERB'!D53</f>
        <v>-555703872.375</v>
      </c>
      <c r="F63" s="69">
        <f>'3.08 ERB '!G61</f>
        <v>-727032274.4887282</v>
      </c>
      <c r="G63" s="90">
        <f t="shared" si="1"/>
        <v>-171328402.11372817</v>
      </c>
      <c r="I63" s="91"/>
      <c r="J63" s="92"/>
    </row>
    <row r="64" spans="1:10" ht="15" customHeight="1">
      <c r="A64" s="7">
        <f>A63+1</f>
        <v>34</v>
      </c>
      <c r="B64" s="8">
        <v>28200131</v>
      </c>
      <c r="C64" s="2" t="s">
        <v>133</v>
      </c>
      <c r="E64" s="93">
        <f>'2009 GRC ERB'!D54</f>
        <v>-708208.3333333334</v>
      </c>
      <c r="F64" s="69">
        <f>'3.08 ERB '!G62</f>
        <v>0</v>
      </c>
      <c r="G64" s="90">
        <f t="shared" si="1"/>
        <v>708208.3333333334</v>
      </c>
      <c r="I64" s="91"/>
      <c r="J64" s="92"/>
    </row>
    <row r="65" spans="1:10" ht="15" customHeight="1">
      <c r="A65" s="7">
        <f>A64+1</f>
        <v>35</v>
      </c>
      <c r="B65" s="95">
        <v>28200141</v>
      </c>
      <c r="C65" s="2" t="s">
        <v>177</v>
      </c>
      <c r="E65" s="93">
        <f>'2009 GRC ERB'!D55</f>
        <v>0</v>
      </c>
      <c r="F65" s="69">
        <f>'3.08 ERB '!G63</f>
        <v>0</v>
      </c>
      <c r="G65" s="90">
        <f t="shared" si="1"/>
        <v>0</v>
      </c>
      <c r="I65" s="91"/>
      <c r="J65" s="92"/>
    </row>
    <row r="66" spans="1:10" ht="15" customHeight="1">
      <c r="A66" s="7" t="s">
        <v>141</v>
      </c>
      <c r="B66" s="95" t="s">
        <v>140</v>
      </c>
      <c r="C66" s="2" t="s">
        <v>214</v>
      </c>
      <c r="E66" s="93">
        <f>'2009 GRC ERB'!D56</f>
        <v>0</v>
      </c>
      <c r="F66" s="69">
        <f>'3.08 ERB '!G64</f>
        <v>0</v>
      </c>
      <c r="G66" s="90">
        <f t="shared" si="1"/>
        <v>0</v>
      </c>
      <c r="I66" s="91"/>
      <c r="J66" s="92"/>
    </row>
    <row r="67" spans="1:10" ht="15" customHeight="1">
      <c r="A67" s="7" t="s">
        <v>212</v>
      </c>
      <c r="B67" s="95" t="s">
        <v>153</v>
      </c>
      <c r="C67" s="2" t="s">
        <v>215</v>
      </c>
      <c r="E67" s="93">
        <f>'2009 GRC ERB'!D57</f>
        <v>-11629942.335449997</v>
      </c>
      <c r="F67" s="69">
        <f>'3.08 ERB '!G65</f>
        <v>-8166987.759225</v>
      </c>
      <c r="G67" s="90">
        <f t="shared" si="1"/>
        <v>3462954.5762249976</v>
      </c>
      <c r="I67" s="91"/>
      <c r="J67" s="92"/>
    </row>
    <row r="68" spans="1:10" ht="15" customHeight="1">
      <c r="A68" s="7" t="s">
        <v>64</v>
      </c>
      <c r="B68" s="95" t="s">
        <v>24</v>
      </c>
      <c r="C68" s="2" t="s">
        <v>21</v>
      </c>
      <c r="E68" s="72">
        <v>0</v>
      </c>
      <c r="F68" s="69">
        <f>'3.08 ERB '!G66</f>
        <v>23235928.783517733</v>
      </c>
      <c r="G68" s="73">
        <f t="shared" si="1"/>
        <v>23235928.783517733</v>
      </c>
      <c r="I68" s="91"/>
      <c r="J68" s="92"/>
    </row>
    <row r="69" spans="1:10" ht="15" customHeight="1">
      <c r="A69" s="7">
        <f>A65+1</f>
        <v>36</v>
      </c>
      <c r="B69" s="8">
        <v>28300161</v>
      </c>
      <c r="C69" s="2" t="s">
        <v>193</v>
      </c>
      <c r="E69" s="93">
        <f>'2009 GRC ERB'!D58</f>
        <v>0</v>
      </c>
      <c r="F69" s="69">
        <f>'3.08 ERB '!G67</f>
        <v>0</v>
      </c>
      <c r="G69" s="90">
        <f t="shared" si="1"/>
        <v>0</v>
      </c>
      <c r="I69" s="91"/>
      <c r="J69" s="92"/>
    </row>
    <row r="70" spans="1:10" ht="15" customHeight="1">
      <c r="A70" s="7">
        <f>A69+1</f>
        <v>37</v>
      </c>
      <c r="B70" s="8">
        <v>28300261</v>
      </c>
      <c r="C70" s="2" t="s">
        <v>134</v>
      </c>
      <c r="E70" s="93">
        <f>'2009 GRC ERB'!D59</f>
        <v>0</v>
      </c>
      <c r="F70" s="69">
        <f>'3.08 ERB '!G68</f>
        <v>0</v>
      </c>
      <c r="G70" s="90">
        <f t="shared" si="1"/>
        <v>0</v>
      </c>
      <c r="I70" s="91"/>
      <c r="J70" s="92"/>
    </row>
    <row r="71" spans="1:10" ht="15" customHeight="1">
      <c r="A71" s="7" t="s">
        <v>231</v>
      </c>
      <c r="B71" s="8">
        <v>28300451</v>
      </c>
      <c r="C71" s="2" t="s">
        <v>195</v>
      </c>
      <c r="E71" s="93">
        <f>'2009 GRC ERB'!D60</f>
        <v>-6807666.666666667</v>
      </c>
      <c r="F71" s="69">
        <f>'3.08 ERB '!G69</f>
        <v>-2899124.75</v>
      </c>
      <c r="G71" s="90">
        <f t="shared" si="1"/>
        <v>3908541.916666667</v>
      </c>
      <c r="I71" s="91"/>
      <c r="J71" s="92"/>
    </row>
    <row r="72" spans="1:10" ht="15" customHeight="1">
      <c r="A72" s="7" t="s">
        <v>232</v>
      </c>
      <c r="B72" s="8">
        <v>28300461</v>
      </c>
      <c r="C72" s="2" t="s">
        <v>196</v>
      </c>
      <c r="E72" s="93">
        <f>'2009 GRC ERB'!D61</f>
        <v>-112333.33333333333</v>
      </c>
      <c r="F72" s="69">
        <f>'3.08 ERB '!G70</f>
        <v>0</v>
      </c>
      <c r="G72" s="90">
        <f t="shared" si="1"/>
        <v>112333.33333333333</v>
      </c>
      <c r="I72" s="91"/>
      <c r="J72" s="92"/>
    </row>
    <row r="73" spans="1:10" ht="15" customHeight="1">
      <c r="A73" s="7" t="s">
        <v>224</v>
      </c>
      <c r="B73" s="8">
        <v>28300011</v>
      </c>
      <c r="C73" s="2" t="s">
        <v>162</v>
      </c>
      <c r="E73" s="93">
        <f>'2009 GRC ERB'!D62</f>
        <v>-2244020.666666667</v>
      </c>
      <c r="F73" s="69">
        <f>'3.08 ERB '!G71</f>
        <v>-11889662.083333334</v>
      </c>
      <c r="G73" s="90">
        <f t="shared" si="1"/>
        <v>-9645641.416666668</v>
      </c>
      <c r="I73" s="91"/>
      <c r="J73" s="92"/>
    </row>
    <row r="74" spans="1:10" ht="15" customHeight="1">
      <c r="A74" s="7" t="s">
        <v>210</v>
      </c>
      <c r="B74" s="8">
        <v>19000451</v>
      </c>
      <c r="C74" s="2" t="s">
        <v>172</v>
      </c>
      <c r="E74" s="93">
        <f>'2009 GRC ERB'!D63</f>
        <v>154750</v>
      </c>
      <c r="F74" s="69">
        <f>'3.08 ERB '!G72</f>
        <v>0</v>
      </c>
      <c r="G74" s="90">
        <f t="shared" si="1"/>
        <v>-154750</v>
      </c>
      <c r="I74" s="91"/>
      <c r="J74" s="92"/>
    </row>
    <row r="75" spans="1:10" ht="15" customHeight="1">
      <c r="A75" s="7" t="s">
        <v>228</v>
      </c>
      <c r="B75" s="8">
        <v>28300431</v>
      </c>
      <c r="C75" s="2" t="s">
        <v>197</v>
      </c>
      <c r="E75" s="93">
        <f>'2009 GRC ERB'!D64</f>
        <v>-10025292.916666666</v>
      </c>
      <c r="F75" s="69">
        <f>'3.08 ERB '!G73</f>
        <v>-8435867.666666666</v>
      </c>
      <c r="G75" s="90">
        <f t="shared" si="1"/>
        <v>1589425.25</v>
      </c>
      <c r="I75" s="91"/>
      <c r="J75" s="92"/>
    </row>
    <row r="76" spans="1:10" ht="15" customHeight="1">
      <c r="A76" s="7" t="s">
        <v>203</v>
      </c>
      <c r="B76" s="8">
        <v>19000441</v>
      </c>
      <c r="C76" s="2" t="s">
        <v>55</v>
      </c>
      <c r="E76" s="93">
        <f>'2009 GRC ERB'!D65</f>
        <v>2725800.666666667</v>
      </c>
      <c r="F76" s="69">
        <f>'3.08 ERB '!G74</f>
        <v>1766754.75</v>
      </c>
      <c r="G76" s="90">
        <f t="shared" si="1"/>
        <v>-959045.916666667</v>
      </c>
      <c r="I76" s="91"/>
      <c r="J76" s="92"/>
    </row>
    <row r="77" spans="1:10" ht="15" customHeight="1">
      <c r="A77" s="7" t="s">
        <v>198</v>
      </c>
      <c r="B77" s="8">
        <v>19000553</v>
      </c>
      <c r="C77" s="96" t="s">
        <v>213</v>
      </c>
      <c r="E77" s="93">
        <f>'2009 GRC ERB'!D66</f>
        <v>30371.4</v>
      </c>
      <c r="F77" s="69">
        <f>'3.08 ERB '!G75</f>
        <v>458180.5450125</v>
      </c>
      <c r="G77" s="90">
        <f t="shared" si="1"/>
        <v>427809.1450125</v>
      </c>
      <c r="I77" s="91"/>
      <c r="J77" s="92"/>
    </row>
    <row r="78" spans="1:10" ht="15" customHeight="1">
      <c r="A78" s="7" t="s">
        <v>183</v>
      </c>
      <c r="B78" s="8">
        <v>19000561</v>
      </c>
      <c r="C78" s="2" t="s">
        <v>182</v>
      </c>
      <c r="E78" s="93">
        <f>'2009 GRC ERB'!D67</f>
        <v>292791.6666666667</v>
      </c>
      <c r="F78" s="69">
        <f>'3.08 ERB '!G76</f>
        <v>177123.5</v>
      </c>
      <c r="G78" s="90">
        <f t="shared" si="1"/>
        <v>-115668.16666666669</v>
      </c>
      <c r="I78" s="91"/>
      <c r="J78" s="92"/>
    </row>
    <row r="79" spans="1:10" ht="15" customHeight="1">
      <c r="A79" s="7" t="s">
        <v>206</v>
      </c>
      <c r="B79" s="8" t="s">
        <v>207</v>
      </c>
      <c r="C79" s="2" t="s">
        <v>52</v>
      </c>
      <c r="E79" s="93">
        <f>'2009 GRC ERB'!D68</f>
        <v>-4239166.666666667</v>
      </c>
      <c r="F79" s="69">
        <f>'3.08 ERB '!G77</f>
        <v>-1943811.7083333333</v>
      </c>
      <c r="G79" s="90">
        <f aca="true" t="shared" si="2" ref="G79:G85">F79-E79</f>
        <v>2295354.958333334</v>
      </c>
      <c r="I79" s="91"/>
      <c r="J79" s="92"/>
    </row>
    <row r="80" spans="1:10" ht="15" customHeight="1">
      <c r="A80" s="7" t="s">
        <v>15</v>
      </c>
      <c r="B80" s="8" t="s">
        <v>53</v>
      </c>
      <c r="C80" s="2" t="s">
        <v>17</v>
      </c>
      <c r="E80" s="93">
        <v>0</v>
      </c>
      <c r="F80" s="69">
        <f>'3.08 ERB '!G78</f>
        <v>-14816077.583333332</v>
      </c>
      <c r="G80" s="90">
        <f t="shared" si="2"/>
        <v>-14816077.583333332</v>
      </c>
      <c r="I80" s="91"/>
      <c r="J80" s="92"/>
    </row>
    <row r="81" spans="1:10" ht="15" customHeight="1">
      <c r="A81" s="7" t="s">
        <v>16</v>
      </c>
      <c r="B81" s="8" t="s">
        <v>54</v>
      </c>
      <c r="C81" s="2" t="s">
        <v>18</v>
      </c>
      <c r="E81" s="93">
        <v>0</v>
      </c>
      <c r="F81" s="69">
        <f>'3.08 ERB '!G79</f>
        <v>-1276416.2916666667</v>
      </c>
      <c r="G81" s="90">
        <f t="shared" si="2"/>
        <v>-1276416.2916666667</v>
      </c>
      <c r="I81" s="91"/>
      <c r="J81" s="92"/>
    </row>
    <row r="82" spans="1:10" ht="12" customHeight="1">
      <c r="A82" s="7">
        <f>A70+1</f>
        <v>38</v>
      </c>
      <c r="B82" s="8" t="s">
        <v>135</v>
      </c>
      <c r="C82" s="2" t="s">
        <v>136</v>
      </c>
      <c r="E82" s="93">
        <v>0</v>
      </c>
      <c r="F82" s="69">
        <f>'3.08 ERB '!G80</f>
        <v>0</v>
      </c>
      <c r="G82" s="90">
        <f t="shared" si="2"/>
        <v>0</v>
      </c>
      <c r="I82" s="91"/>
      <c r="J82" s="92"/>
    </row>
    <row r="83" spans="1:10" ht="15" customHeight="1">
      <c r="A83" s="7" t="s">
        <v>122</v>
      </c>
      <c r="B83" s="97">
        <v>18230181</v>
      </c>
      <c r="C83" s="2" t="s">
        <v>176</v>
      </c>
      <c r="E83" s="93">
        <v>0</v>
      </c>
      <c r="F83" s="69">
        <f>'3.08 ERB '!G81</f>
        <v>0</v>
      </c>
      <c r="G83" s="90">
        <f t="shared" si="2"/>
        <v>0</v>
      </c>
      <c r="I83" s="91"/>
      <c r="J83" s="92"/>
    </row>
    <row r="84" spans="1:10" ht="15" customHeight="1">
      <c r="A84" s="7">
        <f aca="true" t="shared" si="3" ref="A84:A90">A83+1</f>
        <v>40</v>
      </c>
      <c r="B84" s="8"/>
      <c r="E84" s="93">
        <v>0</v>
      </c>
      <c r="F84" s="69">
        <f>'3.08 ERB '!G82</f>
        <v>0</v>
      </c>
      <c r="G84" s="90">
        <f t="shared" si="2"/>
        <v>0</v>
      </c>
      <c r="I84" s="91"/>
      <c r="J84" s="92"/>
    </row>
    <row r="85" spans="1:10" ht="15" customHeight="1">
      <c r="A85" s="7">
        <f t="shared" si="3"/>
        <v>41</v>
      </c>
      <c r="B85" s="8" t="s">
        <v>132</v>
      </c>
      <c r="E85" s="120">
        <f>'2009 GRC ERB'!D72</f>
        <v>132602668.66711421</v>
      </c>
      <c r="F85" s="69">
        <f>'3.08 ERB '!G83</f>
        <v>204952588.78567672</v>
      </c>
      <c r="G85" s="90">
        <f t="shared" si="2"/>
        <v>72349920.1185625</v>
      </c>
      <c r="I85" s="91"/>
      <c r="J85" s="92"/>
    </row>
    <row r="86" spans="1:10" ht="15" customHeight="1">
      <c r="A86" s="7">
        <f t="shared" si="3"/>
        <v>42</v>
      </c>
      <c r="B86" s="8" t="s">
        <v>175</v>
      </c>
      <c r="E86" s="121"/>
      <c r="F86" s="121"/>
      <c r="G86" s="122"/>
      <c r="H86" s="92"/>
      <c r="I86" s="91"/>
      <c r="J86" s="92"/>
    </row>
    <row r="87" spans="1:10" ht="15" customHeight="1">
      <c r="A87" s="7">
        <f t="shared" si="3"/>
        <v>43</v>
      </c>
      <c r="E87" s="99" t="s">
        <v>185</v>
      </c>
      <c r="F87" s="100"/>
      <c r="G87" s="100" t="s">
        <v>185</v>
      </c>
      <c r="I87" s="91"/>
      <c r="J87" s="92"/>
    </row>
    <row r="88" spans="1:10" ht="13.5" thickBot="1">
      <c r="A88" s="7">
        <f t="shared" si="3"/>
        <v>44</v>
      </c>
      <c r="B88" s="2" t="s">
        <v>109</v>
      </c>
      <c r="E88" s="123">
        <f>SUM(E15:E85)</f>
        <v>3464213139.9210124</v>
      </c>
      <c r="F88" s="123">
        <f>SUM(F15:F85)</f>
        <v>4100870912.703478</v>
      </c>
      <c r="G88" s="123">
        <f>SUM(G15:G85)</f>
        <v>636657772.7824626</v>
      </c>
      <c r="I88" s="91"/>
      <c r="J88" s="92"/>
    </row>
    <row r="89" spans="1:10" ht="13.5" thickTop="1">
      <c r="A89" s="7">
        <f t="shared" si="3"/>
        <v>45</v>
      </c>
      <c r="E89" s="99" t="s">
        <v>185</v>
      </c>
      <c r="F89" s="100"/>
      <c r="G89" s="100" t="s">
        <v>185</v>
      </c>
      <c r="I89" s="91"/>
      <c r="J89" s="92"/>
    </row>
    <row r="90" spans="1:10" ht="12.75">
      <c r="A90" s="7">
        <f t="shared" si="3"/>
        <v>46</v>
      </c>
      <c r="B90" s="2" t="s">
        <v>170</v>
      </c>
      <c r="D90" s="101" t="s">
        <v>91</v>
      </c>
      <c r="E90" s="69">
        <v>6183573987.721217</v>
      </c>
      <c r="F90" s="102">
        <f>SUM(F15:F17)+SUM(F38:F41)</f>
        <v>7157671290.748807</v>
      </c>
      <c r="G90" s="90">
        <f aca="true" t="shared" si="4" ref="G90:G96">F90-E90</f>
        <v>974097303.0275898</v>
      </c>
      <c r="I90" s="91"/>
      <c r="J90" s="92"/>
    </row>
    <row r="91" spans="1:10" ht="12.75">
      <c r="A91" s="7">
        <v>47</v>
      </c>
      <c r="B91" s="2" t="s">
        <v>171</v>
      </c>
      <c r="D91" s="101" t="s">
        <v>137</v>
      </c>
      <c r="E91" s="69">
        <v>-2533770194.860202</v>
      </c>
      <c r="F91" s="102">
        <f>+SUM(F42:F46)</f>
        <v>-2758182029.4807525</v>
      </c>
      <c r="G91" s="90">
        <f t="shared" si="4"/>
        <v>-224411834.62055063</v>
      </c>
      <c r="I91" s="91"/>
      <c r="J91" s="92"/>
    </row>
    <row r="92" spans="1:10" ht="12.75">
      <c r="A92" s="7">
        <f>A91+1</f>
        <v>48</v>
      </c>
      <c r="B92" s="2" t="s">
        <v>49</v>
      </c>
      <c r="D92" s="101" t="s">
        <v>92</v>
      </c>
      <c r="E92" s="69">
        <v>285985042.51916665</v>
      </c>
      <c r="F92" s="102">
        <f>SUM(F18:F37)+SUM(F47:F47)+F59</f>
        <v>241208022.97458333</v>
      </c>
      <c r="G92" s="90">
        <f t="shared" si="4"/>
        <v>-44777019.54458332</v>
      </c>
      <c r="I92" s="91"/>
      <c r="J92" s="92"/>
    </row>
    <row r="93" spans="1:10" ht="12.75">
      <c r="A93" s="7">
        <f>A92+1</f>
        <v>49</v>
      </c>
      <c r="B93" s="2" t="s">
        <v>123</v>
      </c>
      <c r="D93" s="101" t="s">
        <v>93</v>
      </c>
      <c r="E93" s="69">
        <v>-515196416.06378347</v>
      </c>
      <c r="F93" s="102">
        <f>SUM(F48:F56)+SUM(F61:F81)</f>
        <v>-656658556.4610897</v>
      </c>
      <c r="G93" s="90">
        <f t="shared" si="4"/>
        <v>-141462140.39730626</v>
      </c>
      <c r="I93" s="91"/>
      <c r="J93" s="92"/>
    </row>
    <row r="94" spans="1:10" ht="12.75">
      <c r="A94" s="7">
        <f>A93+1</f>
        <v>50</v>
      </c>
      <c r="B94" s="2" t="s">
        <v>155</v>
      </c>
      <c r="D94" s="101" t="s">
        <v>106</v>
      </c>
      <c r="E94" s="69">
        <v>132602668.66711421</v>
      </c>
      <c r="F94" s="102">
        <f>SUM(F85:F85)</f>
        <v>204952588.78567672</v>
      </c>
      <c r="G94" s="90">
        <f t="shared" si="4"/>
        <v>72349920.1185625</v>
      </c>
      <c r="I94" s="91"/>
      <c r="J94" s="92"/>
    </row>
    <row r="95" spans="1:10" ht="12.75">
      <c r="A95" s="7">
        <f>A94+1</f>
        <v>51</v>
      </c>
      <c r="B95" s="2" t="s">
        <v>125</v>
      </c>
      <c r="D95" s="101" t="s">
        <v>94</v>
      </c>
      <c r="E95" s="69">
        <v>-88981948.0625</v>
      </c>
      <c r="F95" s="102">
        <f>F57+F60</f>
        <v>-88120403.86375</v>
      </c>
      <c r="G95" s="90">
        <f t="shared" si="4"/>
        <v>861544.1987500042</v>
      </c>
      <c r="I95" s="91"/>
      <c r="J95" s="92"/>
    </row>
    <row r="96" spans="1:10" ht="13.5" thickBot="1">
      <c r="A96" s="7">
        <f>A95+1</f>
        <v>52</v>
      </c>
      <c r="B96" s="2" t="s">
        <v>112</v>
      </c>
      <c r="E96" s="124">
        <v>3464213139.9210124</v>
      </c>
      <c r="F96" s="125">
        <f>SUM(F90:F95)</f>
        <v>4100870912.7034755</v>
      </c>
      <c r="G96" s="124">
        <f t="shared" si="4"/>
        <v>636657772.7824631</v>
      </c>
      <c r="H96" s="103"/>
      <c r="I96" s="91"/>
      <c r="J96" s="92"/>
    </row>
    <row r="97" spans="5:9" ht="13.5" thickTop="1">
      <c r="E97" s="104"/>
      <c r="F97" s="104"/>
      <c r="G97" s="104" t="s">
        <v>185</v>
      </c>
      <c r="I97" s="91"/>
    </row>
    <row r="98" spans="1:9" ht="12.75">
      <c r="A98" s="68"/>
      <c r="I98" s="91"/>
    </row>
    <row r="99" spans="1:9" ht="12.75">
      <c r="A99" s="68"/>
      <c r="B99" s="8"/>
      <c r="E99" s="103"/>
      <c r="F99" s="103"/>
      <c r="G99" s="103"/>
      <c r="I99" s="91"/>
    </row>
    <row r="100" ht="12.75">
      <c r="I100" s="91"/>
    </row>
    <row r="101" spans="5:9" ht="12.75">
      <c r="E101" s="103"/>
      <c r="F101" s="103"/>
      <c r="G101" s="103"/>
      <c r="I101" s="91"/>
    </row>
    <row r="102" ht="12.75">
      <c r="I102" s="91"/>
    </row>
    <row r="103" spans="1:9" ht="12.75">
      <c r="A103" s="68"/>
      <c r="E103" s="105"/>
      <c r="F103" s="105"/>
      <c r="G103" s="105"/>
      <c r="I103" s="91"/>
    </row>
    <row r="104" spans="1:9" ht="12.75">
      <c r="A104" s="68"/>
      <c r="E104" s="105"/>
      <c r="F104" s="105"/>
      <c r="G104" s="105"/>
      <c r="I104" s="91"/>
    </row>
    <row r="105" ht="12.75">
      <c r="I105" s="91"/>
    </row>
    <row r="106" ht="12.75">
      <c r="I106" s="91"/>
    </row>
    <row r="107" ht="12.75">
      <c r="I107" s="91"/>
    </row>
    <row r="108" ht="12.75">
      <c r="I108" s="91"/>
    </row>
    <row r="109" ht="12.75">
      <c r="I109" s="91"/>
    </row>
    <row r="110" ht="12.75">
      <c r="I110" s="91"/>
    </row>
    <row r="111" ht="12.75">
      <c r="I111" s="91"/>
    </row>
    <row r="112" ht="12.75">
      <c r="I112" s="91"/>
    </row>
    <row r="113" ht="12.75">
      <c r="I113" s="91"/>
    </row>
    <row r="114" ht="12.75">
      <c r="I114" s="91"/>
    </row>
    <row r="115" ht="12.75">
      <c r="I115" s="91"/>
    </row>
    <row r="116" ht="12.75">
      <c r="I116" s="91"/>
    </row>
    <row r="117" ht="12.75">
      <c r="I117" s="91"/>
    </row>
    <row r="118" ht="12.75">
      <c r="I118" s="91"/>
    </row>
    <row r="119" ht="12.75">
      <c r="I119" s="91"/>
    </row>
    <row r="120" ht="12.75">
      <c r="I120" s="91"/>
    </row>
    <row r="121" ht="12.75">
      <c r="I121" s="91"/>
    </row>
    <row r="122" ht="12.75">
      <c r="I122" s="91"/>
    </row>
    <row r="123" ht="12.75">
      <c r="I123" s="91"/>
    </row>
    <row r="124" ht="12.75">
      <c r="I124" s="91"/>
    </row>
    <row r="125" ht="12.75">
      <c r="I125" s="91"/>
    </row>
    <row r="126" ht="12.75">
      <c r="I126" s="91"/>
    </row>
    <row r="127" ht="12.75">
      <c r="I127" s="91"/>
    </row>
    <row r="128" ht="12.75">
      <c r="I128" s="91"/>
    </row>
    <row r="129" ht="12.75">
      <c r="I129" s="91"/>
    </row>
    <row r="130" ht="12.75">
      <c r="I130" s="91"/>
    </row>
    <row r="131" ht="12.75">
      <c r="I131" s="91"/>
    </row>
    <row r="132" ht="12.75">
      <c r="I132" s="91"/>
    </row>
    <row r="133" ht="12.75">
      <c r="I133" s="91"/>
    </row>
    <row r="134" ht="12.75">
      <c r="I134" s="91"/>
    </row>
    <row r="135" ht="12.75">
      <c r="I135" s="91"/>
    </row>
    <row r="136" ht="12.75">
      <c r="I136" s="91"/>
    </row>
    <row r="137" ht="12.75">
      <c r="I137" s="91"/>
    </row>
    <row r="138" ht="12.75">
      <c r="I138" s="91"/>
    </row>
    <row r="139" ht="12.75">
      <c r="I139" s="91"/>
    </row>
    <row r="140" ht="12.75">
      <c r="I140" s="91"/>
    </row>
  </sheetData>
  <sheetProtection/>
  <printOptions horizontalCentered="1"/>
  <pageMargins left="0.25" right="0" top="0.5" bottom="0.75" header="0.2" footer="0.2"/>
  <pageSetup horizontalDpi="600" verticalDpi="600" orientation="portrait" scale="80" r:id="rId3"/>
  <headerFooter alignWithMargins="0">
    <oddHeader>&amp;R&amp;"Arial,Bold"&amp;8Docket Nos UE-11____
Exhibit No.__(JSH-03)
Page 3.03
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6.421875" style="0" customWidth="1"/>
    <col min="2" max="2" width="26.7109375" style="0" bestFit="1" customWidth="1"/>
    <col min="3" max="3" width="42.7109375" style="0" customWidth="1"/>
    <col min="5" max="5" width="17.7109375" style="0" bestFit="1" customWidth="1"/>
    <col min="6" max="6" width="15.7109375" style="0" customWidth="1"/>
    <col min="7" max="7" width="17.7109375" style="0" bestFit="1" customWidth="1"/>
    <col min="8" max="8" width="8.28125" style="0" bestFit="1" customWidth="1"/>
    <col min="9" max="9" width="10.8515625" style="0" bestFit="1" customWidth="1"/>
  </cols>
  <sheetData>
    <row r="1" spans="1:9" ht="14.25">
      <c r="A1" s="2"/>
      <c r="B1" s="78"/>
      <c r="C1" s="78"/>
      <c r="D1" s="78"/>
      <c r="E1" s="2"/>
      <c r="F1" s="2"/>
      <c r="G1" s="41"/>
      <c r="I1" s="2"/>
    </row>
    <row r="2" spans="1:9" ht="14.25">
      <c r="A2" s="78" t="s">
        <v>209</v>
      </c>
      <c r="B2" s="78"/>
      <c r="C2" s="78"/>
      <c r="D2" s="78"/>
      <c r="E2" s="75"/>
      <c r="F2" s="75"/>
      <c r="G2" s="74"/>
      <c r="H2" s="110"/>
      <c r="I2" s="2"/>
    </row>
    <row r="3" spans="1:9" ht="12.75">
      <c r="A3" s="128" t="s">
        <v>154</v>
      </c>
      <c r="B3" s="128"/>
      <c r="C3" s="128"/>
      <c r="D3" s="128"/>
      <c r="E3" s="128"/>
      <c r="F3" s="128"/>
      <c r="G3" s="128"/>
      <c r="H3" s="128"/>
      <c r="I3" s="2"/>
    </row>
    <row r="4" spans="1:9" ht="14.25">
      <c r="A4" s="79" t="s">
        <v>22</v>
      </c>
      <c r="B4" s="78"/>
      <c r="C4" s="78"/>
      <c r="D4" s="78"/>
      <c r="E4" s="75"/>
      <c r="F4" s="75"/>
      <c r="G4" s="74"/>
      <c r="H4" s="110"/>
      <c r="I4" s="2"/>
    </row>
    <row r="5" spans="1:7" ht="14.25">
      <c r="A5" s="68"/>
      <c r="B5" s="78"/>
      <c r="C5" s="78"/>
      <c r="D5" s="78"/>
      <c r="E5" s="2"/>
      <c r="F5" s="2"/>
      <c r="G5" s="41"/>
    </row>
    <row r="6" spans="1:7" ht="12.75">
      <c r="A6" s="7"/>
      <c r="B6" s="2"/>
      <c r="C6" s="75" t="s">
        <v>66</v>
      </c>
      <c r="D6" s="75" t="s">
        <v>65</v>
      </c>
      <c r="E6" s="2"/>
      <c r="F6" s="2"/>
      <c r="G6" s="2"/>
    </row>
    <row r="7" spans="1:7" ht="12.75">
      <c r="A7" s="7"/>
      <c r="B7" s="80" t="s">
        <v>222</v>
      </c>
      <c r="C7" s="81">
        <f>' 3.05'!E36</f>
        <v>0.6651</v>
      </c>
      <c r="D7" s="81">
        <f>'NOL Allocation'!F34</f>
        <v>0.5566529549793683</v>
      </c>
      <c r="E7" s="6"/>
      <c r="F7" s="6"/>
      <c r="G7" s="6"/>
    </row>
    <row r="8" spans="1:7" ht="12.75">
      <c r="A8" s="7"/>
      <c r="B8" s="80" t="s">
        <v>221</v>
      </c>
      <c r="C8" s="81">
        <f>' 3.05'!F36</f>
        <v>0.3349</v>
      </c>
      <c r="D8" s="81">
        <f>'NOL Allocation'!G34</f>
        <v>0.4433470450206317</v>
      </c>
      <c r="E8" s="82" t="s">
        <v>174</v>
      </c>
      <c r="F8" s="82" t="s">
        <v>174</v>
      </c>
      <c r="G8" s="82" t="s">
        <v>174</v>
      </c>
    </row>
    <row r="9" spans="1:7" ht="12.75">
      <c r="A9" s="7"/>
      <c r="B9" s="8"/>
      <c r="C9" s="2"/>
      <c r="D9" s="2"/>
      <c r="E9" s="83" t="s">
        <v>96</v>
      </c>
      <c r="F9" s="83" t="s">
        <v>233</v>
      </c>
      <c r="G9" s="83" t="s">
        <v>238</v>
      </c>
    </row>
    <row r="10" spans="1:8" ht="12.75">
      <c r="A10" s="84">
        <v>1</v>
      </c>
      <c r="B10" s="85" t="s">
        <v>173</v>
      </c>
      <c r="C10" s="86" t="s">
        <v>113</v>
      </c>
      <c r="D10" s="86"/>
      <c r="E10" s="87">
        <v>40543</v>
      </c>
      <c r="F10" s="87" t="s">
        <v>234</v>
      </c>
      <c r="G10" s="87">
        <v>40543</v>
      </c>
      <c r="H10" s="116" t="s">
        <v>97</v>
      </c>
    </row>
    <row r="11" spans="1:8" ht="12.75">
      <c r="A11" s="111">
        <v>2</v>
      </c>
      <c r="B11" s="112"/>
      <c r="C11" s="113"/>
      <c r="D11" s="113"/>
      <c r="E11" s="115"/>
      <c r="F11" s="115"/>
      <c r="G11" s="115"/>
      <c r="H11" s="109"/>
    </row>
    <row r="12" spans="1:7" ht="12.75">
      <c r="A12" s="7">
        <v>3</v>
      </c>
      <c r="B12" s="8"/>
      <c r="C12" s="71" t="s">
        <v>175</v>
      </c>
      <c r="D12" s="71"/>
      <c r="E12" s="114"/>
      <c r="F12" s="114"/>
      <c r="G12" s="114"/>
    </row>
    <row r="13" spans="1:9" ht="12.75">
      <c r="A13" s="7">
        <f>A12+1</f>
        <v>4</v>
      </c>
      <c r="B13" s="8" t="s">
        <v>143</v>
      </c>
      <c r="C13" s="2" t="s">
        <v>219</v>
      </c>
      <c r="D13" s="2"/>
      <c r="E13" s="119">
        <v>6451164408.185417</v>
      </c>
      <c r="F13" s="119"/>
      <c r="G13" s="119">
        <f>E13+F13</f>
        <v>6451164408.185417</v>
      </c>
      <c r="I13" s="107"/>
    </row>
    <row r="14" spans="1:9" ht="12.75">
      <c r="A14" s="7">
        <v>5</v>
      </c>
      <c r="B14" s="8" t="s">
        <v>144</v>
      </c>
      <c r="C14" s="2" t="s">
        <v>159</v>
      </c>
      <c r="D14" s="2"/>
      <c r="E14" s="69">
        <v>275854089.97147804</v>
      </c>
      <c r="F14" s="90"/>
      <c r="G14" s="69">
        <f aca="true" t="shared" si="0" ref="G14:G77">E14+F14</f>
        <v>275854089.97147804</v>
      </c>
      <c r="I14" s="107"/>
    </row>
    <row r="15" spans="1:9" ht="12.75">
      <c r="A15" s="7">
        <v>6</v>
      </c>
      <c r="B15" s="8" t="s">
        <v>145</v>
      </c>
      <c r="C15" s="2" t="s">
        <v>220</v>
      </c>
      <c r="D15" s="2"/>
      <c r="E15" s="69">
        <v>251773352.49208334</v>
      </c>
      <c r="F15" s="90"/>
      <c r="G15" s="69">
        <f t="shared" si="0"/>
        <v>251773352.49208334</v>
      </c>
      <c r="I15" s="107"/>
    </row>
    <row r="16" spans="1:9" ht="12.75">
      <c r="A16" s="7" t="s">
        <v>179</v>
      </c>
      <c r="B16" s="8">
        <v>18230001</v>
      </c>
      <c r="C16" s="2" t="s">
        <v>168</v>
      </c>
      <c r="D16" s="2"/>
      <c r="E16" s="69">
        <v>59395254</v>
      </c>
      <c r="F16" s="90"/>
      <c r="G16" s="69">
        <f t="shared" si="0"/>
        <v>59395254</v>
      </c>
      <c r="I16" s="107"/>
    </row>
    <row r="17" spans="1:9" ht="12.75">
      <c r="A17" s="7" t="s">
        <v>194</v>
      </c>
      <c r="B17" s="8">
        <v>18230171</v>
      </c>
      <c r="C17" s="2" t="s">
        <v>169</v>
      </c>
      <c r="D17" s="2"/>
      <c r="E17" s="69">
        <v>0</v>
      </c>
      <c r="F17" s="90"/>
      <c r="G17" s="69">
        <f t="shared" si="0"/>
        <v>0</v>
      </c>
      <c r="I17" s="107"/>
    </row>
    <row r="18" spans="1:9" ht="12.75">
      <c r="A18" s="7" t="s">
        <v>211</v>
      </c>
      <c r="B18" s="8" t="s">
        <v>146</v>
      </c>
      <c r="C18" s="2" t="s">
        <v>223</v>
      </c>
      <c r="D18" s="2"/>
      <c r="E18" s="69">
        <v>37566967.73625</v>
      </c>
      <c r="F18" s="90"/>
      <c r="G18" s="69">
        <f t="shared" si="0"/>
        <v>37566967.73625</v>
      </c>
      <c r="I18" s="107"/>
    </row>
    <row r="19" spans="1:9" ht="12.75">
      <c r="A19" s="7" t="s">
        <v>229</v>
      </c>
      <c r="B19" s="8" t="s">
        <v>147</v>
      </c>
      <c r="C19" s="2" t="s">
        <v>230</v>
      </c>
      <c r="D19" s="2"/>
      <c r="E19" s="69">
        <v>-1372559.8899999992</v>
      </c>
      <c r="F19" s="90"/>
      <c r="G19" s="69">
        <f t="shared" si="0"/>
        <v>-1372559.8899999992</v>
      </c>
      <c r="I19" s="107"/>
    </row>
    <row r="20" spans="1:9" ht="12.75">
      <c r="A20" s="7" t="s">
        <v>161</v>
      </c>
      <c r="B20" s="8" t="s">
        <v>148</v>
      </c>
      <c r="C20" s="2" t="s">
        <v>163</v>
      </c>
      <c r="D20" s="2"/>
      <c r="E20" s="69">
        <v>0</v>
      </c>
      <c r="F20" s="90"/>
      <c r="G20" s="69">
        <f t="shared" si="0"/>
        <v>0</v>
      </c>
      <c r="I20" s="107"/>
    </row>
    <row r="21" spans="1:9" ht="12.75">
      <c r="A21" s="7" t="s">
        <v>110</v>
      </c>
      <c r="B21" s="8" t="s">
        <v>2</v>
      </c>
      <c r="C21" s="2" t="s">
        <v>111</v>
      </c>
      <c r="D21" s="2"/>
      <c r="E21" s="69">
        <v>1394050.1595833332</v>
      </c>
      <c r="F21" s="90"/>
      <c r="G21" s="69">
        <f t="shared" si="0"/>
        <v>1394050.1595833332</v>
      </c>
      <c r="I21" s="107"/>
    </row>
    <row r="22" spans="1:9" ht="12.75">
      <c r="A22" s="7" t="s">
        <v>126</v>
      </c>
      <c r="B22" s="8">
        <v>25300831</v>
      </c>
      <c r="C22" s="2" t="s">
        <v>107</v>
      </c>
      <c r="D22" s="2"/>
      <c r="E22" s="69">
        <v>-503994.9633333333</v>
      </c>
      <c r="F22" s="90"/>
      <c r="G22" s="69">
        <f t="shared" si="0"/>
        <v>-503994.9633333333</v>
      </c>
      <c r="I22" s="107"/>
    </row>
    <row r="23" spans="1:9" ht="12.75">
      <c r="A23" s="7" t="s">
        <v>204</v>
      </c>
      <c r="B23" s="8" t="s">
        <v>1</v>
      </c>
      <c r="C23" s="2" t="s">
        <v>205</v>
      </c>
      <c r="D23" s="2"/>
      <c r="E23" s="69">
        <v>5549541.1</v>
      </c>
      <c r="F23" s="90"/>
      <c r="G23" s="69">
        <f t="shared" si="0"/>
        <v>5549541.1</v>
      </c>
      <c r="I23" s="107"/>
    </row>
    <row r="24" spans="1:9" ht="12.75">
      <c r="A24" s="7" t="s">
        <v>0</v>
      </c>
      <c r="B24" s="8" t="s">
        <v>6</v>
      </c>
      <c r="C24" s="2" t="s">
        <v>3</v>
      </c>
      <c r="D24" s="2"/>
      <c r="E24" s="69">
        <v>41432582.509583324</v>
      </c>
      <c r="F24" s="90"/>
      <c r="G24" s="69">
        <f t="shared" si="0"/>
        <v>41432582.509583324</v>
      </c>
      <c r="I24" s="107"/>
    </row>
    <row r="25" spans="1:9" ht="12.75">
      <c r="A25" s="7" t="s">
        <v>7</v>
      </c>
      <c r="B25" s="8" t="s">
        <v>8</v>
      </c>
      <c r="C25" s="2" t="s">
        <v>9</v>
      </c>
      <c r="D25" s="2"/>
      <c r="E25" s="69">
        <v>8813309.443749998</v>
      </c>
      <c r="F25" s="69"/>
      <c r="G25" s="69">
        <f t="shared" si="0"/>
        <v>8813309.443749998</v>
      </c>
      <c r="I25" s="107"/>
    </row>
    <row r="26" spans="1:9" ht="12.75">
      <c r="A26" s="7" t="s">
        <v>128</v>
      </c>
      <c r="B26" s="8" t="s">
        <v>129</v>
      </c>
      <c r="C26" s="2" t="s">
        <v>130</v>
      </c>
      <c r="D26" s="2"/>
      <c r="E26" s="69">
        <v>3607895.650416667</v>
      </c>
      <c r="F26" s="69"/>
      <c r="G26" s="69">
        <f t="shared" si="0"/>
        <v>3607895.650416667</v>
      </c>
      <c r="I26" s="107"/>
    </row>
    <row r="27" spans="1:9" ht="12.75">
      <c r="A27" s="7" t="s">
        <v>12</v>
      </c>
      <c r="B27" s="8" t="s">
        <v>13</v>
      </c>
      <c r="C27" s="2" t="s">
        <v>14</v>
      </c>
      <c r="D27" s="2"/>
      <c r="E27" s="69">
        <v>1627204.6270833334</v>
      </c>
      <c r="F27" s="69"/>
      <c r="G27" s="69">
        <f t="shared" si="0"/>
        <v>1627204.6270833334</v>
      </c>
      <c r="I27" s="107"/>
    </row>
    <row r="28" spans="1:9" ht="12.75">
      <c r="A28" s="7" t="s">
        <v>90</v>
      </c>
      <c r="B28" s="8">
        <v>16599011</v>
      </c>
      <c r="C28" s="2" t="s">
        <v>157</v>
      </c>
      <c r="D28" s="2"/>
      <c r="E28" s="69">
        <v>5000000</v>
      </c>
      <c r="F28" s="69"/>
      <c r="G28" s="69">
        <f t="shared" si="0"/>
        <v>5000000</v>
      </c>
      <c r="I28" s="107"/>
    </row>
    <row r="29" spans="1:9" ht="12.75">
      <c r="A29" s="7">
        <v>7</v>
      </c>
      <c r="B29" s="8">
        <v>18230041</v>
      </c>
      <c r="C29" s="2" t="s">
        <v>167</v>
      </c>
      <c r="D29" s="2"/>
      <c r="E29" s="69">
        <v>21589277</v>
      </c>
      <c r="F29" s="69"/>
      <c r="G29" s="69">
        <f t="shared" si="0"/>
        <v>21589277</v>
      </c>
      <c r="I29" s="107"/>
    </row>
    <row r="30" spans="1:9" ht="12.75">
      <c r="A30" s="7">
        <v>8</v>
      </c>
      <c r="B30" s="8">
        <v>18230051</v>
      </c>
      <c r="C30" s="2" t="s">
        <v>199</v>
      </c>
      <c r="D30" s="2"/>
      <c r="E30" s="69">
        <v>-13547398.29</v>
      </c>
      <c r="F30" s="69"/>
      <c r="G30" s="69">
        <f t="shared" si="0"/>
        <v>-13547398.29</v>
      </c>
      <c r="I30" s="107"/>
    </row>
    <row r="31" spans="1:9" ht="12.75">
      <c r="A31" s="7">
        <v>9</v>
      </c>
      <c r="B31" s="8">
        <v>18230061</v>
      </c>
      <c r="C31" s="2" t="s">
        <v>200</v>
      </c>
      <c r="D31" s="2"/>
      <c r="E31" s="69">
        <v>1941067</v>
      </c>
      <c r="F31" s="69"/>
      <c r="G31" s="69">
        <f t="shared" si="0"/>
        <v>1941067</v>
      </c>
      <c r="I31" s="107"/>
    </row>
    <row r="32" spans="1:9" ht="12.75">
      <c r="A32" s="7">
        <f>A31+1</f>
        <v>10</v>
      </c>
      <c r="B32" s="8">
        <v>18230071</v>
      </c>
      <c r="C32" s="2" t="s">
        <v>226</v>
      </c>
      <c r="D32" s="2"/>
      <c r="E32" s="69">
        <v>113632921</v>
      </c>
      <c r="F32" s="69"/>
      <c r="G32" s="69">
        <f t="shared" si="0"/>
        <v>113632921</v>
      </c>
      <c r="I32" s="107"/>
    </row>
    <row r="33" spans="1:9" ht="12.75">
      <c r="A33" s="7">
        <f>A32+1</f>
        <v>11</v>
      </c>
      <c r="B33" s="8">
        <v>18230081</v>
      </c>
      <c r="C33" s="2" t="s">
        <v>114</v>
      </c>
      <c r="D33" s="2"/>
      <c r="E33" s="69">
        <v>-88946672.99</v>
      </c>
      <c r="F33" s="69"/>
      <c r="G33" s="69">
        <f t="shared" si="0"/>
        <v>-88946672.99</v>
      </c>
      <c r="I33" s="107"/>
    </row>
    <row r="34" spans="1:9" ht="12.75">
      <c r="A34" s="7">
        <f>A33+1</f>
        <v>12</v>
      </c>
      <c r="B34" s="8">
        <v>18230031</v>
      </c>
      <c r="C34" s="2" t="s">
        <v>115</v>
      </c>
      <c r="D34" s="2"/>
      <c r="E34" s="69">
        <v>50853329.33041667</v>
      </c>
      <c r="F34" s="69"/>
      <c r="G34" s="69">
        <f t="shared" si="0"/>
        <v>50853329.33041667</v>
      </c>
      <c r="I34" s="107"/>
    </row>
    <row r="35" spans="1:9" ht="12.75">
      <c r="A35" s="7">
        <f>A34+1</f>
        <v>13</v>
      </c>
      <c r="B35" s="8">
        <v>1861051</v>
      </c>
      <c r="C35" s="2" t="s">
        <v>4</v>
      </c>
      <c r="D35" s="2"/>
      <c r="E35" s="69">
        <v>0</v>
      </c>
      <c r="F35" s="69"/>
      <c r="G35" s="69">
        <f t="shared" si="0"/>
        <v>0</v>
      </c>
      <c r="I35" s="107"/>
    </row>
    <row r="36" spans="1:9" ht="12.75">
      <c r="A36" s="7">
        <f>A35+1</f>
        <v>14</v>
      </c>
      <c r="B36" s="8">
        <v>10500001</v>
      </c>
      <c r="C36" s="2" t="s">
        <v>138</v>
      </c>
      <c r="D36" s="2"/>
      <c r="E36" s="69">
        <v>28549726.323333334</v>
      </c>
      <c r="F36" s="69"/>
      <c r="G36" s="69">
        <f t="shared" si="0"/>
        <v>28549726.323333334</v>
      </c>
      <c r="I36" s="107"/>
    </row>
    <row r="37" spans="1:9" ht="12.75">
      <c r="A37" s="7">
        <v>15</v>
      </c>
      <c r="B37" s="8">
        <v>10500003</v>
      </c>
      <c r="C37" s="2" t="s">
        <v>116</v>
      </c>
      <c r="D37" s="2"/>
      <c r="E37" s="69">
        <v>0</v>
      </c>
      <c r="F37" s="93"/>
      <c r="G37" s="69">
        <f t="shared" si="0"/>
        <v>0</v>
      </c>
      <c r="I37" s="107"/>
    </row>
    <row r="38" spans="1:9" ht="12.75">
      <c r="A38" s="7">
        <v>16</v>
      </c>
      <c r="B38" s="8">
        <v>10605001</v>
      </c>
      <c r="C38" s="2" t="s">
        <v>117</v>
      </c>
      <c r="D38" s="2"/>
      <c r="E38" s="69">
        <v>150099393.75958332</v>
      </c>
      <c r="F38" s="93"/>
      <c r="G38" s="69">
        <f t="shared" si="0"/>
        <v>150099393.75958332</v>
      </c>
      <c r="I38" s="107"/>
    </row>
    <row r="39" spans="1:9" ht="12.75">
      <c r="A39" s="7" t="s">
        <v>201</v>
      </c>
      <c r="B39" s="8">
        <v>10600003</v>
      </c>
      <c r="C39" s="2" t="s">
        <v>202</v>
      </c>
      <c r="D39" s="2"/>
      <c r="E39" s="69">
        <v>230320.01691075</v>
      </c>
      <c r="F39" s="93"/>
      <c r="G39" s="69">
        <f t="shared" si="0"/>
        <v>230320.01691075</v>
      </c>
      <c r="I39" s="107"/>
    </row>
    <row r="40" spans="1:9" ht="12.75">
      <c r="A40" s="7">
        <v>17</v>
      </c>
      <c r="B40" s="8" t="s">
        <v>118</v>
      </c>
      <c r="C40" s="2" t="s">
        <v>119</v>
      </c>
      <c r="D40" s="2"/>
      <c r="E40" s="69">
        <v>-2557947742.2583337</v>
      </c>
      <c r="F40" s="93"/>
      <c r="G40" s="69">
        <f t="shared" si="0"/>
        <v>-2557947742.2583337</v>
      </c>
      <c r="I40" s="107"/>
    </row>
    <row r="41" spans="1:9" ht="12.75">
      <c r="A41" s="7">
        <v>18</v>
      </c>
      <c r="B41" s="8" t="s">
        <v>120</v>
      </c>
      <c r="C41" s="2" t="s">
        <v>184</v>
      </c>
      <c r="D41" s="2"/>
      <c r="E41" s="69">
        <v>-20972009.234232005</v>
      </c>
      <c r="F41" s="93"/>
      <c r="G41" s="69">
        <f t="shared" si="0"/>
        <v>-20972009.234232005</v>
      </c>
      <c r="I41" s="107"/>
    </row>
    <row r="42" spans="1:9" ht="12.75">
      <c r="A42" s="7">
        <v>19</v>
      </c>
      <c r="B42" s="8" t="s">
        <v>121</v>
      </c>
      <c r="C42" s="2" t="s">
        <v>108</v>
      </c>
      <c r="D42" s="2"/>
      <c r="E42" s="69">
        <v>-13237797.335833333</v>
      </c>
      <c r="F42" s="93"/>
      <c r="G42" s="69">
        <f t="shared" si="0"/>
        <v>-13237797.335833333</v>
      </c>
      <c r="I42" s="107"/>
    </row>
    <row r="43" spans="1:9" ht="12.75">
      <c r="A43" s="7">
        <v>20</v>
      </c>
      <c r="B43" s="94">
        <v>11100003</v>
      </c>
      <c r="C43" s="2" t="s">
        <v>178</v>
      </c>
      <c r="D43" s="2"/>
      <c r="E43" s="69">
        <v>-110697580.604853</v>
      </c>
      <c r="F43" s="93"/>
      <c r="G43" s="69">
        <f t="shared" si="0"/>
        <v>-110697580.604853</v>
      </c>
      <c r="I43" s="107"/>
    </row>
    <row r="44" spans="1:9" ht="12.75">
      <c r="A44" s="7">
        <v>21</v>
      </c>
      <c r="B44" s="8" t="s">
        <v>149</v>
      </c>
      <c r="C44" s="2" t="s">
        <v>158</v>
      </c>
      <c r="D44" s="2"/>
      <c r="E44" s="69">
        <v>-55326900.047499985</v>
      </c>
      <c r="F44" s="93"/>
      <c r="G44" s="69">
        <f t="shared" si="0"/>
        <v>-55326900.047499985</v>
      </c>
      <c r="I44" s="107"/>
    </row>
    <row r="45" spans="1:9" ht="12.75">
      <c r="A45" s="7">
        <f>A44+1</f>
        <v>22</v>
      </c>
      <c r="B45" s="8">
        <v>18230221</v>
      </c>
      <c r="C45" s="2" t="s">
        <v>142</v>
      </c>
      <c r="D45" s="2"/>
      <c r="E45" s="69">
        <v>0</v>
      </c>
      <c r="F45" s="93"/>
      <c r="G45" s="69">
        <f t="shared" si="0"/>
        <v>0</v>
      </c>
      <c r="I45" s="107"/>
    </row>
    <row r="46" spans="1:9" ht="12.75">
      <c r="A46" s="7">
        <f>A45+1</f>
        <v>23</v>
      </c>
      <c r="B46" s="8">
        <v>19000041</v>
      </c>
      <c r="C46" s="2" t="s">
        <v>225</v>
      </c>
      <c r="D46" s="2"/>
      <c r="E46" s="69">
        <v>0</v>
      </c>
      <c r="F46" s="93"/>
      <c r="G46" s="69">
        <f t="shared" si="0"/>
        <v>0</v>
      </c>
      <c r="I46" s="107"/>
    </row>
    <row r="47" spans="1:9" ht="12.75">
      <c r="A47" s="7">
        <f>A46+1</f>
        <v>24</v>
      </c>
      <c r="B47" s="8">
        <v>19000051</v>
      </c>
      <c r="C47" s="2" t="s">
        <v>216</v>
      </c>
      <c r="D47" s="2"/>
      <c r="E47" s="69">
        <v>0</v>
      </c>
      <c r="F47" s="93"/>
      <c r="G47" s="69">
        <f t="shared" si="0"/>
        <v>0</v>
      </c>
      <c r="I47" s="107"/>
    </row>
    <row r="48" spans="1:9" ht="12.75">
      <c r="A48" s="7">
        <f>A47+1</f>
        <v>25</v>
      </c>
      <c r="B48" s="8">
        <v>19000061</v>
      </c>
      <c r="C48" s="2" t="s">
        <v>217</v>
      </c>
      <c r="D48" s="2"/>
      <c r="E48" s="69">
        <v>91760556.375</v>
      </c>
      <c r="F48" s="93"/>
      <c r="G48" s="69">
        <f t="shared" si="0"/>
        <v>91760556.375</v>
      </c>
      <c r="I48" s="107"/>
    </row>
    <row r="49" spans="1:9" ht="12.75">
      <c r="A49" s="7">
        <f>A48+1</f>
        <v>26</v>
      </c>
      <c r="B49" s="8">
        <v>19000093</v>
      </c>
      <c r="C49" s="2" t="s">
        <v>218</v>
      </c>
      <c r="D49" s="2"/>
      <c r="E49" s="69">
        <v>0</v>
      </c>
      <c r="F49" s="93"/>
      <c r="G49" s="69">
        <f t="shared" si="0"/>
        <v>0</v>
      </c>
      <c r="I49" s="107"/>
    </row>
    <row r="50" spans="1:9" ht="12.75">
      <c r="A50" s="7" t="s">
        <v>180</v>
      </c>
      <c r="B50" s="8">
        <v>19000121</v>
      </c>
      <c r="C50" s="2" t="s">
        <v>127</v>
      </c>
      <c r="D50" s="2"/>
      <c r="E50" s="69">
        <v>0</v>
      </c>
      <c r="F50" s="93"/>
      <c r="G50" s="69">
        <f t="shared" si="0"/>
        <v>0</v>
      </c>
      <c r="I50" s="107"/>
    </row>
    <row r="51" spans="1:9" ht="12.75">
      <c r="A51" s="7" t="s">
        <v>166</v>
      </c>
      <c r="B51" s="8">
        <v>19000151</v>
      </c>
      <c r="C51" s="2" t="s">
        <v>124</v>
      </c>
      <c r="D51" s="2"/>
      <c r="E51" s="69">
        <v>1168262.9166666667</v>
      </c>
      <c r="F51" s="93"/>
      <c r="G51" s="69">
        <f t="shared" si="0"/>
        <v>1168262.9166666667</v>
      </c>
      <c r="I51" s="107"/>
    </row>
    <row r="52" spans="1:9" ht="12.75">
      <c r="A52" s="7" t="s">
        <v>10</v>
      </c>
      <c r="B52" s="8">
        <v>19000711</v>
      </c>
      <c r="C52" s="2" t="s">
        <v>11</v>
      </c>
      <c r="D52" s="2"/>
      <c r="E52" s="69">
        <v>1234859</v>
      </c>
      <c r="F52" s="93"/>
      <c r="G52" s="69">
        <f t="shared" si="0"/>
        <v>1234859</v>
      </c>
      <c r="I52" s="107"/>
    </row>
    <row r="53" spans="1:9" ht="12.75">
      <c r="A53" s="7">
        <f>A49+1</f>
        <v>27</v>
      </c>
      <c r="B53" s="8">
        <v>19000191</v>
      </c>
      <c r="C53" s="2" t="s">
        <v>186</v>
      </c>
      <c r="D53" s="2"/>
      <c r="E53" s="69">
        <v>0</v>
      </c>
      <c r="F53" s="93"/>
      <c r="G53" s="69">
        <f t="shared" si="0"/>
        <v>0</v>
      </c>
      <c r="I53" s="107"/>
    </row>
    <row r="54" spans="1:9" ht="12.75">
      <c r="A54" s="7">
        <v>27.1</v>
      </c>
      <c r="B54" s="8">
        <v>19000701</v>
      </c>
      <c r="C54" s="2" t="s">
        <v>5</v>
      </c>
      <c r="D54" s="2"/>
      <c r="E54" s="69">
        <v>0</v>
      </c>
      <c r="F54" s="93"/>
      <c r="G54" s="69">
        <f t="shared" si="0"/>
        <v>0</v>
      </c>
      <c r="I54" s="107"/>
    </row>
    <row r="55" spans="1:9" ht="12.75">
      <c r="A55" s="7">
        <f>A53+1</f>
        <v>28</v>
      </c>
      <c r="B55" s="8" t="s">
        <v>150</v>
      </c>
      <c r="C55" s="2" t="s">
        <v>187</v>
      </c>
      <c r="D55" s="2"/>
      <c r="E55" s="69">
        <v>-20606765.001250003</v>
      </c>
      <c r="F55" s="93"/>
      <c r="G55" s="69">
        <f t="shared" si="0"/>
        <v>-20606765.001250003</v>
      </c>
      <c r="I55" s="107"/>
    </row>
    <row r="56" spans="1:9" ht="12.75">
      <c r="A56" s="7">
        <f>A55+1</f>
        <v>29</v>
      </c>
      <c r="B56" s="8">
        <v>25400081</v>
      </c>
      <c r="C56" s="2" t="s">
        <v>188</v>
      </c>
      <c r="D56" s="2"/>
      <c r="E56" s="69">
        <v>0</v>
      </c>
      <c r="F56" s="93"/>
      <c r="G56" s="69">
        <f t="shared" si="0"/>
        <v>0</v>
      </c>
      <c r="I56" s="107"/>
    </row>
    <row r="57" spans="1:9" ht="12.75">
      <c r="A57" s="7">
        <v>29.1</v>
      </c>
      <c r="B57" s="8" t="s">
        <v>19</v>
      </c>
      <c r="C57" s="2" t="s">
        <v>20</v>
      </c>
      <c r="D57" s="2"/>
      <c r="E57" s="69">
        <v>-6824750.449166668</v>
      </c>
      <c r="F57" s="93"/>
      <c r="G57" s="69">
        <f t="shared" si="0"/>
        <v>-6824750.449166668</v>
      </c>
      <c r="I57" s="107"/>
    </row>
    <row r="58" spans="1:9" ht="12.75">
      <c r="A58" s="7">
        <f>A56+1</f>
        <v>30</v>
      </c>
      <c r="B58" s="8" t="s">
        <v>151</v>
      </c>
      <c r="C58" s="2" t="s">
        <v>189</v>
      </c>
      <c r="D58" s="2"/>
      <c r="E58" s="69">
        <v>-67513638.8625</v>
      </c>
      <c r="F58" s="93"/>
      <c r="G58" s="69">
        <f t="shared" si="0"/>
        <v>-67513638.8625</v>
      </c>
      <c r="I58" s="107"/>
    </row>
    <row r="59" spans="1:9" ht="12.75">
      <c r="A59" s="7">
        <f>A58+1</f>
        <v>31</v>
      </c>
      <c r="B59" s="8">
        <v>28200101</v>
      </c>
      <c r="C59" s="2" t="s">
        <v>190</v>
      </c>
      <c r="D59" s="2"/>
      <c r="E59" s="69">
        <v>0</v>
      </c>
      <c r="F59" s="93"/>
      <c r="G59" s="69">
        <f t="shared" si="0"/>
        <v>0</v>
      </c>
      <c r="I59" s="107"/>
    </row>
    <row r="60" spans="1:9" ht="12.75">
      <c r="A60" s="7">
        <f>A59+1</f>
        <v>32</v>
      </c>
      <c r="B60" s="8">
        <v>28200111</v>
      </c>
      <c r="C60" s="2" t="s">
        <v>191</v>
      </c>
      <c r="D60" s="2"/>
      <c r="E60" s="69">
        <v>0</v>
      </c>
      <c r="F60" s="93"/>
      <c r="G60" s="69">
        <f t="shared" si="0"/>
        <v>0</v>
      </c>
      <c r="I60" s="107"/>
    </row>
    <row r="61" spans="1:9" ht="12.75">
      <c r="A61" s="6">
        <f>A60+1</f>
        <v>33</v>
      </c>
      <c r="B61" s="68">
        <v>28200121</v>
      </c>
      <c r="C61" s="71" t="s">
        <v>48</v>
      </c>
      <c r="D61" s="71"/>
      <c r="E61" s="67">
        <v>-768446596.295</v>
      </c>
      <c r="F61" s="72">
        <v>41414321.80627179</v>
      </c>
      <c r="G61" s="67">
        <f t="shared" si="0"/>
        <v>-727032274.4887282</v>
      </c>
      <c r="H61" s="108" t="s">
        <v>98</v>
      </c>
      <c r="I61" s="107"/>
    </row>
    <row r="62" spans="1:9" ht="12.75">
      <c r="A62" s="7">
        <f>A61+1</f>
        <v>34</v>
      </c>
      <c r="B62" s="8">
        <v>28200131</v>
      </c>
      <c r="C62" s="2" t="s">
        <v>133</v>
      </c>
      <c r="D62" s="2"/>
      <c r="E62" s="69">
        <v>0</v>
      </c>
      <c r="F62" s="93"/>
      <c r="G62" s="69">
        <f t="shared" si="0"/>
        <v>0</v>
      </c>
      <c r="I62" s="107"/>
    </row>
    <row r="63" spans="1:9" ht="12.75">
      <c r="A63" s="7">
        <f>A62+1</f>
        <v>35</v>
      </c>
      <c r="B63" s="95">
        <v>28200141</v>
      </c>
      <c r="C63" s="2" t="s">
        <v>177</v>
      </c>
      <c r="D63" s="2"/>
      <c r="E63" s="69">
        <v>0</v>
      </c>
      <c r="F63" s="93"/>
      <c r="G63" s="69">
        <f t="shared" si="0"/>
        <v>0</v>
      </c>
      <c r="I63" s="107"/>
    </row>
    <row r="64" spans="1:9" ht="12.75">
      <c r="A64" s="7" t="s">
        <v>141</v>
      </c>
      <c r="B64" s="95" t="s">
        <v>140</v>
      </c>
      <c r="C64" s="2" t="s">
        <v>214</v>
      </c>
      <c r="D64" s="2"/>
      <c r="E64" s="69">
        <v>0</v>
      </c>
      <c r="F64" s="93"/>
      <c r="G64" s="69">
        <f t="shared" si="0"/>
        <v>0</v>
      </c>
      <c r="I64" s="107"/>
    </row>
    <row r="65" spans="1:9" ht="12.75">
      <c r="A65" s="7" t="s">
        <v>212</v>
      </c>
      <c r="B65" s="95" t="s">
        <v>153</v>
      </c>
      <c r="C65" s="2" t="s">
        <v>215</v>
      </c>
      <c r="D65" s="2"/>
      <c r="E65" s="69">
        <v>-8166987.759225</v>
      </c>
      <c r="F65" s="93"/>
      <c r="G65" s="69">
        <f t="shared" si="0"/>
        <v>-8166987.759225</v>
      </c>
      <c r="I65" s="107"/>
    </row>
    <row r="66" spans="1:9" ht="12.75">
      <c r="A66" s="6" t="s">
        <v>64</v>
      </c>
      <c r="B66" s="70" t="s">
        <v>24</v>
      </c>
      <c r="C66" s="71" t="s">
        <v>21</v>
      </c>
      <c r="D66" s="71"/>
      <c r="E66" s="69">
        <v>12149202.783517731</v>
      </c>
      <c r="F66" s="72">
        <v>11086726</v>
      </c>
      <c r="G66" s="67">
        <f t="shared" si="0"/>
        <v>23235928.783517733</v>
      </c>
      <c r="H66" s="108" t="s">
        <v>99</v>
      </c>
      <c r="I66" s="107"/>
    </row>
    <row r="67" spans="1:9" ht="12.75">
      <c r="A67" s="7">
        <f>A63+1</f>
        <v>36</v>
      </c>
      <c r="B67" s="8">
        <v>28300161</v>
      </c>
      <c r="C67" s="2" t="s">
        <v>193</v>
      </c>
      <c r="D67" s="2"/>
      <c r="E67" s="69">
        <v>0</v>
      </c>
      <c r="F67" s="93"/>
      <c r="G67" s="69">
        <f t="shared" si="0"/>
        <v>0</v>
      </c>
      <c r="I67" s="107"/>
    </row>
    <row r="68" spans="1:9" ht="12.75">
      <c r="A68" s="7">
        <f>A67+1</f>
        <v>37</v>
      </c>
      <c r="B68" s="8">
        <v>28300261</v>
      </c>
      <c r="C68" s="2" t="s">
        <v>134</v>
      </c>
      <c r="D68" s="2"/>
      <c r="E68" s="69">
        <v>0</v>
      </c>
      <c r="F68" s="93"/>
      <c r="G68" s="69">
        <f t="shared" si="0"/>
        <v>0</v>
      </c>
      <c r="I68" s="107"/>
    </row>
    <row r="69" spans="1:9" ht="12.75">
      <c r="A69" s="7" t="s">
        <v>231</v>
      </c>
      <c r="B69" s="8">
        <v>28300451</v>
      </c>
      <c r="C69" s="2" t="s">
        <v>195</v>
      </c>
      <c r="D69" s="2"/>
      <c r="E69" s="69">
        <v>-2899124.75</v>
      </c>
      <c r="F69" s="93"/>
      <c r="G69" s="69">
        <f t="shared" si="0"/>
        <v>-2899124.75</v>
      </c>
      <c r="I69" s="107"/>
    </row>
    <row r="70" spans="1:9" ht="12.75">
      <c r="A70" s="7" t="s">
        <v>232</v>
      </c>
      <c r="B70" s="8">
        <v>28300461</v>
      </c>
      <c r="C70" s="2" t="s">
        <v>196</v>
      </c>
      <c r="D70" s="2"/>
      <c r="E70" s="69">
        <v>0</v>
      </c>
      <c r="F70" s="93"/>
      <c r="G70" s="69">
        <f t="shared" si="0"/>
        <v>0</v>
      </c>
      <c r="I70" s="107"/>
    </row>
    <row r="71" spans="1:9" ht="12.75">
      <c r="A71" s="7" t="s">
        <v>224</v>
      </c>
      <c r="B71" s="8">
        <v>28300011</v>
      </c>
      <c r="C71" s="2" t="s">
        <v>162</v>
      </c>
      <c r="D71" s="2"/>
      <c r="E71" s="69">
        <v>-11889662.083333334</v>
      </c>
      <c r="F71" s="93"/>
      <c r="G71" s="69">
        <f t="shared" si="0"/>
        <v>-11889662.083333334</v>
      </c>
      <c r="I71" s="107"/>
    </row>
    <row r="72" spans="1:9" ht="12.75">
      <c r="A72" s="7" t="s">
        <v>210</v>
      </c>
      <c r="B72" s="8">
        <v>19000451</v>
      </c>
      <c r="C72" s="2" t="s">
        <v>172</v>
      </c>
      <c r="D72" s="2"/>
      <c r="E72" s="69">
        <v>0</v>
      </c>
      <c r="F72" s="93"/>
      <c r="G72" s="69">
        <f t="shared" si="0"/>
        <v>0</v>
      </c>
      <c r="I72" s="107"/>
    </row>
    <row r="73" spans="1:9" ht="12.75">
      <c r="A73" s="7" t="s">
        <v>228</v>
      </c>
      <c r="B73" s="8">
        <v>28300431</v>
      </c>
      <c r="C73" s="2" t="s">
        <v>197</v>
      </c>
      <c r="D73" s="2"/>
      <c r="E73" s="69">
        <v>-8435867.666666666</v>
      </c>
      <c r="F73" s="93"/>
      <c r="G73" s="69">
        <f t="shared" si="0"/>
        <v>-8435867.666666666</v>
      </c>
      <c r="I73" s="107"/>
    </row>
    <row r="74" spans="1:9" ht="12.75">
      <c r="A74" s="7" t="s">
        <v>203</v>
      </c>
      <c r="B74" s="8">
        <v>19000441</v>
      </c>
      <c r="C74" s="2" t="s">
        <v>55</v>
      </c>
      <c r="D74" s="2"/>
      <c r="E74" s="69">
        <v>1766754.75</v>
      </c>
      <c r="F74" s="93"/>
      <c r="G74" s="69">
        <f t="shared" si="0"/>
        <v>1766754.75</v>
      </c>
      <c r="I74" s="107"/>
    </row>
    <row r="75" spans="1:9" ht="12.75">
      <c r="A75" s="7" t="s">
        <v>198</v>
      </c>
      <c r="B75" s="8">
        <v>19000553</v>
      </c>
      <c r="C75" s="96" t="s">
        <v>213</v>
      </c>
      <c r="D75" s="2"/>
      <c r="E75" s="69">
        <v>458180.5450125</v>
      </c>
      <c r="F75" s="93"/>
      <c r="G75" s="69">
        <f t="shared" si="0"/>
        <v>458180.5450125</v>
      </c>
      <c r="I75" s="107"/>
    </row>
    <row r="76" spans="1:9" ht="12.75">
      <c r="A76" s="7" t="s">
        <v>183</v>
      </c>
      <c r="B76" s="8">
        <v>19000561</v>
      </c>
      <c r="C76" s="2" t="s">
        <v>182</v>
      </c>
      <c r="D76" s="2"/>
      <c r="E76" s="69">
        <v>177123.5</v>
      </c>
      <c r="F76" s="93"/>
      <c r="G76" s="69">
        <f t="shared" si="0"/>
        <v>177123.5</v>
      </c>
      <c r="I76" s="107"/>
    </row>
    <row r="77" spans="1:9" ht="12.75">
      <c r="A77" s="7" t="s">
        <v>206</v>
      </c>
      <c r="B77" s="8" t="s">
        <v>207</v>
      </c>
      <c r="C77" s="2" t="s">
        <v>52</v>
      </c>
      <c r="D77" s="2"/>
      <c r="E77" s="69">
        <v>-1943811.7083333333</v>
      </c>
      <c r="F77" s="93"/>
      <c r="G77" s="69">
        <f t="shared" si="0"/>
        <v>-1943811.7083333333</v>
      </c>
      <c r="I77" s="107"/>
    </row>
    <row r="78" spans="1:9" ht="12.75">
      <c r="A78" s="7" t="s">
        <v>15</v>
      </c>
      <c r="B78" s="8" t="s">
        <v>53</v>
      </c>
      <c r="C78" s="2" t="s">
        <v>17</v>
      </c>
      <c r="D78" s="2"/>
      <c r="E78" s="69">
        <v>-14816077.583333332</v>
      </c>
      <c r="F78" s="93"/>
      <c r="G78" s="69">
        <f aca="true" t="shared" si="1" ref="G78:G83">E78+F78</f>
        <v>-14816077.583333332</v>
      </c>
      <c r="I78" s="107"/>
    </row>
    <row r="79" spans="1:9" ht="12.75">
      <c r="A79" s="7" t="s">
        <v>16</v>
      </c>
      <c r="B79" s="8" t="s">
        <v>54</v>
      </c>
      <c r="C79" s="2" t="s">
        <v>18</v>
      </c>
      <c r="D79" s="2"/>
      <c r="E79" s="69">
        <v>-1276416.2916666667</v>
      </c>
      <c r="F79" s="93"/>
      <c r="G79" s="69">
        <f t="shared" si="1"/>
        <v>-1276416.2916666667</v>
      </c>
      <c r="I79" s="107"/>
    </row>
    <row r="80" spans="1:9" ht="12.75">
      <c r="A80" s="7">
        <f>A68+1</f>
        <v>38</v>
      </c>
      <c r="B80" s="8" t="s">
        <v>135</v>
      </c>
      <c r="C80" s="2" t="s">
        <v>136</v>
      </c>
      <c r="D80" s="2"/>
      <c r="E80" s="69">
        <v>0</v>
      </c>
      <c r="F80" s="93"/>
      <c r="G80" s="69">
        <f t="shared" si="1"/>
        <v>0</v>
      </c>
      <c r="I80" s="107"/>
    </row>
    <row r="81" spans="1:9" ht="12.75">
      <c r="A81" s="7" t="s">
        <v>122</v>
      </c>
      <c r="B81" s="97">
        <v>18230181</v>
      </c>
      <c r="C81" s="2" t="s">
        <v>176</v>
      </c>
      <c r="D81" s="2"/>
      <c r="E81" s="69">
        <v>0</v>
      </c>
      <c r="F81" s="93"/>
      <c r="G81" s="69">
        <f t="shared" si="1"/>
        <v>0</v>
      </c>
      <c r="I81" s="107"/>
    </row>
    <row r="82" spans="1:9" ht="12.75">
      <c r="A82" s="7">
        <f aca="true" t="shared" si="2" ref="A82:A88">A81+1</f>
        <v>40</v>
      </c>
      <c r="B82" s="8"/>
      <c r="C82" s="2"/>
      <c r="D82" s="2"/>
      <c r="E82" s="69"/>
      <c r="F82" s="93"/>
      <c r="G82" s="69">
        <f t="shared" si="1"/>
        <v>0</v>
      </c>
      <c r="I82" s="107"/>
    </row>
    <row r="83" spans="1:9" ht="12.75">
      <c r="A83" s="7">
        <f t="shared" si="2"/>
        <v>41</v>
      </c>
      <c r="B83" s="8" t="s">
        <v>132</v>
      </c>
      <c r="C83" s="2"/>
      <c r="D83" s="2"/>
      <c r="E83" s="98">
        <v>222916852.8078266</v>
      </c>
      <c r="F83" s="118">
        <v>-17964264.0221499</v>
      </c>
      <c r="G83" s="106">
        <f t="shared" si="1"/>
        <v>204952588.78567672</v>
      </c>
      <c r="H83" s="108" t="s">
        <v>100</v>
      </c>
      <c r="I83" s="107"/>
    </row>
    <row r="84" spans="1:7" ht="12.75">
      <c r="A84" s="7">
        <f t="shared" si="2"/>
        <v>42</v>
      </c>
      <c r="B84" s="8"/>
      <c r="C84" s="2"/>
      <c r="D84" s="2"/>
      <c r="E84" s="69"/>
      <c r="F84" s="69"/>
      <c r="G84" s="69"/>
    </row>
    <row r="85" spans="1:7" ht="12.75">
      <c r="A85" s="7">
        <f t="shared" si="2"/>
        <v>43</v>
      </c>
      <c r="B85" s="2"/>
      <c r="C85" s="2"/>
      <c r="D85" s="2"/>
      <c r="E85" s="99" t="s">
        <v>185</v>
      </c>
      <c r="F85" s="99"/>
      <c r="G85" s="100"/>
    </row>
    <row r="86" spans="1:7" ht="13.5" thickBot="1">
      <c r="A86" s="7">
        <f t="shared" si="2"/>
        <v>44</v>
      </c>
      <c r="B86" s="2" t="s">
        <v>109</v>
      </c>
      <c r="C86" s="2"/>
      <c r="D86" s="2"/>
      <c r="E86" s="126">
        <f>SUM(E13:E83)</f>
        <v>4066334128.9193554</v>
      </c>
      <c r="F86" s="126">
        <f>SUM(F13:F83)</f>
        <v>34536783.784121886</v>
      </c>
      <c r="G86" s="126">
        <f>SUM(G13:G83)</f>
        <v>4100870912.703478</v>
      </c>
    </row>
    <row r="87" spans="1:7" ht="13.5" thickTop="1">
      <c r="A87" s="7">
        <f t="shared" si="2"/>
        <v>45</v>
      </c>
      <c r="B87" s="2"/>
      <c r="C87" s="2"/>
      <c r="D87" s="2"/>
      <c r="E87" s="99" t="s">
        <v>185</v>
      </c>
      <c r="F87" s="99"/>
      <c r="G87" s="100"/>
    </row>
    <row r="88" spans="1:7" ht="12.75">
      <c r="A88" s="7">
        <f t="shared" si="2"/>
        <v>46</v>
      </c>
      <c r="B88" s="2" t="s">
        <v>170</v>
      </c>
      <c r="C88" s="2"/>
      <c r="D88" s="101" t="s">
        <v>91</v>
      </c>
      <c r="E88" s="119">
        <f>SUM(E13:E15)+SUM(E36:E39)</f>
        <v>7157671290.748807</v>
      </c>
      <c r="F88" s="127">
        <f>SUM(F13:F15)+SUM(F36:F39)</f>
        <v>0</v>
      </c>
      <c r="G88" s="127">
        <f>SUM(G13:G15)+SUM(G36:G39)</f>
        <v>7157671290.748807</v>
      </c>
    </row>
    <row r="89" spans="1:7" ht="12.75">
      <c r="A89" s="7">
        <v>47</v>
      </c>
      <c r="B89" s="2" t="s">
        <v>171</v>
      </c>
      <c r="C89" s="2"/>
      <c r="D89" s="101" t="s">
        <v>137</v>
      </c>
      <c r="E89" s="69">
        <f>+SUM(E40:E44)</f>
        <v>-2758182029.4807525</v>
      </c>
      <c r="F89" s="102">
        <f>+SUM(F40:F44)</f>
        <v>0</v>
      </c>
      <c r="G89" s="102">
        <f>+SUM(G40:G44)</f>
        <v>-2758182029.4807525</v>
      </c>
    </row>
    <row r="90" spans="1:7" ht="12.75">
      <c r="A90" s="7">
        <f>A89+1</f>
        <v>48</v>
      </c>
      <c r="B90" s="2" t="s">
        <v>49</v>
      </c>
      <c r="C90" s="2"/>
      <c r="D90" s="101" t="s">
        <v>92</v>
      </c>
      <c r="E90" s="69">
        <f>SUM(E16:E35)+SUM(E45:E45)+E57</f>
        <v>241208022.97458333</v>
      </c>
      <c r="F90" s="102">
        <f>SUM(F16:F35)+SUM(F45:F45)+F57</f>
        <v>0</v>
      </c>
      <c r="G90" s="102">
        <f>SUM(G16:G35)+SUM(G45:G45)+G57</f>
        <v>241208022.97458333</v>
      </c>
    </row>
    <row r="91" spans="1:7" ht="12.75">
      <c r="A91" s="7">
        <f>A90+1</f>
        <v>49</v>
      </c>
      <c r="B91" s="2" t="s">
        <v>123</v>
      </c>
      <c r="C91" s="2"/>
      <c r="D91" s="101" t="s">
        <v>93</v>
      </c>
      <c r="E91" s="69">
        <f>SUM(E46:E54)+SUM(E59:E79)</f>
        <v>-709159604.2673615</v>
      </c>
      <c r="F91" s="102">
        <f>SUM(F46:F54)+SUM(F59:F79)</f>
        <v>52501047.80627179</v>
      </c>
      <c r="G91" s="102">
        <f>SUM(G46:G54)+SUM(G59:G79)</f>
        <v>-656658556.4610897</v>
      </c>
    </row>
    <row r="92" spans="1:7" ht="12.75">
      <c r="A92" s="7">
        <f>A91+1</f>
        <v>50</v>
      </c>
      <c r="B92" s="2" t="s">
        <v>155</v>
      </c>
      <c r="C92" s="2"/>
      <c r="D92" s="101" t="s">
        <v>106</v>
      </c>
      <c r="E92" s="69">
        <f>SUM(E83:E83)</f>
        <v>222916852.8078266</v>
      </c>
      <c r="F92" s="102">
        <f>SUM(F83:F83)</f>
        <v>-17964264.0221499</v>
      </c>
      <c r="G92" s="102">
        <f>SUM(G83:G83)</f>
        <v>204952588.78567672</v>
      </c>
    </row>
    <row r="93" spans="1:7" ht="12.75">
      <c r="A93" s="7">
        <f>A92+1</f>
        <v>51</v>
      </c>
      <c r="B93" s="2" t="s">
        <v>125</v>
      </c>
      <c r="C93" s="2"/>
      <c r="D93" s="101" t="s">
        <v>94</v>
      </c>
      <c r="E93" s="69">
        <f>E55+E58</f>
        <v>-88120403.86375</v>
      </c>
      <c r="F93" s="102">
        <f>F55+F58</f>
        <v>0</v>
      </c>
      <c r="G93" s="102">
        <f>G55+G58</f>
        <v>-88120403.86375</v>
      </c>
    </row>
    <row r="94" spans="1:7" ht="13.5" thickBot="1">
      <c r="A94" s="7">
        <f>A93+1</f>
        <v>52</v>
      </c>
      <c r="B94" s="2" t="s">
        <v>112</v>
      </c>
      <c r="C94" s="2"/>
      <c r="D94" s="2"/>
      <c r="E94" s="124">
        <f>SUM(E88:E93)</f>
        <v>4066334128.9193535</v>
      </c>
      <c r="F94" s="125">
        <f>SUM(F88:F93)</f>
        <v>34536783.784121886</v>
      </c>
      <c r="G94" s="125">
        <f>SUM(G88:G93)</f>
        <v>4100870912.7034755</v>
      </c>
    </row>
    <row r="95" spans="1:7" ht="13.5" thickTop="1">
      <c r="A95" s="7"/>
      <c r="B95" s="2"/>
      <c r="C95" s="2"/>
      <c r="D95" s="2"/>
      <c r="E95" s="104"/>
      <c r="F95" s="104"/>
      <c r="G95" s="104"/>
    </row>
    <row r="96" ht="12.75">
      <c r="A96" s="109" t="s">
        <v>101</v>
      </c>
    </row>
    <row r="97" ht="12.75">
      <c r="A97" t="s">
        <v>103</v>
      </c>
    </row>
    <row r="98" ht="12.75">
      <c r="A98" t="s">
        <v>102</v>
      </c>
    </row>
    <row r="99" ht="12.75">
      <c r="A99" t="s">
        <v>235</v>
      </c>
    </row>
    <row r="101" ht="12.75">
      <c r="A101" s="68"/>
    </row>
    <row r="102" ht="12.75">
      <c r="A102" s="68"/>
    </row>
  </sheetData>
  <sheetProtection/>
  <mergeCells count="1">
    <mergeCell ref="A3:H3"/>
  </mergeCells>
  <printOptions/>
  <pageMargins left="0.45" right="0.45" top="0.75" bottom="0.75" header="0.3" footer="0.3"/>
  <pageSetup fitToHeight="0" horizontalDpi="600" verticalDpi="600" orientation="portrait" scale="68" r:id="rId3"/>
  <headerFooter>
    <oddHeader>&amp;R&amp;"Arial,Bold"&amp;8Docket Nos UE-11____
Exhibit No.__(JSH-03)
Page 3.08
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69">
      <selection activeCell="E88" sqref="E88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44.8515625" style="1" bestFit="1" customWidth="1"/>
    <col min="4" max="4" width="15.7109375" style="1" bestFit="1" customWidth="1"/>
    <col min="5" max="16384" width="9.140625" style="1" customWidth="1"/>
  </cols>
  <sheetData>
    <row r="1" spans="1:4" ht="12.75">
      <c r="A1" s="129" t="s">
        <v>209</v>
      </c>
      <c r="B1" s="129"/>
      <c r="C1" s="129"/>
      <c r="D1" s="129"/>
    </row>
    <row r="2" spans="1:4" ht="12.75">
      <c r="A2" s="130" t="s">
        <v>154</v>
      </c>
      <c r="B2" s="130"/>
      <c r="C2" s="130"/>
      <c r="D2" s="130"/>
    </row>
    <row r="4" spans="1:2" ht="12.75">
      <c r="A4" s="1" t="s">
        <v>222</v>
      </c>
      <c r="B4" s="42">
        <v>0.6462</v>
      </c>
    </row>
    <row r="5" spans="1:4" ht="12.75">
      <c r="A5" s="1" t="s">
        <v>221</v>
      </c>
      <c r="B5" s="42">
        <v>0.3538</v>
      </c>
      <c r="D5" s="4" t="s">
        <v>51</v>
      </c>
    </row>
    <row r="6" ht="12.75">
      <c r="D6" s="4" t="s">
        <v>174</v>
      </c>
    </row>
    <row r="7" spans="1:4" ht="12.75">
      <c r="A7" s="5" t="s">
        <v>164</v>
      </c>
      <c r="D7" s="4" t="s">
        <v>160</v>
      </c>
    </row>
    <row r="8" spans="1:4" ht="12.75">
      <c r="A8" s="3" t="s">
        <v>181</v>
      </c>
      <c r="B8" s="43" t="s">
        <v>173</v>
      </c>
      <c r="C8" s="43" t="s">
        <v>113</v>
      </c>
      <c r="D8" s="47" t="s">
        <v>50</v>
      </c>
    </row>
    <row r="9" spans="1:3" ht="12.75">
      <c r="A9" s="48">
        <v>3</v>
      </c>
      <c r="C9" s="1" t="s">
        <v>175</v>
      </c>
    </row>
    <row r="10" spans="1:4" ht="12.75">
      <c r="A10" s="48">
        <v>4</v>
      </c>
      <c r="B10" s="1" t="s">
        <v>143</v>
      </c>
      <c r="C10" s="1" t="s">
        <v>219</v>
      </c>
      <c r="D10" s="44">
        <v>5696007912.848331</v>
      </c>
    </row>
    <row r="11" spans="1:4" ht="12.75">
      <c r="A11" s="48">
        <v>5</v>
      </c>
      <c r="B11" s="1" t="s">
        <v>144</v>
      </c>
      <c r="C11" s="1" t="s">
        <v>159</v>
      </c>
      <c r="D11" s="44">
        <v>308651601.56248194</v>
      </c>
    </row>
    <row r="12" spans="1:4" ht="12.75">
      <c r="A12" s="48">
        <v>6</v>
      </c>
      <c r="B12" s="1" t="s">
        <v>145</v>
      </c>
      <c r="C12" s="1" t="s">
        <v>220</v>
      </c>
      <c r="D12" s="44">
        <v>84158652.8316667</v>
      </c>
    </row>
    <row r="13" spans="1:4" ht="12.75">
      <c r="A13" s="48" t="s">
        <v>179</v>
      </c>
      <c r="B13" s="1">
        <v>18230001</v>
      </c>
      <c r="C13" s="1" t="s">
        <v>168</v>
      </c>
      <c r="D13" s="44">
        <v>124973754</v>
      </c>
    </row>
    <row r="14" spans="1:4" ht="12.75">
      <c r="A14" s="48" t="s">
        <v>194</v>
      </c>
      <c r="B14" s="1">
        <v>18230171</v>
      </c>
      <c r="C14" s="1" t="s">
        <v>169</v>
      </c>
      <c r="D14" s="44">
        <v>352508.2408333333</v>
      </c>
    </row>
    <row r="15" spans="1:4" ht="12.75">
      <c r="A15" s="48" t="s">
        <v>211</v>
      </c>
      <c r="B15" s="1" t="s">
        <v>146</v>
      </c>
      <c r="C15" s="1" t="s">
        <v>223</v>
      </c>
      <c r="D15" s="44">
        <v>41085520.57874999</v>
      </c>
    </row>
    <row r="16" spans="1:4" ht="12.75">
      <c r="A16" s="48" t="s">
        <v>229</v>
      </c>
      <c r="B16" s="1" t="s">
        <v>147</v>
      </c>
      <c r="C16" s="1" t="s">
        <v>230</v>
      </c>
      <c r="D16" s="44">
        <v>22072346.63041666</v>
      </c>
    </row>
    <row r="17" spans="1:4" ht="12.75">
      <c r="A17" s="48" t="s">
        <v>161</v>
      </c>
      <c r="B17" s="1" t="s">
        <v>148</v>
      </c>
      <c r="C17" s="1" t="s">
        <v>163</v>
      </c>
      <c r="D17" s="44">
        <v>-474682.3125</v>
      </c>
    </row>
    <row r="18" spans="1:4" ht="12.75">
      <c r="A18" s="48" t="s">
        <v>110</v>
      </c>
      <c r="B18" s="1" t="s">
        <v>56</v>
      </c>
      <c r="C18" s="1" t="s">
        <v>111</v>
      </c>
      <c r="D18" s="44">
        <v>6017544.921250001</v>
      </c>
    </row>
    <row r="19" spans="1:4" ht="12.75">
      <c r="A19" s="48" t="s">
        <v>126</v>
      </c>
      <c r="B19" s="1">
        <v>25300831</v>
      </c>
      <c r="C19" s="1" t="s">
        <v>107</v>
      </c>
      <c r="D19" s="44">
        <v>-1068465.2966666666</v>
      </c>
    </row>
    <row r="20" spans="1:4" ht="12.75">
      <c r="A20" s="48" t="s">
        <v>204</v>
      </c>
      <c r="B20" s="1" t="s">
        <v>57</v>
      </c>
      <c r="C20" s="1" t="s">
        <v>205</v>
      </c>
      <c r="D20" s="44">
        <v>12019763.225</v>
      </c>
    </row>
    <row r="21" spans="1:4" ht="12.75">
      <c r="A21" s="48" t="s">
        <v>0</v>
      </c>
      <c r="B21" s="1" t="s">
        <v>58</v>
      </c>
      <c r="C21" s="1" t="s">
        <v>3</v>
      </c>
      <c r="D21" s="44">
        <v>126490.88541666667</v>
      </c>
    </row>
    <row r="22" spans="1:4" ht="12.75">
      <c r="A22" s="48">
        <v>7</v>
      </c>
      <c r="B22" s="1">
        <v>18230041</v>
      </c>
      <c r="C22" s="1" t="s">
        <v>167</v>
      </c>
      <c r="D22" s="44">
        <v>21589277</v>
      </c>
    </row>
    <row r="23" spans="1:4" ht="12.75">
      <c r="A23" s="48">
        <v>8</v>
      </c>
      <c r="B23" s="1">
        <v>18230051</v>
      </c>
      <c r="C23" s="1" t="s">
        <v>199</v>
      </c>
      <c r="D23" s="44">
        <v>-12394440.93</v>
      </c>
    </row>
    <row r="24" spans="1:4" ht="12.75">
      <c r="A24" s="48">
        <v>9</v>
      </c>
      <c r="B24" s="1">
        <v>18230061</v>
      </c>
      <c r="C24" s="1" t="s">
        <v>200</v>
      </c>
      <c r="D24" s="44">
        <v>2218675</v>
      </c>
    </row>
    <row r="25" spans="1:4" ht="12.75">
      <c r="A25" s="48">
        <v>10</v>
      </c>
      <c r="B25" s="1">
        <v>18230071</v>
      </c>
      <c r="C25" s="1" t="s">
        <v>226</v>
      </c>
      <c r="D25" s="44">
        <v>113632921</v>
      </c>
    </row>
    <row r="26" spans="1:4" ht="12.75">
      <c r="A26" s="48">
        <v>11</v>
      </c>
      <c r="B26" s="1">
        <v>18230081</v>
      </c>
      <c r="C26" s="1" t="s">
        <v>114</v>
      </c>
      <c r="D26" s="44">
        <v>-81893432.99</v>
      </c>
    </row>
    <row r="27" spans="1:4" ht="12.75">
      <c r="A27" s="48">
        <v>12</v>
      </c>
      <c r="B27" s="1">
        <v>18230031</v>
      </c>
      <c r="C27" s="1" t="s">
        <v>115</v>
      </c>
      <c r="D27" s="44">
        <v>35858600</v>
      </c>
    </row>
    <row r="28" spans="1:4" ht="12.75">
      <c r="A28" s="48">
        <v>13</v>
      </c>
      <c r="B28" s="1">
        <v>18601051</v>
      </c>
      <c r="C28" s="1" t="s">
        <v>59</v>
      </c>
      <c r="D28" s="44">
        <v>2633392.0833333335</v>
      </c>
    </row>
    <row r="29" spans="1:4" ht="12.75">
      <c r="A29" s="48">
        <v>14</v>
      </c>
      <c r="B29" s="1">
        <v>10500001</v>
      </c>
      <c r="C29" s="1" t="s">
        <v>138</v>
      </c>
      <c r="D29" s="44">
        <v>14617008.54458333</v>
      </c>
    </row>
    <row r="30" spans="1:4" ht="12.75">
      <c r="A30" s="48">
        <v>15</v>
      </c>
      <c r="B30" s="1">
        <v>10500003</v>
      </c>
      <c r="C30" s="1" t="s">
        <v>116</v>
      </c>
      <c r="D30" s="44">
        <v>0</v>
      </c>
    </row>
    <row r="31" spans="1:4" ht="12.75">
      <c r="A31" s="48">
        <v>16</v>
      </c>
      <c r="B31" s="1">
        <v>10605001</v>
      </c>
      <c r="C31" s="1" t="s">
        <v>117</v>
      </c>
      <c r="D31" s="44">
        <v>78711148.00874999</v>
      </c>
    </row>
    <row r="32" spans="1:4" ht="12.75">
      <c r="A32" s="48" t="s">
        <v>201</v>
      </c>
      <c r="B32" s="1">
        <v>10600003</v>
      </c>
      <c r="C32" s="1" t="s">
        <v>202</v>
      </c>
      <c r="D32" s="44">
        <v>1427663.9254035004</v>
      </c>
    </row>
    <row r="33" spans="1:4" ht="12.75">
      <c r="A33" s="48">
        <v>17</v>
      </c>
      <c r="B33" s="1" t="s">
        <v>118</v>
      </c>
      <c r="C33" s="1" t="s">
        <v>119</v>
      </c>
      <c r="D33" s="44">
        <v>-2307531208.61</v>
      </c>
    </row>
    <row r="34" spans="1:4" ht="12.75">
      <c r="A34" s="48">
        <v>18</v>
      </c>
      <c r="B34" s="1" t="s">
        <v>120</v>
      </c>
      <c r="C34" s="1" t="s">
        <v>184</v>
      </c>
      <c r="D34" s="44">
        <v>-22470822.235861495</v>
      </c>
    </row>
    <row r="35" spans="1:4" ht="12.75">
      <c r="A35" s="48">
        <v>19</v>
      </c>
      <c r="B35" s="1" t="s">
        <v>121</v>
      </c>
      <c r="C35" s="1" t="s">
        <v>108</v>
      </c>
      <c r="D35" s="44">
        <v>-9973002.493333332</v>
      </c>
    </row>
    <row r="36" spans="1:4" ht="12.75">
      <c r="A36" s="48">
        <v>20</v>
      </c>
      <c r="B36" s="1">
        <v>11100003</v>
      </c>
      <c r="C36" s="1" t="s">
        <v>178</v>
      </c>
      <c r="D36" s="44">
        <v>-154235775.20934075</v>
      </c>
    </row>
    <row r="37" spans="1:4" ht="12.75">
      <c r="A37" s="48">
        <v>21</v>
      </c>
      <c r="B37" s="1" t="s">
        <v>149</v>
      </c>
      <c r="C37" s="1" t="s">
        <v>158</v>
      </c>
      <c r="D37" s="44">
        <v>-39559386.31166666</v>
      </c>
    </row>
    <row r="38" spans="1:4" ht="12.75">
      <c r="A38" s="48">
        <v>22</v>
      </c>
      <c r="B38" s="1">
        <v>18230221</v>
      </c>
      <c r="C38" s="1" t="s">
        <v>142</v>
      </c>
      <c r="D38" s="44">
        <v>0</v>
      </c>
    </row>
    <row r="39" spans="1:4" ht="12.75">
      <c r="A39" s="48">
        <v>23</v>
      </c>
      <c r="B39" s="1">
        <v>19000041</v>
      </c>
      <c r="C39" s="1" t="s">
        <v>225</v>
      </c>
      <c r="D39" s="44">
        <v>10957.58</v>
      </c>
    </row>
    <row r="40" spans="1:4" ht="12.75">
      <c r="A40" s="48">
        <v>24</v>
      </c>
      <c r="B40" s="1">
        <v>19000051</v>
      </c>
      <c r="C40" s="1" t="s">
        <v>216</v>
      </c>
      <c r="D40" s="44">
        <v>0</v>
      </c>
    </row>
    <row r="41" spans="1:4" ht="12.75">
      <c r="A41" s="48">
        <v>25</v>
      </c>
      <c r="B41" s="1">
        <v>19000061</v>
      </c>
      <c r="C41" s="1" t="s">
        <v>217</v>
      </c>
      <c r="D41" s="44">
        <v>78708748.66666667</v>
      </c>
    </row>
    <row r="42" spans="1:4" ht="12.75">
      <c r="A42" s="48">
        <v>26</v>
      </c>
      <c r="B42" s="1">
        <v>19000093</v>
      </c>
      <c r="C42" s="1" t="s">
        <v>218</v>
      </c>
      <c r="D42" s="44">
        <v>0</v>
      </c>
    </row>
    <row r="43" spans="1:4" ht="12.75">
      <c r="A43" s="48" t="s">
        <v>180</v>
      </c>
      <c r="B43" s="1">
        <v>19000121</v>
      </c>
      <c r="C43" s="1" t="s">
        <v>127</v>
      </c>
      <c r="D43" s="44">
        <v>120250</v>
      </c>
    </row>
    <row r="44" spans="1:4" ht="12.75">
      <c r="A44" s="48" t="s">
        <v>166</v>
      </c>
      <c r="B44" s="1">
        <v>19000151</v>
      </c>
      <c r="C44" s="1" t="s">
        <v>124</v>
      </c>
      <c r="D44" s="44">
        <v>51458.333333333336</v>
      </c>
    </row>
    <row r="45" spans="1:4" ht="12.75">
      <c r="A45" s="48">
        <v>27</v>
      </c>
      <c r="B45" s="1">
        <v>19000191</v>
      </c>
      <c r="C45" s="1" t="s">
        <v>186</v>
      </c>
      <c r="D45" s="44">
        <v>0</v>
      </c>
    </row>
    <row r="46" spans="1:4" ht="12.75">
      <c r="A46" s="48">
        <v>27.1</v>
      </c>
      <c r="B46" s="1">
        <v>19000701</v>
      </c>
      <c r="C46" s="1" t="s">
        <v>60</v>
      </c>
      <c r="D46" s="44">
        <v>897535.875</v>
      </c>
    </row>
    <row r="47" spans="1:4" ht="12.75">
      <c r="A47" s="48">
        <v>28</v>
      </c>
      <c r="B47" s="1" t="s">
        <v>150</v>
      </c>
      <c r="C47" s="1" t="s">
        <v>187</v>
      </c>
      <c r="D47" s="44">
        <v>-15143164.343333334</v>
      </c>
    </row>
    <row r="48" spans="1:4" ht="12.75">
      <c r="A48" s="48">
        <v>29</v>
      </c>
      <c r="B48" s="1">
        <v>25400081</v>
      </c>
      <c r="C48" s="1" t="s">
        <v>188</v>
      </c>
      <c r="D48" s="44">
        <v>0</v>
      </c>
    </row>
    <row r="49" spans="1:4" ht="12.75">
      <c r="A49" s="48">
        <v>29.1</v>
      </c>
      <c r="B49" s="1">
        <v>25300601</v>
      </c>
      <c r="C49" s="1" t="s">
        <v>165</v>
      </c>
      <c r="D49" s="44">
        <v>-764729.5166666667</v>
      </c>
    </row>
    <row r="50" spans="1:4" ht="12.75">
      <c r="A50" s="48">
        <v>30</v>
      </c>
      <c r="B50" s="1" t="s">
        <v>151</v>
      </c>
      <c r="C50" s="1" t="s">
        <v>189</v>
      </c>
      <c r="D50" s="44">
        <v>-73838783.71916667</v>
      </c>
    </row>
    <row r="51" spans="1:4" ht="12.75">
      <c r="A51" s="48">
        <v>31</v>
      </c>
      <c r="B51" s="1">
        <v>28200101</v>
      </c>
      <c r="C51" s="1" t="s">
        <v>190</v>
      </c>
      <c r="D51" s="44">
        <v>-2571208.3333333335</v>
      </c>
    </row>
    <row r="52" spans="1:4" ht="12.75">
      <c r="A52" s="48">
        <v>32</v>
      </c>
      <c r="B52" s="1">
        <v>28200111</v>
      </c>
      <c r="C52" s="1" t="s">
        <v>191</v>
      </c>
      <c r="D52" s="44">
        <v>-4147368.625</v>
      </c>
    </row>
    <row r="53" spans="1:4" ht="12.75">
      <c r="A53" s="48">
        <v>33</v>
      </c>
      <c r="B53" s="1" t="s">
        <v>152</v>
      </c>
      <c r="C53" s="1" t="s">
        <v>192</v>
      </c>
      <c r="D53" s="44">
        <v>-555703872.375</v>
      </c>
    </row>
    <row r="54" spans="1:4" ht="12.75">
      <c r="A54" s="48">
        <v>34</v>
      </c>
      <c r="B54" s="1">
        <v>28200131</v>
      </c>
      <c r="C54" s="1" t="s">
        <v>133</v>
      </c>
      <c r="D54" s="44">
        <v>-708208.3333333334</v>
      </c>
    </row>
    <row r="55" spans="1:4" ht="12.75">
      <c r="A55" s="48">
        <v>35</v>
      </c>
      <c r="B55" s="1">
        <v>28200141</v>
      </c>
      <c r="C55" s="1" t="s">
        <v>177</v>
      </c>
      <c r="D55" s="44">
        <v>0</v>
      </c>
    </row>
    <row r="56" spans="1:4" ht="12.75">
      <c r="A56" s="48" t="s">
        <v>141</v>
      </c>
      <c r="B56" s="1" t="s">
        <v>140</v>
      </c>
      <c r="C56" s="1" t="s">
        <v>214</v>
      </c>
      <c r="D56" s="44">
        <v>0</v>
      </c>
    </row>
    <row r="57" spans="1:4" ht="12.75">
      <c r="A57" s="48" t="s">
        <v>212</v>
      </c>
      <c r="B57" s="1" t="s">
        <v>153</v>
      </c>
      <c r="C57" s="1" t="s">
        <v>215</v>
      </c>
      <c r="D57" s="44">
        <v>-11629942.335449997</v>
      </c>
    </row>
    <row r="58" spans="1:4" ht="12.75">
      <c r="A58" s="48">
        <v>36</v>
      </c>
      <c r="B58" s="1">
        <v>28300161</v>
      </c>
      <c r="C58" s="1" t="s">
        <v>193</v>
      </c>
      <c r="D58" s="44">
        <v>0</v>
      </c>
    </row>
    <row r="59" spans="1:4" ht="12.75">
      <c r="A59" s="48">
        <v>37</v>
      </c>
      <c r="B59" s="1">
        <v>28300261</v>
      </c>
      <c r="C59" s="1" t="s">
        <v>134</v>
      </c>
      <c r="D59" s="44">
        <v>0</v>
      </c>
    </row>
    <row r="60" spans="1:4" ht="12.75">
      <c r="A60" s="48" t="s">
        <v>231</v>
      </c>
      <c r="B60" s="1">
        <v>28300451</v>
      </c>
      <c r="C60" s="1" t="s">
        <v>195</v>
      </c>
      <c r="D60" s="44">
        <v>-6807666.666666667</v>
      </c>
    </row>
    <row r="61" spans="1:4" ht="12.75">
      <c r="A61" s="48" t="s">
        <v>232</v>
      </c>
      <c r="B61" s="1">
        <v>28300461</v>
      </c>
      <c r="C61" s="1" t="s">
        <v>196</v>
      </c>
      <c r="D61" s="44">
        <v>-112333.33333333333</v>
      </c>
    </row>
    <row r="62" spans="1:4" ht="12.75">
      <c r="A62" s="48" t="s">
        <v>224</v>
      </c>
      <c r="B62" s="1" t="s">
        <v>227</v>
      </c>
      <c r="C62" s="1" t="s">
        <v>162</v>
      </c>
      <c r="D62" s="44">
        <v>-2244020.666666667</v>
      </c>
    </row>
    <row r="63" spans="1:4" ht="12.75">
      <c r="A63" s="48" t="s">
        <v>210</v>
      </c>
      <c r="B63" s="1">
        <v>19000451</v>
      </c>
      <c r="C63" s="1" t="s">
        <v>172</v>
      </c>
      <c r="D63" s="44">
        <v>154750</v>
      </c>
    </row>
    <row r="64" spans="1:4" ht="12.75">
      <c r="A64" s="48" t="s">
        <v>228</v>
      </c>
      <c r="B64" s="1">
        <v>28300431</v>
      </c>
      <c r="C64" s="1" t="s">
        <v>197</v>
      </c>
      <c r="D64" s="44">
        <v>-10025292.916666666</v>
      </c>
    </row>
    <row r="65" spans="1:4" ht="12.75">
      <c r="A65" s="48" t="s">
        <v>203</v>
      </c>
      <c r="B65" s="1" t="s">
        <v>61</v>
      </c>
      <c r="C65" s="1" t="s">
        <v>62</v>
      </c>
      <c r="D65" s="44">
        <v>2725800.666666667</v>
      </c>
    </row>
    <row r="66" spans="1:4" ht="12.75">
      <c r="A66" s="48" t="s">
        <v>198</v>
      </c>
      <c r="B66" s="1">
        <v>19000553</v>
      </c>
      <c r="C66" s="1" t="s">
        <v>213</v>
      </c>
      <c r="D66" s="44">
        <v>30371.4</v>
      </c>
    </row>
    <row r="67" spans="1:4" ht="12.75">
      <c r="A67" s="48" t="s">
        <v>183</v>
      </c>
      <c r="B67" s="1">
        <v>19000561</v>
      </c>
      <c r="C67" s="1" t="s">
        <v>182</v>
      </c>
      <c r="D67" s="44">
        <v>292791.6666666667</v>
      </c>
    </row>
    <row r="68" spans="1:4" ht="12.75">
      <c r="A68" s="48" t="s">
        <v>206</v>
      </c>
      <c r="B68" s="1" t="s">
        <v>207</v>
      </c>
      <c r="C68" s="1" t="s">
        <v>208</v>
      </c>
      <c r="D68" s="44">
        <v>-4239166.666666667</v>
      </c>
    </row>
    <row r="69" spans="1:4" ht="12.75">
      <c r="A69" s="48">
        <v>38</v>
      </c>
      <c r="B69" s="1" t="s">
        <v>135</v>
      </c>
      <c r="C69" s="1" t="s">
        <v>136</v>
      </c>
      <c r="D69" s="44">
        <v>0</v>
      </c>
    </row>
    <row r="70" spans="1:4" ht="12.75">
      <c r="A70" s="48" t="s">
        <v>122</v>
      </c>
      <c r="B70" s="1">
        <v>18230181</v>
      </c>
      <c r="C70" s="1" t="s">
        <v>176</v>
      </c>
      <c r="D70" s="44">
        <v>0</v>
      </c>
    </row>
    <row r="71" spans="1:4" ht="12.75">
      <c r="A71" s="48">
        <v>40</v>
      </c>
      <c r="D71" s="44"/>
    </row>
    <row r="72" spans="1:4" ht="12.75">
      <c r="A72" s="48">
        <v>41</v>
      </c>
      <c r="B72" s="1" t="s">
        <v>132</v>
      </c>
      <c r="D72" s="44">
        <v>132602668.66711421</v>
      </c>
    </row>
    <row r="73" spans="1:4" ht="13.5" thickBot="1">
      <c r="A73" s="48">
        <v>42</v>
      </c>
      <c r="B73" s="1" t="s">
        <v>175</v>
      </c>
      <c r="D73" s="45">
        <v>3464213139.9210124</v>
      </c>
    </row>
    <row r="74" spans="1:4" ht="12.75">
      <c r="A74" s="48">
        <v>43</v>
      </c>
      <c r="D74" s="44"/>
    </row>
    <row r="75" spans="1:4" ht="12.75">
      <c r="A75" s="48">
        <v>46</v>
      </c>
      <c r="B75" s="1" t="s">
        <v>170</v>
      </c>
      <c r="D75" s="44">
        <v>6183573987.721217</v>
      </c>
    </row>
    <row r="76" spans="1:4" ht="12.75">
      <c r="A76" s="48">
        <v>47</v>
      </c>
      <c r="B76" s="1" t="s">
        <v>171</v>
      </c>
      <c r="D76" s="44">
        <v>-2533770194.860202</v>
      </c>
    </row>
    <row r="77" spans="1:4" ht="12.75">
      <c r="A77" s="48">
        <v>48</v>
      </c>
      <c r="B77" s="1" t="s">
        <v>104</v>
      </c>
      <c r="D77" s="44">
        <v>286749772.0358333</v>
      </c>
    </row>
    <row r="78" spans="1:4" ht="12.75">
      <c r="A78" s="48">
        <v>49</v>
      </c>
      <c r="B78" s="1" t="s">
        <v>123</v>
      </c>
      <c r="D78" s="44">
        <v>-515196416.06378347</v>
      </c>
    </row>
    <row r="79" spans="1:4" ht="12.75">
      <c r="A79" s="48">
        <v>50</v>
      </c>
      <c r="B79" s="1" t="s">
        <v>105</v>
      </c>
      <c r="D79" s="44">
        <v>0</v>
      </c>
    </row>
    <row r="80" spans="1:4" ht="12.75">
      <c r="A80" s="48">
        <v>51</v>
      </c>
      <c r="B80" s="1" t="s">
        <v>155</v>
      </c>
      <c r="D80" s="44">
        <v>132602668.66711421</v>
      </c>
    </row>
    <row r="81" spans="1:4" ht="12.75">
      <c r="A81" s="48">
        <v>52</v>
      </c>
      <c r="B81" s="1" t="s">
        <v>125</v>
      </c>
      <c r="D81" s="44">
        <v>-89746677.57916667</v>
      </c>
    </row>
    <row r="82" spans="1:4" ht="13.5" thickBot="1">
      <c r="A82" s="48">
        <v>53</v>
      </c>
      <c r="B82" s="1" t="s">
        <v>112</v>
      </c>
      <c r="D82" s="45">
        <v>3464213139.9210124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Q21" sqref="Q21"/>
    </sheetView>
  </sheetViews>
  <sheetFormatPr defaultColWidth="9.140625" defaultRowHeight="15" customHeight="1"/>
  <cols>
    <col min="1" max="1" width="4.7109375" style="21" customWidth="1"/>
    <col min="2" max="2" width="1.7109375" style="21" customWidth="1"/>
    <col min="3" max="3" width="49.57421875" style="21" bestFit="1" customWidth="1"/>
    <col min="4" max="4" width="10.00390625" style="22" customWidth="1"/>
    <col min="5" max="5" width="14.140625" style="21" customWidth="1"/>
    <col min="6" max="6" width="16.00390625" style="21" customWidth="1"/>
    <col min="7" max="7" width="14.421875" style="21" customWidth="1"/>
    <col min="8" max="8" width="9.140625" style="21" customWidth="1"/>
    <col min="9" max="9" width="9.00390625" style="21" hidden="1" customWidth="1"/>
    <col min="10" max="11" width="9.140625" style="21" customWidth="1"/>
    <col min="12" max="12" width="12.421875" style="21" bestFit="1" customWidth="1"/>
    <col min="13" max="13" width="12.7109375" style="21" customWidth="1"/>
    <col min="14" max="14" width="12.57421875" style="21" bestFit="1" customWidth="1"/>
    <col min="15" max="16384" width="9.140625" style="21" customWidth="1"/>
  </cols>
  <sheetData>
    <row r="1" ht="15" customHeight="1">
      <c r="G1" s="23"/>
    </row>
    <row r="2" spans="1:7" ht="14.25" customHeight="1">
      <c r="A2" s="24" t="s">
        <v>25</v>
      </c>
      <c r="B2" s="24"/>
      <c r="C2" s="24"/>
      <c r="D2" s="24"/>
      <c r="E2" s="24"/>
      <c r="F2" s="24"/>
      <c r="G2" s="24"/>
    </row>
    <row r="3" spans="1:7" ht="15" customHeight="1">
      <c r="A3" s="24"/>
      <c r="B3" s="24"/>
      <c r="C3" s="24"/>
      <c r="D3" s="24"/>
      <c r="E3" s="24"/>
      <c r="F3" s="24"/>
      <c r="G3" s="24"/>
    </row>
    <row r="4" spans="1:7" ht="15" customHeight="1">
      <c r="A4" s="24" t="s">
        <v>26</v>
      </c>
      <c r="B4" s="24"/>
      <c r="C4" s="24"/>
      <c r="D4" s="24"/>
      <c r="E4" s="24"/>
      <c r="F4" s="24"/>
      <c r="G4" s="24"/>
    </row>
    <row r="5" spans="1:7" ht="15" customHeight="1">
      <c r="A5" s="24" t="s">
        <v>27</v>
      </c>
      <c r="B5" s="24"/>
      <c r="C5" s="24"/>
      <c r="D5" s="24"/>
      <c r="E5" s="24"/>
      <c r="F5" s="24"/>
      <c r="G5" s="24"/>
    </row>
    <row r="6" spans="3:4" s="25" customFormat="1" ht="15" customHeight="1">
      <c r="C6" s="26"/>
      <c r="D6" s="26"/>
    </row>
    <row r="7" spans="1:7" s="25" customFormat="1" ht="15" customHeight="1">
      <c r="A7" s="27" t="s">
        <v>28</v>
      </c>
      <c r="B7" s="27"/>
      <c r="C7" s="27" t="s">
        <v>113</v>
      </c>
      <c r="D7" s="27"/>
      <c r="E7" s="27" t="s">
        <v>222</v>
      </c>
      <c r="F7" s="27" t="s">
        <v>221</v>
      </c>
      <c r="G7" s="27" t="s">
        <v>131</v>
      </c>
    </row>
    <row r="8" s="25" customFormat="1" ht="29.25" customHeight="1">
      <c r="D8" s="26"/>
    </row>
    <row r="9" spans="1:9" s="25" customFormat="1" ht="15" customHeight="1">
      <c r="A9" s="28">
        <v>1</v>
      </c>
      <c r="B9" s="28" t="s">
        <v>29</v>
      </c>
      <c r="C9" s="29" t="s">
        <v>30</v>
      </c>
      <c r="D9" s="30">
        <v>40543</v>
      </c>
      <c r="E9" s="9">
        <v>1078501</v>
      </c>
      <c r="F9" s="9">
        <v>750811</v>
      </c>
      <c r="G9" s="9">
        <f>SUM(E9:F9)</f>
        <v>1829312</v>
      </c>
      <c r="I9" s="25" t="s">
        <v>31</v>
      </c>
    </row>
    <row r="10" spans="2:7" s="25" customFormat="1" ht="18.75" customHeight="1" thickBot="1">
      <c r="B10" s="26"/>
      <c r="C10" s="31" t="s">
        <v>32</v>
      </c>
      <c r="D10" s="26"/>
      <c r="E10" s="10">
        <f>ROUND(+E9/G9,4)</f>
        <v>0.5896</v>
      </c>
      <c r="F10" s="10">
        <f>ROUND(+F9/G9,4)</f>
        <v>0.4104</v>
      </c>
      <c r="G10" s="11">
        <f>SUM(E10:F10)</f>
        <v>1</v>
      </c>
    </row>
    <row r="11" spans="1:4" s="25" customFormat="1" ht="15" customHeight="1" thickTop="1">
      <c r="A11" s="26"/>
      <c r="B11" s="26"/>
      <c r="D11" s="30"/>
    </row>
    <row r="12" spans="1:8" s="25" customFormat="1" ht="15" customHeight="1">
      <c r="A12" s="28">
        <v>2</v>
      </c>
      <c r="B12" s="28" t="s">
        <v>29</v>
      </c>
      <c r="C12" s="29" t="s">
        <v>33</v>
      </c>
      <c r="D12" s="30">
        <v>40543</v>
      </c>
      <c r="E12" s="12">
        <v>706127</v>
      </c>
      <c r="F12" s="12">
        <v>408431</v>
      </c>
      <c r="G12" s="12">
        <f>SUM(E12:F12)</f>
        <v>1114558</v>
      </c>
      <c r="H12" s="32"/>
    </row>
    <row r="13" spans="2:7" s="25" customFormat="1" ht="18.75" customHeight="1" thickBot="1">
      <c r="B13" s="26"/>
      <c r="C13" s="31" t="s">
        <v>32</v>
      </c>
      <c r="D13" s="26"/>
      <c r="E13" s="10">
        <f>ROUND(+E12/G12,4)</f>
        <v>0.6335</v>
      </c>
      <c r="F13" s="10">
        <f>ROUND(+F12/G12,4)</f>
        <v>0.3665</v>
      </c>
      <c r="G13" s="11">
        <f>SUM(E13:F13)</f>
        <v>1</v>
      </c>
    </row>
    <row r="14" spans="1:4" s="25" customFormat="1" ht="15" customHeight="1" thickTop="1">
      <c r="A14" s="26"/>
      <c r="B14" s="26"/>
      <c r="D14" s="26"/>
    </row>
    <row r="15" spans="1:4" s="25" customFormat="1" ht="15" customHeight="1">
      <c r="A15" s="28">
        <v>3</v>
      </c>
      <c r="B15" s="28" t="s">
        <v>29</v>
      </c>
      <c r="C15" s="29" t="s">
        <v>34</v>
      </c>
      <c r="D15" s="26"/>
    </row>
    <row r="16" spans="1:7" s="25" customFormat="1" ht="15" customHeight="1">
      <c r="A16" s="26"/>
      <c r="B16" s="26"/>
      <c r="C16" s="33" t="s">
        <v>35</v>
      </c>
      <c r="D16" s="30">
        <v>40543</v>
      </c>
      <c r="E16" s="13">
        <v>3457231764</v>
      </c>
      <c r="F16" s="13">
        <v>2533527615</v>
      </c>
      <c r="G16" s="13">
        <f>SUM(E16:F16)</f>
        <v>5990759379</v>
      </c>
    </row>
    <row r="17" spans="1:7" s="25" customFormat="1" ht="15" customHeight="1">
      <c r="A17" s="26"/>
      <c r="B17" s="26"/>
      <c r="C17" s="33" t="s">
        <v>36</v>
      </c>
      <c r="D17" s="30">
        <v>40543</v>
      </c>
      <c r="E17" s="14">
        <v>425086614</v>
      </c>
      <c r="F17" s="14">
        <v>0</v>
      </c>
      <c r="G17" s="14">
        <f>SUM(E17:F17)</f>
        <v>425086614</v>
      </c>
    </row>
    <row r="18" spans="1:7" s="25" customFormat="1" ht="15" customHeight="1">
      <c r="A18" s="26"/>
      <c r="B18" s="26"/>
      <c r="C18" s="33" t="s">
        <v>37</v>
      </c>
      <c r="D18" s="30">
        <v>40543</v>
      </c>
      <c r="E18" s="14">
        <v>136171270.25833333</v>
      </c>
      <c r="F18" s="14">
        <v>47516627.65083333</v>
      </c>
      <c r="G18" s="14">
        <f>SUM(E18:F18)</f>
        <v>183687897.90916666</v>
      </c>
    </row>
    <row r="19" spans="1:7" s="25" customFormat="1" ht="15" customHeight="1">
      <c r="A19" s="26"/>
      <c r="B19" s="26"/>
      <c r="C19" s="33" t="s">
        <v>131</v>
      </c>
      <c r="D19" s="34"/>
      <c r="E19" s="15">
        <f>SUM(E16:E18)</f>
        <v>4018489648.258333</v>
      </c>
      <c r="F19" s="15">
        <f>SUM(F16:F18)</f>
        <v>2581044242.650833</v>
      </c>
      <c r="G19" s="15">
        <f>SUM(E19:F19)</f>
        <v>6599533890.909166</v>
      </c>
    </row>
    <row r="20" spans="2:7" s="25" customFormat="1" ht="18.75" customHeight="1" thickBot="1">
      <c r="B20" s="26"/>
      <c r="C20" s="31" t="s">
        <v>32</v>
      </c>
      <c r="D20" s="26"/>
      <c r="E20" s="10">
        <f>ROUND(+E19/G19,4)</f>
        <v>0.6089</v>
      </c>
      <c r="F20" s="10">
        <f>ROUND(+F19/G19,4)</f>
        <v>0.3911</v>
      </c>
      <c r="G20" s="11">
        <f>SUM(E20:F20)</f>
        <v>1</v>
      </c>
    </row>
    <row r="21" spans="1:4" s="25" customFormat="1" ht="15" customHeight="1" thickTop="1">
      <c r="A21" s="26"/>
      <c r="B21" s="26"/>
      <c r="D21" s="26"/>
    </row>
    <row r="22" spans="1:4" s="25" customFormat="1" ht="15" customHeight="1">
      <c r="A22" s="28">
        <v>4</v>
      </c>
      <c r="B22" s="28" t="s">
        <v>29</v>
      </c>
      <c r="C22" s="29" t="s">
        <v>38</v>
      </c>
      <c r="D22" s="26" t="s">
        <v>139</v>
      </c>
    </row>
    <row r="23" spans="1:7" s="25" customFormat="1" ht="15" customHeight="1">
      <c r="A23" s="26"/>
      <c r="B23" s="26"/>
      <c r="C23" s="33" t="s">
        <v>39</v>
      </c>
      <c r="D23" s="30">
        <v>40543</v>
      </c>
      <c r="E23" s="9">
        <f>+E9</f>
        <v>1078501</v>
      </c>
      <c r="F23" s="9">
        <f>+F9</f>
        <v>750811</v>
      </c>
      <c r="G23" s="9">
        <f>SUM(E23:F23)</f>
        <v>1829312</v>
      </c>
    </row>
    <row r="24" spans="1:7" s="25" customFormat="1" ht="15" customHeight="1">
      <c r="A24" s="26"/>
      <c r="B24" s="26"/>
      <c r="C24" s="31" t="s">
        <v>40</v>
      </c>
      <c r="D24" s="26"/>
      <c r="E24" s="16">
        <f>+E23/G23</f>
        <v>0.5895664599587167</v>
      </c>
      <c r="F24" s="16">
        <f>+F23/G23</f>
        <v>0.4104335400412833</v>
      </c>
      <c r="G24" s="35">
        <f>SUM(E24:F24)</f>
        <v>1</v>
      </c>
    </row>
    <row r="25" spans="1:4" s="25" customFormat="1" ht="15" customHeight="1">
      <c r="A25" s="26"/>
      <c r="B25" s="26"/>
      <c r="D25" s="26"/>
    </row>
    <row r="26" spans="1:7" s="25" customFormat="1" ht="15" customHeight="1">
      <c r="A26" s="26"/>
      <c r="B26" s="26"/>
      <c r="C26" s="25" t="s">
        <v>41</v>
      </c>
      <c r="D26" s="30">
        <v>40543</v>
      </c>
      <c r="E26" s="9">
        <v>47628712.22244404</v>
      </c>
      <c r="F26" s="9">
        <v>23754416.951529805</v>
      </c>
      <c r="G26" s="36">
        <f>SUM(E26:F26)</f>
        <v>71383129.17397384</v>
      </c>
    </row>
    <row r="27" spans="1:7" s="25" customFormat="1" ht="15" customHeight="1">
      <c r="A27" s="26"/>
      <c r="B27" s="26"/>
      <c r="C27" s="31" t="s">
        <v>40</v>
      </c>
      <c r="D27" s="26"/>
      <c r="E27" s="16">
        <f>+E26/G26</f>
        <v>0.6672264549563818</v>
      </c>
      <c r="F27" s="16">
        <f>+F26/G26</f>
        <v>0.3327735450436182</v>
      </c>
      <c r="G27" s="35">
        <f>SUM(E27:F27)</f>
        <v>1</v>
      </c>
    </row>
    <row r="28" spans="1:4" s="25" customFormat="1" ht="15" customHeight="1">
      <c r="A28" s="26"/>
      <c r="B28" s="26"/>
      <c r="D28" s="26"/>
    </row>
    <row r="29" spans="1:7" s="25" customFormat="1" ht="15" customHeight="1">
      <c r="A29" s="26"/>
      <c r="B29" s="26"/>
      <c r="C29" s="25" t="s">
        <v>42</v>
      </c>
      <c r="D29" s="30">
        <v>40543</v>
      </c>
      <c r="E29" s="9">
        <v>69836081.47239268</v>
      </c>
      <c r="F29" s="9">
        <v>27914823.18653493</v>
      </c>
      <c r="G29" s="17">
        <f>SUM(E29:F29)</f>
        <v>97750904.6589276</v>
      </c>
    </row>
    <row r="30" spans="1:7" s="25" customFormat="1" ht="15" customHeight="1">
      <c r="A30" s="26"/>
      <c r="B30" s="26"/>
      <c r="C30" s="31" t="s">
        <v>40</v>
      </c>
      <c r="D30" s="26"/>
      <c r="E30" s="16">
        <f>+E29/G29</f>
        <v>0.7144290041720298</v>
      </c>
      <c r="F30" s="16">
        <f>+F29/G29</f>
        <v>0.28557099582797024</v>
      </c>
      <c r="G30" s="35">
        <f>SUM(E30:F30)</f>
        <v>1</v>
      </c>
    </row>
    <row r="31" spans="1:4" s="25" customFormat="1" ht="15" customHeight="1">
      <c r="A31" s="26"/>
      <c r="B31" s="26"/>
      <c r="D31" s="26"/>
    </row>
    <row r="32" spans="1:7" s="25" customFormat="1" ht="15" customHeight="1">
      <c r="A32" s="26"/>
      <c r="B32" s="26"/>
      <c r="C32" s="25" t="s">
        <v>43</v>
      </c>
      <c r="D32" s="30">
        <v>40543</v>
      </c>
      <c r="E32" s="9">
        <v>3879978868.59125</v>
      </c>
      <c r="F32" s="9">
        <v>1750859729.093334</v>
      </c>
      <c r="G32" s="9">
        <f>SUM(E32:F32)</f>
        <v>5630838597.684584</v>
      </c>
    </row>
    <row r="33" spans="1:7" s="25" customFormat="1" ht="15" customHeight="1">
      <c r="A33" s="26"/>
      <c r="B33" s="26"/>
      <c r="C33" s="31" t="s">
        <v>40</v>
      </c>
      <c r="D33" s="26"/>
      <c r="E33" s="16">
        <f>+E32/G32</f>
        <v>0.6890587967104417</v>
      </c>
      <c r="F33" s="16">
        <f>+F32/G32</f>
        <v>0.3109412032895584</v>
      </c>
      <c r="G33" s="35">
        <f>SUM(E33:F33)</f>
        <v>1</v>
      </c>
    </row>
    <row r="34" spans="1:7" s="25" customFormat="1" ht="15" customHeight="1">
      <c r="A34" s="26"/>
      <c r="D34" s="26"/>
      <c r="E34" s="37"/>
      <c r="F34" s="37"/>
      <c r="G34" s="37"/>
    </row>
    <row r="35" spans="1:12" s="25" customFormat="1" ht="15" customHeight="1">
      <c r="A35" s="26"/>
      <c r="C35" s="25" t="s">
        <v>44</v>
      </c>
      <c r="D35" s="26"/>
      <c r="E35" s="18">
        <f>+E33+E30+E27+E24</f>
        <v>2.66028071579757</v>
      </c>
      <c r="F35" s="18">
        <f>+F33+F30+F27+F24</f>
        <v>1.3397192842024301</v>
      </c>
      <c r="G35" s="18">
        <f>+G33+G30+G27+G24</f>
        <v>4</v>
      </c>
      <c r="L35" s="19"/>
    </row>
    <row r="36" spans="3:12" s="25" customFormat="1" ht="18.75" customHeight="1" thickBot="1">
      <c r="C36" s="25" t="s">
        <v>32</v>
      </c>
      <c r="D36" s="26"/>
      <c r="E36" s="10">
        <f>ROUND(+E35/4,4)</f>
        <v>0.6651</v>
      </c>
      <c r="F36" s="10">
        <f>ROUND(+F35/4,4)</f>
        <v>0.3349</v>
      </c>
      <c r="G36" s="11">
        <f>+G35/4</f>
        <v>1</v>
      </c>
      <c r="L36" s="19"/>
    </row>
    <row r="37" spans="4:12" s="25" customFormat="1" ht="15" customHeight="1" thickTop="1">
      <c r="D37" s="26"/>
      <c r="L37" s="19"/>
    </row>
    <row r="38" spans="1:13" s="25" customFormat="1" ht="15" customHeight="1">
      <c r="A38" s="28">
        <v>5</v>
      </c>
      <c r="B38" s="28" t="s">
        <v>29</v>
      </c>
      <c r="C38" s="29" t="s">
        <v>45</v>
      </c>
      <c r="D38" s="26"/>
      <c r="L38" s="19"/>
      <c r="M38" s="19"/>
    </row>
    <row r="39" spans="3:12" s="25" customFormat="1" ht="15" customHeight="1">
      <c r="C39" s="31" t="s">
        <v>46</v>
      </c>
      <c r="D39" s="30">
        <v>40543</v>
      </c>
      <c r="E39" s="9">
        <v>49678351.67</v>
      </c>
      <c r="F39" s="9">
        <v>24123485.86</v>
      </c>
      <c r="G39" s="9">
        <f>SUM(E39:F39)</f>
        <v>73801837.53</v>
      </c>
      <c r="L39" s="19"/>
    </row>
    <row r="40" spans="3:13" s="25" customFormat="1" ht="15" customHeight="1">
      <c r="C40" s="25" t="s">
        <v>131</v>
      </c>
      <c r="D40" s="26"/>
      <c r="E40" s="20">
        <f>SUM(E39:E39)</f>
        <v>49678351.67</v>
      </c>
      <c r="F40" s="20">
        <f>SUM(F39:F39)</f>
        <v>24123485.86</v>
      </c>
      <c r="G40" s="20">
        <f>SUM(G39:G39)</f>
        <v>73801837.53</v>
      </c>
      <c r="L40" s="19"/>
      <c r="M40" s="19"/>
    </row>
    <row r="41" spans="3:13" s="25" customFormat="1" ht="18.75" customHeight="1" thickBot="1">
      <c r="C41" s="25" t="s">
        <v>32</v>
      </c>
      <c r="D41" s="26"/>
      <c r="E41" s="10">
        <f>ROUND(+E40/G40,4)</f>
        <v>0.6731</v>
      </c>
      <c r="F41" s="10">
        <f>ROUND(+F40/G40,4)</f>
        <v>0.3269</v>
      </c>
      <c r="G41" s="38">
        <f>SUM(E41:F41)</f>
        <v>1</v>
      </c>
      <c r="L41" s="19"/>
      <c r="M41" s="39"/>
    </row>
    <row r="42" s="25" customFormat="1" ht="15" customHeight="1" thickTop="1">
      <c r="D42" s="26"/>
    </row>
    <row r="43" s="25" customFormat="1" ht="15" customHeight="1">
      <c r="D43" s="26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E88" sqref="E88"/>
    </sheetView>
  </sheetViews>
  <sheetFormatPr defaultColWidth="9.140625" defaultRowHeight="12.75"/>
  <cols>
    <col min="1" max="1" width="4.421875" style="49" customWidth="1"/>
    <col min="2" max="2" width="24.421875" style="50" customWidth="1"/>
    <col min="3" max="255" width="12.7109375" style="50" customWidth="1"/>
    <col min="256" max="16384" width="9.140625" style="50" customWidth="1"/>
  </cols>
  <sheetData>
    <row r="1" ht="12.75">
      <c r="B1" s="50" t="s">
        <v>209</v>
      </c>
    </row>
    <row r="2" ht="12.75">
      <c r="B2" s="50" t="s">
        <v>67</v>
      </c>
    </row>
    <row r="3" ht="12.75">
      <c r="B3" s="50" t="s">
        <v>68</v>
      </c>
    </row>
    <row r="6" spans="1:4" ht="12.75">
      <c r="A6" s="49">
        <v>1</v>
      </c>
      <c r="C6" s="51" t="s">
        <v>69</v>
      </c>
      <c r="D6" s="51" t="s">
        <v>70</v>
      </c>
    </row>
    <row r="7" ht="12.75">
      <c r="A7" s="49">
        <v>2</v>
      </c>
    </row>
    <row r="8" spans="1:4" ht="12.75">
      <c r="A8" s="49">
        <v>3</v>
      </c>
      <c r="B8" s="50" t="s">
        <v>71</v>
      </c>
      <c r="C8" s="50">
        <f>+D8/0.35</f>
        <v>92373885.71428572</v>
      </c>
      <c r="D8" s="50">
        <v>32330860</v>
      </c>
    </row>
    <row r="9" spans="1:4" ht="12.75">
      <c r="A9" s="49">
        <v>4</v>
      </c>
      <c r="B9" s="50" t="s">
        <v>72</v>
      </c>
      <c r="C9" s="50">
        <f>+D9/0.35</f>
        <v>190945477.14285716</v>
      </c>
      <c r="D9" s="50">
        <v>66830917</v>
      </c>
    </row>
    <row r="10" spans="1:4" ht="12.75">
      <c r="A10" s="49">
        <v>5</v>
      </c>
      <c r="B10" s="50" t="s">
        <v>73</v>
      </c>
      <c r="C10" s="52">
        <f>+C8+C9</f>
        <v>283319362.85714287</v>
      </c>
      <c r="D10" s="52">
        <f>+D8+D9</f>
        <v>99161777</v>
      </c>
    </row>
    <row r="11" ht="12.75">
      <c r="A11" s="49">
        <v>6</v>
      </c>
    </row>
    <row r="12" ht="12.75">
      <c r="A12" s="49">
        <v>7</v>
      </c>
    </row>
    <row r="13" ht="12.75">
      <c r="A13" s="49">
        <v>8</v>
      </c>
    </row>
    <row r="14" spans="1:4" ht="12.75">
      <c r="A14" s="49">
        <v>9</v>
      </c>
      <c r="B14" s="50" t="s">
        <v>74</v>
      </c>
      <c r="C14" s="50">
        <v>247011874</v>
      </c>
      <c r="D14" s="50">
        <f>+C14*0.35</f>
        <v>86454155.89999999</v>
      </c>
    </row>
    <row r="15" spans="1:4" ht="12.75">
      <c r="A15" s="49">
        <v>10</v>
      </c>
      <c r="B15" s="50" t="s">
        <v>75</v>
      </c>
      <c r="C15" s="50">
        <v>299446088</v>
      </c>
      <c r="D15" s="50">
        <f>+C15*0.35</f>
        <v>104806130.8</v>
      </c>
    </row>
    <row r="16" ht="12.75">
      <c r="A16" s="49">
        <v>11</v>
      </c>
    </row>
    <row r="17" ht="12.75">
      <c r="A17" s="49">
        <v>12</v>
      </c>
    </row>
    <row r="18" ht="12.75">
      <c r="A18" s="49">
        <v>13</v>
      </c>
    </row>
    <row r="19" ht="12.75">
      <c r="A19" s="49">
        <v>14</v>
      </c>
    </row>
    <row r="20" spans="1:8" ht="12.75">
      <c r="A20" s="49">
        <v>15</v>
      </c>
      <c r="C20" s="53"/>
      <c r="D20" s="54" t="s">
        <v>69</v>
      </c>
      <c r="E20" s="55"/>
      <c r="F20" s="53"/>
      <c r="G20" s="54" t="s">
        <v>70</v>
      </c>
      <c r="H20" s="56"/>
    </row>
    <row r="21" spans="1:8" ht="12.75">
      <c r="A21" s="49">
        <v>16</v>
      </c>
      <c r="C21" s="51" t="s">
        <v>222</v>
      </c>
      <c r="D21" s="51" t="s">
        <v>221</v>
      </c>
      <c r="E21" s="51" t="s">
        <v>131</v>
      </c>
      <c r="F21" s="57" t="s">
        <v>222</v>
      </c>
      <c r="G21" s="51" t="s">
        <v>221</v>
      </c>
      <c r="H21" s="51" t="s">
        <v>131</v>
      </c>
    </row>
    <row r="22" spans="1:6" ht="12.75">
      <c r="A22" s="49">
        <v>17</v>
      </c>
      <c r="B22" s="58" t="s">
        <v>76</v>
      </c>
      <c r="F22" s="59"/>
    </row>
    <row r="23" spans="1:8" ht="12.75">
      <c r="A23" s="49">
        <v>18</v>
      </c>
      <c r="B23" s="50" t="s">
        <v>77</v>
      </c>
      <c r="C23" s="50">
        <v>-92580811.26530005</v>
      </c>
      <c r="D23" s="50">
        <v>-82097976.8547</v>
      </c>
      <c r="E23" s="50">
        <f>SUM(C23:D23)</f>
        <v>-174678788.12000006</v>
      </c>
      <c r="F23" s="59">
        <f>+C23*0.35</f>
        <v>-32403283.942855015</v>
      </c>
      <c r="G23" s="50">
        <f>+D23*0.35</f>
        <v>-28734291.899145</v>
      </c>
      <c r="H23" s="50">
        <f>SUM(F23:G23)</f>
        <v>-61137575.842000015</v>
      </c>
    </row>
    <row r="24" spans="1:8" ht="13.5" thickBot="1">
      <c r="A24" s="49">
        <v>19</v>
      </c>
      <c r="B24" s="50" t="s">
        <v>78</v>
      </c>
      <c r="C24" s="60">
        <f>+$E$24*C23/$E$23</f>
        <v>48958716.726001635</v>
      </c>
      <c r="D24" s="60">
        <f>+$E$24*D23/$E$23</f>
        <v>43415169.27399836</v>
      </c>
      <c r="E24" s="60">
        <v>92373886</v>
      </c>
      <c r="F24" s="61">
        <f>+C24*0.35</f>
        <v>17135550.85410057</v>
      </c>
      <c r="G24" s="60">
        <f>+D24*0.35</f>
        <v>15195309.245899424</v>
      </c>
      <c r="H24" s="60">
        <f>SUM(F24:G24)</f>
        <v>32330860.099999994</v>
      </c>
    </row>
    <row r="25" spans="1:6" ht="13.5" thickTop="1">
      <c r="A25" s="49">
        <v>20</v>
      </c>
      <c r="B25" s="50" t="s">
        <v>79</v>
      </c>
      <c r="C25" s="50">
        <v>162028991</v>
      </c>
      <c r="D25" s="50">
        <v>84982883</v>
      </c>
      <c r="E25" s="50">
        <f>+C25+D25</f>
        <v>247011874</v>
      </c>
      <c r="F25" s="59"/>
    </row>
    <row r="26" spans="1:6" ht="12.75">
      <c r="A26" s="49">
        <v>21</v>
      </c>
      <c r="F26" s="59"/>
    </row>
    <row r="27" spans="1:6" ht="12.75">
      <c r="A27" s="49">
        <v>22</v>
      </c>
      <c r="F27" s="59"/>
    </row>
    <row r="28" spans="1:6" ht="12.75">
      <c r="A28" s="49">
        <v>23</v>
      </c>
      <c r="B28" s="58" t="s">
        <v>80</v>
      </c>
      <c r="F28" s="59"/>
    </row>
    <row r="29" spans="1:8" ht="12.75">
      <c r="A29" s="49">
        <v>24</v>
      </c>
      <c r="B29" s="50" t="s">
        <v>81</v>
      </c>
      <c r="C29" s="50">
        <v>-125710407.22509998</v>
      </c>
      <c r="D29" s="50">
        <v>-95010757.7049</v>
      </c>
      <c r="E29" s="50">
        <f>SUM(C29:D29)</f>
        <v>-220721164.92999998</v>
      </c>
      <c r="F29" s="59">
        <f>+C29*0.35</f>
        <v>-43998642.52878499</v>
      </c>
      <c r="G29" s="50">
        <f>+D29*0.35</f>
        <v>-33253765.196714997</v>
      </c>
      <c r="H29" s="50">
        <f>SUM(F29:G29)</f>
        <v>-77252407.72549999</v>
      </c>
    </row>
    <row r="30" spans="1:8" ht="13.5" thickBot="1">
      <c r="A30" s="49">
        <v>25</v>
      </c>
      <c r="B30" s="50" t="s">
        <v>82</v>
      </c>
      <c r="C30" s="60">
        <f>+$E$30*C29/$E$29</f>
        <v>108751843.97034253</v>
      </c>
      <c r="D30" s="60">
        <f>+$E$30*D29/$E$29</f>
        <v>82193633.17251465</v>
      </c>
      <c r="E30" s="60">
        <v>190945477.14285716</v>
      </c>
      <c r="F30" s="61">
        <f>+C30*0.35</f>
        <v>38063145.38961989</v>
      </c>
      <c r="G30" s="60">
        <f>+D30*0.35</f>
        <v>28767771.610380124</v>
      </c>
      <c r="H30" s="60">
        <f>SUM(F30:G30)</f>
        <v>66830917.000000015</v>
      </c>
    </row>
    <row r="31" spans="1:6" ht="13.5" thickTop="1">
      <c r="A31" s="49">
        <v>26</v>
      </c>
      <c r="B31" s="50" t="s">
        <v>79</v>
      </c>
      <c r="C31" s="50">
        <v>215293336</v>
      </c>
      <c r="D31" s="50">
        <v>84152753</v>
      </c>
      <c r="E31" s="50">
        <f>+C31+D31</f>
        <v>299446089</v>
      </c>
      <c r="F31" s="59"/>
    </row>
    <row r="32" spans="1:6" ht="12.75">
      <c r="A32" s="49">
        <v>27</v>
      </c>
      <c r="F32" s="59"/>
    </row>
    <row r="33" spans="1:8" ht="12.75">
      <c r="A33" s="49">
        <v>28</v>
      </c>
      <c r="B33" s="50" t="s">
        <v>83</v>
      </c>
      <c r="C33" s="50">
        <f aca="true" t="shared" si="0" ref="C33:H33">+C24+C30</f>
        <v>157710560.69634417</v>
      </c>
      <c r="D33" s="50">
        <f t="shared" si="0"/>
        <v>125608802.446513</v>
      </c>
      <c r="E33" s="50">
        <f t="shared" si="0"/>
        <v>283319363.1428572</v>
      </c>
      <c r="F33" s="59">
        <f t="shared" si="0"/>
        <v>55198696.24372046</v>
      </c>
      <c r="G33" s="62">
        <f t="shared" si="0"/>
        <v>43963080.85627955</v>
      </c>
      <c r="H33" s="62">
        <f t="shared" si="0"/>
        <v>99161777.10000001</v>
      </c>
    </row>
    <row r="34" spans="1:7" ht="13.5" thickBot="1">
      <c r="A34" s="49">
        <v>29</v>
      </c>
      <c r="E34" s="63" t="s">
        <v>63</v>
      </c>
      <c r="F34" s="64">
        <f>F33/H33</f>
        <v>0.5566529549793683</v>
      </c>
      <c r="G34" s="64">
        <f>G33/H33</f>
        <v>0.4433470450206317</v>
      </c>
    </row>
    <row r="35" ht="13.5" thickTop="1">
      <c r="A35" s="49">
        <v>30</v>
      </c>
    </row>
    <row r="36" spans="1:2" ht="12.75">
      <c r="A36" s="49">
        <v>31</v>
      </c>
      <c r="B36" s="50" t="s">
        <v>84</v>
      </c>
    </row>
    <row r="37" spans="1:7" ht="12.75">
      <c r="A37" s="49">
        <v>32</v>
      </c>
      <c r="C37" s="65" t="s">
        <v>85</v>
      </c>
      <c r="D37" s="65" t="s">
        <v>86</v>
      </c>
      <c r="F37" s="65" t="s">
        <v>85</v>
      </c>
      <c r="G37" s="65" t="s">
        <v>70</v>
      </c>
    </row>
    <row r="38" spans="1:7" ht="12.75">
      <c r="A38" s="49">
        <v>33</v>
      </c>
      <c r="B38" s="50" t="s">
        <v>87</v>
      </c>
      <c r="C38" s="66">
        <v>0.3905</v>
      </c>
      <c r="D38" s="50">
        <f>+C38*C24</f>
        <v>19118378.881503638</v>
      </c>
      <c r="F38" s="66">
        <v>0.3905</v>
      </c>
      <c r="G38" s="50">
        <f>+F38*F24</f>
        <v>6691432.608526273</v>
      </c>
    </row>
    <row r="39" spans="1:7" ht="12.75">
      <c r="A39" s="49">
        <v>34</v>
      </c>
      <c r="B39" s="50" t="s">
        <v>88</v>
      </c>
      <c r="C39" s="66">
        <v>0.2192</v>
      </c>
      <c r="D39" s="50">
        <f>+C39*C30</f>
        <v>23838404.198299084</v>
      </c>
      <c r="F39" s="66">
        <v>0.2192</v>
      </c>
      <c r="G39" s="50">
        <f>+F39*F30</f>
        <v>8343441.46940468</v>
      </c>
    </row>
    <row r="40" spans="1:7" ht="12.75">
      <c r="A40" s="49">
        <v>35</v>
      </c>
      <c r="B40" s="50" t="s">
        <v>89</v>
      </c>
      <c r="D40" s="52">
        <f>SUM(D38:D39)</f>
        <v>42956783.07980272</v>
      </c>
      <c r="G40" s="52">
        <f>SUM(G38:G39)</f>
        <v>15034874.077930953</v>
      </c>
    </row>
    <row r="41" ht="12.75">
      <c r="A41" s="49">
        <v>36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tfette</dc:creator>
  <cp:keywords/>
  <dc:description/>
  <cp:lastModifiedBy>pwinne</cp:lastModifiedBy>
  <cp:lastPrinted>2011-05-27T14:28:22Z</cp:lastPrinted>
  <dcterms:created xsi:type="dcterms:W3CDTF">1999-04-09T16:35:24Z</dcterms:created>
  <dcterms:modified xsi:type="dcterms:W3CDTF">2011-05-27T22:13:08Z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