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drawings/drawing1.xml" ContentType="application/vnd.openxmlformats-officedocument.drawing+xml"/>
  <Override PartName="/xl/charts/colors1.xml" ContentType="application/vnd.ms-office.chartcolorstyle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help\AppData\Local\Box\Box Edit\Documents\q0aFocDov0SPFkyC839hIg==\"/>
    </mc:Choice>
  </mc:AlternateContent>
  <bookViews>
    <workbookView xWindow="2070" yWindow="0" windowWidth="21885" windowHeight="11205"/>
  </bookViews>
  <sheets>
    <sheet name="Incremental Resources" sheetId="4" r:id="rId1"/>
    <sheet name="Category Summary" sheetId="5" r:id="rId2"/>
  </sheets>
  <definedNames>
    <definedName name="_xlnm.Print_Area" localSheetId="1">'Category Summary'!$B$1:$P$37</definedName>
    <definedName name="_xlnm.Print_Area" localSheetId="0">'Incremental Resources'!$B$1:$P$44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4" l="1"/>
  <c r="E35" i="4"/>
  <c r="F35" i="4"/>
  <c r="G35" i="4"/>
  <c r="H35" i="4"/>
  <c r="I35" i="4"/>
  <c r="J35" i="4"/>
  <c r="K35" i="4"/>
  <c r="L35" i="4"/>
  <c r="N35" i="4"/>
  <c r="O35" i="4"/>
  <c r="P35" i="4"/>
  <c r="D35" i="4"/>
  <c r="N31" i="5" l="1"/>
  <c r="O31" i="5"/>
  <c r="P31" i="5"/>
  <c r="M31" i="5"/>
  <c r="L31" i="5"/>
  <c r="K31" i="5"/>
  <c r="J31" i="5"/>
  <c r="I31" i="5"/>
  <c r="B48" i="4" l="1"/>
  <c r="P37" i="4"/>
  <c r="P36" i="4"/>
  <c r="P33" i="4"/>
  <c r="P28" i="5"/>
  <c r="P21" i="5"/>
  <c r="P32" i="5" l="1"/>
  <c r="E33" i="4" l="1"/>
  <c r="F33" i="4"/>
  <c r="G33" i="4"/>
  <c r="H33" i="4"/>
  <c r="I33" i="4"/>
  <c r="J33" i="4"/>
  <c r="K33" i="4"/>
  <c r="L33" i="4"/>
  <c r="M33" i="4"/>
  <c r="N33" i="4"/>
  <c r="O33" i="4"/>
  <c r="D33" i="4"/>
  <c r="E36" i="4"/>
  <c r="F36" i="4"/>
  <c r="E37" i="4"/>
  <c r="F37" i="4"/>
  <c r="G37" i="4"/>
  <c r="H37" i="4"/>
  <c r="I37" i="4"/>
  <c r="J37" i="4"/>
  <c r="K37" i="4"/>
  <c r="L37" i="4"/>
  <c r="M37" i="4"/>
  <c r="N37" i="4"/>
  <c r="O37" i="4"/>
  <c r="D37" i="4"/>
  <c r="D36" i="4"/>
  <c r="H32" i="5"/>
  <c r="J28" i="5"/>
  <c r="J32" i="5" s="1"/>
  <c r="I28" i="5"/>
  <c r="I32" i="5" s="1"/>
  <c r="H28" i="5"/>
  <c r="H36" i="4" s="1"/>
  <c r="G28" i="5"/>
  <c r="G36" i="4" s="1"/>
  <c r="F28" i="5"/>
  <c r="E28" i="5"/>
  <c r="D28" i="5"/>
  <c r="D32" i="5" s="1"/>
  <c r="K26" i="5"/>
  <c r="L26" i="5" s="1"/>
  <c r="M26" i="5" s="1"/>
  <c r="K24" i="5"/>
  <c r="L24" i="5" s="1"/>
  <c r="M24" i="5" s="1"/>
  <c r="N24" i="5" s="1"/>
  <c r="O24" i="5" s="1"/>
  <c r="O21" i="5"/>
  <c r="N21" i="5"/>
  <c r="M21" i="5"/>
  <c r="L21" i="5"/>
  <c r="K21" i="5"/>
  <c r="J21" i="5"/>
  <c r="I21" i="5"/>
  <c r="H21" i="5"/>
  <c r="G21" i="5"/>
  <c r="F21" i="5"/>
  <c r="E21" i="5"/>
  <c r="D21" i="5"/>
  <c r="E16" i="5"/>
  <c r="I36" i="4" l="1"/>
  <c r="G16" i="5"/>
  <c r="G29" i="5" s="1"/>
  <c r="D16" i="5"/>
  <c r="D33" i="5" s="1"/>
  <c r="F40" i="4"/>
  <c r="P40" i="4"/>
  <c r="I40" i="4"/>
  <c r="H40" i="4"/>
  <c r="J36" i="4"/>
  <c r="J40" i="4" s="1"/>
  <c r="H16" i="5"/>
  <c r="H34" i="4" s="1"/>
  <c r="E29" i="5"/>
  <c r="F16" i="5"/>
  <c r="F29" i="5" s="1"/>
  <c r="D29" i="5"/>
  <c r="K28" i="5"/>
  <c r="K36" i="4" s="1"/>
  <c r="K40" i="4" s="1"/>
  <c r="N26" i="5"/>
  <c r="M28" i="5"/>
  <c r="M36" i="4" s="1"/>
  <c r="M40" i="4" s="1"/>
  <c r="L28" i="5"/>
  <c r="L36" i="4" s="1"/>
  <c r="L40" i="4" s="1"/>
  <c r="E32" i="5"/>
  <c r="E33" i="5" s="1"/>
  <c r="F32" i="5"/>
  <c r="G32" i="5"/>
  <c r="G33" i="5" l="1"/>
  <c r="K32" i="5"/>
  <c r="H29" i="5"/>
  <c r="H33" i="5"/>
  <c r="F33" i="5"/>
  <c r="F34" i="4"/>
  <c r="M32" i="5"/>
  <c r="O26" i="5"/>
  <c r="O28" i="5" s="1"/>
  <c r="O36" i="4" s="1"/>
  <c r="O40" i="4" s="1"/>
  <c r="N28" i="5"/>
  <c r="N36" i="4" s="1"/>
  <c r="N40" i="4" s="1"/>
  <c r="L32" i="5"/>
  <c r="N32" i="5" l="1"/>
  <c r="O32" i="5"/>
  <c r="D34" i="4" l="1"/>
  <c r="G40" i="4" l="1"/>
  <c r="G34" i="4"/>
  <c r="G38" i="4" s="1"/>
  <c r="H38" i="4"/>
  <c r="F38" i="4"/>
  <c r="E34" i="4"/>
  <c r="E38" i="4" l="1"/>
  <c r="D38" i="4"/>
  <c r="I16" i="5" l="1"/>
  <c r="I29" i="5" l="1"/>
  <c r="I34" i="4"/>
  <c r="I38" i="4" s="1"/>
  <c r="I33" i="5"/>
  <c r="J16" i="5"/>
  <c r="J34" i="4" l="1"/>
  <c r="J38" i="4" s="1"/>
  <c r="J33" i="5"/>
  <c r="J29" i="5"/>
  <c r="K16" i="5"/>
  <c r="K34" i="4" l="1"/>
  <c r="K38" i="4" s="1"/>
  <c r="K29" i="5"/>
  <c r="K33" i="5"/>
  <c r="L16" i="5"/>
  <c r="L34" i="4" l="1"/>
  <c r="L38" i="4" s="1"/>
  <c r="L29" i="5"/>
  <c r="L33" i="5"/>
  <c r="M16" i="5"/>
  <c r="M34" i="4" l="1"/>
  <c r="M38" i="4" s="1"/>
  <c r="M29" i="5"/>
  <c r="M33" i="5"/>
  <c r="N16" i="5"/>
  <c r="N34" i="4" l="1"/>
  <c r="N38" i="4" s="1"/>
  <c r="N29" i="5"/>
  <c r="N33" i="5"/>
  <c r="O16" i="5"/>
  <c r="O34" i="4" l="1"/>
  <c r="O38" i="4" s="1"/>
  <c r="O29" i="5"/>
  <c r="O33" i="5"/>
  <c r="P16" i="5"/>
  <c r="P29" i="5" l="1"/>
  <c r="P34" i="4"/>
  <c r="P38" i="4" s="1"/>
  <c r="P33" i="5"/>
</calcChain>
</file>

<file path=xl/sharedStrings.xml><?xml version="1.0" encoding="utf-8"?>
<sst xmlns="http://schemas.openxmlformats.org/spreadsheetml/2006/main" count="49" uniqueCount="36">
  <si>
    <t>Puget Sound Energy</t>
  </si>
  <si>
    <t>2022 GRC Exhibit JKP 3</t>
  </si>
  <si>
    <t>Combined Cycle</t>
  </si>
  <si>
    <t>Type</t>
  </si>
  <si>
    <t>Peaker</t>
  </si>
  <si>
    <t>Coal</t>
  </si>
  <si>
    <t>Hydro</t>
  </si>
  <si>
    <t>Mid-C Hydro</t>
  </si>
  <si>
    <t>Wind</t>
  </si>
  <si>
    <t>Contract</t>
  </si>
  <si>
    <t>Solar</t>
  </si>
  <si>
    <t>Battery</t>
  </si>
  <si>
    <t>DER Solar</t>
  </si>
  <si>
    <t>DER Battery</t>
  </si>
  <si>
    <t>Total</t>
  </si>
  <si>
    <t>% of 2023 capacity</t>
  </si>
  <si>
    <t>Total CETA-driven</t>
  </si>
  <si>
    <t>Total incremental</t>
  </si>
  <si>
    <t>Current resource capacity</t>
  </si>
  <si>
    <t>2019-2022 Additions</t>
  </si>
  <si>
    <t>PSE Historical and Projected Portfolio Capacity 2019-2031</t>
  </si>
  <si>
    <t>Chart Labels</t>
  </si>
  <si>
    <t>Cumulative Additions as a Factor of 2021 Additions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</si>
  <si>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2026-2030 incremental resource assumptions from 2021 Integrated Resource Plan, Chapter 2 "Clean Energy Action Plan", Figure 2-1 (page 2-6)</t>
    </r>
  </si>
  <si>
    <r>
      <t>Resource Adequacy</t>
    </r>
    <r>
      <rPr>
        <vertAlign val="superscript"/>
        <sz val="1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</si>
  <si>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Resource adequacy assumptions from 2021 Integrated Resource Plan, Chapter 2 "Clean Energy Action Plan", Figure 2-1 (page 2-6) less 250 MW capacity from Powerex Summer Peak PPA in 2022-2024</t>
    </r>
  </si>
  <si>
    <t>Existing Resources Net of Known Retirements</t>
  </si>
  <si>
    <t>Historical</t>
  </si>
  <si>
    <t>Projected</t>
  </si>
  <si>
    <t>Existing Resources</t>
  </si>
  <si>
    <r>
      <t>CETA-Driven Additions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</si>
  <si>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Resource Adequacy Additions</t>
    </r>
    <r>
      <rPr>
        <vertAlign val="superscript"/>
        <sz val="11"/>
        <rFont val="Calibri"/>
        <family val="2"/>
        <scheme val="minor"/>
      </rPr>
      <t>3</t>
    </r>
  </si>
  <si>
    <t>Resource Adequacy Additions</t>
  </si>
  <si>
    <t>CETA-Driven Additions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</si>
  <si>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2023-2025 incremental resource assumptions from FInal 2021 PSE Clean Energy Implementation Plan, December 2021, Figure 1-4 (page 7) and Table 2-8 (page 28)</t>
    </r>
  </si>
  <si>
    <r>
      <t>Cumulative capacity of incremental resources</t>
    </r>
    <r>
      <rPr>
        <b/>
        <vertAlign val="superscript"/>
        <sz val="11"/>
        <color theme="1"/>
        <rFont val="Calibri"/>
        <family val="2"/>
        <scheme val="minor"/>
      </rPr>
      <t>1,2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</si>
</sst>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u/>
      <sz val="9"/>
      <color theme="0" tint="-0.249977111117893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1" applyNumberFormat="1" applyFo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/>
    <xf numFmtId="9" fontId="0" fillId="0" borderId="0" xfId="2" applyFont="1"/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1" applyNumberFormat="1" applyFont="1" applyBorder="1"/>
    <xf numFmtId="0" fontId="4" fillId="0" borderId="0" xfId="0" applyFont="1" applyBorder="1"/>
    <xf numFmtId="164" fontId="4" fillId="0" borderId="0" xfId="0" applyNumberFormat="1" applyFont="1" applyBorder="1"/>
    <xf numFmtId="164" fontId="4" fillId="0" borderId="0" xfId="1" applyNumberFormat="1" applyFont="1" applyBorder="1"/>
    <xf numFmtId="0" fontId="0" fillId="0" borderId="0" xfId="0" applyFont="1"/>
    <xf numFmtId="0" fontId="4" fillId="0" borderId="0" xfId="1" applyNumberFormat="1" applyFont="1"/>
    <xf numFmtId="0" fontId="4" fillId="0" borderId="0" xfId="0" applyNumberFormat="1" applyFont="1"/>
    <xf numFmtId="164" fontId="0" fillId="0" borderId="0" xfId="0" applyNumberFormat="1"/>
    <xf numFmtId="0" fontId="0" fillId="0" borderId="0" xfId="0" applyFill="1"/>
    <xf numFmtId="165" fontId="0" fillId="0" borderId="0" xfId="0" applyNumberFormat="1"/>
    <xf numFmtId="166" fontId="0" fillId="0" borderId="0" xfId="0" applyNumberFormat="1"/>
    <xf numFmtId="0" fontId="0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6" fontId="0" fillId="0" borderId="0" xfId="0" applyNumberFormat="1" applyFill="1"/>
    <xf numFmtId="164" fontId="7" fillId="0" borderId="0" xfId="1" applyNumberFormat="1" applyFont="1"/>
    <xf numFmtId="0" fontId="7" fillId="0" borderId="0" xfId="0" applyFont="1"/>
    <xf numFmtId="164" fontId="1" fillId="0" borderId="0" xfId="1" applyNumberFormat="1" applyFont="1" applyBorder="1"/>
    <xf numFmtId="0" fontId="0" fillId="0" borderId="0" xfId="0" applyFont="1" applyBorder="1"/>
    <xf numFmtId="0" fontId="9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4" fillId="0" borderId="7" xfId="0" applyFont="1" applyBorder="1"/>
    <xf numFmtId="164" fontId="0" fillId="0" borderId="8" xfId="0" applyNumberFormat="1" applyBorder="1"/>
    <xf numFmtId="164" fontId="4" fillId="0" borderId="2" xfId="0" applyNumberFormat="1" applyFont="1" applyBorder="1"/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Historical Resources and</a:t>
            </a:r>
            <a:r>
              <a:rPr lang="en-US" baseline="0"/>
              <a:t> Projected Resource Additions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'Incremental Resources'!$B$47</c:f>
              <c:strCache>
                <c:ptCount val="1"/>
                <c:pt idx="0">
                  <c:v>Existing Resources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'Incremental Resources'!$D$33:$P$33</c:f>
              <c:numCache>
                <c:formatCode>General</c:formatCode>
                <c:ptCount val="1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</c:numCache>
            </c:numRef>
          </c:cat>
          <c:val>
            <c:numRef>
              <c:f>'Incremental Resources'!$D$34:$P$34</c:f>
              <c:numCache>
                <c:formatCode>_(* #,##0_);_(* \(#,##0\);_(* "-"??_);_(@_)</c:formatCode>
                <c:ptCount val="13"/>
                <c:pt idx="0">
                  <c:v>5104.1941064840003</c:v>
                </c:pt>
                <c:pt idx="1">
                  <c:v>5054.3879340000003</c:v>
                </c:pt>
                <c:pt idx="2">
                  <c:v>5221.04903225</c:v>
                </c:pt>
                <c:pt idx="3">
                  <c:v>5250.34267275</c:v>
                </c:pt>
                <c:pt idx="4">
                  <c:v>6367</c:v>
                </c:pt>
                <c:pt idx="5">
                  <c:v>6349.9</c:v>
                </c:pt>
                <c:pt idx="6">
                  <c:v>5985.8</c:v>
                </c:pt>
                <c:pt idx="7">
                  <c:v>5289.49</c:v>
                </c:pt>
                <c:pt idx="8">
                  <c:v>4987.3</c:v>
                </c:pt>
                <c:pt idx="9">
                  <c:v>4938.3</c:v>
                </c:pt>
                <c:pt idx="10">
                  <c:v>4732.3</c:v>
                </c:pt>
                <c:pt idx="11">
                  <c:v>4725.3</c:v>
                </c:pt>
                <c:pt idx="12">
                  <c:v>4726.3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0-4EA8-8B0D-C7B492E8D268}"/>
            </c:ext>
          </c:extLst>
        </c:ser>
        <c:ser>
          <c:idx val="3"/>
          <c:order val="1"/>
          <c:tx>
            <c:strRef>
              <c:f>'Incremental Resources'!$B$48</c:f>
              <c:strCache>
                <c:ptCount val="1"/>
                <c:pt idx="0">
                  <c:v>2019-2022 Additions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'Incremental Resources'!$D$33:$P$33</c:f>
              <c:numCache>
                <c:formatCode>General</c:formatCode>
                <c:ptCount val="1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</c:numCache>
            </c:numRef>
          </c:cat>
          <c:val>
            <c:numRef>
              <c:f>'Incremental Resources'!$D$35:$P$35</c:f>
              <c:numCache>
                <c:formatCode>_(* #,##0_);_(* \(#,##0\);_(* "-"??_);_(@_)</c:formatCode>
                <c:ptCount val="13"/>
                <c:pt idx="0">
                  <c:v>200</c:v>
                </c:pt>
                <c:pt idx="1">
                  <c:v>240</c:v>
                </c:pt>
                <c:pt idx="2">
                  <c:v>390.40000000000003</c:v>
                </c:pt>
                <c:pt idx="3">
                  <c:v>1095.2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0-4EA8-8B0D-C7B492E8D268}"/>
            </c:ext>
          </c:extLst>
        </c:ser>
        <c:ser>
          <c:idx val="1"/>
          <c:order val="2"/>
          <c:tx>
            <c:strRef>
              <c:f>'Incremental Resources'!$B$49</c:f>
              <c:strCache>
                <c:ptCount val="1"/>
                <c:pt idx="0">
                  <c:v>CETA-Driven Additions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'Incremental Resources'!$D$33:$P$33</c:f>
              <c:numCache>
                <c:formatCode>General</c:formatCode>
                <c:ptCount val="1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</c:numCache>
            </c:numRef>
          </c:cat>
          <c:val>
            <c:numRef>
              <c:f>'Incremental Resources'!$D$36:$P$36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35</c:v>
                </c:pt>
                <c:pt idx="5">
                  <c:v>492</c:v>
                </c:pt>
                <c:pt idx="6">
                  <c:v>955</c:v>
                </c:pt>
                <c:pt idx="7">
                  <c:v>1465</c:v>
                </c:pt>
                <c:pt idx="8">
                  <c:v>2020</c:v>
                </c:pt>
                <c:pt idx="9">
                  <c:v>2075</c:v>
                </c:pt>
                <c:pt idx="10">
                  <c:v>2430</c:v>
                </c:pt>
                <c:pt idx="11">
                  <c:v>2908</c:v>
                </c:pt>
                <c:pt idx="12">
                  <c:v>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0-4EA8-8B0D-C7B492E8D268}"/>
            </c:ext>
          </c:extLst>
        </c:ser>
        <c:ser>
          <c:idx val="2"/>
          <c:order val="3"/>
          <c:tx>
            <c:strRef>
              <c:f>'Incremental Resources'!$B$50</c:f>
              <c:strCache>
                <c:ptCount val="1"/>
                <c:pt idx="0">
                  <c:v>Resource Adequacy Additions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'Incremental Resources'!$D$33:$P$33</c:f>
              <c:numCache>
                <c:formatCode>General</c:formatCode>
                <c:ptCount val="1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</c:numCache>
            </c:numRef>
          </c:cat>
          <c:val>
            <c:numRef>
              <c:f>'Incremental Resources'!$D$37:$P$37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122</c:v>
                </c:pt>
                <c:pt idx="6">
                  <c:v>574</c:v>
                </c:pt>
                <c:pt idx="7">
                  <c:v>776</c:v>
                </c:pt>
                <c:pt idx="8">
                  <c:v>979</c:v>
                </c:pt>
                <c:pt idx="9">
                  <c:v>979</c:v>
                </c:pt>
                <c:pt idx="10">
                  <c:v>979</c:v>
                </c:pt>
                <c:pt idx="11">
                  <c:v>979</c:v>
                </c:pt>
                <c:pt idx="12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0-4EA8-8B0D-C7B492E8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4982520"/>
        <c:axId val="564980224"/>
      </c:barChart>
      <c:catAx>
        <c:axId val="56498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80224"/>
        <c:crossesAt val="-1000"/>
        <c:auto val="1"/>
        <c:lblAlgn val="ctr"/>
        <c:lblOffset val="100"/>
        <c:noMultiLvlLbl val="0"/>
      </c:catAx>
      <c:valAx>
        <c:axId val="564980224"/>
        <c:scaling>
          <c:orientation val="minMax"/>
          <c:max val="9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Capacity (MW)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82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7.8706185856533897E-2"/>
          <c:y val="0.1069601569666865"/>
          <c:w val="0.24701657755742659"/>
          <c:h val="0.2087254794252999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4</xdr:row>
      <xdr:rowOff>67468</xdr:rowOff>
    </xdr:from>
    <xdr:to>
      <xdr:col>15</xdr:col>
      <xdr:colOff>214312</xdr:colOff>
      <xdr:row>28</xdr:row>
      <xdr:rowOff>27781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PSE">
  <a:themeElements>
    <a:clrScheme name="PSE">
      <a:dk1>
        <a:srgbClr val="000000"/>
      </a:dk1>
      <a:lt1>
        <a:sysClr val="window" lastClr="FFFFFF"/>
      </a:lt1>
      <a:dk2>
        <a:srgbClr val="003644"/>
      </a:dk2>
      <a:lt2>
        <a:srgbClr val="A9DFDC"/>
      </a:lt2>
      <a:accent1>
        <a:srgbClr val="70C9C4"/>
      </a:accent1>
      <a:accent2>
        <a:srgbClr val="D11947"/>
      </a:accent2>
      <a:accent3>
        <a:srgbClr val="82C341"/>
      </a:accent3>
      <a:accent4>
        <a:srgbClr val="00B3DC"/>
      </a:accent4>
      <a:accent5>
        <a:srgbClr val="A2DADD"/>
      </a:accent5>
      <a:accent6>
        <a:srgbClr val="F7921E"/>
      </a:accent6>
      <a:hlink>
        <a:srgbClr val="073E87"/>
      </a:hlink>
      <a:folHlink>
        <a:srgbClr val="5EAE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workbookViewId="0"/>
  </sheetViews>
  <sheetFormatPr defaultRowHeight="15" x14ac:dyDescent="0.25"/>
  <cols>
    <col min="1" max="1" width="1.85546875" customWidth="1"/>
    <col min="2" max="2" width="51.85546875" customWidth="1"/>
    <col min="3" max="3" width="2.42578125" customWidth="1"/>
    <col min="4" max="16" width="7.42578125" bestFit="1" customWidth="1"/>
  </cols>
  <sheetData>
    <row r="1" spans="2:2" ht="15.75" x14ac:dyDescent="0.25">
      <c r="B1" s="2" t="s">
        <v>0</v>
      </c>
    </row>
    <row r="2" spans="2:2" ht="15.75" x14ac:dyDescent="0.25">
      <c r="B2" s="3" t="s">
        <v>20</v>
      </c>
    </row>
    <row r="3" spans="2:2" ht="15.75" x14ac:dyDescent="0.25">
      <c r="B3" s="2" t="s">
        <v>1</v>
      </c>
    </row>
    <row r="32" spans="4:16" x14ac:dyDescent="0.25">
      <c r="D32" s="36" t="s">
        <v>27</v>
      </c>
      <c r="E32" s="37"/>
      <c r="F32" s="37"/>
      <c r="G32" s="36" t="s">
        <v>28</v>
      </c>
      <c r="H32" s="37"/>
      <c r="I32" s="37"/>
      <c r="J32" s="37"/>
      <c r="K32" s="37"/>
      <c r="L32" s="37"/>
      <c r="M32" s="37"/>
      <c r="N32" s="37"/>
      <c r="O32" s="37"/>
      <c r="P32" s="38"/>
    </row>
    <row r="33" spans="2:24" x14ac:dyDescent="0.25">
      <c r="D33" s="4">
        <f>'Category Summary'!D7</f>
        <v>2019</v>
      </c>
      <c r="E33" s="4">
        <f>'Category Summary'!E7</f>
        <v>2020</v>
      </c>
      <c r="F33" s="4">
        <f>'Category Summary'!F7</f>
        <v>2021</v>
      </c>
      <c r="G33" s="30">
        <f>'Category Summary'!G7</f>
        <v>2022</v>
      </c>
      <c r="H33" s="4">
        <f>'Category Summary'!H7</f>
        <v>2023</v>
      </c>
      <c r="I33" s="4">
        <f>'Category Summary'!I7</f>
        <v>2024</v>
      </c>
      <c r="J33" s="4">
        <f>'Category Summary'!J7</f>
        <v>2025</v>
      </c>
      <c r="K33" s="4">
        <f>'Category Summary'!K7</f>
        <v>2026</v>
      </c>
      <c r="L33" s="4">
        <f>'Category Summary'!L7</f>
        <v>2027</v>
      </c>
      <c r="M33" s="4">
        <f>'Category Summary'!M7</f>
        <v>2028</v>
      </c>
      <c r="N33" s="4">
        <f>'Category Summary'!N7</f>
        <v>2029</v>
      </c>
      <c r="O33" s="4">
        <f>'Category Summary'!O7</f>
        <v>2030</v>
      </c>
      <c r="P33" s="4">
        <f>'Category Summary'!P7</f>
        <v>2031</v>
      </c>
    </row>
    <row r="34" spans="2:24" x14ac:dyDescent="0.25">
      <c r="B34" s="12" t="s">
        <v>26</v>
      </c>
      <c r="D34" s="15">
        <f>'Category Summary'!D16-D35</f>
        <v>5104.1941064840003</v>
      </c>
      <c r="E34" s="15">
        <f>'Category Summary'!E16-E35</f>
        <v>5054.3879340000003</v>
      </c>
      <c r="F34" s="15">
        <f>'Category Summary'!F16-F35</f>
        <v>5221.04903225</v>
      </c>
      <c r="G34" s="31">
        <f>'Category Summary'!G16-G35</f>
        <v>5250.34267275</v>
      </c>
      <c r="H34" s="15">
        <f>'Category Summary'!H16-H35</f>
        <v>6367</v>
      </c>
      <c r="I34" s="15">
        <f>'Category Summary'!I16-I35</f>
        <v>6349.9</v>
      </c>
      <c r="J34" s="15">
        <f>'Category Summary'!J16-J35</f>
        <v>5985.8</v>
      </c>
      <c r="K34" s="15">
        <f>'Category Summary'!K16-K35</f>
        <v>5289.49</v>
      </c>
      <c r="L34" s="15">
        <f>'Category Summary'!L16-L35</f>
        <v>4987.3</v>
      </c>
      <c r="M34" s="15">
        <f>'Category Summary'!M16-M35</f>
        <v>4938.3</v>
      </c>
      <c r="N34" s="15">
        <f>'Category Summary'!N16-N35</f>
        <v>4732.3</v>
      </c>
      <c r="O34" s="15">
        <f>'Category Summary'!O16-O35</f>
        <v>4725.3</v>
      </c>
      <c r="P34" s="15">
        <f>'Category Summary'!P16-P35</f>
        <v>4726.3</v>
      </c>
    </row>
    <row r="35" spans="2:24" x14ac:dyDescent="0.25">
      <c r="B35" s="12" t="s">
        <v>19</v>
      </c>
      <c r="D35" s="15">
        <f>'Category Summary'!D18</f>
        <v>200</v>
      </c>
      <c r="E35" s="15">
        <f>'Category Summary'!E18</f>
        <v>240</v>
      </c>
      <c r="F35" s="15">
        <f>'Category Summary'!F18</f>
        <v>390.40000000000003</v>
      </c>
      <c r="G35" s="31">
        <f>'Category Summary'!G18</f>
        <v>1095.2</v>
      </c>
      <c r="H35" s="15">
        <f>'Category Summary'!H18</f>
        <v>0</v>
      </c>
      <c r="I35" s="15">
        <f>'Category Summary'!I18</f>
        <v>0</v>
      </c>
      <c r="J35" s="15">
        <f>'Category Summary'!J18</f>
        <v>0</v>
      </c>
      <c r="K35" s="15">
        <f>'Category Summary'!K18</f>
        <v>0</v>
      </c>
      <c r="L35" s="15">
        <f>'Category Summary'!L18</f>
        <v>0</v>
      </c>
      <c r="M35" s="15">
        <f>'Category Summary'!M18</f>
        <v>0</v>
      </c>
      <c r="N35" s="15">
        <f>'Category Summary'!N18</f>
        <v>0</v>
      </c>
      <c r="O35" s="15">
        <f>'Category Summary'!O18</f>
        <v>0</v>
      </c>
      <c r="P35" s="15">
        <f>'Category Summary'!P18</f>
        <v>0</v>
      </c>
    </row>
    <row r="36" spans="2:24" ht="17.25" x14ac:dyDescent="0.25">
      <c r="B36" s="12" t="s">
        <v>30</v>
      </c>
      <c r="D36" s="15">
        <f>'Category Summary'!D28</f>
        <v>0</v>
      </c>
      <c r="E36" s="15">
        <f>'Category Summary'!E28</f>
        <v>0</v>
      </c>
      <c r="F36" s="15">
        <f>'Category Summary'!F28</f>
        <v>0</v>
      </c>
      <c r="G36" s="31">
        <f>'Category Summary'!G28</f>
        <v>7</v>
      </c>
      <c r="H36" s="15">
        <f>'Category Summary'!H28</f>
        <v>35</v>
      </c>
      <c r="I36" s="15">
        <f>'Category Summary'!I28</f>
        <v>492</v>
      </c>
      <c r="J36" s="15">
        <f>'Category Summary'!J28</f>
        <v>955</v>
      </c>
      <c r="K36" s="15">
        <f>'Category Summary'!K28</f>
        <v>1465</v>
      </c>
      <c r="L36" s="15">
        <f>'Category Summary'!L28</f>
        <v>2020</v>
      </c>
      <c r="M36" s="15">
        <f>'Category Summary'!M28</f>
        <v>2075</v>
      </c>
      <c r="N36" s="15">
        <f>'Category Summary'!N28</f>
        <v>2430</v>
      </c>
      <c r="O36" s="15">
        <f>'Category Summary'!O28</f>
        <v>2908</v>
      </c>
      <c r="P36" s="15">
        <f>'Category Summary'!P28</f>
        <v>3064</v>
      </c>
      <c r="Q36" s="17"/>
      <c r="R36" s="17"/>
      <c r="S36" s="17"/>
      <c r="T36" s="17"/>
      <c r="U36" s="17"/>
      <c r="V36" s="17"/>
      <c r="W36" s="17"/>
      <c r="X36" s="17"/>
    </row>
    <row r="37" spans="2:24" ht="17.25" x14ac:dyDescent="0.25">
      <c r="B37" s="24" t="s">
        <v>31</v>
      </c>
      <c r="D37" s="15">
        <f>'Category Summary'!D31</f>
        <v>0</v>
      </c>
      <c r="E37" s="15">
        <f>'Category Summary'!E31</f>
        <v>0</v>
      </c>
      <c r="F37" s="15">
        <f>'Category Summary'!F31</f>
        <v>0</v>
      </c>
      <c r="G37" s="31">
        <f>'Category Summary'!G31</f>
        <v>0</v>
      </c>
      <c r="H37" s="15">
        <f>'Category Summary'!H31</f>
        <v>0</v>
      </c>
      <c r="I37" s="15">
        <f>'Category Summary'!I31</f>
        <v>122</v>
      </c>
      <c r="J37" s="15">
        <f>'Category Summary'!J31</f>
        <v>574</v>
      </c>
      <c r="K37" s="15">
        <f>'Category Summary'!K31</f>
        <v>776</v>
      </c>
      <c r="L37" s="15">
        <f>'Category Summary'!L31</f>
        <v>979</v>
      </c>
      <c r="M37" s="15">
        <f>'Category Summary'!M31</f>
        <v>979</v>
      </c>
      <c r="N37" s="15">
        <f>'Category Summary'!N31</f>
        <v>979</v>
      </c>
      <c r="O37" s="15">
        <f>'Category Summary'!O31</f>
        <v>979</v>
      </c>
      <c r="P37" s="15">
        <f>'Category Summary'!P31</f>
        <v>979</v>
      </c>
    </row>
    <row r="38" spans="2:24" x14ac:dyDescent="0.25">
      <c r="B38" s="6" t="s">
        <v>14</v>
      </c>
      <c r="C38" s="6"/>
      <c r="D38" s="7">
        <f t="shared" ref="D38:O38" si="0">SUM(D34:D35,D36:D37)</f>
        <v>5304.1941064840003</v>
      </c>
      <c r="E38" s="7">
        <f t="shared" si="0"/>
        <v>5294.3879340000003</v>
      </c>
      <c r="F38" s="7">
        <f t="shared" si="0"/>
        <v>5611.4490322499996</v>
      </c>
      <c r="G38" s="32">
        <f t="shared" si="0"/>
        <v>6352.5426727499998</v>
      </c>
      <c r="H38" s="7">
        <f t="shared" si="0"/>
        <v>6402</v>
      </c>
      <c r="I38" s="7">
        <f t="shared" si="0"/>
        <v>6963.9</v>
      </c>
      <c r="J38" s="7">
        <f t="shared" si="0"/>
        <v>7514.8</v>
      </c>
      <c r="K38" s="7">
        <f t="shared" si="0"/>
        <v>7530.49</v>
      </c>
      <c r="L38" s="7">
        <f t="shared" si="0"/>
        <v>7986.3</v>
      </c>
      <c r="M38" s="7">
        <f t="shared" si="0"/>
        <v>7992.3</v>
      </c>
      <c r="N38" s="7">
        <f t="shared" si="0"/>
        <v>8141.3</v>
      </c>
      <c r="O38" s="7">
        <f t="shared" si="0"/>
        <v>8612.2999999999993</v>
      </c>
      <c r="P38" s="7">
        <f>SUM(P34:P35,P36:P37)</f>
        <v>8769.2999999999993</v>
      </c>
    </row>
    <row r="39" spans="2:24" x14ac:dyDescent="0.25"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2:24" x14ac:dyDescent="0.25">
      <c r="B40" s="19" t="s">
        <v>22</v>
      </c>
      <c r="C40" s="20"/>
      <c r="D40" s="21"/>
      <c r="E40" s="21"/>
      <c r="F40" s="22">
        <f t="shared" ref="F40:P40" si="1">SUM(F35,F36:F37)/$F$35</f>
        <v>1</v>
      </c>
      <c r="G40" s="22">
        <f t="shared" si="1"/>
        <v>2.8232581967213113</v>
      </c>
      <c r="H40" s="22">
        <f t="shared" si="1"/>
        <v>8.9651639344262291E-2</v>
      </c>
      <c r="I40" s="22">
        <f t="shared" si="1"/>
        <v>1.5727459016393441</v>
      </c>
      <c r="J40" s="22">
        <f t="shared" si="1"/>
        <v>3.9164959016393439</v>
      </c>
      <c r="K40" s="22">
        <f t="shared" si="1"/>
        <v>5.7402663934426226</v>
      </c>
      <c r="L40" s="22">
        <f t="shared" si="1"/>
        <v>7.6818647540983598</v>
      </c>
      <c r="M40" s="22">
        <f t="shared" si="1"/>
        <v>7.8227459016393439</v>
      </c>
      <c r="N40" s="22">
        <f t="shared" si="1"/>
        <v>8.7320696721311464</v>
      </c>
      <c r="O40" s="22">
        <f t="shared" si="1"/>
        <v>9.9564549180327866</v>
      </c>
      <c r="P40" s="18">
        <f t="shared" si="1"/>
        <v>10.356045081967212</v>
      </c>
      <c r="R40" s="16"/>
    </row>
    <row r="41" spans="2:24" x14ac:dyDescent="0.25">
      <c r="B41" s="19"/>
      <c r="C41" s="20"/>
      <c r="D41" s="21"/>
      <c r="E41" s="21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18"/>
    </row>
    <row r="42" spans="2:24" ht="22.5" customHeight="1" x14ac:dyDescent="0.25">
      <c r="B42" s="33" t="s">
        <v>34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</row>
    <row r="43" spans="2:24" ht="21.75" customHeight="1" x14ac:dyDescent="0.25">
      <c r="B43" s="33" t="s">
        <v>23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/>
    </row>
    <row r="44" spans="2:24" ht="39.75" customHeight="1" x14ac:dyDescent="0.25">
      <c r="B44" s="35" t="s">
        <v>25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</row>
    <row r="46" spans="2:24" ht="14.45" customHeight="1" x14ac:dyDescent="0.25">
      <c r="B46" s="27" t="s">
        <v>21</v>
      </c>
    </row>
    <row r="47" spans="2:24" x14ac:dyDescent="0.25">
      <c r="B47" s="28" t="s">
        <v>29</v>
      </c>
    </row>
    <row r="48" spans="2:24" x14ac:dyDescent="0.25">
      <c r="B48" s="28" t="str">
        <f>B35</f>
        <v>2019-2022 Additions</v>
      </c>
    </row>
    <row r="49" spans="2:2" x14ac:dyDescent="0.25">
      <c r="B49" s="28" t="s">
        <v>33</v>
      </c>
    </row>
    <row r="50" spans="2:2" x14ac:dyDescent="0.25">
      <c r="B50" s="29" t="s">
        <v>32</v>
      </c>
    </row>
  </sheetData>
  <mergeCells count="5">
    <mergeCell ref="B42:P42"/>
    <mergeCell ref="B43:P43"/>
    <mergeCell ref="B44:P44"/>
    <mergeCell ref="D32:F32"/>
    <mergeCell ref="G32:P32"/>
  </mergeCells>
  <printOptions horizontalCentered="1"/>
  <pageMargins left="0.7" right="0.7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workbookViewId="0"/>
  </sheetViews>
  <sheetFormatPr defaultRowHeight="15" x14ac:dyDescent="0.25"/>
  <cols>
    <col min="1" max="1" width="1.42578125" customWidth="1"/>
    <col min="2" max="2" width="18" bestFit="1" customWidth="1"/>
  </cols>
  <sheetData>
    <row r="1" spans="2:16" ht="15.75" x14ac:dyDescent="0.25">
      <c r="B1" s="2" t="s">
        <v>0</v>
      </c>
    </row>
    <row r="2" spans="2:16" ht="15.75" x14ac:dyDescent="0.25">
      <c r="B2" s="3" t="s">
        <v>20</v>
      </c>
    </row>
    <row r="3" spans="2:16" ht="15.75" x14ac:dyDescent="0.25">
      <c r="B3" s="2" t="s">
        <v>1</v>
      </c>
    </row>
    <row r="6" spans="2:16" x14ac:dyDescent="0.25">
      <c r="D6" s="36" t="s">
        <v>18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</row>
    <row r="7" spans="2:16" x14ac:dyDescent="0.25">
      <c r="B7" s="4" t="s">
        <v>3</v>
      </c>
      <c r="C7" s="4"/>
      <c r="D7" s="4">
        <v>2019</v>
      </c>
      <c r="E7" s="4">
        <v>2020</v>
      </c>
      <c r="F7" s="4">
        <v>2021</v>
      </c>
      <c r="G7" s="4">
        <v>2022</v>
      </c>
      <c r="H7" s="13">
        <v>2023</v>
      </c>
      <c r="I7" s="14">
        <v>2024</v>
      </c>
      <c r="J7" s="14">
        <v>2025</v>
      </c>
      <c r="K7" s="14">
        <v>2026</v>
      </c>
      <c r="L7" s="14">
        <v>2027</v>
      </c>
      <c r="M7" s="14">
        <v>2028</v>
      </c>
      <c r="N7" s="14">
        <v>2029</v>
      </c>
      <c r="O7" s="14">
        <v>2030</v>
      </c>
      <c r="P7" s="14">
        <v>2031</v>
      </c>
    </row>
    <row r="8" spans="2:16" x14ac:dyDescent="0.25">
      <c r="B8" t="s">
        <v>5</v>
      </c>
      <c r="C8" s="1"/>
      <c r="D8" s="1">
        <v>677</v>
      </c>
      <c r="E8" s="1">
        <v>370</v>
      </c>
      <c r="F8" s="1">
        <v>370</v>
      </c>
      <c r="G8" s="1">
        <v>370</v>
      </c>
      <c r="H8" s="1">
        <v>370</v>
      </c>
      <c r="I8" s="1">
        <v>370</v>
      </c>
      <c r="J8" s="1">
        <v>370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25">
      <c r="B9" t="s">
        <v>2</v>
      </c>
      <c r="C9" s="1"/>
      <c r="D9" s="1">
        <v>1308</v>
      </c>
      <c r="E9" s="1">
        <v>1308</v>
      </c>
      <c r="F9" s="1">
        <v>1308</v>
      </c>
      <c r="G9" s="1">
        <v>1308</v>
      </c>
      <c r="H9" s="1">
        <v>1308</v>
      </c>
      <c r="I9" s="1">
        <v>1308</v>
      </c>
      <c r="J9" s="1">
        <v>1308</v>
      </c>
      <c r="K9" s="1">
        <v>1308</v>
      </c>
      <c r="L9" s="1">
        <v>1308</v>
      </c>
      <c r="M9" s="1">
        <v>1308</v>
      </c>
      <c r="N9" s="1">
        <v>1308</v>
      </c>
      <c r="O9" s="1">
        <v>1308</v>
      </c>
      <c r="P9" s="1">
        <v>1308</v>
      </c>
    </row>
    <row r="10" spans="2:16" x14ac:dyDescent="0.25">
      <c r="B10" t="s">
        <v>4</v>
      </c>
      <c r="C10" s="1"/>
      <c r="D10" s="1">
        <v>616.5</v>
      </c>
      <c r="E10" s="1">
        <v>616.5</v>
      </c>
      <c r="F10" s="1">
        <v>616.5</v>
      </c>
      <c r="G10" s="1">
        <v>616.5</v>
      </c>
      <c r="H10" s="1">
        <v>616.5</v>
      </c>
      <c r="I10" s="1">
        <v>616.5</v>
      </c>
      <c r="J10" s="1">
        <v>616.5</v>
      </c>
      <c r="K10" s="1">
        <v>616.5</v>
      </c>
      <c r="L10" s="1">
        <v>616.5</v>
      </c>
      <c r="M10" s="1">
        <v>616.5</v>
      </c>
      <c r="N10" s="1">
        <v>616.5</v>
      </c>
      <c r="O10" s="1">
        <v>616.5</v>
      </c>
      <c r="P10" s="1">
        <v>616.5</v>
      </c>
    </row>
    <row r="11" spans="2:16" x14ac:dyDescent="0.25">
      <c r="B11" t="s">
        <v>11</v>
      </c>
      <c r="C11" s="1"/>
      <c r="D11" s="1">
        <v>2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1">
        <v>2</v>
      </c>
    </row>
    <row r="12" spans="2:16" x14ac:dyDescent="0.25">
      <c r="B12" t="s">
        <v>6</v>
      </c>
      <c r="C12" s="1"/>
      <c r="D12" s="1">
        <v>263.09999999999997</v>
      </c>
      <c r="E12" s="1">
        <v>263.09999999999997</v>
      </c>
      <c r="F12" s="1">
        <v>263.09999999999997</v>
      </c>
      <c r="G12" s="1">
        <v>263.09999999999997</v>
      </c>
      <c r="H12" s="1">
        <v>263.09999999999997</v>
      </c>
      <c r="I12" s="1">
        <v>263.09999999999997</v>
      </c>
      <c r="J12" s="1">
        <v>263.09999999999997</v>
      </c>
      <c r="K12" s="1">
        <v>263.09999999999997</v>
      </c>
      <c r="L12" s="1">
        <v>263.09999999999997</v>
      </c>
      <c r="M12" s="1">
        <v>263.09999999999997</v>
      </c>
      <c r="N12" s="1">
        <v>263.09999999999997</v>
      </c>
      <c r="O12" s="1">
        <v>263.09999999999997</v>
      </c>
      <c r="P12" s="1">
        <v>263.09999999999997</v>
      </c>
    </row>
    <row r="13" spans="2:16" x14ac:dyDescent="0.25">
      <c r="B13" t="s">
        <v>7</v>
      </c>
      <c r="C13" s="1"/>
      <c r="D13" s="1">
        <v>683.89410648399996</v>
      </c>
      <c r="E13" s="1">
        <v>741.08793400000002</v>
      </c>
      <c r="F13" s="1">
        <v>804.64903225</v>
      </c>
      <c r="G13" s="1">
        <v>910.03267275000007</v>
      </c>
      <c r="H13" s="1">
        <v>936.30000000000007</v>
      </c>
      <c r="I13" s="1">
        <v>918.30000000000007</v>
      </c>
      <c r="J13" s="1">
        <v>882.30000000000007</v>
      </c>
      <c r="K13" s="1">
        <v>878.30000000000007</v>
      </c>
      <c r="L13" s="1">
        <v>779.1</v>
      </c>
      <c r="M13" s="1">
        <v>780.1</v>
      </c>
      <c r="N13" s="1">
        <v>574.1</v>
      </c>
      <c r="O13" s="1">
        <v>574.1</v>
      </c>
      <c r="P13" s="1">
        <v>574.1</v>
      </c>
    </row>
    <row r="14" spans="2:16" x14ac:dyDescent="0.25">
      <c r="B14" t="s">
        <v>8</v>
      </c>
      <c r="C14" s="1"/>
      <c r="D14" s="1">
        <v>771.9</v>
      </c>
      <c r="E14" s="1">
        <v>771.9</v>
      </c>
      <c r="F14" s="1">
        <v>771.9</v>
      </c>
      <c r="G14" s="1">
        <v>771.9</v>
      </c>
      <c r="H14" s="1">
        <v>771.9</v>
      </c>
      <c r="I14" s="1">
        <v>771.9</v>
      </c>
      <c r="J14" s="1">
        <v>771.9</v>
      </c>
      <c r="K14" s="1">
        <v>771.9</v>
      </c>
      <c r="L14" s="1">
        <v>771.9</v>
      </c>
      <c r="M14" s="1">
        <v>771.9</v>
      </c>
      <c r="N14" s="1">
        <v>771.9</v>
      </c>
      <c r="O14" s="1">
        <v>771.9</v>
      </c>
      <c r="P14" s="1">
        <v>771.9</v>
      </c>
    </row>
    <row r="15" spans="2:16" x14ac:dyDescent="0.25">
      <c r="B15" t="s">
        <v>9</v>
      </c>
      <c r="C15" s="1"/>
      <c r="D15" s="1">
        <v>981.8</v>
      </c>
      <c r="E15" s="1">
        <v>1221.8</v>
      </c>
      <c r="F15" s="1">
        <v>1475.3</v>
      </c>
      <c r="G15" s="1">
        <v>2104.0100000000002</v>
      </c>
      <c r="H15" s="1">
        <v>2099.1999999999998</v>
      </c>
      <c r="I15" s="1">
        <v>2100.1</v>
      </c>
      <c r="J15" s="1">
        <v>1771.9999999999998</v>
      </c>
      <c r="K15" s="1">
        <v>1449.6899999999998</v>
      </c>
      <c r="L15" s="1">
        <v>1246.7</v>
      </c>
      <c r="M15" s="1">
        <v>1196.7</v>
      </c>
      <c r="N15" s="1">
        <v>1196.7</v>
      </c>
      <c r="O15" s="1">
        <v>1189.7</v>
      </c>
      <c r="P15" s="1">
        <v>1190.7</v>
      </c>
    </row>
    <row r="16" spans="2:16" x14ac:dyDescent="0.25">
      <c r="B16" s="6" t="s">
        <v>14</v>
      </c>
      <c r="C16" s="8"/>
      <c r="D16" s="8">
        <f t="shared" ref="D16:O16" si="0">SUM(D8:D15)</f>
        <v>5304.1941064840003</v>
      </c>
      <c r="E16" s="8">
        <f t="shared" si="0"/>
        <v>5294.3879340000003</v>
      </c>
      <c r="F16" s="8">
        <f t="shared" si="0"/>
        <v>5611.4490322499996</v>
      </c>
      <c r="G16" s="8">
        <f t="shared" si="0"/>
        <v>6345.5426727499998</v>
      </c>
      <c r="H16" s="8">
        <f t="shared" si="0"/>
        <v>6367</v>
      </c>
      <c r="I16" s="8">
        <f t="shared" si="0"/>
        <v>6349.9</v>
      </c>
      <c r="J16" s="8">
        <f t="shared" si="0"/>
        <v>5985.8</v>
      </c>
      <c r="K16" s="8">
        <f t="shared" si="0"/>
        <v>5289.49</v>
      </c>
      <c r="L16" s="8">
        <f t="shared" si="0"/>
        <v>4987.3</v>
      </c>
      <c r="M16" s="8">
        <f t="shared" si="0"/>
        <v>4938.3</v>
      </c>
      <c r="N16" s="8">
        <f t="shared" si="0"/>
        <v>4732.3</v>
      </c>
      <c r="O16" s="8">
        <f t="shared" si="0"/>
        <v>4725.3</v>
      </c>
      <c r="P16" s="8">
        <f t="shared" ref="P16" si="1">SUM(P8:P15)</f>
        <v>4726.3</v>
      </c>
    </row>
    <row r="17" spans="2:16" x14ac:dyDescent="0.25">
      <c r="B17" s="9"/>
      <c r="C17" s="11"/>
      <c r="D17" s="11"/>
      <c r="E17" s="11"/>
      <c r="F17" s="11"/>
      <c r="G17" s="11"/>
    </row>
    <row r="18" spans="2:16" x14ac:dyDescent="0.25">
      <c r="B18" s="26" t="s">
        <v>19</v>
      </c>
      <c r="C18" s="11"/>
      <c r="D18" s="25">
        <v>200</v>
      </c>
      <c r="E18" s="25">
        <v>240</v>
      </c>
      <c r="F18" s="25">
        <v>390.40000000000003</v>
      </c>
      <c r="G18" s="25">
        <v>1095.2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</row>
    <row r="19" spans="2:16" x14ac:dyDescent="0.25">
      <c r="B19" s="9"/>
      <c r="C19" s="11"/>
      <c r="D19" s="11"/>
      <c r="E19" s="11"/>
      <c r="F19" s="11"/>
      <c r="G19" s="11"/>
    </row>
    <row r="20" spans="2:16" ht="17.25" x14ac:dyDescent="0.25">
      <c r="D20" s="36" t="s">
        <v>35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</row>
    <row r="21" spans="2:16" x14ac:dyDescent="0.25">
      <c r="B21" s="4" t="s">
        <v>3</v>
      </c>
      <c r="C21" s="4"/>
      <c r="D21" s="4">
        <f t="shared" ref="D21:O21" si="2">D7</f>
        <v>2019</v>
      </c>
      <c r="E21" s="4">
        <f t="shared" si="2"/>
        <v>2020</v>
      </c>
      <c r="F21" s="4">
        <f t="shared" si="2"/>
        <v>2021</v>
      </c>
      <c r="G21" s="4">
        <f t="shared" si="2"/>
        <v>2022</v>
      </c>
      <c r="H21" s="4">
        <f t="shared" si="2"/>
        <v>2023</v>
      </c>
      <c r="I21" s="4">
        <f t="shared" si="2"/>
        <v>2024</v>
      </c>
      <c r="J21" s="4">
        <f t="shared" si="2"/>
        <v>2025</v>
      </c>
      <c r="K21" s="4">
        <f t="shared" si="2"/>
        <v>2026</v>
      </c>
      <c r="L21" s="4">
        <f t="shared" si="2"/>
        <v>2027</v>
      </c>
      <c r="M21" s="4">
        <f t="shared" si="2"/>
        <v>2028</v>
      </c>
      <c r="N21" s="4">
        <f t="shared" si="2"/>
        <v>2029</v>
      </c>
      <c r="O21" s="4">
        <f t="shared" si="2"/>
        <v>2030</v>
      </c>
      <c r="P21" s="4">
        <f t="shared" ref="P21" si="3">P7</f>
        <v>2031</v>
      </c>
    </row>
    <row r="22" spans="2:16" ht="14.1" customHeight="1" x14ac:dyDescent="0.25">
      <c r="B22" t="s">
        <v>8</v>
      </c>
      <c r="C22" s="1"/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200</v>
      </c>
      <c r="J22" s="1">
        <v>500</v>
      </c>
      <c r="K22" s="1">
        <v>700</v>
      </c>
      <c r="L22" s="1">
        <v>1100</v>
      </c>
      <c r="M22" s="1">
        <v>1100</v>
      </c>
      <c r="N22" s="1">
        <v>1300</v>
      </c>
      <c r="O22" s="1">
        <v>1500</v>
      </c>
      <c r="P22" s="1">
        <v>1600</v>
      </c>
    </row>
    <row r="23" spans="2:16" x14ac:dyDescent="0.25">
      <c r="B23" t="s">
        <v>10</v>
      </c>
      <c r="C23" s="1"/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200</v>
      </c>
      <c r="J23" s="1">
        <v>300</v>
      </c>
      <c r="K23" s="1">
        <v>300</v>
      </c>
      <c r="L23" s="1">
        <v>400</v>
      </c>
      <c r="M23" s="1">
        <v>400</v>
      </c>
      <c r="N23" s="1">
        <v>500</v>
      </c>
      <c r="O23" s="1">
        <v>698</v>
      </c>
      <c r="P23" s="1">
        <v>698</v>
      </c>
    </row>
    <row r="24" spans="2:16" x14ac:dyDescent="0.25">
      <c r="B24" t="s">
        <v>12</v>
      </c>
      <c r="C24" s="1"/>
      <c r="D24" s="1">
        <v>0</v>
      </c>
      <c r="E24" s="1">
        <v>0</v>
      </c>
      <c r="F24" s="1">
        <v>0</v>
      </c>
      <c r="G24" s="23">
        <v>7</v>
      </c>
      <c r="H24" s="23">
        <v>30</v>
      </c>
      <c r="I24" s="23">
        <v>55</v>
      </c>
      <c r="J24" s="1">
        <v>80</v>
      </c>
      <c r="K24" s="1">
        <f>J24+30</f>
        <v>110</v>
      </c>
      <c r="L24" s="1">
        <f>K24+30</f>
        <v>140</v>
      </c>
      <c r="M24" s="1">
        <f>L24+30</f>
        <v>170</v>
      </c>
      <c r="N24" s="1">
        <f>M24+30</f>
        <v>200</v>
      </c>
      <c r="O24" s="1">
        <f>N24+30</f>
        <v>230</v>
      </c>
      <c r="P24" s="1">
        <v>260</v>
      </c>
    </row>
    <row r="25" spans="2:16" x14ac:dyDescent="0.25">
      <c r="B25" t="s">
        <v>11</v>
      </c>
      <c r="C25" s="1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25</v>
      </c>
      <c r="J25" s="1">
        <v>50</v>
      </c>
      <c r="K25" s="1">
        <v>50</v>
      </c>
      <c r="L25" s="1">
        <v>50</v>
      </c>
      <c r="M25" s="1">
        <v>50</v>
      </c>
      <c r="N25" s="1">
        <v>50</v>
      </c>
      <c r="O25" s="1">
        <v>50</v>
      </c>
      <c r="P25" s="1">
        <v>50</v>
      </c>
    </row>
    <row r="26" spans="2:16" x14ac:dyDescent="0.25">
      <c r="B26" t="s">
        <v>13</v>
      </c>
      <c r="C26" s="1"/>
      <c r="D26" s="1">
        <v>0</v>
      </c>
      <c r="E26" s="1">
        <v>0</v>
      </c>
      <c r="F26" s="1">
        <v>0</v>
      </c>
      <c r="G26" s="1">
        <v>0</v>
      </c>
      <c r="H26" s="23">
        <v>5</v>
      </c>
      <c r="I26" s="23">
        <v>12</v>
      </c>
      <c r="J26" s="23">
        <v>25</v>
      </c>
      <c r="K26" s="1">
        <f>J26+25</f>
        <v>50</v>
      </c>
      <c r="L26" s="1">
        <f>K26+25</f>
        <v>75</v>
      </c>
      <c r="M26" s="1">
        <f>L26+25</f>
        <v>100</v>
      </c>
      <c r="N26" s="1">
        <f>M26+25</f>
        <v>125</v>
      </c>
      <c r="O26" s="1">
        <f>N26+50</f>
        <v>175</v>
      </c>
      <c r="P26" s="1">
        <v>201</v>
      </c>
    </row>
    <row r="27" spans="2:16" x14ac:dyDescent="0.25">
      <c r="B27" t="s">
        <v>4</v>
      </c>
      <c r="C27" s="1"/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255</v>
      </c>
      <c r="L27" s="1">
        <v>255</v>
      </c>
      <c r="M27" s="1">
        <v>255</v>
      </c>
      <c r="N27" s="1">
        <v>255</v>
      </c>
      <c r="O27" s="1">
        <v>255</v>
      </c>
      <c r="P27" s="1">
        <v>255</v>
      </c>
    </row>
    <row r="28" spans="2:16" x14ac:dyDescent="0.25">
      <c r="B28" s="6" t="s">
        <v>16</v>
      </c>
      <c r="C28" s="7"/>
      <c r="D28" s="7">
        <f t="shared" ref="D28:O28" si="4">SUM(D22:D27)</f>
        <v>0</v>
      </c>
      <c r="E28" s="7">
        <f t="shared" si="4"/>
        <v>0</v>
      </c>
      <c r="F28" s="7">
        <f t="shared" si="4"/>
        <v>0</v>
      </c>
      <c r="G28" s="7">
        <f t="shared" si="4"/>
        <v>7</v>
      </c>
      <c r="H28" s="7">
        <f t="shared" si="4"/>
        <v>35</v>
      </c>
      <c r="I28" s="7">
        <f t="shared" si="4"/>
        <v>492</v>
      </c>
      <c r="J28" s="7">
        <f t="shared" si="4"/>
        <v>955</v>
      </c>
      <c r="K28" s="7">
        <f t="shared" si="4"/>
        <v>1465</v>
      </c>
      <c r="L28" s="7">
        <f t="shared" si="4"/>
        <v>2020</v>
      </c>
      <c r="M28" s="7">
        <f t="shared" si="4"/>
        <v>2075</v>
      </c>
      <c r="N28" s="7">
        <f t="shared" si="4"/>
        <v>2430</v>
      </c>
      <c r="O28" s="7">
        <f t="shared" si="4"/>
        <v>2908</v>
      </c>
      <c r="P28" s="7">
        <f t="shared" ref="P28" si="5">SUM(P22:P27)</f>
        <v>3064</v>
      </c>
    </row>
    <row r="29" spans="2:16" x14ac:dyDescent="0.25">
      <c r="B29" t="s">
        <v>15</v>
      </c>
      <c r="C29" s="5"/>
      <c r="D29" s="5">
        <f t="shared" ref="D29:O29" si="6">D28/D$16</f>
        <v>0</v>
      </c>
      <c r="E29" s="5">
        <f t="shared" si="6"/>
        <v>0</v>
      </c>
      <c r="F29" s="5">
        <f t="shared" si="6"/>
        <v>0</v>
      </c>
      <c r="G29" s="5">
        <f t="shared" si="6"/>
        <v>1.1031365418217847E-3</v>
      </c>
      <c r="H29" s="5">
        <f t="shared" si="6"/>
        <v>5.497094392963719E-3</v>
      </c>
      <c r="I29" s="5">
        <f t="shared" si="6"/>
        <v>7.7481535142285715E-2</v>
      </c>
      <c r="J29" s="5">
        <f t="shared" si="6"/>
        <v>0.15954425473620903</v>
      </c>
      <c r="K29" s="5">
        <f t="shared" si="6"/>
        <v>0.27696431981155084</v>
      </c>
      <c r="L29" s="5">
        <f t="shared" si="6"/>
        <v>0.40502877308363239</v>
      </c>
      <c r="M29" s="5">
        <f t="shared" si="6"/>
        <v>0.42018508393576737</v>
      </c>
      <c r="N29" s="5">
        <f t="shared" si="6"/>
        <v>0.51349238213976289</v>
      </c>
      <c r="O29" s="5">
        <f t="shared" si="6"/>
        <v>0.61541066175692549</v>
      </c>
      <c r="P29" s="5">
        <f>P28/P$16</f>
        <v>0.6482872437213042</v>
      </c>
    </row>
    <row r="30" spans="2:16" x14ac:dyDescent="0.25">
      <c r="B30" s="9"/>
      <c r="C30" s="9"/>
      <c r="D30" s="9"/>
      <c r="E30" s="9"/>
      <c r="F30" s="9"/>
      <c r="G30" s="9"/>
      <c r="H30" s="10"/>
      <c r="I30" s="10"/>
      <c r="J30" s="10"/>
      <c r="K30" s="10"/>
      <c r="L30" s="10"/>
      <c r="M30" s="10"/>
      <c r="N30" s="10"/>
      <c r="O30" s="10"/>
      <c r="P30" s="10"/>
    </row>
    <row r="31" spans="2:16" ht="17.25" x14ac:dyDescent="0.25">
      <c r="B31" s="24" t="s">
        <v>24</v>
      </c>
      <c r="C31" s="1"/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23">
        <f>185+187-250</f>
        <v>122</v>
      </c>
      <c r="J31" s="23">
        <f>187+185+202</f>
        <v>574</v>
      </c>
      <c r="K31" s="1">
        <f>187+185+202+202</f>
        <v>776</v>
      </c>
      <c r="L31" s="1">
        <f>187+185+202+202+203</f>
        <v>979</v>
      </c>
      <c r="M31" s="1">
        <f>L31</f>
        <v>979</v>
      </c>
      <c r="N31" s="1">
        <f t="shared" ref="N31:P31" si="7">M31</f>
        <v>979</v>
      </c>
      <c r="O31" s="1">
        <f t="shared" si="7"/>
        <v>979</v>
      </c>
      <c r="P31" s="1">
        <f t="shared" si="7"/>
        <v>979</v>
      </c>
    </row>
    <row r="32" spans="2:16" x14ac:dyDescent="0.25">
      <c r="B32" s="6" t="s">
        <v>17</v>
      </c>
      <c r="C32" s="7"/>
      <c r="D32" s="7">
        <f t="shared" ref="D32:O32" si="8">SUM(D31,D28)</f>
        <v>0</v>
      </c>
      <c r="E32" s="7">
        <f t="shared" si="8"/>
        <v>0</v>
      </c>
      <c r="F32" s="7">
        <f t="shared" si="8"/>
        <v>0</v>
      </c>
      <c r="G32" s="7">
        <f t="shared" si="8"/>
        <v>7</v>
      </c>
      <c r="H32" s="7">
        <f t="shared" si="8"/>
        <v>35</v>
      </c>
      <c r="I32" s="7">
        <f t="shared" si="8"/>
        <v>614</v>
      </c>
      <c r="J32" s="7">
        <f t="shared" si="8"/>
        <v>1529</v>
      </c>
      <c r="K32" s="7">
        <f t="shared" si="8"/>
        <v>2241</v>
      </c>
      <c r="L32" s="7">
        <f t="shared" si="8"/>
        <v>2999</v>
      </c>
      <c r="M32" s="7">
        <f t="shared" si="8"/>
        <v>3054</v>
      </c>
      <c r="N32" s="7">
        <f t="shared" si="8"/>
        <v>3409</v>
      </c>
      <c r="O32" s="7">
        <f t="shared" si="8"/>
        <v>3887</v>
      </c>
      <c r="P32" s="7">
        <f t="shared" ref="P32" si="9">SUM(P31,P28)</f>
        <v>4043</v>
      </c>
    </row>
    <row r="33" spans="2:16" x14ac:dyDescent="0.25">
      <c r="B33" t="s">
        <v>15</v>
      </c>
      <c r="C33" s="5"/>
      <c r="D33" s="5">
        <f t="shared" ref="D33:O33" si="10">D32/D$16</f>
        <v>0</v>
      </c>
      <c r="E33" s="5">
        <f t="shared" si="10"/>
        <v>0</v>
      </c>
      <c r="F33" s="5">
        <f t="shared" si="10"/>
        <v>0</v>
      </c>
      <c r="G33" s="5">
        <f t="shared" si="10"/>
        <v>1.1031365418217847E-3</v>
      </c>
      <c r="H33" s="5">
        <f t="shared" si="10"/>
        <v>5.497094392963719E-3</v>
      </c>
      <c r="I33" s="5">
        <f t="shared" si="10"/>
        <v>9.6694436132852488E-2</v>
      </c>
      <c r="J33" s="5">
        <f t="shared" si="10"/>
        <v>0.25543786962477866</v>
      </c>
      <c r="K33" s="5">
        <f t="shared" si="10"/>
        <v>0.42367033494722556</v>
      </c>
      <c r="L33" s="5">
        <f t="shared" si="10"/>
        <v>0.60132737152367011</v>
      </c>
      <c r="M33" s="5">
        <f t="shared" si="10"/>
        <v>0.61843144401919692</v>
      </c>
      <c r="N33" s="5">
        <f t="shared" si="10"/>
        <v>0.72036853115821053</v>
      </c>
      <c r="O33" s="5">
        <f t="shared" si="10"/>
        <v>0.82259327450108988</v>
      </c>
      <c r="P33" s="5">
        <f t="shared" ref="P33" si="11">P32/P$16</f>
        <v>0.85542602035418824</v>
      </c>
    </row>
    <row r="35" spans="2:16" ht="25.5" customHeight="1" x14ac:dyDescent="0.25">
      <c r="B35" s="33" t="s">
        <v>34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</row>
    <row r="36" spans="2:16" ht="24" customHeight="1" x14ac:dyDescent="0.25">
      <c r="B36" s="33" t="s">
        <v>23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4"/>
    </row>
    <row r="37" spans="2:16" ht="34.5" customHeight="1" x14ac:dyDescent="0.25">
      <c r="B37" s="35" t="s">
        <v>25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2:16" x14ac:dyDescent="0.25"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</sheetData>
  <mergeCells count="5">
    <mergeCell ref="D6:P6"/>
    <mergeCell ref="D20:P20"/>
    <mergeCell ref="B35:P35"/>
    <mergeCell ref="B36:P36"/>
    <mergeCell ref="B37:P37"/>
  </mergeCells>
  <printOptions horizontalCentered="1"/>
  <pageMargins left="0.7" right="0.7" top="0.75" bottom="0.75" header="0.3" footer="0.3"/>
  <pageSetup scale="83" orientation="landscape" r:id="rId1"/>
  <ignoredErrors>
    <ignoredError sqref="D16:P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078EF9-DB6E-4558-B0FF-48C78FACFA22}"/>
</file>

<file path=customXml/itemProps2.xml><?xml version="1.0" encoding="utf-8"?>
<ds:datastoreItem xmlns:ds="http://schemas.openxmlformats.org/officeDocument/2006/customXml" ds:itemID="{59A60DAB-7A2C-4A5B-8E66-8EECD8AAB4F6}"/>
</file>

<file path=customXml/itemProps3.xml><?xml version="1.0" encoding="utf-8"?>
<ds:datastoreItem xmlns:ds="http://schemas.openxmlformats.org/officeDocument/2006/customXml" ds:itemID="{FECB075C-AA78-41AF-9B1E-87E86DBDBB35}"/>
</file>

<file path=customXml/itemProps4.xml><?xml version="1.0" encoding="utf-8"?>
<ds:datastoreItem xmlns:ds="http://schemas.openxmlformats.org/officeDocument/2006/customXml" ds:itemID="{AD00BFD1-FEC2-40C8-B524-5D9C6901A8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Incremental Resources</vt:lpstr>
      <vt:lpstr>Category Summary</vt:lpstr>
      <vt:lpstr>'Category Summary'!Print_Area</vt:lpstr>
      <vt:lpstr>'Incremental Resources'!Print_Area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Rosenberger, Cole</dc:creator>
  <cp:lastModifiedBy>jphelps</cp:lastModifiedBy>
  <cp:lastPrinted>2022-01-07T16:46:57Z</cp:lastPrinted>
  <dcterms:created xsi:type="dcterms:W3CDTF">2021-12-09T15:38:07Z</dcterms:created>
  <dcterms:modified xsi:type="dcterms:W3CDTF">2022-01-07T16:47:11Z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