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queryTables/queryTable1.xml" ContentType="application/vnd.openxmlformats-officedocument.spreadsheetml.query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5915" windowHeight="8640"/>
  </bookViews>
  <sheets>
    <sheet name="Page 1, Sch 101" sheetId="1" r:id="rId1"/>
    <sheet name="Page 2, Sch 111" sheetId="2" r:id="rId2"/>
    <sheet name="Page 3, Sch 121" sheetId="3" r:id="rId3"/>
    <sheet name="Page 4, Sch 146" sheetId="4" r:id="rId4"/>
    <sheet name="Page 5, HUD Data" sheetId="6" r:id="rId5"/>
  </sheets>
  <definedNames>
    <definedName name="rates_gas111_block_data" localSheetId="1">'Page 2, Sch 111'!$B$4:$P$39</definedName>
  </definedNames>
  <calcPr calcId="145621" calcMode="manual"/>
</workbook>
</file>

<file path=xl/calcChain.xml><?xml version="1.0" encoding="utf-8"?>
<calcChain xmlns="http://schemas.openxmlformats.org/spreadsheetml/2006/main">
  <c r="G21" i="6" l="1"/>
  <c r="F20" i="6"/>
  <c r="D20" i="6"/>
  <c r="G18" i="6"/>
  <c r="F18" i="6"/>
  <c r="F21" i="6" s="1"/>
  <c r="E18" i="6"/>
  <c r="E21" i="6" s="1"/>
  <c r="F17" i="6"/>
  <c r="D17" i="6"/>
  <c r="F16" i="6"/>
  <c r="D16" i="6"/>
  <c r="D18" i="6" s="1"/>
  <c r="D21" i="6" s="1"/>
  <c r="F10" i="6"/>
  <c r="D10" i="6"/>
  <c r="F9" i="6"/>
  <c r="D9" i="6"/>
  <c r="G7" i="6"/>
  <c r="G12" i="6" s="1"/>
  <c r="F7" i="6"/>
  <c r="F11" i="6" s="1"/>
  <c r="E7" i="6"/>
  <c r="E12" i="6" s="1"/>
  <c r="F6" i="6"/>
  <c r="D6" i="6"/>
  <c r="F5" i="6"/>
  <c r="D5" i="6"/>
  <c r="F4" i="6"/>
  <c r="D4" i="6"/>
  <c r="D7" i="6" s="1"/>
  <c r="D11" i="6" s="1"/>
  <c r="D12" i="6" l="1"/>
  <c r="F12" i="6"/>
  <c r="G11" i="6"/>
  <c r="E11" i="6"/>
  <c r="S4" i="3" l="1"/>
  <c r="Q5" i="3"/>
  <c r="Q6" i="3"/>
  <c r="Q7" i="3"/>
  <c r="Q8" i="3"/>
  <c r="Q9" i="3"/>
  <c r="Q10" i="3"/>
  <c r="Q11" i="3"/>
  <c r="Q12" i="3"/>
  <c r="Q13" i="3"/>
  <c r="Q14" i="3"/>
  <c r="Q15" i="3"/>
  <c r="Q16" i="3"/>
  <c r="Q4" i="3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" i="2"/>
  <c r="Q39" i="1"/>
  <c r="Q4" i="4"/>
  <c r="Q5" i="4"/>
  <c r="Q6" i="4"/>
  <c r="Q7" i="4"/>
  <c r="Q8" i="4"/>
  <c r="Q9" i="4"/>
  <c r="Q10" i="4"/>
  <c r="Q11" i="4"/>
  <c r="Q12" i="4"/>
  <c r="Q13" i="4"/>
  <c r="Q14" i="4"/>
  <c r="Q15" i="4"/>
  <c r="Q16" i="4"/>
  <c r="Q17" i="4" l="1"/>
  <c r="R4" i="4" s="1"/>
  <c r="S4" i="4" s="1"/>
  <c r="T39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W4" i="1"/>
  <c r="T4" i="1"/>
  <c r="W38" i="1" l="1"/>
  <c r="T38" i="1"/>
  <c r="W37" i="1"/>
  <c r="T37" i="1"/>
  <c r="W36" i="1"/>
  <c r="T36" i="1"/>
  <c r="W35" i="1"/>
  <c r="T35" i="1"/>
  <c r="W34" i="1"/>
  <c r="T34" i="1"/>
  <c r="W33" i="1"/>
  <c r="T33" i="1"/>
  <c r="W32" i="1"/>
  <c r="T32" i="1"/>
  <c r="W31" i="1"/>
  <c r="T31" i="1"/>
  <c r="W30" i="1"/>
  <c r="T30" i="1"/>
  <c r="W29" i="1"/>
  <c r="T29" i="1"/>
  <c r="W28" i="1"/>
  <c r="T28" i="1"/>
  <c r="W27" i="1"/>
  <c r="T27" i="1"/>
  <c r="W26" i="1"/>
  <c r="T26" i="1"/>
  <c r="W25" i="1"/>
  <c r="T25" i="1"/>
  <c r="W24" i="1"/>
  <c r="T24" i="1"/>
  <c r="W23" i="1"/>
  <c r="T23" i="1"/>
  <c r="W22" i="1"/>
  <c r="T22" i="1"/>
  <c r="W21" i="1"/>
  <c r="T21" i="1"/>
  <c r="W20" i="1"/>
  <c r="T20" i="1"/>
  <c r="W19" i="1"/>
  <c r="T19" i="1"/>
  <c r="W18" i="1"/>
  <c r="T18" i="1"/>
  <c r="W17" i="1"/>
  <c r="T17" i="1"/>
  <c r="W16" i="1"/>
  <c r="T16" i="1"/>
  <c r="W15" i="1"/>
  <c r="T15" i="1"/>
  <c r="W14" i="1"/>
  <c r="T14" i="1"/>
  <c r="W13" i="1"/>
  <c r="T13" i="1"/>
  <c r="W12" i="1"/>
  <c r="T12" i="1"/>
  <c r="W11" i="1"/>
  <c r="T11" i="1"/>
  <c r="W10" i="1"/>
  <c r="T10" i="1"/>
  <c r="W9" i="1"/>
  <c r="T9" i="1"/>
  <c r="W8" i="1"/>
  <c r="T8" i="1"/>
  <c r="W7" i="1"/>
  <c r="T7" i="1"/>
  <c r="W6" i="1"/>
  <c r="T6" i="1"/>
  <c r="W5" i="1"/>
  <c r="T5" i="1"/>
  <c r="W39" i="1" l="1"/>
  <c r="R9" i="4"/>
  <c r="Q17" i="3"/>
  <c r="R9" i="3" s="1"/>
  <c r="R16" i="4"/>
  <c r="R14" i="3" l="1"/>
  <c r="R6" i="3"/>
  <c r="R12" i="3"/>
  <c r="R5" i="3"/>
  <c r="R4" i="3"/>
  <c r="R10" i="3"/>
  <c r="R16" i="3"/>
  <c r="R8" i="3"/>
  <c r="R15" i="3"/>
  <c r="R11" i="3"/>
  <c r="R7" i="3"/>
  <c r="R13" i="3"/>
  <c r="R10" i="4"/>
  <c r="R5" i="4"/>
  <c r="R13" i="4"/>
  <c r="R6" i="4"/>
  <c r="R14" i="4"/>
  <c r="R7" i="4"/>
  <c r="R11" i="4"/>
  <c r="R15" i="4"/>
  <c r="R8" i="4"/>
  <c r="R12" i="4"/>
  <c r="S5" i="3" l="1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5" i="4"/>
  <c r="S6" i="4" s="1"/>
  <c r="S7" i="4" s="1"/>
  <c r="S8" i="4" s="1"/>
  <c r="S9" i="4" s="1"/>
  <c r="S10" i="4" s="1"/>
  <c r="S11" i="4" s="1"/>
  <c r="S12" i="4" s="1"/>
  <c r="S13" i="4" s="1"/>
  <c r="S14" i="4" s="1"/>
  <c r="S15" i="4" s="1"/>
  <c r="S16" i="4" s="1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C5" i="4"/>
  <c r="O17" i="4"/>
  <c r="M17" i="4"/>
  <c r="K17" i="4"/>
  <c r="I17" i="4"/>
  <c r="G17" i="4"/>
  <c r="G17" i="3"/>
  <c r="H17" i="3"/>
  <c r="I17" i="3"/>
  <c r="J17" i="3"/>
  <c r="K17" i="3"/>
  <c r="L17" i="3"/>
  <c r="M17" i="3"/>
  <c r="N17" i="3"/>
  <c r="O17" i="3"/>
  <c r="P17" i="3"/>
  <c r="E17" i="3"/>
  <c r="D5" i="3"/>
  <c r="D6" i="3" s="1"/>
  <c r="C5" i="3"/>
  <c r="D7" i="3" l="1"/>
  <c r="C7" i="3"/>
  <c r="C6" i="3"/>
  <c r="N17" i="4"/>
  <c r="L17" i="4"/>
  <c r="J17" i="4"/>
  <c r="H17" i="4"/>
  <c r="F17" i="3"/>
  <c r="F17" i="4"/>
  <c r="P17" i="4"/>
  <c r="E17" i="4"/>
  <c r="C7" i="4"/>
  <c r="C6" i="4"/>
  <c r="D8" i="3" l="1"/>
  <c r="C8" i="3"/>
  <c r="C8" i="4"/>
  <c r="C9" i="3" l="1"/>
  <c r="D9" i="3"/>
  <c r="C9" i="4"/>
  <c r="C10" i="3" l="1"/>
  <c r="D10" i="3"/>
  <c r="D11" i="3" s="1"/>
  <c r="C10" i="4"/>
  <c r="D12" i="3" l="1"/>
  <c r="C12" i="3"/>
  <c r="C11" i="4"/>
  <c r="D13" i="3" l="1"/>
  <c r="C13" i="3"/>
  <c r="C12" i="4"/>
  <c r="C11" i="3"/>
  <c r="D14" i="3" l="1"/>
  <c r="C14" i="3"/>
  <c r="C13" i="4"/>
  <c r="P40" i="2"/>
  <c r="O40" i="2"/>
  <c r="N40" i="2"/>
  <c r="M40" i="2"/>
  <c r="L40" i="2"/>
  <c r="K40" i="2"/>
  <c r="J40" i="2"/>
  <c r="I40" i="2"/>
  <c r="H40" i="2"/>
  <c r="G40" i="2"/>
  <c r="F40" i="2"/>
  <c r="E40" i="2"/>
  <c r="P39" i="1"/>
  <c r="O39" i="1"/>
  <c r="N39" i="1"/>
  <c r="M39" i="1"/>
  <c r="L39" i="1"/>
  <c r="K39" i="1"/>
  <c r="J39" i="1"/>
  <c r="I39" i="1"/>
  <c r="H39" i="1"/>
  <c r="G39" i="1"/>
  <c r="F39" i="1"/>
  <c r="E39" i="1"/>
  <c r="Q40" i="2" l="1"/>
  <c r="D15" i="3"/>
  <c r="C16" i="3" s="1"/>
  <c r="C15" i="3"/>
  <c r="C14" i="4"/>
  <c r="R37" i="2" l="1"/>
  <c r="R33" i="2"/>
  <c r="R29" i="2"/>
  <c r="R25" i="2"/>
  <c r="R21" i="2"/>
  <c r="R17" i="2"/>
  <c r="R13" i="2"/>
  <c r="R9" i="2"/>
  <c r="R5" i="2"/>
  <c r="R36" i="2"/>
  <c r="R32" i="2"/>
  <c r="R28" i="2"/>
  <c r="R24" i="2"/>
  <c r="R20" i="2"/>
  <c r="R16" i="2"/>
  <c r="R12" i="2"/>
  <c r="R8" i="2"/>
  <c r="R4" i="2"/>
  <c r="S4" i="2" s="1"/>
  <c r="R39" i="2"/>
  <c r="R35" i="2"/>
  <c r="R31" i="2"/>
  <c r="R27" i="2"/>
  <c r="R23" i="2"/>
  <c r="R19" i="2"/>
  <c r="R15" i="2"/>
  <c r="R11" i="2"/>
  <c r="R7" i="2"/>
  <c r="R38" i="2"/>
  <c r="R34" i="2"/>
  <c r="R30" i="2"/>
  <c r="R26" i="2"/>
  <c r="R22" i="2"/>
  <c r="R18" i="2"/>
  <c r="R14" i="2"/>
  <c r="R10" i="2"/>
  <c r="R6" i="2"/>
  <c r="R4" i="1"/>
  <c r="S4" i="1" s="1"/>
  <c r="R21" i="1"/>
  <c r="R37" i="1"/>
  <c r="R18" i="1"/>
  <c r="R34" i="1"/>
  <c r="R15" i="1"/>
  <c r="R31" i="1"/>
  <c r="R12" i="1"/>
  <c r="R28" i="1"/>
  <c r="R11" i="1"/>
  <c r="R9" i="1"/>
  <c r="R25" i="1"/>
  <c r="R6" i="1"/>
  <c r="R22" i="1"/>
  <c r="R38" i="1"/>
  <c r="R19" i="1"/>
  <c r="R35" i="1"/>
  <c r="R16" i="1"/>
  <c r="R32" i="1"/>
  <c r="R33" i="1"/>
  <c r="R14" i="1"/>
  <c r="R27" i="1"/>
  <c r="R24" i="1"/>
  <c r="R13" i="1"/>
  <c r="R29" i="1"/>
  <c r="R10" i="1"/>
  <c r="R26" i="1"/>
  <c r="R7" i="1"/>
  <c r="R23" i="1"/>
  <c r="R5" i="1"/>
  <c r="R20" i="1"/>
  <c r="R36" i="1"/>
  <c r="R17" i="1"/>
  <c r="R30" i="1"/>
  <c r="R8" i="1"/>
  <c r="C15" i="4"/>
  <c r="C16" i="4"/>
  <c r="S5" i="2" l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5" i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U31" i="1" l="1"/>
  <c r="U14" i="1"/>
  <c r="U38" i="1"/>
  <c r="U35" i="1"/>
  <c r="U32" i="1"/>
  <c r="U18" i="1"/>
  <c r="U21" i="1"/>
  <c r="U34" i="1"/>
  <c r="U23" i="1"/>
  <c r="U9" i="1"/>
  <c r="U22" i="1"/>
  <c r="U33" i="1"/>
  <c r="U36" i="1"/>
  <c r="U20" i="1"/>
  <c r="U37" i="1"/>
  <c r="U5" i="1"/>
  <c r="U10" i="1"/>
  <c r="U8" i="1"/>
  <c r="U7" i="1"/>
  <c r="U16" i="1"/>
  <c r="U28" i="1"/>
  <c r="U19" i="1"/>
  <c r="U24" i="1"/>
  <c r="U27" i="1"/>
  <c r="U26" i="1"/>
  <c r="U12" i="1"/>
  <c r="U11" i="1"/>
  <c r="U29" i="1"/>
  <c r="U17" i="1"/>
  <c r="U6" i="1"/>
  <c r="U13" i="1"/>
  <c r="U30" i="1"/>
  <c r="U15" i="1"/>
  <c r="U25" i="1"/>
  <c r="U4" i="1"/>
  <c r="V4" i="1" s="1"/>
  <c r="X26" i="1"/>
  <c r="X7" i="1"/>
  <c r="X33" i="1"/>
  <c r="X13" i="1"/>
  <c r="X21" i="1"/>
  <c r="X8" i="1"/>
  <c r="X24" i="1"/>
  <c r="X9" i="1"/>
  <c r="X5" i="1"/>
  <c r="X17" i="1"/>
  <c r="X36" i="1"/>
  <c r="X32" i="1"/>
  <c r="X28" i="1"/>
  <c r="X15" i="1"/>
  <c r="X35" i="1"/>
  <c r="X16" i="1"/>
  <c r="X29" i="1"/>
  <c r="X14" i="1"/>
  <c r="X38" i="1"/>
  <c r="X6" i="1"/>
  <c r="X25" i="1"/>
  <c r="X18" i="1"/>
  <c r="X34" i="1"/>
  <c r="X19" i="1"/>
  <c r="X37" i="1"/>
  <c r="X22" i="1"/>
  <c r="X27" i="1"/>
  <c r="X10" i="1"/>
  <c r="X11" i="1"/>
  <c r="X20" i="1"/>
  <c r="X12" i="1"/>
  <c r="X31" i="1"/>
  <c r="X30" i="1"/>
  <c r="X23" i="1"/>
  <c r="X4" i="1"/>
  <c r="Y4" i="1" l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V5" i="1"/>
  <c r="V6" i="1" s="1"/>
  <c r="V7" i="1" s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</calcChain>
</file>

<file path=xl/connections.xml><?xml version="1.0" encoding="utf-8"?>
<connections xmlns="http://schemas.openxmlformats.org/spreadsheetml/2006/main">
  <connection id="1" name="rates_gas111_block_data" type="6" refreshedVersion="3" background="1" saveData="1">
    <textPr codePage="437" sourceFile="G:\MAUREEN\rates_gas111_block_data.txt" comma="1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<sst xmlns="http://schemas.openxmlformats.org/spreadsheetml/2006/main" count="184" uniqueCount="74">
  <si>
    <t>Totals</t>
  </si>
  <si>
    <t xml:space="preserve"> </t>
  </si>
  <si>
    <t>Total</t>
  </si>
  <si>
    <t>Over</t>
  </si>
  <si>
    <t>Sch</t>
  </si>
  <si>
    <t>%</t>
  </si>
  <si>
    <t>Percentage of Usage (Winter)</t>
  </si>
  <si>
    <t>Percentage of Usage (Summer)</t>
  </si>
  <si>
    <t xml:space="preserve"> http://www.hud.gov/offices/adm/hudclips/guidebooks/7420.10G/7420g18GUID.pdf</t>
  </si>
  <si>
    <t>I. Electricity</t>
  </si>
  <si>
    <t>2.5 Unit</t>
  </si>
  <si>
    <t>2 Unit</t>
  </si>
  <si>
    <t>a. Lighting and Refrigeration</t>
  </si>
  <si>
    <t>KWH</t>
  </si>
  <si>
    <t>b. Cooking</t>
  </si>
  <si>
    <t>c. Domestic Hot Water</t>
  </si>
  <si>
    <t>d. Space Heating</t>
  </si>
  <si>
    <t>e. Air Conditioning</t>
  </si>
  <si>
    <t>II. Natural Gas and Bottled Gas</t>
  </si>
  <si>
    <t>a. Cooking</t>
  </si>
  <si>
    <t>Therms</t>
  </si>
  <si>
    <t>b. Domestic Hot Water</t>
  </si>
  <si>
    <t>c. Space Heating</t>
  </si>
  <si>
    <t>Unit Size</t>
  </si>
  <si>
    <t>Factor</t>
  </si>
  <si>
    <t>0-BR</t>
  </si>
  <si>
    <t>1-BR</t>
  </si>
  <si>
    <t>2-BR</t>
  </si>
  <si>
    <t>3-BR</t>
  </si>
  <si>
    <t>4-BR</t>
  </si>
  <si>
    <t>5-BR</t>
  </si>
  <si>
    <t>Second Block / Total</t>
  </si>
  <si>
    <t>Line No.</t>
  </si>
  <si>
    <t xml:space="preserve">A </t>
  </si>
  <si>
    <t>B</t>
  </si>
  <si>
    <t>C</t>
  </si>
  <si>
    <t>D</t>
  </si>
  <si>
    <t>First Block / Sub-Total</t>
  </si>
  <si>
    <t>Second Block / Sub-Total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</si>
  <si>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</si>
  <si>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</si>
  <si>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</si>
  <si>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</si>
  <si>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</si>
  <si>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</si>
  <si>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</si>
  <si>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</si>
  <si>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</si>
  <si>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</si>
  <si>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</si>
  <si>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</si>
  <si>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</si>
  <si>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</si>
  <si>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</si>
  <si>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</si>
  <si>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</si>
  <si>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</si>
  <si>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</si>
  <si>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</si>
  <si>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</si>
  <si>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</si>
  <si>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</si>
  <si>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</si>
  <si>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Usage Blocks</t>
  </si>
  <si>
    <t>Month</t>
  </si>
  <si>
    <t>Percentage of Usage (Total)</t>
  </si>
  <si>
    <t>Lower</t>
  </si>
  <si>
    <t>Upper</t>
  </si>
  <si>
    <t>Accum. %</t>
  </si>
  <si>
    <t>Avg. Count</t>
  </si>
  <si>
    <t>Lower-End</t>
  </si>
  <si>
    <t>Upper-End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</si>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</sst>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18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1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11">
    <xf numFmtId="0" fontId="0" fillId="0" borderId="0" xfId="0"/>
    <xf numFmtId="164" fontId="0" fillId="0" borderId="0" xfId="42" applyNumberFormat="1" applyFont="1"/>
    <xf numFmtId="10" fontId="0" fillId="0" borderId="0" xfId="0" applyNumberFormat="1"/>
    <xf numFmtId="10" fontId="0" fillId="0" borderId="0" xfId="0" applyNumberFormat="1" applyBorder="1"/>
    <xf numFmtId="10" fontId="0" fillId="0" borderId="14" xfId="0" applyNumberFormat="1" applyBorder="1"/>
    <xf numFmtId="164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21" fillId="0" borderId="0" xfId="54"/>
    <xf numFmtId="164" fontId="0" fillId="0" borderId="16" xfId="42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6" fillId="0" borderId="16" xfId="0" applyFont="1" applyBorder="1"/>
    <xf numFmtId="10" fontId="0" fillId="0" borderId="16" xfId="0" applyNumberFormat="1" applyBorder="1"/>
    <xf numFmtId="10" fontId="0" fillId="0" borderId="17" xfId="0" applyNumberFormat="1" applyBorder="1"/>
    <xf numFmtId="0" fontId="0" fillId="0" borderId="19" xfId="0" applyBorder="1"/>
    <xf numFmtId="164" fontId="0" fillId="0" borderId="19" xfId="42" applyNumberFormat="1" applyFont="1" applyBorder="1"/>
    <xf numFmtId="164" fontId="0" fillId="0" borderId="18" xfId="42" applyNumberFormat="1" applyFont="1" applyBorder="1"/>
    <xf numFmtId="166" fontId="0" fillId="0" borderId="0" xfId="0" applyNumberFormat="1" applyAlignment="1">
      <alignment horizontal="center"/>
    </xf>
    <xf numFmtId="0" fontId="0" fillId="35" borderId="13" xfId="0" applyFill="1" applyBorder="1" applyAlignment="1">
      <alignment horizontal="center"/>
    </xf>
    <xf numFmtId="0" fontId="0" fillId="36" borderId="13" xfId="0" applyFill="1" applyBorder="1" applyAlignment="1">
      <alignment horizontal="center"/>
    </xf>
    <xf numFmtId="0" fontId="0" fillId="37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7" fontId="0" fillId="36" borderId="0" xfId="0" applyNumberFormat="1" applyFill="1" applyBorder="1" applyAlignment="1">
      <alignment horizontal="center"/>
    </xf>
    <xf numFmtId="17" fontId="0" fillId="37" borderId="0" xfId="0" applyNumberFormat="1" applyFill="1" applyBorder="1" applyAlignment="1">
      <alignment horizontal="center"/>
    </xf>
    <xf numFmtId="17" fontId="0" fillId="36" borderId="14" xfId="0" applyNumberFormat="1" applyFill="1" applyBorder="1" applyAlignment="1">
      <alignment horizontal="center"/>
    </xf>
    <xf numFmtId="0" fontId="0" fillId="33" borderId="13" xfId="0" applyFill="1" applyBorder="1"/>
    <xf numFmtId="0" fontId="0" fillId="33" borderId="0" xfId="0" applyFill="1" applyBorder="1"/>
    <xf numFmtId="0" fontId="0" fillId="0" borderId="0" xfId="0" applyBorder="1"/>
    <xf numFmtId="164" fontId="0" fillId="0" borderId="0" xfId="42" applyNumberFormat="1" applyFont="1" applyBorder="1"/>
    <xf numFmtId="164" fontId="0" fillId="0" borderId="14" xfId="42" applyNumberFormat="1" applyFont="1" applyBorder="1"/>
    <xf numFmtId="0" fontId="0" fillId="0" borderId="13" xfId="0" applyBorder="1"/>
    <xf numFmtId="0" fontId="0" fillId="0" borderId="15" xfId="0" applyBorder="1"/>
    <xf numFmtId="164" fontId="0" fillId="0" borderId="17" xfId="42" applyNumberFormat="1" applyFont="1" applyBorder="1"/>
    <xf numFmtId="0" fontId="0" fillId="0" borderId="20" xfId="0" applyBorder="1"/>
    <xf numFmtId="10" fontId="0" fillId="0" borderId="11" xfId="0" applyNumberFormat="1" applyBorder="1"/>
    <xf numFmtId="10" fontId="0" fillId="0" borderId="12" xfId="0" applyNumberFormat="1" applyBorder="1"/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4" xfId="0" applyBorder="1"/>
    <xf numFmtId="0" fontId="0" fillId="34" borderId="14" xfId="0" applyFill="1" applyBorder="1"/>
    <xf numFmtId="0" fontId="0" fillId="35" borderId="0" xfId="0" applyFill="1" applyBorder="1" applyAlignment="1">
      <alignment horizontal="center"/>
    </xf>
    <xf numFmtId="0" fontId="0" fillId="36" borderId="0" xfId="0" applyFill="1" applyBorder="1" applyAlignment="1">
      <alignment horizontal="center"/>
    </xf>
    <xf numFmtId="0" fontId="0" fillId="37" borderId="0" xfId="0" applyFill="1" applyBorder="1" applyAlignment="1">
      <alignment horizontal="center"/>
    </xf>
    <xf numFmtId="0" fontId="0" fillId="37" borderId="14" xfId="0" applyFill="1" applyBorder="1" applyAlignment="1">
      <alignment horizontal="center"/>
    </xf>
    <xf numFmtId="164" fontId="0" fillId="0" borderId="10" xfId="0" applyNumberFormat="1" applyBorder="1"/>
    <xf numFmtId="164" fontId="0" fillId="0" borderId="13" xfId="0" applyNumberFormat="1" applyBorder="1"/>
    <xf numFmtId="0" fontId="22" fillId="0" borderId="0" xfId="0" applyFont="1" applyFill="1"/>
    <xf numFmtId="0" fontId="0" fillId="0" borderId="0" xfId="0" applyBorder="1" applyAlignment="1">
      <alignment horizontal="center"/>
    </xf>
    <xf numFmtId="0" fontId="0" fillId="35" borderId="14" xfId="0" applyFill="1" applyBorder="1" applyAlignment="1">
      <alignment horizontal="center"/>
    </xf>
    <xf numFmtId="164" fontId="22" fillId="0" borderId="0" xfId="42" applyNumberFormat="1" applyFont="1" applyFill="1" applyBorder="1"/>
    <xf numFmtId="10" fontId="22" fillId="0" borderId="0" xfId="53" applyNumberFormat="1" applyFont="1" applyFill="1" applyBorder="1"/>
    <xf numFmtId="164" fontId="22" fillId="0" borderId="16" xfId="42" applyNumberFormat="1" applyFont="1" applyFill="1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164" fontId="0" fillId="0" borderId="11" xfId="42" applyNumberFormat="1" applyFont="1" applyBorder="1"/>
    <xf numFmtId="164" fontId="0" fillId="0" borderId="12" xfId="42" applyNumberFormat="1" applyFont="1" applyBorder="1"/>
    <xf numFmtId="164" fontId="0" fillId="0" borderId="10" xfId="42" applyNumberFormat="1" applyFont="1" applyBorder="1"/>
    <xf numFmtId="164" fontId="22" fillId="0" borderId="11" xfId="42" applyNumberFormat="1" applyFont="1" applyFill="1" applyBorder="1"/>
    <xf numFmtId="10" fontId="22" fillId="0" borderId="11" xfId="53" applyNumberFormat="1" applyFont="1" applyFill="1" applyBorder="1"/>
    <xf numFmtId="164" fontId="0" fillId="0" borderId="13" xfId="42" applyNumberFormat="1" applyFont="1" applyBorder="1"/>
    <xf numFmtId="164" fontId="0" fillId="0" borderId="15" xfId="42" applyNumberFormat="1" applyFont="1" applyBorder="1"/>
    <xf numFmtId="10" fontId="22" fillId="0" borderId="16" xfId="53" applyNumberFormat="1" applyFont="1" applyFill="1" applyBorder="1"/>
    <xf numFmtId="164" fontId="0" fillId="0" borderId="0" xfId="0" applyNumberFormat="1" applyBorder="1"/>
    <xf numFmtId="165" fontId="22" fillId="0" borderId="0" xfId="53" applyNumberFormat="1" applyFont="1" applyFill="1" applyBorder="1"/>
    <xf numFmtId="10" fontId="0" fillId="0" borderId="14" xfId="53" applyNumberFormat="1" applyFont="1" applyBorder="1"/>
    <xf numFmtId="164" fontId="0" fillId="0" borderId="16" xfId="0" applyNumberFormat="1" applyBorder="1"/>
    <xf numFmtId="164" fontId="22" fillId="0" borderId="16" xfId="0" applyNumberFormat="1" applyFont="1" applyFill="1" applyBorder="1"/>
    <xf numFmtId="164" fontId="0" fillId="33" borderId="14" xfId="42" applyNumberFormat="1" applyFont="1" applyFill="1" applyBorder="1"/>
    <xf numFmtId="164" fontId="0" fillId="0" borderId="14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7" xfId="0" applyNumberFormat="1" applyBorder="1"/>
    <xf numFmtId="164" fontId="0" fillId="0" borderId="19" xfId="0" applyNumberFormat="1" applyBorder="1"/>
    <xf numFmtId="164" fontId="0" fillId="0" borderId="18" xfId="0" applyNumberFormat="1" applyBorder="1"/>
    <xf numFmtId="164" fontId="22" fillId="0" borderId="10" xfId="0" applyNumberFormat="1" applyFont="1" applyFill="1" applyBorder="1"/>
    <xf numFmtId="165" fontId="22" fillId="0" borderId="11" xfId="53" applyNumberFormat="1" applyFont="1" applyFill="1" applyBorder="1"/>
    <xf numFmtId="10" fontId="0" fillId="0" borderId="12" xfId="53" applyNumberFormat="1" applyFont="1" applyBorder="1"/>
    <xf numFmtId="164" fontId="22" fillId="0" borderId="13" xfId="0" applyNumberFormat="1" applyFont="1" applyFill="1" applyBorder="1"/>
    <xf numFmtId="164" fontId="22" fillId="0" borderId="15" xfId="0" applyNumberFormat="1" applyFont="1" applyFill="1" applyBorder="1"/>
    <xf numFmtId="165" fontId="22" fillId="0" borderId="16" xfId="53" applyNumberFormat="1" applyFont="1" applyFill="1" applyBorder="1"/>
    <xf numFmtId="10" fontId="0" fillId="0" borderId="17" xfId="53" applyNumberFormat="1" applyFont="1" applyBorder="1"/>
    <xf numFmtId="164" fontId="0" fillId="33" borderId="14" xfId="0" applyNumberFormat="1" applyFill="1" applyBorder="1"/>
    <xf numFmtId="164" fontId="0" fillId="0" borderId="15" xfId="0" applyNumberFormat="1" applyFill="1" applyBorder="1"/>
    <xf numFmtId="0" fontId="16" fillId="0" borderId="15" xfId="0" applyFont="1" applyBorder="1"/>
    <xf numFmtId="0" fontId="16" fillId="0" borderId="17" xfId="0" applyFont="1" applyBorder="1"/>
    <xf numFmtId="0" fontId="16" fillId="0" borderId="15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0" xfId="0" applyFont="1" applyBorder="1"/>
    <xf numFmtId="0" fontId="16" fillId="0" borderId="18" xfId="0" applyFont="1" applyBorder="1"/>
    <xf numFmtId="0" fontId="16" fillId="0" borderId="2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7" fontId="0" fillId="36" borderId="20" xfId="0" applyNumberFormat="1" applyFill="1" applyBorder="1" applyAlignment="1">
      <alignment horizontal="center"/>
    </xf>
    <xf numFmtId="17" fontId="0" fillId="36" borderId="19" xfId="0" applyNumberFormat="1" applyFill="1" applyBorder="1" applyAlignment="1">
      <alignment horizontal="center"/>
    </xf>
    <xf numFmtId="17" fontId="0" fillId="36" borderId="18" xfId="0" applyNumberFormat="1" applyFill="1" applyBorder="1" applyAlignment="1">
      <alignment horizontal="center"/>
    </xf>
    <xf numFmtId="17" fontId="0" fillId="37" borderId="20" xfId="0" applyNumberFormat="1" applyFill="1" applyBorder="1" applyAlignment="1">
      <alignment horizontal="center"/>
    </xf>
    <xf numFmtId="17" fontId="0" fillId="37" borderId="19" xfId="0" applyNumberFormat="1" applyFill="1" applyBorder="1" applyAlignment="1">
      <alignment horizontal="center"/>
    </xf>
    <xf numFmtId="17" fontId="0" fillId="37" borderId="18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2" fillId="35" borderId="20" xfId="0" applyFont="1" applyFill="1" applyBorder="1" applyAlignment="1">
      <alignment horizontal="center"/>
    </xf>
    <xf numFmtId="0" fontId="22" fillId="35" borderId="19" xfId="0" applyFont="1" applyFill="1" applyBorder="1" applyAlignment="1">
      <alignment horizontal="center"/>
    </xf>
    <xf numFmtId="0" fontId="22" fillId="35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5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[0] 2" xfId="55"/>
    <cellStyle name="Comma 2" xfId="49"/>
    <cellStyle name="Comma 3" xfId="44"/>
    <cellStyle name="Currency 2" xfId="45"/>
    <cellStyle name="Currency 3" xfId="5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7"/>
    <cellStyle name="Normal 2 2" xfId="51"/>
    <cellStyle name="Normal 3" xfId="48"/>
    <cellStyle name="Normal 4" xfId="43"/>
    <cellStyle name="Normal 5" xfId="52"/>
    <cellStyle name="Note" xfId="15" builtinId="10" customBuiltin="1"/>
    <cellStyle name="Output" xfId="10" builtinId="21" customBuiltin="1"/>
    <cellStyle name="Percent" xfId="53" builtinId="5"/>
    <cellStyle name="Percent 2" xfId="50"/>
    <cellStyle name="Percent 3" xfId="46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Sch</a:t>
            </a:r>
            <a:r>
              <a:rPr lang="en-US" baseline="0"/>
              <a:t> 101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Frequency</c:v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strRef>
              <c:f>'Page 1, Sch 101'!$D$4:$D$38</c:f>
              <c:strCache>
                <c:ptCount val="35"/>
                <c:pt idx="0">
                  <c:v>10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  <c:pt idx="19">
                  <c:v>210</c:v>
                </c:pt>
                <c:pt idx="20">
                  <c:v>220</c:v>
                </c:pt>
                <c:pt idx="21">
                  <c:v>230</c:v>
                </c:pt>
                <c:pt idx="22">
                  <c:v>240</c:v>
                </c:pt>
                <c:pt idx="23">
                  <c:v>250</c:v>
                </c:pt>
                <c:pt idx="24">
                  <c:v>260</c:v>
                </c:pt>
                <c:pt idx="25">
                  <c:v>270</c:v>
                </c:pt>
                <c:pt idx="26">
                  <c:v>280</c:v>
                </c:pt>
                <c:pt idx="27">
                  <c:v>290</c:v>
                </c:pt>
                <c:pt idx="28">
                  <c:v>300</c:v>
                </c:pt>
                <c:pt idx="29">
                  <c:v>310</c:v>
                </c:pt>
                <c:pt idx="30">
                  <c:v>320</c:v>
                </c:pt>
                <c:pt idx="31">
                  <c:v>330</c:v>
                </c:pt>
                <c:pt idx="32">
                  <c:v>340</c:v>
                </c:pt>
                <c:pt idx="33">
                  <c:v>350</c:v>
                </c:pt>
                <c:pt idx="34">
                  <c:v>Over</c:v>
                </c:pt>
              </c:strCache>
            </c:strRef>
          </c:cat>
          <c:val>
            <c:numRef>
              <c:f>'Page 1, Sch 101'!$Q$4:$Q$38</c:f>
              <c:numCache>
                <c:formatCode>_(* #,##0_);_(* \(#,##0\);_(* "-"??_);_(@_)</c:formatCode>
                <c:ptCount val="35"/>
                <c:pt idx="0">
                  <c:v>25521.666666666668</c:v>
                </c:pt>
                <c:pt idx="1">
                  <c:v>32249.416666666668</c:v>
                </c:pt>
                <c:pt idx="2">
                  <c:v>9928.0833333333339</c:v>
                </c:pt>
                <c:pt idx="3">
                  <c:v>7918.166666666667</c:v>
                </c:pt>
                <c:pt idx="4">
                  <c:v>7471.5</c:v>
                </c:pt>
                <c:pt idx="5">
                  <c:v>7265.916666666667</c:v>
                </c:pt>
                <c:pt idx="6">
                  <c:v>7139.333333333333</c:v>
                </c:pt>
                <c:pt idx="7">
                  <c:v>7019.25</c:v>
                </c:pt>
                <c:pt idx="8">
                  <c:v>6491.666666666667</c:v>
                </c:pt>
                <c:pt idx="9">
                  <c:v>5909.333333333333</c:v>
                </c:pt>
                <c:pt idx="10">
                  <c:v>5147.5</c:v>
                </c:pt>
                <c:pt idx="11">
                  <c:v>4328.75</c:v>
                </c:pt>
                <c:pt idx="12">
                  <c:v>3634.4166666666665</c:v>
                </c:pt>
                <c:pt idx="13">
                  <c:v>2982.9166666666665</c:v>
                </c:pt>
                <c:pt idx="14">
                  <c:v>2377.9166666666665</c:v>
                </c:pt>
                <c:pt idx="15">
                  <c:v>1950.3333333333333</c:v>
                </c:pt>
                <c:pt idx="16">
                  <c:v>1560.4166666666667</c:v>
                </c:pt>
                <c:pt idx="17">
                  <c:v>1225.1666666666667</c:v>
                </c:pt>
                <c:pt idx="18">
                  <c:v>997.16666666666663</c:v>
                </c:pt>
                <c:pt idx="19">
                  <c:v>787.25</c:v>
                </c:pt>
                <c:pt idx="20">
                  <c:v>646.58333333333337</c:v>
                </c:pt>
                <c:pt idx="21">
                  <c:v>522.66666666666663</c:v>
                </c:pt>
                <c:pt idx="22">
                  <c:v>438</c:v>
                </c:pt>
                <c:pt idx="23">
                  <c:v>364.33333333333331</c:v>
                </c:pt>
                <c:pt idx="24">
                  <c:v>294.58333333333331</c:v>
                </c:pt>
                <c:pt idx="25">
                  <c:v>255</c:v>
                </c:pt>
                <c:pt idx="26">
                  <c:v>218.16666666666666</c:v>
                </c:pt>
                <c:pt idx="27">
                  <c:v>186.66666666666666</c:v>
                </c:pt>
                <c:pt idx="28">
                  <c:v>171.83333333333334</c:v>
                </c:pt>
                <c:pt idx="29">
                  <c:v>142.58333333333334</c:v>
                </c:pt>
                <c:pt idx="30">
                  <c:v>127.58333333333333</c:v>
                </c:pt>
                <c:pt idx="31">
                  <c:v>108.75</c:v>
                </c:pt>
                <c:pt idx="32">
                  <c:v>98.666666666666671</c:v>
                </c:pt>
                <c:pt idx="33">
                  <c:v>90.666666666666671</c:v>
                </c:pt>
                <c:pt idx="34">
                  <c:v>1575.25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35554304"/>
        <c:axId val="235556224"/>
      </c:lineChart>
      <c:lineChart>
        <c:grouping val="standard"/>
        <c:varyColors val="0"/>
        <c:ser>
          <c:idx val="3"/>
          <c:order val="1"/>
          <c:tx>
            <c:v>Proposed Block</c:v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</c:ser>
        <c:ser>
          <c:idx val="2"/>
          <c:order val="2"/>
          <c:tx>
            <c:strRef>
              <c:f>'Page 1, Sch 101'!$W$2:$Y$2</c:f>
              <c:strCache>
                <c:ptCount val="1"/>
                <c:pt idx="0">
                  <c:v>Percentage of Usage (Summer)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strRef>
              <c:f>'Page 1, Sch 101'!$D$4:$D$38</c:f>
              <c:strCache>
                <c:ptCount val="35"/>
                <c:pt idx="0">
                  <c:v>10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  <c:pt idx="19">
                  <c:v>210</c:v>
                </c:pt>
                <c:pt idx="20">
                  <c:v>220</c:v>
                </c:pt>
                <c:pt idx="21">
                  <c:v>230</c:v>
                </c:pt>
                <c:pt idx="22">
                  <c:v>240</c:v>
                </c:pt>
                <c:pt idx="23">
                  <c:v>250</c:v>
                </c:pt>
                <c:pt idx="24">
                  <c:v>260</c:v>
                </c:pt>
                <c:pt idx="25">
                  <c:v>270</c:v>
                </c:pt>
                <c:pt idx="26">
                  <c:v>280</c:v>
                </c:pt>
                <c:pt idx="27">
                  <c:v>290</c:v>
                </c:pt>
                <c:pt idx="28">
                  <c:v>300</c:v>
                </c:pt>
                <c:pt idx="29">
                  <c:v>310</c:v>
                </c:pt>
                <c:pt idx="30">
                  <c:v>320</c:v>
                </c:pt>
                <c:pt idx="31">
                  <c:v>330</c:v>
                </c:pt>
                <c:pt idx="32">
                  <c:v>340</c:v>
                </c:pt>
                <c:pt idx="33">
                  <c:v>350</c:v>
                </c:pt>
                <c:pt idx="34">
                  <c:v>Over</c:v>
                </c:pt>
              </c:strCache>
            </c:strRef>
          </c:cat>
          <c:val>
            <c:numRef>
              <c:f>'Page 1, Sch 101'!$Y$4:$Y$38</c:f>
              <c:numCache>
                <c:formatCode>0.00%</c:formatCode>
                <c:ptCount val="35"/>
                <c:pt idx="0">
                  <c:v>0.2964700951992616</c:v>
                </c:pt>
                <c:pt idx="1">
                  <c:v>0.67662719380213743</c:v>
                </c:pt>
                <c:pt idx="2">
                  <c:v>0.77131109940705767</c:v>
                </c:pt>
                <c:pt idx="3">
                  <c:v>0.8309009667170697</c:v>
                </c:pt>
                <c:pt idx="4">
                  <c:v>0.87392582272889463</c:v>
                </c:pt>
                <c:pt idx="5">
                  <c:v>0.90503859506051199</c:v>
                </c:pt>
                <c:pt idx="6">
                  <c:v>0.92863283440085642</c:v>
                </c:pt>
                <c:pt idx="7">
                  <c:v>0.94662158718292888</c:v>
                </c:pt>
                <c:pt idx="8">
                  <c:v>0.95962781109657558</c:v>
                </c:pt>
                <c:pt idx="9">
                  <c:v>0.96907864557671741</c:v>
                </c:pt>
                <c:pt idx="10">
                  <c:v>0.97549284448144458</c:v>
                </c:pt>
                <c:pt idx="11">
                  <c:v>0.98025224123187071</c:v>
                </c:pt>
                <c:pt idx="12">
                  <c:v>0.98357883529565027</c:v>
                </c:pt>
                <c:pt idx="13">
                  <c:v>0.98614542097781721</c:v>
                </c:pt>
                <c:pt idx="14">
                  <c:v>0.98803468175356945</c:v>
                </c:pt>
                <c:pt idx="15">
                  <c:v>0.98959887188025641</c:v>
                </c:pt>
                <c:pt idx="16">
                  <c:v>0.99090821567927889</c:v>
                </c:pt>
                <c:pt idx="17">
                  <c:v>0.99193666219269794</c:v>
                </c:pt>
                <c:pt idx="18">
                  <c:v>0.99281899681158936</c:v>
                </c:pt>
                <c:pt idx="19">
                  <c:v>0.99355068893457255</c:v>
                </c:pt>
                <c:pt idx="20">
                  <c:v>0.99417364662441887</c:v>
                </c:pt>
                <c:pt idx="21">
                  <c:v>0.99475129830045828</c:v>
                </c:pt>
                <c:pt idx="22">
                  <c:v>0.99523833794888361</c:v>
                </c:pt>
                <c:pt idx="23">
                  <c:v>0.99562570436693354</c:v>
                </c:pt>
                <c:pt idx="24">
                  <c:v>0.99597342802290234</c:v>
                </c:pt>
                <c:pt idx="25">
                  <c:v>0.99633361083266803</c:v>
                </c:pt>
                <c:pt idx="26">
                  <c:v>0.99662696727206845</c:v>
                </c:pt>
                <c:pt idx="27">
                  <c:v>0.99685802794248424</c:v>
                </c:pt>
                <c:pt idx="28">
                  <c:v>0.99712193547291006</c:v>
                </c:pt>
                <c:pt idx="29">
                  <c:v>0.99731788398262533</c:v>
                </c:pt>
                <c:pt idx="30">
                  <c:v>0.9975025059888889</c:v>
                </c:pt>
                <c:pt idx="31">
                  <c:v>0.99768033209308138</c:v>
                </c:pt>
                <c:pt idx="32">
                  <c:v>0.99782870928829936</c:v>
                </c:pt>
                <c:pt idx="33">
                  <c:v>0.99798048443455289</c:v>
                </c:pt>
                <c:pt idx="34">
                  <c:v>1.0000000000000002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'Page 1, Sch 101'!$T$2:$V$2</c:f>
              <c:strCache>
                <c:ptCount val="1"/>
                <c:pt idx="0">
                  <c:v>Percentage of Usage (Winter)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strRef>
              <c:f>'Page 1, Sch 101'!$D$4:$D$38</c:f>
              <c:strCache>
                <c:ptCount val="35"/>
                <c:pt idx="0">
                  <c:v>10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70</c:v>
                </c:pt>
                <c:pt idx="6">
                  <c:v>80</c:v>
                </c:pt>
                <c:pt idx="7">
                  <c:v>90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130</c:v>
                </c:pt>
                <c:pt idx="12">
                  <c:v>140</c:v>
                </c:pt>
                <c:pt idx="13">
                  <c:v>150</c:v>
                </c:pt>
                <c:pt idx="14">
                  <c:v>160</c:v>
                </c:pt>
                <c:pt idx="15">
                  <c:v>170</c:v>
                </c:pt>
                <c:pt idx="16">
                  <c:v>180</c:v>
                </c:pt>
                <c:pt idx="17">
                  <c:v>190</c:v>
                </c:pt>
                <c:pt idx="18">
                  <c:v>200</c:v>
                </c:pt>
                <c:pt idx="19">
                  <c:v>210</c:v>
                </c:pt>
                <c:pt idx="20">
                  <c:v>220</c:v>
                </c:pt>
                <c:pt idx="21">
                  <c:v>230</c:v>
                </c:pt>
                <c:pt idx="22">
                  <c:v>240</c:v>
                </c:pt>
                <c:pt idx="23">
                  <c:v>250</c:v>
                </c:pt>
                <c:pt idx="24">
                  <c:v>260</c:v>
                </c:pt>
                <c:pt idx="25">
                  <c:v>270</c:v>
                </c:pt>
                <c:pt idx="26">
                  <c:v>280</c:v>
                </c:pt>
                <c:pt idx="27">
                  <c:v>290</c:v>
                </c:pt>
                <c:pt idx="28">
                  <c:v>300</c:v>
                </c:pt>
                <c:pt idx="29">
                  <c:v>310</c:v>
                </c:pt>
                <c:pt idx="30">
                  <c:v>320</c:v>
                </c:pt>
                <c:pt idx="31">
                  <c:v>330</c:v>
                </c:pt>
                <c:pt idx="32">
                  <c:v>340</c:v>
                </c:pt>
                <c:pt idx="33">
                  <c:v>350</c:v>
                </c:pt>
                <c:pt idx="34">
                  <c:v>Over</c:v>
                </c:pt>
              </c:strCache>
            </c:strRef>
          </c:cat>
          <c:val>
            <c:numRef>
              <c:f>'Page 1, Sch 101'!$V$4:$V$38</c:f>
              <c:numCache>
                <c:formatCode>0.00%</c:formatCode>
                <c:ptCount val="35"/>
                <c:pt idx="0">
                  <c:v>5.0415399514092983E-2</c:v>
                </c:pt>
                <c:pt idx="1">
                  <c:v>0.10858605594160051</c:v>
                </c:pt>
                <c:pt idx="2">
                  <c:v>0.14884271450981718</c:v>
                </c:pt>
                <c:pt idx="3">
                  <c:v>0.19687501769766155</c:v>
                </c:pt>
                <c:pt idx="4">
                  <c:v>0.25540132633355406</c:v>
                </c:pt>
                <c:pt idx="5">
                  <c:v>0.32304547024810687</c:v>
                </c:pt>
                <c:pt idx="6">
                  <c:v>0.3964876512796115</c:v>
                </c:pt>
                <c:pt idx="7">
                  <c:v>0.4739031697219907</c:v>
                </c:pt>
                <c:pt idx="8">
                  <c:v>0.54913040769749144</c:v>
                </c:pt>
                <c:pt idx="9">
                  <c:v>0.61999807449441291</c:v>
                </c:pt>
                <c:pt idx="10">
                  <c:v>0.68354768741115746</c:v>
                </c:pt>
                <c:pt idx="11">
                  <c:v>0.73762381284085665</c:v>
                </c:pt>
                <c:pt idx="12">
                  <c:v>0.78369549828120277</c:v>
                </c:pt>
                <c:pt idx="13">
                  <c:v>0.82167213170458175</c:v>
                </c:pt>
                <c:pt idx="14">
                  <c:v>0.85210304852840368</c:v>
                </c:pt>
                <c:pt idx="15">
                  <c:v>0.87704740708019691</c:v>
                </c:pt>
                <c:pt idx="16">
                  <c:v>0.89694694099457983</c:v>
                </c:pt>
                <c:pt idx="17">
                  <c:v>0.91257071985592642</c:v>
                </c:pt>
                <c:pt idx="18">
                  <c:v>0.92524167926740131</c:v>
                </c:pt>
                <c:pt idx="19">
                  <c:v>0.93521013495528815</c:v>
                </c:pt>
                <c:pt idx="20">
                  <c:v>0.9433754112936561</c:v>
                </c:pt>
                <c:pt idx="21">
                  <c:v>0.94990174258255555</c:v>
                </c:pt>
                <c:pt idx="22">
                  <c:v>0.955367913148371</c:v>
                </c:pt>
                <c:pt idx="23">
                  <c:v>0.95993249403942704</c:v>
                </c:pt>
                <c:pt idx="24">
                  <c:v>0.96358868935365261</c:v>
                </c:pt>
                <c:pt idx="25">
                  <c:v>0.96669441660012301</c:v>
                </c:pt>
                <c:pt idx="26">
                  <c:v>0.96936633876439127</c:v>
                </c:pt>
                <c:pt idx="27">
                  <c:v>0.97167241486716793</c:v>
                </c:pt>
                <c:pt idx="28">
                  <c:v>0.97374403234849338</c:v>
                </c:pt>
                <c:pt idx="29">
                  <c:v>0.97548604857937282</c:v>
                </c:pt>
                <c:pt idx="30">
                  <c:v>0.97703551425157253</c:v>
                </c:pt>
                <c:pt idx="31">
                  <c:v>0.97833579684783367</c:v>
                </c:pt>
                <c:pt idx="32">
                  <c:v>0.97952847766130313</c:v>
                </c:pt>
                <c:pt idx="33">
                  <c:v>0.9806090260906003</c:v>
                </c:pt>
                <c:pt idx="34">
                  <c:v>0.99999999999999956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235564032"/>
        <c:axId val="235562496"/>
      </c:lineChart>
      <c:catAx>
        <c:axId val="23555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Usage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35556224"/>
        <c:crosses val="autoZero"/>
        <c:auto val="1"/>
        <c:lblAlgn val="ctr"/>
        <c:lblOffset val="100"/>
        <c:noMultiLvlLbl val="0"/>
      </c:catAx>
      <c:valAx>
        <c:axId val="235556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Bill Count</a:t>
                </a:r>
                <a:endParaRPr lang="en-US"/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35554304"/>
        <c:crosses val="autoZero"/>
        <c:crossBetween val="between"/>
      </c:valAx>
      <c:valAx>
        <c:axId val="2355624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35564032"/>
        <c:crosses val="max"/>
        <c:crossBetween val="between"/>
      </c:valAx>
      <c:catAx>
        <c:axId val="235564032"/>
        <c:scaling>
          <c:orientation val="minMax"/>
        </c:scaling>
        <c:delete val="1"/>
        <c:axPos val="b"/>
        <c:majorTickMark val="out"/>
        <c:minorTickMark val="none"/>
        <c:tickLblPos val="nextTo"/>
        <c:crossAx val="23556249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Customers - Sch 101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Count</c:v>
          </c:tx>
          <c:marker>
            <c:symbol val="none"/>
          </c:marker>
          <c:cat>
            <c:numRef>
              <c:f>'Page 1, Sch 101'!$E$3:$P$3</c:f>
              <c:numCache>
                <c:formatCode>mmm\-yy</c:formatCode>
                <c:ptCount val="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</c:numCache>
            </c:numRef>
          </c:cat>
          <c:val>
            <c:numRef>
              <c:f>'Page 1, Sch 101'!$E$39:$P$39</c:f>
              <c:numCache>
                <c:formatCode>_(* #,##0_);_(* \(#,##0\);_(* "-"??_);_(@_)</c:formatCode>
                <c:ptCount val="12"/>
                <c:pt idx="0">
                  <c:v>147153</c:v>
                </c:pt>
                <c:pt idx="1">
                  <c:v>147550</c:v>
                </c:pt>
                <c:pt idx="2">
                  <c:v>147120</c:v>
                </c:pt>
                <c:pt idx="3">
                  <c:v>147325</c:v>
                </c:pt>
                <c:pt idx="4">
                  <c:v>147090</c:v>
                </c:pt>
                <c:pt idx="5">
                  <c:v>147082</c:v>
                </c:pt>
                <c:pt idx="6">
                  <c:v>147210</c:v>
                </c:pt>
                <c:pt idx="7">
                  <c:v>147579</c:v>
                </c:pt>
                <c:pt idx="8">
                  <c:v>146977</c:v>
                </c:pt>
                <c:pt idx="9">
                  <c:v>146947</c:v>
                </c:pt>
                <c:pt idx="10">
                  <c:v>146962</c:v>
                </c:pt>
                <c:pt idx="11">
                  <c:v>146775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98976"/>
        <c:axId val="235600512"/>
      </c:lineChart>
      <c:dateAx>
        <c:axId val="2355989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235600512"/>
        <c:crosses val="autoZero"/>
        <c:auto val="1"/>
        <c:lblOffset val="100"/>
        <c:baseTimeUnit val="months"/>
      </c:dateAx>
      <c:valAx>
        <c:axId val="2356005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35598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Sch</a:t>
            </a:r>
            <a:r>
              <a:rPr lang="en-US" baseline="0"/>
              <a:t> 111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Frequency</c:v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strRef>
              <c:f>'Page 2, Sch 111'!$D$4:$D$39</c:f>
              <c:strCache>
                <c:ptCount val="36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  <c:pt idx="20">
                  <c:v>2100</c:v>
                </c:pt>
                <c:pt idx="21">
                  <c:v>2200</c:v>
                </c:pt>
                <c:pt idx="22">
                  <c:v>2300</c:v>
                </c:pt>
                <c:pt idx="23">
                  <c:v>2400</c:v>
                </c:pt>
                <c:pt idx="24">
                  <c:v>2500</c:v>
                </c:pt>
                <c:pt idx="25">
                  <c:v>2600</c:v>
                </c:pt>
                <c:pt idx="26">
                  <c:v>2700</c:v>
                </c:pt>
                <c:pt idx="27">
                  <c:v>2800</c:v>
                </c:pt>
                <c:pt idx="28">
                  <c:v>2900</c:v>
                </c:pt>
                <c:pt idx="29">
                  <c:v>3000</c:v>
                </c:pt>
                <c:pt idx="30">
                  <c:v>3100</c:v>
                </c:pt>
                <c:pt idx="31">
                  <c:v>3200</c:v>
                </c:pt>
                <c:pt idx="32">
                  <c:v>3300</c:v>
                </c:pt>
                <c:pt idx="33">
                  <c:v>3400</c:v>
                </c:pt>
                <c:pt idx="34">
                  <c:v>3500</c:v>
                </c:pt>
                <c:pt idx="35">
                  <c:v>Over</c:v>
                </c:pt>
              </c:strCache>
            </c:strRef>
          </c:cat>
          <c:val>
            <c:numRef>
              <c:f>'Page 2, Sch 111'!$Q$4:$Q$39</c:f>
              <c:numCache>
                <c:formatCode>_(* #,##0_);_(* \(#,##0\);_(* "-"??_);_(@_)</c:formatCode>
                <c:ptCount val="36"/>
                <c:pt idx="0">
                  <c:v>242.75</c:v>
                </c:pt>
                <c:pt idx="1">
                  <c:v>123.66666666666667</c:v>
                </c:pt>
                <c:pt idx="2">
                  <c:v>150.83333333333334</c:v>
                </c:pt>
                <c:pt idx="3">
                  <c:v>163.91666666666666</c:v>
                </c:pt>
                <c:pt idx="4">
                  <c:v>144.5</c:v>
                </c:pt>
                <c:pt idx="5">
                  <c:v>134.91666666666666</c:v>
                </c:pt>
                <c:pt idx="6">
                  <c:v>121.41666666666667</c:v>
                </c:pt>
                <c:pt idx="7">
                  <c:v>107</c:v>
                </c:pt>
                <c:pt idx="8">
                  <c:v>95.833333333333329</c:v>
                </c:pt>
                <c:pt idx="9">
                  <c:v>88.916666666666671</c:v>
                </c:pt>
                <c:pt idx="10">
                  <c:v>79.583333333333329</c:v>
                </c:pt>
                <c:pt idx="11">
                  <c:v>73.25</c:v>
                </c:pt>
                <c:pt idx="12">
                  <c:v>67.833333333333329</c:v>
                </c:pt>
                <c:pt idx="13">
                  <c:v>60.666666666666664</c:v>
                </c:pt>
                <c:pt idx="14">
                  <c:v>53.916666666666664</c:v>
                </c:pt>
                <c:pt idx="15">
                  <c:v>49.583333333333336</c:v>
                </c:pt>
                <c:pt idx="16">
                  <c:v>43.666666666666664</c:v>
                </c:pt>
                <c:pt idx="17">
                  <c:v>40</c:v>
                </c:pt>
                <c:pt idx="18">
                  <c:v>37.666666666666664</c:v>
                </c:pt>
                <c:pt idx="19">
                  <c:v>30.333333333333332</c:v>
                </c:pt>
                <c:pt idx="20">
                  <c:v>29.083333333333332</c:v>
                </c:pt>
                <c:pt idx="21">
                  <c:v>28.25</c:v>
                </c:pt>
                <c:pt idx="22">
                  <c:v>27.5</c:v>
                </c:pt>
                <c:pt idx="23">
                  <c:v>24.583333333333332</c:v>
                </c:pt>
                <c:pt idx="24">
                  <c:v>23.5</c:v>
                </c:pt>
                <c:pt idx="25">
                  <c:v>24.166666666666668</c:v>
                </c:pt>
                <c:pt idx="26">
                  <c:v>19.333333333333332</c:v>
                </c:pt>
                <c:pt idx="27">
                  <c:v>16.833333333333332</c:v>
                </c:pt>
                <c:pt idx="28">
                  <c:v>16.916666666666668</c:v>
                </c:pt>
                <c:pt idx="29">
                  <c:v>15.75</c:v>
                </c:pt>
                <c:pt idx="30">
                  <c:v>15.416666666666666</c:v>
                </c:pt>
                <c:pt idx="31">
                  <c:v>13.5</c:v>
                </c:pt>
                <c:pt idx="32">
                  <c:v>13.75</c:v>
                </c:pt>
                <c:pt idx="33">
                  <c:v>12.25</c:v>
                </c:pt>
                <c:pt idx="34">
                  <c:v>11.166666666666666</c:v>
                </c:pt>
                <c:pt idx="35">
                  <c:v>266.25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36011520"/>
        <c:axId val="236013440"/>
      </c:lineChart>
      <c:catAx>
        <c:axId val="23601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000" b="1" i="0" baseline="0">
                    <a:effectLst/>
                  </a:rPr>
                  <a:t>Usage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50348833773195556"/>
              <c:y val="0.85379557997586308"/>
            </c:manualLayout>
          </c:layout>
          <c:overlay val="0"/>
        </c:title>
        <c:numFmt formatCode="General" sourceLinked="1"/>
        <c:majorTickMark val="none"/>
        <c:minorTickMark val="cross"/>
        <c:tickLblPos val="nextTo"/>
        <c:crossAx val="236013440"/>
        <c:crosses val="autoZero"/>
        <c:auto val="1"/>
        <c:lblAlgn val="ctr"/>
        <c:lblOffset val="100"/>
        <c:noMultiLvlLbl val="0"/>
      </c:catAx>
      <c:valAx>
        <c:axId val="236013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Bill</a:t>
                </a:r>
                <a:r>
                  <a:rPr lang="en-US" baseline="0"/>
                  <a:t> C</a:t>
                </a:r>
                <a:r>
                  <a:rPr lang="en-US"/>
                  <a:t>ount</a:t>
                </a:r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36011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Customers - Sch 111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Count</c:v>
          </c:tx>
          <c:marker>
            <c:symbol val="none"/>
          </c:marker>
          <c:cat>
            <c:numRef>
              <c:f>'Page 2, Sch 111'!$E$3:$P$3</c:f>
              <c:numCache>
                <c:formatCode>mmm\-yy</c:formatCode>
                <c:ptCount val="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</c:numCache>
            </c:numRef>
          </c:cat>
          <c:val>
            <c:numRef>
              <c:f>'Page 2, Sch 111'!$E$40:$P$40</c:f>
              <c:numCache>
                <c:formatCode>_(* #,##0_);_(* \(#,##0\);_(* "-"??_);_(@_)</c:formatCode>
                <c:ptCount val="12"/>
                <c:pt idx="0">
                  <c:v>2479</c:v>
                </c:pt>
                <c:pt idx="1">
                  <c:v>2458</c:v>
                </c:pt>
                <c:pt idx="2">
                  <c:v>2450</c:v>
                </c:pt>
                <c:pt idx="3">
                  <c:v>2450</c:v>
                </c:pt>
                <c:pt idx="4">
                  <c:v>2473</c:v>
                </c:pt>
                <c:pt idx="5">
                  <c:v>2537</c:v>
                </c:pt>
                <c:pt idx="6">
                  <c:v>2474</c:v>
                </c:pt>
                <c:pt idx="7">
                  <c:v>2460</c:v>
                </c:pt>
                <c:pt idx="8">
                  <c:v>2460</c:v>
                </c:pt>
                <c:pt idx="9">
                  <c:v>2477</c:v>
                </c:pt>
                <c:pt idx="10">
                  <c:v>2461</c:v>
                </c:pt>
                <c:pt idx="11">
                  <c:v>2443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042496"/>
        <c:axId val="236048384"/>
      </c:lineChart>
      <c:dateAx>
        <c:axId val="236042496"/>
        <c:scaling>
          <c:orientation val="minMax"/>
        </c:scaling>
        <c:delete val="0"/>
        <c:axPos val="b"/>
        <c:numFmt formatCode="mmm\-yy" sourceLinked="1"/>
        <c:majorTickMark val="none"/>
        <c:minorTickMark val="cross"/>
        <c:tickLblPos val="nextTo"/>
        <c:crossAx val="236048384"/>
        <c:crosses val="autoZero"/>
        <c:auto val="1"/>
        <c:lblOffset val="100"/>
        <c:baseTimeUnit val="months"/>
        <c:majorUnit val="2"/>
        <c:majorTimeUnit val="months"/>
      </c:dateAx>
      <c:valAx>
        <c:axId val="236048384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spPr>
          <a:ln w="9525">
            <a:noFill/>
          </a:ln>
        </c:spPr>
        <c:crossAx val="236042496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Sch 121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Frequency</c:v>
          </c:tx>
          <c:marker>
            <c:symbol val="none"/>
          </c:marker>
          <c:cat>
            <c:strRef>
              <c:f>'Page 3, Sch 121'!$D$4:$D$16</c:f>
              <c:strCache>
                <c:ptCount val="13"/>
                <c:pt idx="0">
                  <c:v> 5,000 </c:v>
                </c:pt>
                <c:pt idx="1">
                  <c:v> 10,000 </c:v>
                </c:pt>
                <c:pt idx="2">
                  <c:v> 15,000 </c:v>
                </c:pt>
                <c:pt idx="3">
                  <c:v> 20,000 </c:v>
                </c:pt>
                <c:pt idx="4">
                  <c:v> 25,000 </c:v>
                </c:pt>
                <c:pt idx="5">
                  <c:v> 30,000 </c:v>
                </c:pt>
                <c:pt idx="6">
                  <c:v> 35,000 </c:v>
                </c:pt>
                <c:pt idx="7">
                  <c:v> 40,000 </c:v>
                </c:pt>
                <c:pt idx="8">
                  <c:v> 45,000 </c:v>
                </c:pt>
                <c:pt idx="9">
                  <c:v> 50,000 </c:v>
                </c:pt>
                <c:pt idx="10">
                  <c:v> 55,000 </c:v>
                </c:pt>
                <c:pt idx="11">
                  <c:v> 60,000 </c:v>
                </c:pt>
                <c:pt idx="12">
                  <c:v>Over</c:v>
                </c:pt>
              </c:strCache>
            </c:strRef>
          </c:cat>
          <c:val>
            <c:numRef>
              <c:f>'Page 3, Sch 121'!$Q$4:$Q$16</c:f>
              <c:numCache>
                <c:formatCode>_(* #,##0_);_(* \(#,##0\);_(* "-"??_);_(@_)</c:formatCode>
                <c:ptCount val="13"/>
                <c:pt idx="0">
                  <c:v>0.33333333333333331</c:v>
                </c:pt>
                <c:pt idx="1">
                  <c:v>6</c:v>
                </c:pt>
                <c:pt idx="2">
                  <c:v>8.0833333333333339</c:v>
                </c:pt>
                <c:pt idx="3">
                  <c:v>4.333333333333333</c:v>
                </c:pt>
                <c:pt idx="4">
                  <c:v>2.3333333333333335</c:v>
                </c:pt>
                <c:pt idx="5">
                  <c:v>0.66666666666666663</c:v>
                </c:pt>
                <c:pt idx="6">
                  <c:v>0.25</c:v>
                </c:pt>
                <c:pt idx="7">
                  <c:v>0.83333333333333337</c:v>
                </c:pt>
                <c:pt idx="8">
                  <c:v>0.91666666666666663</c:v>
                </c:pt>
                <c:pt idx="9">
                  <c:v>0.16666666666666666</c:v>
                </c:pt>
                <c:pt idx="10">
                  <c:v>0.75</c:v>
                </c:pt>
                <c:pt idx="11">
                  <c:v>0.33333333333333331</c:v>
                </c:pt>
                <c:pt idx="1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35606784"/>
        <c:axId val="235608704"/>
      </c:lineChart>
      <c:catAx>
        <c:axId val="23560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Usage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35608704"/>
        <c:crosses val="autoZero"/>
        <c:auto val="1"/>
        <c:lblAlgn val="ctr"/>
        <c:lblOffset val="100"/>
        <c:noMultiLvlLbl val="0"/>
      </c:catAx>
      <c:valAx>
        <c:axId val="235608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Bill Count</a:t>
                </a:r>
                <a:endParaRPr lang="en-US"/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35606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 - Sch 146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Frequency</c:v>
          </c:tx>
          <c:marker>
            <c:symbol val="none"/>
          </c:marker>
          <c:cat>
            <c:strRef>
              <c:f>'Page 4, Sch 146'!$D$4:$D$16</c:f>
              <c:strCache>
                <c:ptCount val="13"/>
                <c:pt idx="0">
                  <c:v> 25,000 </c:v>
                </c:pt>
                <c:pt idx="1">
                  <c:v> 50,000 </c:v>
                </c:pt>
                <c:pt idx="2">
                  <c:v> 75,000 </c:v>
                </c:pt>
                <c:pt idx="3">
                  <c:v> 100,000 </c:v>
                </c:pt>
                <c:pt idx="4">
                  <c:v> 125,000 </c:v>
                </c:pt>
                <c:pt idx="5">
                  <c:v> 150,000 </c:v>
                </c:pt>
                <c:pt idx="6">
                  <c:v> 175,000 </c:v>
                </c:pt>
                <c:pt idx="7">
                  <c:v> 200,000 </c:v>
                </c:pt>
                <c:pt idx="8">
                  <c:v> 225,000 </c:v>
                </c:pt>
                <c:pt idx="9">
                  <c:v> 250,000 </c:v>
                </c:pt>
                <c:pt idx="10">
                  <c:v> 275,000 </c:v>
                </c:pt>
                <c:pt idx="11">
                  <c:v> 300,000 </c:v>
                </c:pt>
                <c:pt idx="12">
                  <c:v>Over</c:v>
                </c:pt>
              </c:strCache>
            </c:strRef>
          </c:cat>
          <c:val>
            <c:numRef>
              <c:f>'Page 4, Sch 146'!$Q$4:$Q$16</c:f>
              <c:numCache>
                <c:formatCode>_(* #,##0_);_(* \(#,##0\);_(* "-"??_);_(@_)</c:formatCode>
                <c:ptCount val="13"/>
                <c:pt idx="0">
                  <c:v>10.833333333333334</c:v>
                </c:pt>
                <c:pt idx="1">
                  <c:v>12.333333333333334</c:v>
                </c:pt>
                <c:pt idx="2">
                  <c:v>5.5</c:v>
                </c:pt>
                <c:pt idx="3">
                  <c:v>2.0833333333333335</c:v>
                </c:pt>
                <c:pt idx="4">
                  <c:v>2.1666666666666665</c:v>
                </c:pt>
                <c:pt idx="5">
                  <c:v>0.66666666666666663</c:v>
                </c:pt>
                <c:pt idx="6">
                  <c:v>0.75</c:v>
                </c:pt>
                <c:pt idx="7">
                  <c:v>0.41666666666666669</c:v>
                </c:pt>
                <c:pt idx="8">
                  <c:v>0.33333333333333331</c:v>
                </c:pt>
                <c:pt idx="9">
                  <c:v>0.16666666666666666</c:v>
                </c:pt>
                <c:pt idx="10">
                  <c:v>8.3333333333333329E-2</c:v>
                </c:pt>
                <c:pt idx="11">
                  <c:v>8.3333333333333329E-2</c:v>
                </c:pt>
                <c:pt idx="12">
                  <c:v>1.5833333333333333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36185856"/>
        <c:axId val="236654976"/>
      </c:lineChart>
      <c:catAx>
        <c:axId val="23618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Usage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236654976"/>
        <c:crosses val="autoZero"/>
        <c:auto val="1"/>
        <c:lblAlgn val="ctr"/>
        <c:lblOffset val="100"/>
        <c:noMultiLvlLbl val="0"/>
      </c:catAx>
      <c:valAx>
        <c:axId val="236654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Bill Count</a:t>
                </a:r>
                <a:endParaRPr lang="en-US"/>
              </a:p>
            </c:rich>
          </c:tx>
          <c:layout/>
          <c:overlay val="0"/>
        </c:title>
        <c:numFmt formatCode="_(* #,##0_);_(* \(#,##0\);_(* &quot;-&quot;??_);_(@_)" sourceLinked="1"/>
        <c:majorTickMark val="out"/>
        <c:minorTickMark val="none"/>
        <c:tickLblPos val="nextTo"/>
        <c:crossAx val="23618585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307181</xdr:colOff>
      <xdr:row>40</xdr:row>
      <xdr:rowOff>19049</xdr:rowOff>
    </xdr:from>
    <xdr:to>
      <xdr:col>16</xdr:col>
      <xdr:colOff>754856</xdr:colOff>
      <xdr:row>60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73819</xdr:colOff>
      <xdr:row>40</xdr:row>
      <xdr:rowOff>40480</xdr:rowOff>
    </xdr:from>
    <xdr:to>
      <xdr:col>24</xdr:col>
      <xdr:colOff>571500</xdr:colOff>
      <xdr:row>60</xdr:row>
      <xdr:rowOff>107155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0.2245</cdr:x>
      <cdr:y>0.14054</cdr:y>
    </cdr:from>
    <cdr:to>
      <cdr:x>0.2245</cdr:x>
      <cdr:y>0.73836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2193929" y="550853"/>
          <a:ext cx="0" cy="2343178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2">
          <a:schemeClr val="accent6"/>
        </a:lnRef>
        <a:fillRef xmlns:a="http://schemas.openxmlformats.org/drawingml/2006/main" idx="0">
          <a:schemeClr val="accent6"/>
        </a:fillRef>
        <a:effectRef xmlns:a="http://schemas.openxmlformats.org/drawingml/2006/main" idx="1">
          <a:schemeClr val="accent6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207171</xdr:colOff>
      <xdr:row>0</xdr:row>
      <xdr:rowOff>226217</xdr:rowOff>
    </xdr:from>
    <xdr:to>
      <xdr:col>28</xdr:col>
      <xdr:colOff>190499</xdr:colOff>
      <xdr:row>22</xdr:row>
      <xdr:rowOff>71436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226219</xdr:colOff>
      <xdr:row>23</xdr:row>
      <xdr:rowOff>35717</xdr:rowOff>
    </xdr:from>
    <xdr:to>
      <xdr:col>28</xdr:col>
      <xdr:colOff>214312</xdr:colOff>
      <xdr:row>40</xdr:row>
      <xdr:rowOff>178594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121442</xdr:colOff>
      <xdr:row>18</xdr:row>
      <xdr:rowOff>59529</xdr:rowOff>
    </xdr:from>
    <xdr:to>
      <xdr:col>19</xdr:col>
      <xdr:colOff>23813</xdr:colOff>
      <xdr:row>34</xdr:row>
      <xdr:rowOff>59530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83343</xdr:colOff>
      <xdr:row>18</xdr:row>
      <xdr:rowOff>100013</xdr:rowOff>
    </xdr:from>
    <xdr:to>
      <xdr:col>19</xdr:col>
      <xdr:colOff>47625</xdr:colOff>
      <xdr:row>32</xdr:row>
      <xdr:rowOff>35719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ates_gas111_block_data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hud.gov/offices/adm/hudclips/guidebooks/7420.10G/7420g18GUI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0"/>
  <sheetViews>
    <sheetView tabSelected="1" zoomScale="80" zoomScaleNormal="80" workbookViewId="0">
      <pane xSplit="4" ySplit="3" topLeftCell="E4" activePane="bottomRight" state="frozen"/>
      <selection activeCell="G64" sqref="G64"/>
      <selection pane="topRight" activeCell="G64" sqref="G64"/>
      <selection pane="bottomLeft" activeCell="G64" sqref="G64"/>
      <selection pane="bottomRight" activeCell="G64" sqref="G64"/>
    </sheetView>
  </sheetViews>
  <sheetFormatPr defaultRowHeight="15" x14ac:dyDescent="0.25"/>
  <cols>
    <col min="1" max="1" width="6.28515625" style="11" customWidth="1"/>
    <col min="2" max="2" width="4.42578125" bestFit="1" customWidth="1"/>
    <col min="3" max="3" width="7.28515625" bestFit="1" customWidth="1"/>
    <col min="4" max="4" width="7.140625" bestFit="1" customWidth="1"/>
    <col min="5" max="16" width="9.5703125" bestFit="1" customWidth="1"/>
    <col min="17" max="17" width="12.28515625" bestFit="1" customWidth="1"/>
    <col min="18" max="18" width="7.7109375" bestFit="1" customWidth="1"/>
    <col min="19" max="19" width="10" bestFit="1" customWidth="1"/>
    <col min="20" max="20" width="12.42578125" customWidth="1"/>
    <col min="21" max="21" width="6.5703125" bestFit="1" customWidth="1"/>
    <col min="22" max="22" width="10" bestFit="1" customWidth="1"/>
    <col min="23" max="23" width="13.28515625" customWidth="1"/>
    <col min="24" max="24" width="7.7109375" bestFit="1" customWidth="1"/>
    <col min="25" max="25" width="10" bestFit="1" customWidth="1"/>
  </cols>
  <sheetData>
    <row r="1" spans="1:26" s="11" customFormat="1" ht="30" x14ac:dyDescent="0.25">
      <c r="A1" s="12" t="s">
        <v>32</v>
      </c>
      <c r="B1" s="19" t="s">
        <v>39</v>
      </c>
      <c r="C1" s="11" t="s">
        <v>40</v>
      </c>
      <c r="D1" s="11" t="s">
        <v>41</v>
      </c>
      <c r="E1" s="11" t="s">
        <v>42</v>
      </c>
      <c r="F1" s="19" t="s">
        <v>43</v>
      </c>
      <c r="G1" s="11" t="s">
        <v>44</v>
      </c>
      <c r="H1" s="11" t="s">
        <v>45</v>
      </c>
      <c r="I1" s="11" t="s">
        <v>46</v>
      </c>
      <c r="J1" s="19" t="s">
        <v>47</v>
      </c>
      <c r="K1" s="11" t="s">
        <v>48</v>
      </c>
      <c r="L1" s="11" t="s">
        <v>49</v>
      </c>
      <c r="M1" s="11" t="s">
        <v>50</v>
      </c>
      <c r="N1" s="19" t="s">
        <v>51</v>
      </c>
      <c r="O1" s="11" t="s">
        <v>52</v>
      </c>
      <c r="P1" s="11" t="s">
        <v>53</v>
      </c>
      <c r="Q1" s="11" t="s">
        <v>54</v>
      </c>
      <c r="R1" s="11" t="s">
        <v>55</v>
      </c>
      <c r="S1" s="19" t="s">
        <v>56</v>
      </c>
      <c r="T1" s="11" t="s">
        <v>57</v>
      </c>
      <c r="U1" s="11" t="s">
        <v>58</v>
      </c>
      <c r="V1" s="19" t="s">
        <v>59</v>
      </c>
      <c r="W1" s="11" t="s">
        <v>60</v>
      </c>
      <c r="X1" s="11" t="s">
        <v>61</v>
      </c>
      <c r="Y1" s="11" t="s">
        <v>62</v>
      </c>
    </row>
    <row r="2" spans="1:26" s="11" customFormat="1" x14ac:dyDescent="0.25">
      <c r="A2" s="11">
        <v>1</v>
      </c>
      <c r="B2" s="24"/>
      <c r="C2" s="103" t="s">
        <v>63</v>
      </c>
      <c r="D2" s="104"/>
      <c r="E2" s="105" t="s">
        <v>64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4"/>
      <c r="Q2" s="106" t="s">
        <v>65</v>
      </c>
      <c r="R2" s="107"/>
      <c r="S2" s="108"/>
      <c r="T2" s="97" t="s">
        <v>6</v>
      </c>
      <c r="U2" s="98"/>
      <c r="V2" s="99"/>
      <c r="W2" s="100" t="s">
        <v>7</v>
      </c>
      <c r="X2" s="101"/>
      <c r="Y2" s="102"/>
    </row>
    <row r="3" spans="1:26" s="11" customFormat="1" x14ac:dyDescent="0.25">
      <c r="A3" s="11">
        <v>2</v>
      </c>
      <c r="B3" s="25" t="s">
        <v>4</v>
      </c>
      <c r="C3" s="40" t="s">
        <v>66</v>
      </c>
      <c r="D3" s="41" t="s">
        <v>67</v>
      </c>
      <c r="E3" s="26">
        <v>40544</v>
      </c>
      <c r="F3" s="26">
        <v>40575</v>
      </c>
      <c r="G3" s="26">
        <v>40603</v>
      </c>
      <c r="H3" s="26">
        <v>40634</v>
      </c>
      <c r="I3" s="27">
        <v>40664</v>
      </c>
      <c r="J3" s="27">
        <v>40695</v>
      </c>
      <c r="K3" s="27">
        <v>40725</v>
      </c>
      <c r="L3" s="27">
        <v>40756</v>
      </c>
      <c r="M3" s="27">
        <v>40787</v>
      </c>
      <c r="N3" s="27">
        <v>40817</v>
      </c>
      <c r="O3" s="26">
        <v>40848</v>
      </c>
      <c r="P3" s="28">
        <v>40878</v>
      </c>
      <c r="Q3" s="20" t="s">
        <v>69</v>
      </c>
      <c r="R3" s="44" t="s">
        <v>5</v>
      </c>
      <c r="S3" s="44" t="s">
        <v>68</v>
      </c>
      <c r="T3" s="21" t="s">
        <v>69</v>
      </c>
      <c r="U3" s="45" t="s">
        <v>5</v>
      </c>
      <c r="V3" s="45" t="s">
        <v>68</v>
      </c>
      <c r="W3" s="22" t="s">
        <v>69</v>
      </c>
      <c r="X3" s="46" t="s">
        <v>5</v>
      </c>
      <c r="Y3" s="47" t="s">
        <v>68</v>
      </c>
      <c r="Z3" s="23"/>
    </row>
    <row r="4" spans="1:26" x14ac:dyDescent="0.25">
      <c r="A4" s="11">
        <v>3</v>
      </c>
      <c r="B4" s="34">
        <v>101</v>
      </c>
      <c r="C4" s="29">
        <v>0</v>
      </c>
      <c r="D4" s="42">
        <v>10</v>
      </c>
      <c r="E4" s="32">
        <v>5844</v>
      </c>
      <c r="F4" s="32">
        <v>6152</v>
      </c>
      <c r="G4" s="32">
        <v>5961</v>
      </c>
      <c r="H4" s="32">
        <v>7673</v>
      </c>
      <c r="I4" s="32">
        <v>9647</v>
      </c>
      <c r="J4" s="32">
        <v>23604</v>
      </c>
      <c r="K4" s="32">
        <v>50299</v>
      </c>
      <c r="L4" s="32">
        <v>66187</v>
      </c>
      <c r="M4" s="32">
        <v>67417</v>
      </c>
      <c r="N4" s="32">
        <v>44595</v>
      </c>
      <c r="O4" s="32">
        <v>12331</v>
      </c>
      <c r="P4" s="33">
        <v>6550</v>
      </c>
      <c r="Q4" s="48">
        <f>SUM(E4:P4)/12</f>
        <v>25521.666666666668</v>
      </c>
      <c r="R4" s="38">
        <f>Q4/$Q$39</f>
        <v>0.17344274735667725</v>
      </c>
      <c r="S4" s="39">
        <f>R4</f>
        <v>0.17344274735667725</v>
      </c>
      <c r="T4" s="48">
        <f>SUM(E4:H4,O4:P4)/6</f>
        <v>7418.5</v>
      </c>
      <c r="U4" s="38">
        <f t="shared" ref="U4:U38" si="0">T4/$T$39</f>
        <v>5.0415399514092983E-2</v>
      </c>
      <c r="V4" s="39">
        <f>U4</f>
        <v>5.0415399514092983E-2</v>
      </c>
      <c r="W4" s="48">
        <f>SUM(I4:N4)/6</f>
        <v>43624.833333333336</v>
      </c>
      <c r="X4" s="38">
        <f t="shared" ref="X4:X38" si="1">W4/$W$39</f>
        <v>0.2964700951992616</v>
      </c>
      <c r="Y4" s="39">
        <f>X4</f>
        <v>0.2964700951992616</v>
      </c>
      <c r="Z4" s="2"/>
    </row>
    <row r="5" spans="1:26" x14ac:dyDescent="0.25">
      <c r="A5" s="11">
        <v>4</v>
      </c>
      <c r="B5" s="34">
        <v>101</v>
      </c>
      <c r="C5" s="34">
        <v>21</v>
      </c>
      <c r="D5" s="42">
        <v>30</v>
      </c>
      <c r="E5" s="32">
        <v>4268</v>
      </c>
      <c r="F5" s="32">
        <v>5203</v>
      </c>
      <c r="G5" s="32">
        <v>5145</v>
      </c>
      <c r="H5" s="32">
        <v>9883</v>
      </c>
      <c r="I5" s="32">
        <v>15298</v>
      </c>
      <c r="J5" s="32">
        <v>48922</v>
      </c>
      <c r="K5" s="32">
        <v>71716</v>
      </c>
      <c r="L5" s="32">
        <v>67541</v>
      </c>
      <c r="M5" s="32">
        <v>66860</v>
      </c>
      <c r="N5" s="32">
        <v>65298</v>
      </c>
      <c r="O5" s="32">
        <v>21185</v>
      </c>
      <c r="P5" s="33">
        <v>5674</v>
      </c>
      <c r="Q5" s="49">
        <f t="shared" ref="Q5:Q38" si="2">SUM(E5:P5)/12</f>
        <v>32249.416666666668</v>
      </c>
      <c r="R5" s="3">
        <f t="shared" ref="R5:R38" si="3">Q5/$Q$39</f>
        <v>0.21916387751519167</v>
      </c>
      <c r="S5" s="4">
        <f t="shared" ref="S5:S38" si="4">R5+S4</f>
        <v>0.39260662487186893</v>
      </c>
      <c r="T5" s="49">
        <f t="shared" ref="T5:T38" si="5">SUM(E5:H5,O5:P5)/6</f>
        <v>8559.6666666666661</v>
      </c>
      <c r="U5" s="3">
        <f t="shared" si="0"/>
        <v>5.8170656427507517E-2</v>
      </c>
      <c r="V5" s="4">
        <f t="shared" ref="V5:V38" si="6">V4+U5</f>
        <v>0.10858605594160051</v>
      </c>
      <c r="W5" s="49">
        <f t="shared" ref="W5:W38" si="7">SUM(I5:N5)/6</f>
        <v>55939.166666666664</v>
      </c>
      <c r="X5" s="3">
        <f t="shared" si="1"/>
        <v>0.38015709860287583</v>
      </c>
      <c r="Y5" s="4">
        <f t="shared" ref="Y5:Y38" si="8">Y4+X5</f>
        <v>0.67662719380213743</v>
      </c>
      <c r="Z5" s="2"/>
    </row>
    <row r="6" spans="1:26" x14ac:dyDescent="0.25">
      <c r="A6" s="11">
        <v>5</v>
      </c>
      <c r="B6" s="34">
        <v>101</v>
      </c>
      <c r="C6" s="34">
        <v>31</v>
      </c>
      <c r="D6" s="42">
        <v>40</v>
      </c>
      <c r="E6" s="32">
        <v>2491</v>
      </c>
      <c r="F6" s="32">
        <v>3218</v>
      </c>
      <c r="G6" s="32">
        <v>3306</v>
      </c>
      <c r="H6" s="32">
        <v>8099</v>
      </c>
      <c r="I6" s="32">
        <v>12691</v>
      </c>
      <c r="J6" s="32">
        <v>25186</v>
      </c>
      <c r="K6" s="32">
        <v>13444</v>
      </c>
      <c r="L6" s="32">
        <v>7575</v>
      </c>
      <c r="M6" s="32">
        <v>6883</v>
      </c>
      <c r="N6" s="32">
        <v>17816</v>
      </c>
      <c r="O6" s="32">
        <v>14837</v>
      </c>
      <c r="P6" s="33">
        <v>3591</v>
      </c>
      <c r="Q6" s="49">
        <f t="shared" si="2"/>
        <v>9928.0833333333339</v>
      </c>
      <c r="R6" s="3">
        <f t="shared" si="3"/>
        <v>6.7470282086568467E-2</v>
      </c>
      <c r="S6" s="4">
        <f t="shared" si="4"/>
        <v>0.46007690695843739</v>
      </c>
      <c r="T6" s="49">
        <f t="shared" si="5"/>
        <v>5923.666666666667</v>
      </c>
      <c r="U6" s="3">
        <f t="shared" si="0"/>
        <v>4.0256658568216683E-2</v>
      </c>
      <c r="V6" s="4">
        <f t="shared" si="6"/>
        <v>0.14884271450981718</v>
      </c>
      <c r="W6" s="49">
        <f t="shared" si="7"/>
        <v>13932.5</v>
      </c>
      <c r="X6" s="3">
        <f t="shared" si="1"/>
        <v>9.4683905604920252E-2</v>
      </c>
      <c r="Y6" s="4">
        <f t="shared" si="8"/>
        <v>0.77131109940705767</v>
      </c>
      <c r="Z6" s="2"/>
    </row>
    <row r="7" spans="1:26" x14ac:dyDescent="0.25">
      <c r="A7" s="11">
        <v>6</v>
      </c>
      <c r="B7" s="34">
        <v>101</v>
      </c>
      <c r="C7" s="34">
        <v>41</v>
      </c>
      <c r="D7" s="42">
        <v>50</v>
      </c>
      <c r="E7" s="32">
        <v>3089</v>
      </c>
      <c r="F7" s="32">
        <v>4263</v>
      </c>
      <c r="G7" s="32">
        <v>4373</v>
      </c>
      <c r="H7" s="32">
        <v>10565</v>
      </c>
      <c r="I7" s="32">
        <v>15263</v>
      </c>
      <c r="J7" s="32">
        <v>18761</v>
      </c>
      <c r="K7" s="32">
        <v>5251</v>
      </c>
      <c r="L7" s="32">
        <v>2357</v>
      </c>
      <c r="M7" s="32">
        <v>2274</v>
      </c>
      <c r="N7" s="32">
        <v>8705</v>
      </c>
      <c r="O7" s="32">
        <v>15576</v>
      </c>
      <c r="P7" s="33">
        <v>4541</v>
      </c>
      <c r="Q7" s="49">
        <f t="shared" si="2"/>
        <v>7918.166666666667</v>
      </c>
      <c r="R7" s="3">
        <f t="shared" si="3"/>
        <v>5.3811085248928234E-2</v>
      </c>
      <c r="S7" s="4">
        <f t="shared" si="4"/>
        <v>0.51388799220736558</v>
      </c>
      <c r="T7" s="49">
        <f t="shared" si="5"/>
        <v>7067.833333333333</v>
      </c>
      <c r="U7" s="3">
        <f t="shared" si="0"/>
        <v>4.8032303187844377E-2</v>
      </c>
      <c r="V7" s="4">
        <f t="shared" si="6"/>
        <v>0.19687501769766155</v>
      </c>
      <c r="W7" s="49">
        <f t="shared" si="7"/>
        <v>8768.5</v>
      </c>
      <c r="X7" s="3">
        <f t="shared" si="1"/>
        <v>5.9589867310012076E-2</v>
      </c>
      <c r="Y7" s="4">
        <f t="shared" si="8"/>
        <v>0.8309009667170697</v>
      </c>
      <c r="Z7" s="2"/>
    </row>
    <row r="8" spans="1:26" x14ac:dyDescent="0.25">
      <c r="A8" s="11">
        <v>7</v>
      </c>
      <c r="B8" s="34">
        <v>101</v>
      </c>
      <c r="C8" s="34">
        <v>51</v>
      </c>
      <c r="D8" s="42">
        <v>60</v>
      </c>
      <c r="E8" s="32">
        <v>4029</v>
      </c>
      <c r="F8" s="32">
        <v>5692</v>
      </c>
      <c r="G8" s="32">
        <v>5914</v>
      </c>
      <c r="H8" s="32">
        <v>13884</v>
      </c>
      <c r="I8" s="32">
        <v>17708</v>
      </c>
      <c r="J8" s="32">
        <v>11932</v>
      </c>
      <c r="K8" s="32">
        <v>2164</v>
      </c>
      <c r="L8" s="32">
        <v>1046</v>
      </c>
      <c r="M8" s="32">
        <v>905</v>
      </c>
      <c r="N8" s="32">
        <v>4231</v>
      </c>
      <c r="O8" s="32">
        <v>15734</v>
      </c>
      <c r="P8" s="33">
        <v>6419</v>
      </c>
      <c r="Q8" s="49">
        <f t="shared" si="2"/>
        <v>7471.5</v>
      </c>
      <c r="R8" s="3">
        <f t="shared" si="3"/>
        <v>5.077558232385871E-2</v>
      </c>
      <c r="S8" s="4">
        <f t="shared" si="4"/>
        <v>0.56466357453122429</v>
      </c>
      <c r="T8" s="49">
        <f t="shared" si="5"/>
        <v>8612</v>
      </c>
      <c r="U8" s="3">
        <f t="shared" si="0"/>
        <v>5.8526308635892532E-2</v>
      </c>
      <c r="V8" s="4">
        <f t="shared" si="6"/>
        <v>0.25540132633355406</v>
      </c>
      <c r="W8" s="49">
        <f t="shared" si="7"/>
        <v>6331</v>
      </c>
      <c r="X8" s="3">
        <f t="shared" si="1"/>
        <v>4.3024856011824882E-2</v>
      </c>
      <c r="Y8" s="4">
        <f t="shared" si="8"/>
        <v>0.87392582272889463</v>
      </c>
      <c r="Z8" s="2"/>
    </row>
    <row r="9" spans="1:26" x14ac:dyDescent="0.25">
      <c r="A9" s="11">
        <v>8</v>
      </c>
      <c r="B9" s="34">
        <v>101</v>
      </c>
      <c r="C9" s="34">
        <v>61</v>
      </c>
      <c r="D9" s="43">
        <v>70</v>
      </c>
      <c r="E9" s="32">
        <v>5480</v>
      </c>
      <c r="F9" s="32">
        <v>8365</v>
      </c>
      <c r="G9" s="32">
        <v>8558</v>
      </c>
      <c r="H9" s="32">
        <v>15295</v>
      </c>
      <c r="I9" s="32">
        <v>16496</v>
      </c>
      <c r="J9" s="32">
        <v>6751</v>
      </c>
      <c r="K9" s="32">
        <v>1079</v>
      </c>
      <c r="L9" s="32">
        <v>575</v>
      </c>
      <c r="M9" s="32">
        <v>519</v>
      </c>
      <c r="N9" s="32">
        <v>2049</v>
      </c>
      <c r="O9" s="32">
        <v>14092</v>
      </c>
      <c r="P9" s="33">
        <v>7932</v>
      </c>
      <c r="Q9" s="49">
        <f t="shared" si="2"/>
        <v>7265.916666666667</v>
      </c>
      <c r="R9" s="3">
        <f t="shared" si="3"/>
        <v>4.9378458123085112E-2</v>
      </c>
      <c r="S9" s="4">
        <f t="shared" si="4"/>
        <v>0.61404203265430946</v>
      </c>
      <c r="T9" s="49">
        <f t="shared" si="5"/>
        <v>9953.6666666666661</v>
      </c>
      <c r="U9" s="3">
        <f t="shared" si="0"/>
        <v>6.7644143914552826E-2</v>
      </c>
      <c r="V9" s="4">
        <f t="shared" si="6"/>
        <v>0.32304547024810687</v>
      </c>
      <c r="W9" s="49">
        <f t="shared" si="7"/>
        <v>4578.166666666667</v>
      </c>
      <c r="X9" s="3">
        <f t="shared" si="1"/>
        <v>3.1112772331617376E-2</v>
      </c>
      <c r="Y9" s="4">
        <f t="shared" si="8"/>
        <v>0.90503859506051199</v>
      </c>
      <c r="Z9" s="2"/>
    </row>
    <row r="10" spans="1:26" x14ac:dyDescent="0.25">
      <c r="A10" s="11">
        <v>9</v>
      </c>
      <c r="B10" s="34">
        <v>101</v>
      </c>
      <c r="C10" s="34">
        <v>71</v>
      </c>
      <c r="D10" s="42">
        <v>80</v>
      </c>
      <c r="E10" s="32">
        <v>7037</v>
      </c>
      <c r="F10" s="32">
        <v>9978</v>
      </c>
      <c r="G10" s="32">
        <v>10314</v>
      </c>
      <c r="H10" s="32">
        <v>15239</v>
      </c>
      <c r="I10" s="32">
        <v>14532</v>
      </c>
      <c r="J10" s="32">
        <v>3857</v>
      </c>
      <c r="K10" s="32">
        <v>608</v>
      </c>
      <c r="L10" s="32">
        <v>379</v>
      </c>
      <c r="M10" s="32">
        <v>296</v>
      </c>
      <c r="N10" s="32">
        <v>1159</v>
      </c>
      <c r="O10" s="32">
        <v>12236</v>
      </c>
      <c r="P10" s="33">
        <v>10037</v>
      </c>
      <c r="Q10" s="49">
        <f t="shared" si="2"/>
        <v>7139.333333333333</v>
      </c>
      <c r="R10" s="3">
        <f t="shared" si="3"/>
        <v>4.8518210185924553E-2</v>
      </c>
      <c r="S10" s="4">
        <f t="shared" si="4"/>
        <v>0.66256024284023396</v>
      </c>
      <c r="T10" s="49">
        <f t="shared" si="5"/>
        <v>10806.833333333334</v>
      </c>
      <c r="U10" s="3">
        <f t="shared" si="0"/>
        <v>7.3442181031504641E-2</v>
      </c>
      <c r="V10" s="4">
        <f t="shared" si="6"/>
        <v>0.3964876512796115</v>
      </c>
      <c r="W10" s="49">
        <f t="shared" si="7"/>
        <v>3471.8333333333335</v>
      </c>
      <c r="X10" s="3">
        <f t="shared" si="1"/>
        <v>2.3594239340344443E-2</v>
      </c>
      <c r="Y10" s="4">
        <f t="shared" si="8"/>
        <v>0.92863283440085642</v>
      </c>
      <c r="Z10" s="2"/>
    </row>
    <row r="11" spans="1:26" x14ac:dyDescent="0.25">
      <c r="A11" s="11">
        <v>10</v>
      </c>
      <c r="B11" s="34">
        <v>101</v>
      </c>
      <c r="C11" s="34">
        <v>81</v>
      </c>
      <c r="D11" s="42">
        <v>90</v>
      </c>
      <c r="E11" s="32">
        <v>8950</v>
      </c>
      <c r="F11" s="32">
        <v>11670</v>
      </c>
      <c r="G11" s="32">
        <v>12292</v>
      </c>
      <c r="H11" s="32">
        <v>14396</v>
      </c>
      <c r="I11" s="32">
        <v>11893</v>
      </c>
      <c r="J11" s="32">
        <v>2269</v>
      </c>
      <c r="K11" s="32">
        <v>441</v>
      </c>
      <c r="L11" s="32">
        <v>324</v>
      </c>
      <c r="M11" s="32">
        <v>252</v>
      </c>
      <c r="N11" s="32">
        <v>703</v>
      </c>
      <c r="O11" s="32">
        <v>9619</v>
      </c>
      <c r="P11" s="33">
        <v>11422</v>
      </c>
      <c r="Q11" s="49">
        <f t="shared" si="2"/>
        <v>7019.25</v>
      </c>
      <c r="R11" s="3">
        <f t="shared" si="3"/>
        <v>4.7702135612225825E-2</v>
      </c>
      <c r="S11" s="4">
        <f t="shared" si="4"/>
        <v>0.71026237845245976</v>
      </c>
      <c r="T11" s="49">
        <f t="shared" si="5"/>
        <v>11391.5</v>
      </c>
      <c r="U11" s="3">
        <f t="shared" si="0"/>
        <v>7.7415518442379219E-2</v>
      </c>
      <c r="V11" s="4">
        <f t="shared" si="6"/>
        <v>0.4739031697219907</v>
      </c>
      <c r="W11" s="49">
        <f t="shared" si="7"/>
        <v>2647</v>
      </c>
      <c r="X11" s="3">
        <f t="shared" si="1"/>
        <v>1.7988752782072414E-2</v>
      </c>
      <c r="Y11" s="4">
        <f t="shared" si="8"/>
        <v>0.94662158718292888</v>
      </c>
      <c r="Z11" s="2"/>
    </row>
    <row r="12" spans="1:26" x14ac:dyDescent="0.25">
      <c r="A12" s="11">
        <v>11</v>
      </c>
      <c r="B12" s="34">
        <v>101</v>
      </c>
      <c r="C12" s="34">
        <v>91</v>
      </c>
      <c r="D12" s="42">
        <v>100</v>
      </c>
      <c r="E12" s="32">
        <v>10090</v>
      </c>
      <c r="F12" s="32">
        <v>12589</v>
      </c>
      <c r="G12" s="32">
        <v>12615</v>
      </c>
      <c r="H12" s="32">
        <v>11770</v>
      </c>
      <c r="I12" s="32">
        <v>8901</v>
      </c>
      <c r="J12" s="32">
        <v>1407</v>
      </c>
      <c r="K12" s="32">
        <v>324</v>
      </c>
      <c r="L12" s="32">
        <v>202</v>
      </c>
      <c r="M12" s="32">
        <v>193</v>
      </c>
      <c r="N12" s="32">
        <v>456</v>
      </c>
      <c r="O12" s="32">
        <v>7558</v>
      </c>
      <c r="P12" s="33">
        <v>11795</v>
      </c>
      <c r="Q12" s="49">
        <f t="shared" si="2"/>
        <v>6491.666666666667</v>
      </c>
      <c r="R12" s="3">
        <f t="shared" si="3"/>
        <v>4.4116730944573759E-2</v>
      </c>
      <c r="S12" s="4">
        <f t="shared" si="4"/>
        <v>0.75437910939703356</v>
      </c>
      <c r="T12" s="49">
        <f t="shared" si="5"/>
        <v>11069.5</v>
      </c>
      <c r="U12" s="3">
        <f t="shared" si="0"/>
        <v>7.5227237975500738E-2</v>
      </c>
      <c r="V12" s="4">
        <f t="shared" si="6"/>
        <v>0.54913040769749144</v>
      </c>
      <c r="W12" s="49">
        <f t="shared" si="7"/>
        <v>1913.8333333333333</v>
      </c>
      <c r="X12" s="3">
        <f t="shared" si="1"/>
        <v>1.3006223913646739E-2</v>
      </c>
      <c r="Y12" s="4">
        <f t="shared" si="8"/>
        <v>0.95962781109657558</v>
      </c>
      <c r="Z12" s="2"/>
    </row>
    <row r="13" spans="1:26" x14ac:dyDescent="0.25">
      <c r="A13" s="11">
        <v>12</v>
      </c>
      <c r="B13" s="34">
        <v>101</v>
      </c>
      <c r="C13" s="34">
        <v>101</v>
      </c>
      <c r="D13" s="42">
        <v>110</v>
      </c>
      <c r="E13" s="32">
        <v>11005</v>
      </c>
      <c r="F13" s="32">
        <v>11936</v>
      </c>
      <c r="G13" s="32">
        <v>12084</v>
      </c>
      <c r="H13" s="32">
        <v>9796</v>
      </c>
      <c r="I13" s="32">
        <v>6512</v>
      </c>
      <c r="J13" s="32">
        <v>944</v>
      </c>
      <c r="K13" s="32">
        <v>225</v>
      </c>
      <c r="L13" s="32">
        <v>158</v>
      </c>
      <c r="M13" s="32">
        <v>157</v>
      </c>
      <c r="N13" s="32">
        <v>348</v>
      </c>
      <c r="O13" s="32">
        <v>5848</v>
      </c>
      <c r="P13" s="33">
        <v>11899</v>
      </c>
      <c r="Q13" s="49">
        <f t="shared" si="2"/>
        <v>5909.333333333333</v>
      </c>
      <c r="R13" s="3">
        <f t="shared" si="3"/>
        <v>4.0159250638531631E-2</v>
      </c>
      <c r="S13" s="4">
        <f t="shared" si="4"/>
        <v>0.79453836003556522</v>
      </c>
      <c r="T13" s="49">
        <f t="shared" si="5"/>
        <v>10428</v>
      </c>
      <c r="U13" s="3">
        <f t="shared" si="0"/>
        <v>7.0867666796921427E-2</v>
      </c>
      <c r="V13" s="4">
        <f t="shared" si="6"/>
        <v>0.61999807449441291</v>
      </c>
      <c r="W13" s="49">
        <f t="shared" si="7"/>
        <v>1390.6666666666667</v>
      </c>
      <c r="X13" s="3">
        <f t="shared" si="1"/>
        <v>9.45083448014181E-3</v>
      </c>
      <c r="Y13" s="4">
        <f t="shared" si="8"/>
        <v>0.96907864557671741</v>
      </c>
      <c r="Z13" s="2"/>
    </row>
    <row r="14" spans="1:26" x14ac:dyDescent="0.25">
      <c r="A14" s="11">
        <v>13</v>
      </c>
      <c r="B14" s="34">
        <v>101</v>
      </c>
      <c r="C14" s="34">
        <v>111</v>
      </c>
      <c r="D14" s="42">
        <v>120</v>
      </c>
      <c r="E14" s="32">
        <v>11274</v>
      </c>
      <c r="F14" s="32">
        <v>11418</v>
      </c>
      <c r="G14" s="32">
        <v>11412</v>
      </c>
      <c r="H14" s="32">
        <v>7055</v>
      </c>
      <c r="I14" s="32">
        <v>4478</v>
      </c>
      <c r="J14" s="32">
        <v>586</v>
      </c>
      <c r="K14" s="32">
        <v>164</v>
      </c>
      <c r="L14" s="32">
        <v>125</v>
      </c>
      <c r="M14" s="32">
        <v>102</v>
      </c>
      <c r="N14" s="32">
        <v>208</v>
      </c>
      <c r="O14" s="32">
        <v>4216</v>
      </c>
      <c r="P14" s="33">
        <v>10732</v>
      </c>
      <c r="Q14" s="49">
        <f t="shared" si="2"/>
        <v>5147.5</v>
      </c>
      <c r="R14" s="3">
        <f t="shared" si="3"/>
        <v>3.4981905910735828E-2</v>
      </c>
      <c r="S14" s="4">
        <f t="shared" si="4"/>
        <v>0.82952026594630102</v>
      </c>
      <c r="T14" s="49">
        <f t="shared" si="5"/>
        <v>9351.1666666666661</v>
      </c>
      <c r="U14" s="3">
        <f t="shared" si="0"/>
        <v>6.3549612916744505E-2</v>
      </c>
      <c r="V14" s="4">
        <f t="shared" si="6"/>
        <v>0.68354768741115746</v>
      </c>
      <c r="W14" s="49">
        <f t="shared" si="7"/>
        <v>943.83333333333337</v>
      </c>
      <c r="X14" s="3">
        <f t="shared" si="1"/>
        <v>6.4141989047271182E-3</v>
      </c>
      <c r="Y14" s="4">
        <f t="shared" si="8"/>
        <v>0.97549284448144458</v>
      </c>
      <c r="Z14" s="2"/>
    </row>
    <row r="15" spans="1:26" x14ac:dyDescent="0.25">
      <c r="A15" s="11">
        <v>14</v>
      </c>
      <c r="B15" s="34">
        <v>101</v>
      </c>
      <c r="C15" s="34">
        <v>122</v>
      </c>
      <c r="D15" s="42">
        <v>130</v>
      </c>
      <c r="E15" s="32">
        <v>10216</v>
      </c>
      <c r="F15" s="32">
        <v>9624</v>
      </c>
      <c r="G15" s="32">
        <v>9672</v>
      </c>
      <c r="H15" s="32">
        <v>5544</v>
      </c>
      <c r="I15" s="32">
        <v>3205</v>
      </c>
      <c r="J15" s="32">
        <v>449</v>
      </c>
      <c r="K15" s="32">
        <v>152</v>
      </c>
      <c r="L15" s="32">
        <v>102</v>
      </c>
      <c r="M15" s="32">
        <v>112</v>
      </c>
      <c r="N15" s="32">
        <v>182</v>
      </c>
      <c r="O15" s="32">
        <v>3024</v>
      </c>
      <c r="P15" s="33">
        <v>9663</v>
      </c>
      <c r="Q15" s="49">
        <f t="shared" si="2"/>
        <v>4328.75</v>
      </c>
      <c r="R15" s="3">
        <f t="shared" si="3"/>
        <v>2.9417761090062691E-2</v>
      </c>
      <c r="S15" s="4">
        <f t="shared" si="4"/>
        <v>0.85893802703636368</v>
      </c>
      <c r="T15" s="49">
        <f t="shared" si="5"/>
        <v>7957.166666666667</v>
      </c>
      <c r="U15" s="3">
        <f t="shared" si="0"/>
        <v>5.4076125429699202E-2</v>
      </c>
      <c r="V15" s="4">
        <f t="shared" si="6"/>
        <v>0.73762381284085665</v>
      </c>
      <c r="W15" s="49">
        <f t="shared" si="7"/>
        <v>700.33333333333337</v>
      </c>
      <c r="X15" s="3">
        <f t="shared" si="1"/>
        <v>4.7593967504261613E-3</v>
      </c>
      <c r="Y15" s="4">
        <f t="shared" si="8"/>
        <v>0.98025224123187071</v>
      </c>
      <c r="Z15" s="2"/>
    </row>
    <row r="16" spans="1:26" x14ac:dyDescent="0.25">
      <c r="A16" s="11">
        <v>15</v>
      </c>
      <c r="B16" s="34">
        <v>101</v>
      </c>
      <c r="C16" s="34">
        <v>131</v>
      </c>
      <c r="D16" s="42">
        <v>140</v>
      </c>
      <c r="E16" s="32">
        <v>9609</v>
      </c>
      <c r="F16" s="32">
        <v>8478</v>
      </c>
      <c r="G16" s="32">
        <v>8462</v>
      </c>
      <c r="H16" s="32">
        <v>3852</v>
      </c>
      <c r="I16" s="32">
        <v>2066</v>
      </c>
      <c r="J16" s="32">
        <v>354</v>
      </c>
      <c r="K16" s="32">
        <v>152</v>
      </c>
      <c r="L16" s="32">
        <v>102</v>
      </c>
      <c r="M16" s="32">
        <v>109</v>
      </c>
      <c r="N16" s="32">
        <v>154</v>
      </c>
      <c r="O16" s="32">
        <v>2211</v>
      </c>
      <c r="P16" s="33">
        <v>8064</v>
      </c>
      <c r="Q16" s="49">
        <f t="shared" si="2"/>
        <v>3634.4166666666665</v>
      </c>
      <c r="R16" s="3">
        <f t="shared" si="3"/>
        <v>2.4699139752062838E-2</v>
      </c>
      <c r="S16" s="4">
        <f t="shared" si="4"/>
        <v>0.88363716678842652</v>
      </c>
      <c r="T16" s="49">
        <f t="shared" si="5"/>
        <v>6779.333333333333</v>
      </c>
      <c r="U16" s="3">
        <f t="shared" si="0"/>
        <v>4.6071685440346115E-2</v>
      </c>
      <c r="V16" s="4">
        <f t="shared" si="6"/>
        <v>0.78369549828120277</v>
      </c>
      <c r="W16" s="49">
        <f t="shared" si="7"/>
        <v>489.5</v>
      </c>
      <c r="X16" s="3">
        <f t="shared" si="1"/>
        <v>3.3265940637795415E-3</v>
      </c>
      <c r="Y16" s="4">
        <f t="shared" si="8"/>
        <v>0.98357883529565027</v>
      </c>
      <c r="Z16" s="2"/>
    </row>
    <row r="17" spans="1:26" x14ac:dyDescent="0.25">
      <c r="A17" s="11">
        <v>16</v>
      </c>
      <c r="B17" s="34">
        <v>101</v>
      </c>
      <c r="C17" s="34">
        <v>141</v>
      </c>
      <c r="D17" s="42">
        <v>150</v>
      </c>
      <c r="E17" s="32">
        <v>8355</v>
      </c>
      <c r="F17" s="32">
        <v>7023</v>
      </c>
      <c r="G17" s="32">
        <v>6789</v>
      </c>
      <c r="H17" s="32">
        <v>2803</v>
      </c>
      <c r="I17" s="32">
        <v>1532</v>
      </c>
      <c r="J17" s="32">
        <v>275</v>
      </c>
      <c r="K17" s="32">
        <v>128</v>
      </c>
      <c r="L17" s="32">
        <v>111</v>
      </c>
      <c r="M17" s="32">
        <v>96</v>
      </c>
      <c r="N17" s="32">
        <v>124</v>
      </c>
      <c r="O17" s="32">
        <v>1659</v>
      </c>
      <c r="P17" s="33">
        <v>6900</v>
      </c>
      <c r="Q17" s="49">
        <f t="shared" si="2"/>
        <v>2982.9166666666665</v>
      </c>
      <c r="R17" s="3">
        <f t="shared" si="3"/>
        <v>2.0271609552773011E-2</v>
      </c>
      <c r="S17" s="4">
        <f t="shared" si="4"/>
        <v>0.90390877634119948</v>
      </c>
      <c r="T17" s="49">
        <f t="shared" si="5"/>
        <v>5588.166666666667</v>
      </c>
      <c r="U17" s="3">
        <f t="shared" si="0"/>
        <v>3.7976633423379022E-2</v>
      </c>
      <c r="V17" s="4">
        <f t="shared" si="6"/>
        <v>0.82167213170458175</v>
      </c>
      <c r="W17" s="49">
        <f t="shared" si="7"/>
        <v>377.66666666666669</v>
      </c>
      <c r="X17" s="3">
        <f t="shared" si="1"/>
        <v>2.5665856821669871E-3</v>
      </c>
      <c r="Y17" s="4">
        <f t="shared" si="8"/>
        <v>0.98614542097781721</v>
      </c>
      <c r="Z17" s="2"/>
    </row>
    <row r="18" spans="1:26" x14ac:dyDescent="0.25">
      <c r="A18" s="11">
        <v>17</v>
      </c>
      <c r="B18" s="34">
        <v>101</v>
      </c>
      <c r="C18" s="34">
        <v>151</v>
      </c>
      <c r="D18" s="42">
        <v>160</v>
      </c>
      <c r="E18" s="32">
        <v>7114</v>
      </c>
      <c r="F18" s="32">
        <v>5581</v>
      </c>
      <c r="G18" s="32">
        <v>5472</v>
      </c>
      <c r="H18" s="32">
        <v>2059</v>
      </c>
      <c r="I18" s="32">
        <v>1146</v>
      </c>
      <c r="J18" s="32">
        <v>172</v>
      </c>
      <c r="K18" s="32">
        <v>99</v>
      </c>
      <c r="L18" s="32">
        <v>87</v>
      </c>
      <c r="M18" s="32">
        <v>58</v>
      </c>
      <c r="N18" s="32">
        <v>106</v>
      </c>
      <c r="O18" s="32">
        <v>1149</v>
      </c>
      <c r="P18" s="33">
        <v>5492</v>
      </c>
      <c r="Q18" s="49">
        <f t="shared" si="2"/>
        <v>2377.9166666666665</v>
      </c>
      <c r="R18" s="3">
        <f t="shared" si="3"/>
        <v>1.6160088799787059E-2</v>
      </c>
      <c r="S18" s="4">
        <f t="shared" si="4"/>
        <v>0.92006886514098651</v>
      </c>
      <c r="T18" s="49">
        <f t="shared" si="5"/>
        <v>4477.833333333333</v>
      </c>
      <c r="U18" s="3">
        <f t="shared" si="0"/>
        <v>3.0430916823821888E-2</v>
      </c>
      <c r="V18" s="4">
        <f t="shared" si="6"/>
        <v>0.85210304852840368</v>
      </c>
      <c r="W18" s="49">
        <f t="shared" si="7"/>
        <v>278</v>
      </c>
      <c r="X18" s="3">
        <f t="shared" si="1"/>
        <v>1.8892607757522218E-3</v>
      </c>
      <c r="Y18" s="4">
        <f t="shared" si="8"/>
        <v>0.98803468175356945</v>
      </c>
      <c r="Z18" s="2"/>
    </row>
    <row r="19" spans="1:26" x14ac:dyDescent="0.25">
      <c r="A19" s="11">
        <v>18</v>
      </c>
      <c r="B19" s="34">
        <v>101</v>
      </c>
      <c r="C19" s="34">
        <v>161</v>
      </c>
      <c r="D19" s="42">
        <v>170</v>
      </c>
      <c r="E19" s="32">
        <v>6255</v>
      </c>
      <c r="F19" s="32">
        <v>4469</v>
      </c>
      <c r="G19" s="32">
        <v>4449</v>
      </c>
      <c r="H19" s="32">
        <v>1517</v>
      </c>
      <c r="I19" s="32">
        <v>880</v>
      </c>
      <c r="J19" s="32">
        <v>165</v>
      </c>
      <c r="K19" s="32">
        <v>105</v>
      </c>
      <c r="L19" s="32">
        <v>67</v>
      </c>
      <c r="M19" s="32">
        <v>79</v>
      </c>
      <c r="N19" s="32">
        <v>85</v>
      </c>
      <c r="O19" s="32">
        <v>906</v>
      </c>
      <c r="P19" s="33">
        <v>4427</v>
      </c>
      <c r="Q19" s="49">
        <f t="shared" si="2"/>
        <v>1950.3333333333333</v>
      </c>
      <c r="R19" s="3">
        <f t="shared" si="3"/>
        <v>1.3254274339240105E-2</v>
      </c>
      <c r="S19" s="4">
        <f t="shared" si="4"/>
        <v>0.9333231394802266</v>
      </c>
      <c r="T19" s="49">
        <f t="shared" si="5"/>
        <v>3670.5</v>
      </c>
      <c r="U19" s="3">
        <f t="shared" si="0"/>
        <v>2.494435855179326E-2</v>
      </c>
      <c r="V19" s="4">
        <f t="shared" si="6"/>
        <v>0.87704740708019691</v>
      </c>
      <c r="W19" s="49">
        <f t="shared" si="7"/>
        <v>230.16666666666666</v>
      </c>
      <c r="X19" s="3">
        <f t="shared" si="1"/>
        <v>1.5641901266869413E-3</v>
      </c>
      <c r="Y19" s="4">
        <f t="shared" si="8"/>
        <v>0.98959887188025641</v>
      </c>
      <c r="Z19" s="2"/>
    </row>
    <row r="20" spans="1:26" x14ac:dyDescent="0.25">
      <c r="A20" s="11">
        <v>19</v>
      </c>
      <c r="B20" s="34">
        <v>101</v>
      </c>
      <c r="C20" s="34">
        <v>171</v>
      </c>
      <c r="D20" s="42">
        <v>180</v>
      </c>
      <c r="E20" s="32">
        <v>5147</v>
      </c>
      <c r="F20" s="32">
        <v>3535</v>
      </c>
      <c r="G20" s="32">
        <v>3363</v>
      </c>
      <c r="H20" s="32">
        <v>1173</v>
      </c>
      <c r="I20" s="32">
        <v>697</v>
      </c>
      <c r="J20" s="32">
        <v>159</v>
      </c>
      <c r="K20" s="32">
        <v>95</v>
      </c>
      <c r="L20" s="32">
        <v>67</v>
      </c>
      <c r="M20" s="32">
        <v>65</v>
      </c>
      <c r="N20" s="32">
        <v>73</v>
      </c>
      <c r="O20" s="32">
        <v>704</v>
      </c>
      <c r="P20" s="33">
        <v>3647</v>
      </c>
      <c r="Q20" s="49">
        <f t="shared" si="2"/>
        <v>1560.4166666666667</v>
      </c>
      <c r="R20" s="3">
        <f t="shared" si="3"/>
        <v>1.0604438856702742E-2</v>
      </c>
      <c r="S20" s="4">
        <f t="shared" si="4"/>
        <v>0.94392757833692931</v>
      </c>
      <c r="T20" s="49">
        <f t="shared" si="5"/>
        <v>2928.1666666666665</v>
      </c>
      <c r="U20" s="3">
        <f t="shared" si="0"/>
        <v>1.9899533914382952E-2</v>
      </c>
      <c r="V20" s="4">
        <f t="shared" si="6"/>
        <v>0.89694694099457983</v>
      </c>
      <c r="W20" s="49">
        <f t="shared" si="7"/>
        <v>192.66666666666666</v>
      </c>
      <c r="X20" s="3">
        <f t="shared" si="1"/>
        <v>1.309343799022523E-3</v>
      </c>
      <c r="Y20" s="4">
        <f t="shared" si="8"/>
        <v>0.99090821567927889</v>
      </c>
      <c r="Z20" s="2"/>
    </row>
    <row r="21" spans="1:26" x14ac:dyDescent="0.25">
      <c r="A21" s="11">
        <v>20</v>
      </c>
      <c r="B21" s="34">
        <v>101</v>
      </c>
      <c r="C21" s="34">
        <v>181</v>
      </c>
      <c r="D21" s="42">
        <v>190</v>
      </c>
      <c r="E21" s="32">
        <v>4092</v>
      </c>
      <c r="F21" s="32">
        <v>2829</v>
      </c>
      <c r="G21" s="32">
        <v>2666</v>
      </c>
      <c r="H21" s="32">
        <v>891</v>
      </c>
      <c r="I21" s="32">
        <v>534</v>
      </c>
      <c r="J21" s="32">
        <v>140</v>
      </c>
      <c r="K21" s="32">
        <v>68</v>
      </c>
      <c r="L21" s="32">
        <v>46</v>
      </c>
      <c r="M21" s="32">
        <v>61</v>
      </c>
      <c r="N21" s="32">
        <v>59</v>
      </c>
      <c r="O21" s="32">
        <v>524</v>
      </c>
      <c r="P21" s="33">
        <v>2792</v>
      </c>
      <c r="Q21" s="49">
        <f t="shared" si="2"/>
        <v>1225.1666666666667</v>
      </c>
      <c r="R21" s="3">
        <f t="shared" si="3"/>
        <v>8.3261126873828417E-3</v>
      </c>
      <c r="S21" s="4">
        <f t="shared" si="4"/>
        <v>0.95225369102431212</v>
      </c>
      <c r="T21" s="49">
        <f t="shared" si="5"/>
        <v>2299</v>
      </c>
      <c r="U21" s="3">
        <f t="shared" si="0"/>
        <v>1.5623778861346601E-2</v>
      </c>
      <c r="V21" s="4">
        <f t="shared" si="6"/>
        <v>0.91257071985592642</v>
      </c>
      <c r="W21" s="49">
        <f t="shared" si="7"/>
        <v>151.33333333333334</v>
      </c>
      <c r="X21" s="3">
        <f t="shared" si="1"/>
        <v>1.0284465134190752E-3</v>
      </c>
      <c r="Y21" s="4">
        <f t="shared" si="8"/>
        <v>0.99193666219269794</v>
      </c>
      <c r="Z21" s="2"/>
    </row>
    <row r="22" spans="1:26" x14ac:dyDescent="0.25">
      <c r="A22" s="11">
        <v>21</v>
      </c>
      <c r="B22" s="34">
        <v>101</v>
      </c>
      <c r="C22" s="34">
        <v>191</v>
      </c>
      <c r="D22" s="42">
        <v>200</v>
      </c>
      <c r="E22" s="32">
        <v>3359</v>
      </c>
      <c r="F22" s="32">
        <v>2297</v>
      </c>
      <c r="G22" s="32">
        <v>2079</v>
      </c>
      <c r="H22" s="32">
        <v>675</v>
      </c>
      <c r="I22" s="32">
        <v>409</v>
      </c>
      <c r="J22" s="32">
        <v>118</v>
      </c>
      <c r="K22" s="32">
        <v>78</v>
      </c>
      <c r="L22" s="32">
        <v>57</v>
      </c>
      <c r="M22" s="32">
        <v>60</v>
      </c>
      <c r="N22" s="32">
        <v>57</v>
      </c>
      <c r="O22" s="32">
        <v>448</v>
      </c>
      <c r="P22" s="33">
        <v>2329</v>
      </c>
      <c r="Q22" s="49">
        <f t="shared" si="2"/>
        <v>997.16666666666663</v>
      </c>
      <c r="R22" s="3">
        <f t="shared" si="3"/>
        <v>6.7766470151831779E-3</v>
      </c>
      <c r="S22" s="4">
        <f t="shared" si="4"/>
        <v>0.95903033803949533</v>
      </c>
      <c r="T22" s="49">
        <f t="shared" si="5"/>
        <v>1864.5</v>
      </c>
      <c r="U22" s="3">
        <f t="shared" si="0"/>
        <v>1.2670959411474876E-2</v>
      </c>
      <c r="V22" s="4">
        <f t="shared" si="6"/>
        <v>0.92524167926740131</v>
      </c>
      <c r="W22" s="49">
        <f t="shared" si="7"/>
        <v>129.83333333333334</v>
      </c>
      <c r="X22" s="3">
        <f t="shared" si="1"/>
        <v>8.8233461889147531E-4</v>
      </c>
      <c r="Y22" s="4">
        <f t="shared" si="8"/>
        <v>0.99281899681158936</v>
      </c>
      <c r="Z22" s="2"/>
    </row>
    <row r="23" spans="1:26" x14ac:dyDescent="0.25">
      <c r="A23" s="11">
        <v>22</v>
      </c>
      <c r="B23" s="34">
        <v>101</v>
      </c>
      <c r="C23" s="34">
        <v>201</v>
      </c>
      <c r="D23" s="42">
        <v>210</v>
      </c>
      <c r="E23" s="32">
        <v>2715</v>
      </c>
      <c r="F23" s="32">
        <v>1771</v>
      </c>
      <c r="G23" s="32">
        <v>1605</v>
      </c>
      <c r="H23" s="32">
        <v>580</v>
      </c>
      <c r="I23" s="32">
        <v>332</v>
      </c>
      <c r="J23" s="32">
        <v>104</v>
      </c>
      <c r="K23" s="32">
        <v>58</v>
      </c>
      <c r="L23" s="32">
        <v>41</v>
      </c>
      <c r="M23" s="32">
        <v>41</v>
      </c>
      <c r="N23" s="32">
        <v>70</v>
      </c>
      <c r="O23" s="32">
        <v>339</v>
      </c>
      <c r="P23" s="33">
        <v>1791</v>
      </c>
      <c r="Q23" s="49">
        <f t="shared" si="2"/>
        <v>787.25</v>
      </c>
      <c r="R23" s="3">
        <f t="shared" si="3"/>
        <v>5.3500739054350224E-3</v>
      </c>
      <c r="S23" s="4">
        <f t="shared" si="4"/>
        <v>0.9643804119449304</v>
      </c>
      <c r="T23" s="49">
        <f t="shared" si="5"/>
        <v>1466.8333333333333</v>
      </c>
      <c r="U23" s="3">
        <f t="shared" si="0"/>
        <v>9.9684556878868666E-3</v>
      </c>
      <c r="V23" s="4">
        <f t="shared" si="6"/>
        <v>0.93521013495528815</v>
      </c>
      <c r="W23" s="49">
        <f t="shared" si="7"/>
        <v>107.66666666666667</v>
      </c>
      <c r="X23" s="3">
        <f t="shared" si="1"/>
        <v>7.3169212298317468E-4</v>
      </c>
      <c r="Y23" s="4">
        <f t="shared" si="8"/>
        <v>0.99355068893457255</v>
      </c>
      <c r="Z23" s="2"/>
    </row>
    <row r="24" spans="1:26" x14ac:dyDescent="0.25">
      <c r="A24" s="11">
        <v>23</v>
      </c>
      <c r="B24" s="34">
        <v>101</v>
      </c>
      <c r="C24" s="34">
        <v>211</v>
      </c>
      <c r="D24" s="42">
        <v>220</v>
      </c>
      <c r="E24" s="32">
        <v>2263</v>
      </c>
      <c r="F24" s="32">
        <v>1435</v>
      </c>
      <c r="G24" s="32">
        <v>1311</v>
      </c>
      <c r="H24" s="32">
        <v>460</v>
      </c>
      <c r="I24" s="32">
        <v>280</v>
      </c>
      <c r="J24" s="32">
        <v>91</v>
      </c>
      <c r="K24" s="32">
        <v>62</v>
      </c>
      <c r="L24" s="32">
        <v>35</v>
      </c>
      <c r="M24" s="32">
        <v>40</v>
      </c>
      <c r="N24" s="32">
        <v>42</v>
      </c>
      <c r="O24" s="32">
        <v>300</v>
      </c>
      <c r="P24" s="33">
        <v>1440</v>
      </c>
      <c r="Q24" s="49">
        <f t="shared" si="2"/>
        <v>646.58333333333337</v>
      </c>
      <c r="R24" s="3">
        <f t="shared" si="3"/>
        <v>4.3941170141071602E-3</v>
      </c>
      <c r="S24" s="4">
        <f t="shared" si="4"/>
        <v>0.9687745289590376</v>
      </c>
      <c r="T24" s="49">
        <f t="shared" si="5"/>
        <v>1201.5</v>
      </c>
      <c r="U24" s="3">
        <f t="shared" si="0"/>
        <v>8.1652763383679612E-3</v>
      </c>
      <c r="V24" s="4">
        <f t="shared" si="6"/>
        <v>0.9433754112936561</v>
      </c>
      <c r="W24" s="49">
        <f t="shared" si="7"/>
        <v>91.666666666666671</v>
      </c>
      <c r="X24" s="3">
        <f t="shared" si="1"/>
        <v>6.2295768984635608E-4</v>
      </c>
      <c r="Y24" s="4">
        <f t="shared" si="8"/>
        <v>0.99417364662441887</v>
      </c>
      <c r="Z24" s="2"/>
    </row>
    <row r="25" spans="1:26" x14ac:dyDescent="0.25">
      <c r="A25" s="11">
        <v>24</v>
      </c>
      <c r="B25" s="34">
        <v>101</v>
      </c>
      <c r="C25" s="34">
        <v>221</v>
      </c>
      <c r="D25" s="42">
        <v>230</v>
      </c>
      <c r="E25" s="32">
        <v>1805</v>
      </c>
      <c r="F25" s="32">
        <v>1176</v>
      </c>
      <c r="G25" s="32">
        <v>1084</v>
      </c>
      <c r="H25" s="32">
        <v>367</v>
      </c>
      <c r="I25" s="32">
        <v>253</v>
      </c>
      <c r="J25" s="32">
        <v>83</v>
      </c>
      <c r="K25" s="32">
        <v>55</v>
      </c>
      <c r="L25" s="32">
        <v>36</v>
      </c>
      <c r="M25" s="32">
        <v>36</v>
      </c>
      <c r="N25" s="32">
        <v>47</v>
      </c>
      <c r="O25" s="32">
        <v>224</v>
      </c>
      <c r="P25" s="33">
        <v>1106</v>
      </c>
      <c r="Q25" s="49">
        <f t="shared" si="2"/>
        <v>522.66666666666663</v>
      </c>
      <c r="R25" s="3">
        <f t="shared" si="3"/>
        <v>3.5519914824694038E-3</v>
      </c>
      <c r="S25" s="4">
        <f t="shared" si="4"/>
        <v>0.97232652044150703</v>
      </c>
      <c r="T25" s="49">
        <f t="shared" si="5"/>
        <v>960.33333333333337</v>
      </c>
      <c r="U25" s="3">
        <f t="shared" si="0"/>
        <v>6.526331288899458E-3</v>
      </c>
      <c r="V25" s="4">
        <f t="shared" si="6"/>
        <v>0.94990174258255555</v>
      </c>
      <c r="W25" s="49">
        <f t="shared" si="7"/>
        <v>85</v>
      </c>
      <c r="X25" s="3">
        <f t="shared" si="1"/>
        <v>5.7765167603934841E-4</v>
      </c>
      <c r="Y25" s="4">
        <f t="shared" si="8"/>
        <v>0.99475129830045828</v>
      </c>
      <c r="Z25" s="2"/>
    </row>
    <row r="26" spans="1:26" x14ac:dyDescent="0.25">
      <c r="A26" s="11">
        <v>25</v>
      </c>
      <c r="B26" s="34">
        <v>101</v>
      </c>
      <c r="C26" s="34">
        <v>231</v>
      </c>
      <c r="D26" s="42">
        <v>240</v>
      </c>
      <c r="E26" s="32">
        <v>1523</v>
      </c>
      <c r="F26" s="32">
        <v>938</v>
      </c>
      <c r="G26" s="32">
        <v>915</v>
      </c>
      <c r="H26" s="32">
        <v>310</v>
      </c>
      <c r="I26" s="32">
        <v>217</v>
      </c>
      <c r="J26" s="32">
        <v>77</v>
      </c>
      <c r="K26" s="32">
        <v>35</v>
      </c>
      <c r="L26" s="32">
        <v>33</v>
      </c>
      <c r="M26" s="32">
        <v>29</v>
      </c>
      <c r="N26" s="32">
        <v>39</v>
      </c>
      <c r="O26" s="32">
        <v>208</v>
      </c>
      <c r="P26" s="33">
        <v>932</v>
      </c>
      <c r="Q26" s="49">
        <f t="shared" si="2"/>
        <v>438</v>
      </c>
      <c r="R26" s="3">
        <f t="shared" si="3"/>
        <v>2.9766051071204065E-3</v>
      </c>
      <c r="S26" s="4">
        <f t="shared" si="4"/>
        <v>0.97530312554862741</v>
      </c>
      <c r="T26" s="49">
        <f t="shared" si="5"/>
        <v>804.33333333333337</v>
      </c>
      <c r="U26" s="3">
        <f t="shared" si="0"/>
        <v>5.466170565815478E-3</v>
      </c>
      <c r="V26" s="4">
        <f t="shared" si="6"/>
        <v>0.955367913148371</v>
      </c>
      <c r="W26" s="49">
        <f t="shared" si="7"/>
        <v>71.666666666666671</v>
      </c>
      <c r="X26" s="3">
        <f t="shared" si="1"/>
        <v>4.87039648425333E-4</v>
      </c>
      <c r="Y26" s="4">
        <f t="shared" si="8"/>
        <v>0.99523833794888361</v>
      </c>
      <c r="Z26" s="2"/>
    </row>
    <row r="27" spans="1:26" x14ac:dyDescent="0.25">
      <c r="A27" s="11">
        <v>26</v>
      </c>
      <c r="B27" s="34">
        <v>101</v>
      </c>
      <c r="C27" s="34">
        <v>241</v>
      </c>
      <c r="D27" s="42">
        <v>250</v>
      </c>
      <c r="E27" s="32">
        <v>1257</v>
      </c>
      <c r="F27" s="32">
        <v>835</v>
      </c>
      <c r="G27" s="32">
        <v>734</v>
      </c>
      <c r="H27" s="32">
        <v>256</v>
      </c>
      <c r="I27" s="32">
        <v>166</v>
      </c>
      <c r="J27" s="32">
        <v>55</v>
      </c>
      <c r="K27" s="32">
        <v>42</v>
      </c>
      <c r="L27" s="32">
        <v>19</v>
      </c>
      <c r="M27" s="32">
        <v>27</v>
      </c>
      <c r="N27" s="32">
        <v>33</v>
      </c>
      <c r="O27" s="32">
        <v>170</v>
      </c>
      <c r="P27" s="33">
        <v>778</v>
      </c>
      <c r="Q27" s="49">
        <f t="shared" si="2"/>
        <v>364.33333333333331</v>
      </c>
      <c r="R27" s="3">
        <f t="shared" si="3"/>
        <v>2.4759736545529711E-3</v>
      </c>
      <c r="S27" s="4">
        <f t="shared" si="4"/>
        <v>0.9777790992031804</v>
      </c>
      <c r="T27" s="49">
        <f t="shared" si="5"/>
        <v>671.66666666666663</v>
      </c>
      <c r="U27" s="3">
        <f t="shared" si="0"/>
        <v>4.5645808910560245E-3</v>
      </c>
      <c r="V27" s="4">
        <f t="shared" si="6"/>
        <v>0.95993249403942704</v>
      </c>
      <c r="W27" s="49">
        <f t="shared" si="7"/>
        <v>57</v>
      </c>
      <c r="X27" s="3">
        <f t="shared" si="1"/>
        <v>3.8736641804991596E-4</v>
      </c>
      <c r="Y27" s="4">
        <f t="shared" si="8"/>
        <v>0.99562570436693354</v>
      </c>
      <c r="Z27" s="2"/>
    </row>
    <row r="28" spans="1:26" x14ac:dyDescent="0.25">
      <c r="A28" s="11">
        <v>27</v>
      </c>
      <c r="B28" s="34">
        <v>101</v>
      </c>
      <c r="C28" s="34">
        <v>251</v>
      </c>
      <c r="D28" s="42">
        <v>260</v>
      </c>
      <c r="E28" s="32">
        <v>961</v>
      </c>
      <c r="F28" s="32">
        <v>629</v>
      </c>
      <c r="G28" s="32">
        <v>584</v>
      </c>
      <c r="H28" s="32">
        <v>250</v>
      </c>
      <c r="I28" s="32">
        <v>138</v>
      </c>
      <c r="J28" s="32">
        <v>59</v>
      </c>
      <c r="K28" s="32">
        <v>35</v>
      </c>
      <c r="L28" s="32">
        <v>21</v>
      </c>
      <c r="M28" s="32">
        <v>29</v>
      </c>
      <c r="N28" s="32">
        <v>25</v>
      </c>
      <c r="O28" s="32">
        <v>138</v>
      </c>
      <c r="P28" s="33">
        <v>666</v>
      </c>
      <c r="Q28" s="49">
        <f t="shared" si="2"/>
        <v>294.58333333333331</v>
      </c>
      <c r="R28" s="3">
        <f t="shared" si="3"/>
        <v>2.0019594850971528E-3</v>
      </c>
      <c r="S28" s="4">
        <f t="shared" si="4"/>
        <v>0.97978105868827758</v>
      </c>
      <c r="T28" s="49">
        <f t="shared" si="5"/>
        <v>538</v>
      </c>
      <c r="U28" s="3">
        <f t="shared" si="0"/>
        <v>3.6561953142255207E-3</v>
      </c>
      <c r="V28" s="4">
        <f t="shared" si="6"/>
        <v>0.96358868935365261</v>
      </c>
      <c r="W28" s="49">
        <f t="shared" si="7"/>
        <v>51.166666666666664</v>
      </c>
      <c r="X28" s="3">
        <f t="shared" si="1"/>
        <v>3.4772365596878421E-4</v>
      </c>
      <c r="Y28" s="4">
        <f t="shared" si="8"/>
        <v>0.99597342802290234</v>
      </c>
      <c r="Z28" s="2"/>
    </row>
    <row r="29" spans="1:26" x14ac:dyDescent="0.25">
      <c r="A29" s="11">
        <v>28</v>
      </c>
      <c r="B29" s="34">
        <v>101</v>
      </c>
      <c r="C29" s="34">
        <v>261</v>
      </c>
      <c r="D29" s="42">
        <v>270</v>
      </c>
      <c r="E29" s="32">
        <v>847</v>
      </c>
      <c r="F29" s="32">
        <v>520</v>
      </c>
      <c r="G29" s="32">
        <v>487</v>
      </c>
      <c r="H29" s="32">
        <v>200</v>
      </c>
      <c r="I29" s="32">
        <v>156</v>
      </c>
      <c r="J29" s="32">
        <v>60</v>
      </c>
      <c r="K29" s="32">
        <v>27</v>
      </c>
      <c r="L29" s="32">
        <v>24</v>
      </c>
      <c r="M29" s="32">
        <v>23</v>
      </c>
      <c r="N29" s="32">
        <v>28</v>
      </c>
      <c r="O29" s="32">
        <v>145</v>
      </c>
      <c r="P29" s="33">
        <v>543</v>
      </c>
      <c r="Q29" s="49">
        <f t="shared" si="2"/>
        <v>255</v>
      </c>
      <c r="R29" s="3">
        <f t="shared" si="3"/>
        <v>1.7329550281180448E-3</v>
      </c>
      <c r="S29" s="4">
        <f t="shared" si="4"/>
        <v>0.98151401371639568</v>
      </c>
      <c r="T29" s="49">
        <f t="shared" si="5"/>
        <v>457</v>
      </c>
      <c r="U29" s="3">
        <f t="shared" si="0"/>
        <v>3.1057272464703771E-3</v>
      </c>
      <c r="V29" s="4">
        <f t="shared" si="6"/>
        <v>0.96669441660012301</v>
      </c>
      <c r="W29" s="49">
        <f t="shared" si="7"/>
        <v>53</v>
      </c>
      <c r="X29" s="3">
        <f t="shared" si="1"/>
        <v>3.6018280976571137E-4</v>
      </c>
      <c r="Y29" s="4">
        <f t="shared" si="8"/>
        <v>0.99633361083266803</v>
      </c>
      <c r="Z29" s="2"/>
    </row>
    <row r="30" spans="1:26" x14ac:dyDescent="0.25">
      <c r="A30" s="11">
        <v>29</v>
      </c>
      <c r="B30" s="34">
        <v>101</v>
      </c>
      <c r="C30" s="34">
        <v>271</v>
      </c>
      <c r="D30" s="42">
        <v>280</v>
      </c>
      <c r="E30" s="32">
        <v>739</v>
      </c>
      <c r="F30" s="32">
        <v>468</v>
      </c>
      <c r="G30" s="32">
        <v>431</v>
      </c>
      <c r="H30" s="32">
        <v>180</v>
      </c>
      <c r="I30" s="32">
        <v>126</v>
      </c>
      <c r="J30" s="32">
        <v>50</v>
      </c>
      <c r="K30" s="32">
        <v>27</v>
      </c>
      <c r="L30" s="32">
        <v>21</v>
      </c>
      <c r="M30" s="32">
        <v>13</v>
      </c>
      <c r="N30" s="32">
        <v>22</v>
      </c>
      <c r="O30" s="32">
        <v>106</v>
      </c>
      <c r="P30" s="33">
        <v>435</v>
      </c>
      <c r="Q30" s="49">
        <f t="shared" si="2"/>
        <v>218.16666666666666</v>
      </c>
      <c r="R30" s="3">
        <f t="shared" si="3"/>
        <v>1.4826393018343271E-3</v>
      </c>
      <c r="S30" s="4">
        <f t="shared" si="4"/>
        <v>0.98299665301823003</v>
      </c>
      <c r="T30" s="49">
        <f t="shared" si="5"/>
        <v>393.16666666666669</v>
      </c>
      <c r="U30" s="3">
        <f t="shared" si="0"/>
        <v>2.6719221642682784E-3</v>
      </c>
      <c r="V30" s="4">
        <f t="shared" si="6"/>
        <v>0.96936633876439127</v>
      </c>
      <c r="W30" s="49">
        <f t="shared" si="7"/>
        <v>43.166666666666664</v>
      </c>
      <c r="X30" s="3">
        <f t="shared" si="1"/>
        <v>2.9335643940037496E-4</v>
      </c>
      <c r="Y30" s="4">
        <f t="shared" si="8"/>
        <v>0.99662696727206845</v>
      </c>
      <c r="Z30" s="2"/>
    </row>
    <row r="31" spans="1:26" x14ac:dyDescent="0.25">
      <c r="A31" s="11">
        <v>30</v>
      </c>
      <c r="B31" s="34">
        <v>101</v>
      </c>
      <c r="C31" s="34">
        <v>281</v>
      </c>
      <c r="D31" s="42">
        <v>290</v>
      </c>
      <c r="E31" s="32">
        <v>631</v>
      </c>
      <c r="F31" s="32">
        <v>391</v>
      </c>
      <c r="G31" s="32">
        <v>382</v>
      </c>
      <c r="H31" s="32">
        <v>144</v>
      </c>
      <c r="I31" s="32">
        <v>107</v>
      </c>
      <c r="J31" s="32">
        <v>30</v>
      </c>
      <c r="K31" s="32">
        <v>18</v>
      </c>
      <c r="L31" s="32">
        <v>13</v>
      </c>
      <c r="M31" s="32">
        <v>17</v>
      </c>
      <c r="N31" s="32">
        <v>19</v>
      </c>
      <c r="O31" s="32">
        <v>113</v>
      </c>
      <c r="P31" s="33">
        <v>375</v>
      </c>
      <c r="Q31" s="49">
        <f t="shared" si="2"/>
        <v>186.66666666666666</v>
      </c>
      <c r="R31" s="3">
        <f t="shared" si="3"/>
        <v>1.2685683865962158E-3</v>
      </c>
      <c r="S31" s="4">
        <f t="shared" si="4"/>
        <v>0.9842652214048262</v>
      </c>
      <c r="T31" s="49">
        <f t="shared" si="5"/>
        <v>339.33333333333331</v>
      </c>
      <c r="U31" s="3">
        <f t="shared" si="0"/>
        <v>2.3060761027766915E-3</v>
      </c>
      <c r="V31" s="4">
        <f t="shared" si="6"/>
        <v>0.97167241486716793</v>
      </c>
      <c r="W31" s="49">
        <f t="shared" si="7"/>
        <v>34</v>
      </c>
      <c r="X31" s="3">
        <f t="shared" si="1"/>
        <v>2.3106067041573936E-4</v>
      </c>
      <c r="Y31" s="4">
        <f t="shared" si="8"/>
        <v>0.99685802794248424</v>
      </c>
      <c r="Z31" s="2"/>
    </row>
    <row r="32" spans="1:26" x14ac:dyDescent="0.25">
      <c r="A32" s="11">
        <v>31</v>
      </c>
      <c r="B32" s="34">
        <v>101</v>
      </c>
      <c r="C32" s="34">
        <v>291</v>
      </c>
      <c r="D32" s="42">
        <v>300</v>
      </c>
      <c r="E32" s="32">
        <v>574</v>
      </c>
      <c r="F32" s="32">
        <v>339</v>
      </c>
      <c r="G32" s="32">
        <v>325</v>
      </c>
      <c r="H32" s="32">
        <v>154</v>
      </c>
      <c r="I32" s="32">
        <v>111</v>
      </c>
      <c r="J32" s="32">
        <v>54</v>
      </c>
      <c r="K32" s="32">
        <v>13</v>
      </c>
      <c r="L32" s="32">
        <v>15</v>
      </c>
      <c r="M32" s="32">
        <v>19</v>
      </c>
      <c r="N32" s="32">
        <v>21</v>
      </c>
      <c r="O32" s="32">
        <v>87</v>
      </c>
      <c r="P32" s="33">
        <v>350</v>
      </c>
      <c r="Q32" s="49">
        <f t="shared" si="2"/>
        <v>171.83333333333334</v>
      </c>
      <c r="R32" s="3">
        <f t="shared" si="3"/>
        <v>1.1677625058756236E-3</v>
      </c>
      <c r="S32" s="4">
        <f t="shared" si="4"/>
        <v>0.98543298391070178</v>
      </c>
      <c r="T32" s="49">
        <f t="shared" si="5"/>
        <v>304.83333333333331</v>
      </c>
      <c r="U32" s="3">
        <f t="shared" si="0"/>
        <v>2.0716174813254266E-3</v>
      </c>
      <c r="V32" s="4">
        <f t="shared" si="6"/>
        <v>0.97374403234849338</v>
      </c>
      <c r="W32" s="49">
        <f t="shared" si="7"/>
        <v>38.833333333333336</v>
      </c>
      <c r="X32" s="3">
        <f t="shared" si="1"/>
        <v>2.6390753042581999E-4</v>
      </c>
      <c r="Y32" s="4">
        <f t="shared" si="8"/>
        <v>0.99712193547291006</v>
      </c>
      <c r="Z32" s="2"/>
    </row>
    <row r="33" spans="1:26" x14ac:dyDescent="0.25">
      <c r="A33" s="11">
        <v>32</v>
      </c>
      <c r="B33" s="34">
        <v>101</v>
      </c>
      <c r="C33" s="34">
        <v>301</v>
      </c>
      <c r="D33" s="42">
        <v>310</v>
      </c>
      <c r="E33" s="32">
        <v>452</v>
      </c>
      <c r="F33" s="32">
        <v>293</v>
      </c>
      <c r="G33" s="32">
        <v>281</v>
      </c>
      <c r="H33" s="32">
        <v>140</v>
      </c>
      <c r="I33" s="32">
        <v>83</v>
      </c>
      <c r="J33" s="32">
        <v>36</v>
      </c>
      <c r="K33" s="32">
        <v>16</v>
      </c>
      <c r="L33" s="32">
        <v>12</v>
      </c>
      <c r="M33" s="32">
        <v>17</v>
      </c>
      <c r="N33" s="32">
        <v>9</v>
      </c>
      <c r="O33" s="32">
        <v>96</v>
      </c>
      <c r="P33" s="33">
        <v>276</v>
      </c>
      <c r="Q33" s="49">
        <f t="shared" si="2"/>
        <v>142.58333333333334</v>
      </c>
      <c r="R33" s="3">
        <f t="shared" si="3"/>
        <v>9.6898237029737746E-4</v>
      </c>
      <c r="S33" s="4">
        <f t="shared" si="4"/>
        <v>0.98640196628099919</v>
      </c>
      <c r="T33" s="49">
        <f t="shared" si="5"/>
        <v>256.33333333333331</v>
      </c>
      <c r="U33" s="3">
        <f t="shared" si="0"/>
        <v>1.7420162308794456E-3</v>
      </c>
      <c r="V33" s="4">
        <f t="shared" si="6"/>
        <v>0.97548604857937282</v>
      </c>
      <c r="W33" s="49">
        <f t="shared" si="7"/>
        <v>28.833333333333332</v>
      </c>
      <c r="X33" s="3">
        <f t="shared" si="1"/>
        <v>1.9594850971530836E-4</v>
      </c>
      <c r="Y33" s="4">
        <f t="shared" si="8"/>
        <v>0.99731788398262533</v>
      </c>
      <c r="Z33" s="2"/>
    </row>
    <row r="34" spans="1:26" x14ac:dyDescent="0.25">
      <c r="A34" s="11">
        <v>33</v>
      </c>
      <c r="B34" s="34">
        <v>101</v>
      </c>
      <c r="C34" s="34">
        <v>311</v>
      </c>
      <c r="D34" s="42">
        <v>320</v>
      </c>
      <c r="E34" s="32">
        <v>366</v>
      </c>
      <c r="F34" s="32">
        <v>281</v>
      </c>
      <c r="G34" s="32">
        <v>237</v>
      </c>
      <c r="H34" s="32">
        <v>118</v>
      </c>
      <c r="I34" s="32">
        <v>65</v>
      </c>
      <c r="J34" s="32">
        <v>28</v>
      </c>
      <c r="K34" s="32">
        <v>21</v>
      </c>
      <c r="L34" s="32">
        <v>13</v>
      </c>
      <c r="M34" s="32">
        <v>18</v>
      </c>
      <c r="N34" s="32">
        <v>18</v>
      </c>
      <c r="O34" s="32">
        <v>64</v>
      </c>
      <c r="P34" s="33">
        <v>302</v>
      </c>
      <c r="Q34" s="49">
        <f t="shared" si="2"/>
        <v>127.58333333333333</v>
      </c>
      <c r="R34" s="3">
        <f t="shared" si="3"/>
        <v>8.6704383923160995E-4</v>
      </c>
      <c r="S34" s="4">
        <f t="shared" si="4"/>
        <v>0.98726901012023083</v>
      </c>
      <c r="T34" s="49">
        <f t="shared" si="5"/>
        <v>228</v>
      </c>
      <c r="U34" s="3">
        <f t="shared" si="0"/>
        <v>1.549465672199663E-3</v>
      </c>
      <c r="V34" s="4">
        <f t="shared" si="6"/>
        <v>0.97703551425157253</v>
      </c>
      <c r="W34" s="49">
        <f t="shared" si="7"/>
        <v>27.166666666666668</v>
      </c>
      <c r="X34" s="3">
        <f t="shared" si="1"/>
        <v>1.8462200626355644E-4</v>
      </c>
      <c r="Y34" s="4">
        <f t="shared" si="8"/>
        <v>0.9975025059888889</v>
      </c>
      <c r="Z34" s="2"/>
    </row>
    <row r="35" spans="1:26" x14ac:dyDescent="0.25">
      <c r="A35" s="11">
        <v>34</v>
      </c>
      <c r="B35" s="34">
        <v>101</v>
      </c>
      <c r="C35" s="34">
        <v>321</v>
      </c>
      <c r="D35" s="42">
        <v>330</v>
      </c>
      <c r="E35" s="32">
        <v>326</v>
      </c>
      <c r="F35" s="32">
        <v>251</v>
      </c>
      <c r="G35" s="32">
        <v>179</v>
      </c>
      <c r="H35" s="32">
        <v>117</v>
      </c>
      <c r="I35" s="32">
        <v>84</v>
      </c>
      <c r="J35" s="32">
        <v>30</v>
      </c>
      <c r="K35" s="32">
        <v>9</v>
      </c>
      <c r="L35" s="32">
        <v>14</v>
      </c>
      <c r="M35" s="32">
        <v>12</v>
      </c>
      <c r="N35" s="32">
        <v>8</v>
      </c>
      <c r="O35" s="32">
        <v>77</v>
      </c>
      <c r="P35" s="33">
        <v>198</v>
      </c>
      <c r="Q35" s="49">
        <f t="shared" si="2"/>
        <v>108.75</v>
      </c>
      <c r="R35" s="3">
        <f t="shared" si="3"/>
        <v>7.3905435022681321E-4</v>
      </c>
      <c r="S35" s="4">
        <f t="shared" si="4"/>
        <v>0.98800806447045764</v>
      </c>
      <c r="T35" s="49">
        <f t="shared" si="5"/>
        <v>191.33333333333334</v>
      </c>
      <c r="U35" s="3">
        <f t="shared" si="0"/>
        <v>1.3002825962611208E-3</v>
      </c>
      <c r="V35" s="4">
        <f t="shared" si="6"/>
        <v>0.97833579684783367</v>
      </c>
      <c r="W35" s="49">
        <f t="shared" si="7"/>
        <v>26.166666666666668</v>
      </c>
      <c r="X35" s="3">
        <f t="shared" si="1"/>
        <v>1.7782610419250531E-4</v>
      </c>
      <c r="Y35" s="4">
        <f t="shared" si="8"/>
        <v>0.99768033209308138</v>
      </c>
      <c r="Z35" s="2"/>
    </row>
    <row r="36" spans="1:26" x14ac:dyDescent="0.25">
      <c r="A36" s="11">
        <v>35</v>
      </c>
      <c r="B36" s="34">
        <v>101</v>
      </c>
      <c r="C36" s="34">
        <v>331</v>
      </c>
      <c r="D36" s="42">
        <v>340</v>
      </c>
      <c r="E36" s="32">
        <v>287</v>
      </c>
      <c r="F36" s="32">
        <v>194</v>
      </c>
      <c r="G36" s="32">
        <v>188</v>
      </c>
      <c r="H36" s="32">
        <v>105</v>
      </c>
      <c r="I36" s="32">
        <v>67</v>
      </c>
      <c r="J36" s="32">
        <v>20</v>
      </c>
      <c r="K36" s="32">
        <v>8</v>
      </c>
      <c r="L36" s="32">
        <v>14</v>
      </c>
      <c r="M36" s="32">
        <v>6</v>
      </c>
      <c r="N36" s="32">
        <v>16</v>
      </c>
      <c r="O36" s="32">
        <v>65</v>
      </c>
      <c r="P36" s="33">
        <v>214</v>
      </c>
      <c r="Q36" s="49">
        <f t="shared" si="2"/>
        <v>98.666666666666671</v>
      </c>
      <c r="R36" s="3">
        <f t="shared" si="3"/>
        <v>6.7052900434371409E-4</v>
      </c>
      <c r="S36" s="4">
        <f t="shared" si="4"/>
        <v>0.98867859347480136</v>
      </c>
      <c r="T36" s="49">
        <f t="shared" si="5"/>
        <v>175.5</v>
      </c>
      <c r="U36" s="3">
        <f t="shared" si="0"/>
        <v>1.1926808134694775E-3</v>
      </c>
      <c r="V36" s="4">
        <f t="shared" si="6"/>
        <v>0.97952847766130313</v>
      </c>
      <c r="W36" s="49">
        <f t="shared" si="7"/>
        <v>21.833333333333332</v>
      </c>
      <c r="X36" s="3">
        <f t="shared" si="1"/>
        <v>1.4837719521795028E-4</v>
      </c>
      <c r="Y36" s="4">
        <f t="shared" si="8"/>
        <v>0.99782870928829936</v>
      </c>
      <c r="Z36" s="2"/>
    </row>
    <row r="37" spans="1:26" x14ac:dyDescent="0.25">
      <c r="A37" s="11">
        <v>36</v>
      </c>
      <c r="B37" s="34">
        <v>101</v>
      </c>
      <c r="C37" s="34">
        <v>341</v>
      </c>
      <c r="D37" s="42">
        <v>350</v>
      </c>
      <c r="E37" s="32">
        <v>270</v>
      </c>
      <c r="F37" s="32">
        <v>180</v>
      </c>
      <c r="G37" s="32">
        <v>167</v>
      </c>
      <c r="H37" s="32">
        <v>96</v>
      </c>
      <c r="I37" s="32">
        <v>68</v>
      </c>
      <c r="J37" s="32">
        <v>23</v>
      </c>
      <c r="K37" s="32">
        <v>13</v>
      </c>
      <c r="L37" s="32">
        <v>8</v>
      </c>
      <c r="M37" s="32">
        <v>14</v>
      </c>
      <c r="N37" s="32">
        <v>8</v>
      </c>
      <c r="O37" s="32">
        <v>52</v>
      </c>
      <c r="P37" s="33">
        <v>189</v>
      </c>
      <c r="Q37" s="49">
        <f t="shared" si="2"/>
        <v>90.666666666666671</v>
      </c>
      <c r="R37" s="3">
        <f t="shared" si="3"/>
        <v>6.1616178777530489E-4</v>
      </c>
      <c r="S37" s="4">
        <f t="shared" si="4"/>
        <v>0.98929475526257671</v>
      </c>
      <c r="T37" s="49">
        <f t="shared" si="5"/>
        <v>159</v>
      </c>
      <c r="U37" s="3">
        <f t="shared" si="0"/>
        <v>1.0805484292971334E-3</v>
      </c>
      <c r="V37" s="4">
        <f t="shared" si="6"/>
        <v>0.9806090260906003</v>
      </c>
      <c r="W37" s="49">
        <f t="shared" si="7"/>
        <v>22.333333333333332</v>
      </c>
      <c r="X37" s="3">
        <f t="shared" si="1"/>
        <v>1.5177514625347585E-4</v>
      </c>
      <c r="Y37" s="4">
        <f t="shared" si="8"/>
        <v>0.99798048443455289</v>
      </c>
      <c r="Z37" s="2"/>
    </row>
    <row r="38" spans="1:26" x14ac:dyDescent="0.25">
      <c r="A38" s="11">
        <v>37</v>
      </c>
      <c r="B38" s="35">
        <v>101</v>
      </c>
      <c r="C38" s="35"/>
      <c r="D38" s="7" t="s">
        <v>3</v>
      </c>
      <c r="E38" s="9">
        <v>4433</v>
      </c>
      <c r="F38" s="9">
        <v>3529</v>
      </c>
      <c r="G38" s="9">
        <v>3284</v>
      </c>
      <c r="H38" s="9">
        <v>1679</v>
      </c>
      <c r="I38" s="9">
        <v>949</v>
      </c>
      <c r="J38" s="9">
        <v>231</v>
      </c>
      <c r="K38" s="9">
        <v>179</v>
      </c>
      <c r="L38" s="9">
        <v>152</v>
      </c>
      <c r="M38" s="9">
        <v>138</v>
      </c>
      <c r="N38" s="9">
        <v>134</v>
      </c>
      <c r="O38" s="9">
        <v>921</v>
      </c>
      <c r="P38" s="36">
        <v>3274</v>
      </c>
      <c r="Q38" s="5">
        <f t="shared" si="2"/>
        <v>1575.25</v>
      </c>
      <c r="R38" s="14">
        <f t="shared" si="3"/>
        <v>1.0705244737423333E-2</v>
      </c>
      <c r="S38" s="15">
        <f t="shared" si="4"/>
        <v>1</v>
      </c>
      <c r="T38" s="5">
        <f t="shared" si="5"/>
        <v>2853.3333333333335</v>
      </c>
      <c r="U38" s="14">
        <f t="shared" si="0"/>
        <v>1.9390973909399291E-2</v>
      </c>
      <c r="V38" s="15">
        <f t="shared" si="6"/>
        <v>0.99999999999999956</v>
      </c>
      <c r="W38" s="5">
        <f t="shared" si="7"/>
        <v>297.16666666666669</v>
      </c>
      <c r="X38" s="14">
        <f t="shared" si="1"/>
        <v>2.019515565447369E-3</v>
      </c>
      <c r="Y38" s="15">
        <f t="shared" si="8"/>
        <v>1.0000000000000002</v>
      </c>
      <c r="Z38" s="2"/>
    </row>
    <row r="39" spans="1:26" x14ac:dyDescent="0.25">
      <c r="A39" s="11">
        <v>38</v>
      </c>
      <c r="B39" s="37" t="s">
        <v>1</v>
      </c>
      <c r="C39" s="16" t="s">
        <v>0</v>
      </c>
      <c r="D39" s="16"/>
      <c r="E39" s="17">
        <f t="shared" ref="E39:P39" si="9">SUM(E4:E38)</f>
        <v>147153</v>
      </c>
      <c r="F39" s="17">
        <f t="shared" si="9"/>
        <v>147550</v>
      </c>
      <c r="G39" s="17">
        <f t="shared" si="9"/>
        <v>147120</v>
      </c>
      <c r="H39" s="17">
        <f t="shared" si="9"/>
        <v>147325</v>
      </c>
      <c r="I39" s="17">
        <f t="shared" si="9"/>
        <v>147090</v>
      </c>
      <c r="J39" s="17">
        <f t="shared" si="9"/>
        <v>147082</v>
      </c>
      <c r="K39" s="17">
        <f t="shared" si="9"/>
        <v>147210</v>
      </c>
      <c r="L39" s="17">
        <f t="shared" si="9"/>
        <v>147579</v>
      </c>
      <c r="M39" s="17">
        <f t="shared" si="9"/>
        <v>146977</v>
      </c>
      <c r="N39" s="17">
        <f t="shared" si="9"/>
        <v>146947</v>
      </c>
      <c r="O39" s="17">
        <f t="shared" si="9"/>
        <v>146962</v>
      </c>
      <c r="P39" s="18">
        <f t="shared" si="9"/>
        <v>146775</v>
      </c>
      <c r="Q39" s="5">
        <f>SUM(E39:P39)/12</f>
        <v>147147.5</v>
      </c>
      <c r="R39" s="6"/>
      <c r="S39" s="7"/>
      <c r="T39" s="5">
        <f>SUM(T4:T38)</f>
        <v>147147.50000000006</v>
      </c>
      <c r="U39" s="6"/>
      <c r="V39" s="7"/>
      <c r="W39" s="5">
        <f>SUM(W4:W38)</f>
        <v>147147.49999999997</v>
      </c>
      <c r="X39" s="6"/>
      <c r="Y39" s="7"/>
      <c r="Z39" s="2"/>
    </row>
    <row r="40" spans="1:26" x14ac:dyDescent="0.25">
      <c r="A40" s="11">
        <v>39</v>
      </c>
    </row>
  </sheetData>
  <mergeCells count="5">
    <mergeCell ref="T2:V2"/>
    <mergeCell ref="W2:Y2"/>
    <mergeCell ref="C2:D2"/>
    <mergeCell ref="E2:P2"/>
    <mergeCell ref="Q2:S2"/>
  </mergeCells>
  <conditionalFormatting sqref="E4:P3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1" bottom="0.75" header="0.25" footer="0.25"/>
  <pageSetup scale="54" orientation="landscape" r:id="rId1"/>
  <headerFooter scaleWithDoc="0">
    <oddFooter>&amp;L&amp;10Testimony of Christopher T. Mickelson
Dockets UE-120436 et al.&amp;R&amp;10Exhibit No. ___ (CTM-7)
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tabSelected="1" zoomScale="80" zoomScaleNormal="80" workbookViewId="0">
      <pane xSplit="4" ySplit="3" topLeftCell="E4" activePane="bottomRight" state="frozen"/>
      <selection activeCell="G64" sqref="G64"/>
      <selection pane="topRight" activeCell="G64" sqref="G64"/>
      <selection pane="bottomLeft" activeCell="G64" sqref="G64"/>
      <selection pane="bottomRight" activeCell="G64" sqref="G64"/>
    </sheetView>
  </sheetViews>
  <sheetFormatPr defaultRowHeight="15" x14ac:dyDescent="0.25"/>
  <cols>
    <col min="1" max="1" width="5.28515625" style="11" bestFit="1" customWidth="1"/>
    <col min="2" max="2" width="4.42578125" bestFit="1" customWidth="1"/>
    <col min="3" max="3" width="7.28515625" bestFit="1" customWidth="1"/>
    <col min="4" max="4" width="7.140625" bestFit="1" customWidth="1"/>
    <col min="5" max="5" width="7.42578125" bestFit="1" customWidth="1"/>
    <col min="6" max="6" width="7.7109375" bestFit="1" customWidth="1"/>
    <col min="7" max="7" width="7.85546875" bestFit="1" customWidth="1"/>
    <col min="8" max="8" width="7.42578125" bestFit="1" customWidth="1"/>
    <col min="9" max="9" width="8" bestFit="1" customWidth="1"/>
    <col min="10" max="11" width="7.42578125" bestFit="1" customWidth="1"/>
    <col min="12" max="13" width="7.7109375" bestFit="1" customWidth="1"/>
    <col min="14" max="14" width="7.42578125" bestFit="1" customWidth="1"/>
    <col min="15" max="16" width="7.7109375" bestFit="1" customWidth="1"/>
    <col min="17" max="17" width="11" bestFit="1" customWidth="1"/>
    <col min="18" max="18" width="7.7109375" bestFit="1" customWidth="1"/>
    <col min="19" max="19" width="10" bestFit="1" customWidth="1"/>
  </cols>
  <sheetData>
    <row r="1" spans="1:20" s="11" customFormat="1" ht="30" x14ac:dyDescent="0.25">
      <c r="A1" s="12" t="s">
        <v>32</v>
      </c>
      <c r="B1" s="19" t="s">
        <v>39</v>
      </c>
      <c r="C1" s="11" t="s">
        <v>40</v>
      </c>
      <c r="D1" s="11" t="s">
        <v>41</v>
      </c>
      <c r="E1" s="11" t="s">
        <v>42</v>
      </c>
      <c r="F1" s="19" t="s">
        <v>43</v>
      </c>
      <c r="G1" s="11" t="s">
        <v>44</v>
      </c>
      <c r="H1" s="11" t="s">
        <v>45</v>
      </c>
      <c r="I1" s="11" t="s">
        <v>46</v>
      </c>
      <c r="J1" s="19" t="s">
        <v>47</v>
      </c>
      <c r="K1" s="11" t="s">
        <v>48</v>
      </c>
      <c r="L1" s="11" t="s">
        <v>49</v>
      </c>
      <c r="M1" s="11" t="s">
        <v>50</v>
      </c>
      <c r="N1" s="19" t="s">
        <v>51</v>
      </c>
      <c r="O1" s="11" t="s">
        <v>52</v>
      </c>
      <c r="P1" s="11" t="s">
        <v>53</v>
      </c>
      <c r="Q1" s="11" t="s">
        <v>54</v>
      </c>
      <c r="R1" s="11" t="s">
        <v>55</v>
      </c>
      <c r="S1" s="19" t="s">
        <v>56</v>
      </c>
    </row>
    <row r="2" spans="1:20" s="11" customFormat="1" x14ac:dyDescent="0.25">
      <c r="A2" s="11">
        <v>1</v>
      </c>
      <c r="B2" s="24"/>
      <c r="C2" s="103" t="s">
        <v>63</v>
      </c>
      <c r="D2" s="104"/>
      <c r="E2" s="105" t="s">
        <v>64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4"/>
      <c r="Q2" s="106" t="s">
        <v>65</v>
      </c>
      <c r="R2" s="107"/>
      <c r="S2" s="108"/>
    </row>
    <row r="3" spans="1:20" s="11" customFormat="1" x14ac:dyDescent="0.25">
      <c r="A3" s="11">
        <v>2</v>
      </c>
      <c r="B3" s="25" t="s">
        <v>4</v>
      </c>
      <c r="C3" s="56" t="s">
        <v>66</v>
      </c>
      <c r="D3" s="57" t="s">
        <v>67</v>
      </c>
      <c r="E3" s="26">
        <v>40544</v>
      </c>
      <c r="F3" s="26">
        <v>40575</v>
      </c>
      <c r="G3" s="26">
        <v>40603</v>
      </c>
      <c r="H3" s="26">
        <v>40634</v>
      </c>
      <c r="I3" s="27">
        <v>40664</v>
      </c>
      <c r="J3" s="27">
        <v>40695</v>
      </c>
      <c r="K3" s="27">
        <v>40725</v>
      </c>
      <c r="L3" s="27">
        <v>40756</v>
      </c>
      <c r="M3" s="27">
        <v>40787</v>
      </c>
      <c r="N3" s="27">
        <v>40817</v>
      </c>
      <c r="O3" s="26">
        <v>40848</v>
      </c>
      <c r="P3" s="28">
        <v>40878</v>
      </c>
      <c r="Q3" s="20" t="s">
        <v>69</v>
      </c>
      <c r="R3" s="44" t="s">
        <v>5</v>
      </c>
      <c r="S3" s="52" t="s">
        <v>68</v>
      </c>
      <c r="T3" s="51"/>
    </row>
    <row r="4" spans="1:20" x14ac:dyDescent="0.25">
      <c r="A4" s="11">
        <v>3</v>
      </c>
      <c r="B4" s="34">
        <v>111</v>
      </c>
      <c r="C4" s="58">
        <v>0</v>
      </c>
      <c r="D4" s="59">
        <v>100</v>
      </c>
      <c r="E4" s="62">
        <v>32</v>
      </c>
      <c r="F4" s="60">
        <v>29</v>
      </c>
      <c r="G4" s="60">
        <v>29</v>
      </c>
      <c r="H4" s="60">
        <v>30</v>
      </c>
      <c r="I4" s="60">
        <v>36</v>
      </c>
      <c r="J4" s="60">
        <v>143</v>
      </c>
      <c r="K4" s="60">
        <v>525</v>
      </c>
      <c r="L4" s="60">
        <v>804</v>
      </c>
      <c r="M4" s="60">
        <v>804</v>
      </c>
      <c r="N4" s="60">
        <v>404</v>
      </c>
      <c r="O4" s="60">
        <v>58</v>
      </c>
      <c r="P4" s="61">
        <v>19</v>
      </c>
      <c r="Q4" s="63">
        <f>SUM(E4:P4)/12</f>
        <v>242.75</v>
      </c>
      <c r="R4" s="64">
        <f>Q4/$Q$40</f>
        <v>9.8339072311120115E-2</v>
      </c>
      <c r="S4" s="39">
        <f>R4</f>
        <v>9.8339072311120115E-2</v>
      </c>
    </row>
    <row r="5" spans="1:20" x14ac:dyDescent="0.25">
      <c r="A5" s="11">
        <v>4</v>
      </c>
      <c r="B5" s="34">
        <v>111</v>
      </c>
      <c r="C5" s="34">
        <v>101</v>
      </c>
      <c r="D5" s="30">
        <v>200</v>
      </c>
      <c r="E5" s="65">
        <v>11</v>
      </c>
      <c r="F5" s="32">
        <v>8</v>
      </c>
      <c r="G5" s="32">
        <v>4</v>
      </c>
      <c r="H5" s="32">
        <v>8</v>
      </c>
      <c r="I5" s="32">
        <v>17</v>
      </c>
      <c r="J5" s="32">
        <v>148</v>
      </c>
      <c r="K5" s="32">
        <v>336</v>
      </c>
      <c r="L5" s="32">
        <v>305</v>
      </c>
      <c r="M5" s="32">
        <v>305</v>
      </c>
      <c r="N5" s="32">
        <v>275</v>
      </c>
      <c r="O5" s="32">
        <v>59</v>
      </c>
      <c r="P5" s="33">
        <v>8</v>
      </c>
      <c r="Q5" s="53">
        <f t="shared" ref="Q5:Q39" si="0">SUM(E5:P5)/12</f>
        <v>123.66666666666667</v>
      </c>
      <c r="R5" s="54">
        <f t="shared" ref="R5:R39" si="1">Q5/$Q$40</f>
        <v>5.0097900209303894E-2</v>
      </c>
      <c r="S5" s="4">
        <f t="shared" ref="S5:S39" si="2">R5+S4</f>
        <v>0.14843697252042401</v>
      </c>
    </row>
    <row r="6" spans="1:20" x14ac:dyDescent="0.25">
      <c r="A6" s="11">
        <v>5</v>
      </c>
      <c r="B6" s="34">
        <v>111</v>
      </c>
      <c r="C6" s="34">
        <v>201</v>
      </c>
      <c r="D6" s="31">
        <v>300</v>
      </c>
      <c r="E6" s="65">
        <v>40</v>
      </c>
      <c r="F6" s="32">
        <v>40</v>
      </c>
      <c r="G6" s="32">
        <v>39</v>
      </c>
      <c r="H6" s="32">
        <v>67</v>
      </c>
      <c r="I6" s="32">
        <v>85</v>
      </c>
      <c r="J6" s="32">
        <v>240</v>
      </c>
      <c r="K6" s="32">
        <v>311</v>
      </c>
      <c r="L6" s="32">
        <v>270</v>
      </c>
      <c r="M6" s="32">
        <v>270</v>
      </c>
      <c r="N6" s="32">
        <v>297</v>
      </c>
      <c r="O6" s="32">
        <v>120</v>
      </c>
      <c r="P6" s="33">
        <v>31</v>
      </c>
      <c r="Q6" s="53">
        <f t="shared" si="0"/>
        <v>150.83333333333334</v>
      </c>
      <c r="R6" s="54">
        <f t="shared" si="1"/>
        <v>6.110323408277632E-2</v>
      </c>
      <c r="S6" s="4">
        <f t="shared" si="2"/>
        <v>0.20954020660320033</v>
      </c>
    </row>
    <row r="7" spans="1:20" x14ac:dyDescent="0.25">
      <c r="A7" s="11">
        <v>6</v>
      </c>
      <c r="B7" s="34">
        <v>111</v>
      </c>
      <c r="C7" s="34">
        <v>301</v>
      </c>
      <c r="D7" s="31">
        <v>400</v>
      </c>
      <c r="E7" s="65">
        <v>52</v>
      </c>
      <c r="F7" s="32">
        <v>60</v>
      </c>
      <c r="G7" s="32">
        <v>69</v>
      </c>
      <c r="H7" s="32">
        <v>96</v>
      </c>
      <c r="I7" s="32">
        <v>139</v>
      </c>
      <c r="J7" s="32">
        <v>297</v>
      </c>
      <c r="K7" s="32">
        <v>274</v>
      </c>
      <c r="L7" s="32">
        <v>227</v>
      </c>
      <c r="M7" s="32">
        <v>227</v>
      </c>
      <c r="N7" s="32">
        <v>269</v>
      </c>
      <c r="O7" s="32">
        <v>197</v>
      </c>
      <c r="P7" s="33">
        <v>60</v>
      </c>
      <c r="Q7" s="53">
        <f t="shared" si="0"/>
        <v>163.91666666666666</v>
      </c>
      <c r="R7" s="54">
        <f t="shared" si="1"/>
        <v>6.640334886233204E-2</v>
      </c>
      <c r="S7" s="4">
        <f t="shared" si="2"/>
        <v>0.2759435554655324</v>
      </c>
    </row>
    <row r="8" spans="1:20" x14ac:dyDescent="0.25">
      <c r="A8" s="11">
        <v>7</v>
      </c>
      <c r="B8" s="34">
        <v>111</v>
      </c>
      <c r="C8" s="34">
        <v>401</v>
      </c>
      <c r="D8" s="31">
        <v>500</v>
      </c>
      <c r="E8" s="65">
        <v>70</v>
      </c>
      <c r="F8" s="32">
        <v>75</v>
      </c>
      <c r="G8" s="32">
        <v>75</v>
      </c>
      <c r="H8" s="32">
        <v>133</v>
      </c>
      <c r="I8" s="32">
        <v>171</v>
      </c>
      <c r="J8" s="32">
        <v>261</v>
      </c>
      <c r="K8" s="32">
        <v>176</v>
      </c>
      <c r="L8" s="32">
        <v>151</v>
      </c>
      <c r="M8" s="32">
        <v>151</v>
      </c>
      <c r="N8" s="32">
        <v>230</v>
      </c>
      <c r="O8" s="32">
        <v>165</v>
      </c>
      <c r="P8" s="33">
        <v>76</v>
      </c>
      <c r="Q8" s="53">
        <f t="shared" si="0"/>
        <v>144.5</v>
      </c>
      <c r="R8" s="54">
        <f t="shared" si="1"/>
        <v>5.8537573425156975E-2</v>
      </c>
      <c r="S8" s="4">
        <f t="shared" si="2"/>
        <v>0.33448112889068937</v>
      </c>
    </row>
    <row r="9" spans="1:20" x14ac:dyDescent="0.25">
      <c r="A9" s="11">
        <v>8</v>
      </c>
      <c r="B9" s="34">
        <v>111</v>
      </c>
      <c r="C9" s="34">
        <v>501</v>
      </c>
      <c r="D9" s="31">
        <v>600</v>
      </c>
      <c r="E9" s="65">
        <v>78</v>
      </c>
      <c r="F9" s="32">
        <v>89</v>
      </c>
      <c r="G9" s="32">
        <v>85</v>
      </c>
      <c r="H9" s="32">
        <v>136</v>
      </c>
      <c r="I9" s="32">
        <v>214</v>
      </c>
      <c r="J9" s="32">
        <v>196</v>
      </c>
      <c r="K9" s="32">
        <v>148</v>
      </c>
      <c r="L9" s="32">
        <v>126</v>
      </c>
      <c r="M9" s="32">
        <v>126</v>
      </c>
      <c r="N9" s="32">
        <v>170</v>
      </c>
      <c r="O9" s="32">
        <v>155</v>
      </c>
      <c r="P9" s="33">
        <v>96</v>
      </c>
      <c r="Q9" s="53">
        <f t="shared" si="0"/>
        <v>134.91666666666666</v>
      </c>
      <c r="R9" s="54">
        <f t="shared" si="1"/>
        <v>5.4655323745864556E-2</v>
      </c>
      <c r="S9" s="4">
        <f t="shared" si="2"/>
        <v>0.38913645263655394</v>
      </c>
    </row>
    <row r="10" spans="1:20" x14ac:dyDescent="0.25">
      <c r="A10" s="11">
        <v>9</v>
      </c>
      <c r="B10" s="34">
        <v>111</v>
      </c>
      <c r="C10" s="34">
        <v>601</v>
      </c>
      <c r="D10" s="31">
        <v>700</v>
      </c>
      <c r="E10" s="65">
        <v>76</v>
      </c>
      <c r="F10" s="32">
        <v>93</v>
      </c>
      <c r="G10" s="32">
        <v>103</v>
      </c>
      <c r="H10" s="32">
        <v>146</v>
      </c>
      <c r="I10" s="32">
        <v>189</v>
      </c>
      <c r="J10" s="32">
        <v>155</v>
      </c>
      <c r="K10" s="32">
        <v>112</v>
      </c>
      <c r="L10" s="32">
        <v>89</v>
      </c>
      <c r="M10" s="32">
        <v>89</v>
      </c>
      <c r="N10" s="32">
        <v>126</v>
      </c>
      <c r="O10" s="32">
        <v>181</v>
      </c>
      <c r="P10" s="33">
        <v>98</v>
      </c>
      <c r="Q10" s="53">
        <f t="shared" si="0"/>
        <v>121.41666666666667</v>
      </c>
      <c r="R10" s="54">
        <f t="shared" si="1"/>
        <v>4.9186415501991765E-2</v>
      </c>
      <c r="S10" s="4">
        <f t="shared" si="2"/>
        <v>0.43832286813854571</v>
      </c>
    </row>
    <row r="11" spans="1:20" x14ac:dyDescent="0.25">
      <c r="A11" s="11">
        <v>10</v>
      </c>
      <c r="B11" s="34">
        <v>111</v>
      </c>
      <c r="C11" s="34">
        <v>701</v>
      </c>
      <c r="D11" s="31">
        <v>800</v>
      </c>
      <c r="E11" s="65">
        <v>78</v>
      </c>
      <c r="F11" s="32">
        <v>96</v>
      </c>
      <c r="G11" s="32">
        <v>101</v>
      </c>
      <c r="H11" s="32">
        <v>148</v>
      </c>
      <c r="I11" s="32">
        <v>151</v>
      </c>
      <c r="J11" s="32">
        <v>135</v>
      </c>
      <c r="K11" s="32">
        <v>67</v>
      </c>
      <c r="L11" s="32">
        <v>72</v>
      </c>
      <c r="M11" s="32">
        <v>72</v>
      </c>
      <c r="N11" s="32">
        <v>96</v>
      </c>
      <c r="O11" s="32">
        <v>164</v>
      </c>
      <c r="P11" s="33">
        <v>104</v>
      </c>
      <c r="Q11" s="53">
        <f t="shared" si="0"/>
        <v>107</v>
      </c>
      <c r="R11" s="54">
        <f t="shared" si="1"/>
        <v>4.334616163662143E-2</v>
      </c>
      <c r="S11" s="4">
        <f t="shared" si="2"/>
        <v>0.48166902977516712</v>
      </c>
    </row>
    <row r="12" spans="1:20" x14ac:dyDescent="0.25">
      <c r="A12" s="11">
        <v>11</v>
      </c>
      <c r="B12" s="34">
        <v>111</v>
      </c>
      <c r="C12" s="34">
        <v>801</v>
      </c>
      <c r="D12" s="31">
        <v>900</v>
      </c>
      <c r="E12" s="65">
        <v>81</v>
      </c>
      <c r="F12" s="32">
        <v>100</v>
      </c>
      <c r="G12" s="32">
        <v>115</v>
      </c>
      <c r="H12" s="32">
        <v>147</v>
      </c>
      <c r="I12" s="32">
        <v>143</v>
      </c>
      <c r="J12" s="32">
        <v>112</v>
      </c>
      <c r="K12" s="32">
        <v>75</v>
      </c>
      <c r="L12" s="32">
        <v>47</v>
      </c>
      <c r="M12" s="32">
        <v>47</v>
      </c>
      <c r="N12" s="32">
        <v>76</v>
      </c>
      <c r="O12" s="32">
        <v>117</v>
      </c>
      <c r="P12" s="33">
        <v>90</v>
      </c>
      <c r="Q12" s="53">
        <f t="shared" si="0"/>
        <v>95.833333333333329</v>
      </c>
      <c r="R12" s="54">
        <f t="shared" si="1"/>
        <v>3.8822496792924176E-2</v>
      </c>
      <c r="S12" s="4">
        <f t="shared" si="2"/>
        <v>0.52049152656809128</v>
      </c>
    </row>
    <row r="13" spans="1:20" x14ac:dyDescent="0.25">
      <c r="A13" s="11">
        <v>12</v>
      </c>
      <c r="B13" s="34">
        <v>111</v>
      </c>
      <c r="C13" s="34">
        <v>901</v>
      </c>
      <c r="D13" s="30">
        <v>1000</v>
      </c>
      <c r="E13" s="65">
        <v>99</v>
      </c>
      <c r="F13" s="32">
        <v>93</v>
      </c>
      <c r="G13" s="32">
        <v>97</v>
      </c>
      <c r="H13" s="32">
        <v>128</v>
      </c>
      <c r="I13" s="32">
        <v>124</v>
      </c>
      <c r="J13" s="32">
        <v>96</v>
      </c>
      <c r="K13" s="32">
        <v>52</v>
      </c>
      <c r="L13" s="32">
        <v>47</v>
      </c>
      <c r="M13" s="32">
        <v>47</v>
      </c>
      <c r="N13" s="32">
        <v>68</v>
      </c>
      <c r="O13" s="32">
        <v>109</v>
      </c>
      <c r="P13" s="33">
        <v>107</v>
      </c>
      <c r="Q13" s="53">
        <f t="shared" si="0"/>
        <v>88.916666666666671</v>
      </c>
      <c r="R13" s="54">
        <f t="shared" si="1"/>
        <v>3.6020525285260958E-2</v>
      </c>
      <c r="S13" s="4">
        <f t="shared" si="2"/>
        <v>0.55651205185335229</v>
      </c>
    </row>
    <row r="14" spans="1:20" x14ac:dyDescent="0.25">
      <c r="A14" s="11">
        <v>13</v>
      </c>
      <c r="B14" s="34">
        <v>111</v>
      </c>
      <c r="C14" s="34">
        <v>1001</v>
      </c>
      <c r="D14" s="31">
        <v>1100</v>
      </c>
      <c r="E14" s="65">
        <v>80</v>
      </c>
      <c r="F14" s="32">
        <v>103</v>
      </c>
      <c r="G14" s="32">
        <v>97</v>
      </c>
      <c r="H14" s="32">
        <v>108</v>
      </c>
      <c r="I14" s="32">
        <v>116</v>
      </c>
      <c r="J14" s="32">
        <v>85</v>
      </c>
      <c r="K14" s="32">
        <v>44</v>
      </c>
      <c r="L14" s="32">
        <v>29</v>
      </c>
      <c r="M14" s="32">
        <v>29</v>
      </c>
      <c r="N14" s="32">
        <v>50</v>
      </c>
      <c r="O14" s="32">
        <v>117</v>
      </c>
      <c r="P14" s="33">
        <v>97</v>
      </c>
      <c r="Q14" s="53">
        <f t="shared" si="0"/>
        <v>79.583333333333329</v>
      </c>
      <c r="R14" s="54">
        <f t="shared" si="1"/>
        <v>3.2239551684558769E-2</v>
      </c>
      <c r="S14" s="4">
        <f t="shared" si="2"/>
        <v>0.58875160353791101</v>
      </c>
    </row>
    <row r="15" spans="1:20" x14ac:dyDescent="0.25">
      <c r="A15" s="11">
        <v>14</v>
      </c>
      <c r="B15" s="34">
        <v>111</v>
      </c>
      <c r="C15" s="34">
        <v>1101</v>
      </c>
      <c r="D15" s="31">
        <v>1200</v>
      </c>
      <c r="E15" s="65">
        <v>94</v>
      </c>
      <c r="F15" s="32">
        <v>92</v>
      </c>
      <c r="G15" s="32">
        <v>109</v>
      </c>
      <c r="H15" s="32">
        <v>105</v>
      </c>
      <c r="I15" s="32">
        <v>88</v>
      </c>
      <c r="J15" s="32">
        <v>52</v>
      </c>
      <c r="K15" s="32">
        <v>41</v>
      </c>
      <c r="L15" s="32">
        <v>31</v>
      </c>
      <c r="M15" s="32">
        <v>31</v>
      </c>
      <c r="N15" s="32">
        <v>28</v>
      </c>
      <c r="O15" s="32">
        <v>93</v>
      </c>
      <c r="P15" s="33">
        <v>115</v>
      </c>
      <c r="Q15" s="53">
        <f t="shared" si="0"/>
        <v>73.25</v>
      </c>
      <c r="R15" s="54">
        <f t="shared" si="1"/>
        <v>2.9673891026939438E-2</v>
      </c>
      <c r="S15" s="4">
        <f t="shared" si="2"/>
        <v>0.61842549456485041</v>
      </c>
    </row>
    <row r="16" spans="1:20" x14ac:dyDescent="0.25">
      <c r="A16" s="11">
        <v>15</v>
      </c>
      <c r="B16" s="34">
        <v>111</v>
      </c>
      <c r="C16" s="34">
        <v>1201</v>
      </c>
      <c r="D16" s="31">
        <v>1300</v>
      </c>
      <c r="E16" s="65">
        <v>75</v>
      </c>
      <c r="F16" s="32">
        <v>98</v>
      </c>
      <c r="G16" s="32">
        <v>75</v>
      </c>
      <c r="H16" s="32">
        <v>89</v>
      </c>
      <c r="I16" s="32">
        <v>87</v>
      </c>
      <c r="J16" s="32">
        <v>56</v>
      </c>
      <c r="K16" s="32">
        <v>32</v>
      </c>
      <c r="L16" s="32">
        <v>35</v>
      </c>
      <c r="M16" s="32">
        <v>35</v>
      </c>
      <c r="N16" s="32">
        <v>48</v>
      </c>
      <c r="O16" s="32">
        <v>79</v>
      </c>
      <c r="P16" s="33">
        <v>105</v>
      </c>
      <c r="Q16" s="53">
        <f t="shared" si="0"/>
        <v>67.833333333333329</v>
      </c>
      <c r="R16" s="54">
        <f t="shared" si="1"/>
        <v>2.7479575990817632E-2</v>
      </c>
      <c r="S16" s="4">
        <f t="shared" si="2"/>
        <v>0.64590507055566804</v>
      </c>
    </row>
    <row r="17" spans="1:19" x14ac:dyDescent="0.25">
      <c r="A17" s="11">
        <v>16</v>
      </c>
      <c r="B17" s="34">
        <v>111</v>
      </c>
      <c r="C17" s="34">
        <v>1301</v>
      </c>
      <c r="D17" s="31">
        <v>1400</v>
      </c>
      <c r="E17" s="65">
        <v>87</v>
      </c>
      <c r="F17" s="32">
        <v>84</v>
      </c>
      <c r="G17" s="32">
        <v>109</v>
      </c>
      <c r="H17" s="32">
        <v>95</v>
      </c>
      <c r="I17" s="32">
        <v>62</v>
      </c>
      <c r="J17" s="32">
        <v>49</v>
      </c>
      <c r="K17" s="32">
        <v>24</v>
      </c>
      <c r="L17" s="32">
        <v>26</v>
      </c>
      <c r="M17" s="32">
        <v>26</v>
      </c>
      <c r="N17" s="32">
        <v>28</v>
      </c>
      <c r="O17" s="32">
        <v>55</v>
      </c>
      <c r="P17" s="33">
        <v>83</v>
      </c>
      <c r="Q17" s="53">
        <f t="shared" si="0"/>
        <v>60.666666666666664</v>
      </c>
      <c r="R17" s="54">
        <f t="shared" si="1"/>
        <v>2.4576328404564175E-2</v>
      </c>
      <c r="S17" s="4">
        <f t="shared" si="2"/>
        <v>0.67048139896023218</v>
      </c>
    </row>
    <row r="18" spans="1:19" x14ac:dyDescent="0.25">
      <c r="A18" s="11">
        <v>17</v>
      </c>
      <c r="B18" s="34">
        <v>111</v>
      </c>
      <c r="C18" s="34">
        <v>1401</v>
      </c>
      <c r="D18" s="31">
        <v>1500</v>
      </c>
      <c r="E18" s="65">
        <v>74</v>
      </c>
      <c r="F18" s="32">
        <v>92</v>
      </c>
      <c r="G18" s="32">
        <v>90</v>
      </c>
      <c r="H18" s="32">
        <v>82</v>
      </c>
      <c r="I18" s="32">
        <v>59</v>
      </c>
      <c r="J18" s="32">
        <v>43</v>
      </c>
      <c r="K18" s="32">
        <v>27</v>
      </c>
      <c r="L18" s="32">
        <v>14</v>
      </c>
      <c r="M18" s="32">
        <v>14</v>
      </c>
      <c r="N18" s="32">
        <v>23</v>
      </c>
      <c r="O18" s="32">
        <v>49</v>
      </c>
      <c r="P18" s="33">
        <v>80</v>
      </c>
      <c r="Q18" s="53">
        <f t="shared" si="0"/>
        <v>53.916666666666664</v>
      </c>
      <c r="R18" s="54">
        <f t="shared" si="1"/>
        <v>2.1841874282627776E-2</v>
      </c>
      <c r="S18" s="4">
        <f t="shared" si="2"/>
        <v>0.69232327324285992</v>
      </c>
    </row>
    <row r="19" spans="1:19" x14ac:dyDescent="0.25">
      <c r="A19" s="11">
        <v>18</v>
      </c>
      <c r="B19" s="34">
        <v>111</v>
      </c>
      <c r="C19" s="34">
        <v>1501</v>
      </c>
      <c r="D19" s="31">
        <v>1600</v>
      </c>
      <c r="E19" s="65">
        <v>67</v>
      </c>
      <c r="F19" s="32">
        <v>76</v>
      </c>
      <c r="G19" s="32">
        <v>71</v>
      </c>
      <c r="H19" s="32">
        <v>63</v>
      </c>
      <c r="I19" s="32">
        <v>55</v>
      </c>
      <c r="J19" s="32">
        <v>40</v>
      </c>
      <c r="K19" s="32">
        <v>18</v>
      </c>
      <c r="L19" s="32">
        <v>17</v>
      </c>
      <c r="M19" s="32">
        <v>17</v>
      </c>
      <c r="N19" s="32">
        <v>27</v>
      </c>
      <c r="O19" s="32">
        <v>64</v>
      </c>
      <c r="P19" s="33">
        <v>80</v>
      </c>
      <c r="Q19" s="53">
        <f t="shared" si="0"/>
        <v>49.583333333333336</v>
      </c>
      <c r="R19" s="54">
        <f t="shared" si="1"/>
        <v>2.0086422253730335E-2</v>
      </c>
      <c r="S19" s="4">
        <f t="shared" si="2"/>
        <v>0.71240969549659028</v>
      </c>
    </row>
    <row r="20" spans="1:19" x14ac:dyDescent="0.25">
      <c r="A20" s="11">
        <v>19</v>
      </c>
      <c r="B20" s="34">
        <v>111</v>
      </c>
      <c r="C20" s="34">
        <v>1601</v>
      </c>
      <c r="D20" s="31">
        <v>1700</v>
      </c>
      <c r="E20" s="65">
        <v>78</v>
      </c>
      <c r="F20" s="32">
        <v>63</v>
      </c>
      <c r="G20" s="32">
        <v>64</v>
      </c>
      <c r="H20" s="32">
        <v>51</v>
      </c>
      <c r="I20" s="32">
        <v>42</v>
      </c>
      <c r="J20" s="32">
        <v>37</v>
      </c>
      <c r="K20" s="32">
        <v>16</v>
      </c>
      <c r="L20" s="32">
        <v>16</v>
      </c>
      <c r="M20" s="32">
        <v>16</v>
      </c>
      <c r="N20" s="32">
        <v>28</v>
      </c>
      <c r="O20" s="32">
        <v>44</v>
      </c>
      <c r="P20" s="33">
        <v>69</v>
      </c>
      <c r="Q20" s="53">
        <f t="shared" si="0"/>
        <v>43.666666666666664</v>
      </c>
      <c r="R20" s="54">
        <f t="shared" si="1"/>
        <v>1.7689555060428058E-2</v>
      </c>
      <c r="S20" s="4">
        <f t="shared" si="2"/>
        <v>0.7300992505570183</v>
      </c>
    </row>
    <row r="21" spans="1:19" x14ac:dyDescent="0.25">
      <c r="A21" s="11">
        <v>20</v>
      </c>
      <c r="B21" s="34">
        <v>111</v>
      </c>
      <c r="C21" s="34">
        <v>1701</v>
      </c>
      <c r="D21" s="31">
        <v>1800</v>
      </c>
      <c r="E21" s="65">
        <v>63</v>
      </c>
      <c r="F21" s="32">
        <v>69</v>
      </c>
      <c r="G21" s="32">
        <v>68</v>
      </c>
      <c r="H21" s="32">
        <v>40</v>
      </c>
      <c r="I21" s="32">
        <v>51</v>
      </c>
      <c r="J21" s="32">
        <v>26</v>
      </c>
      <c r="K21" s="32">
        <v>15</v>
      </c>
      <c r="L21" s="32">
        <v>16</v>
      </c>
      <c r="M21" s="32">
        <v>16</v>
      </c>
      <c r="N21" s="32">
        <v>19</v>
      </c>
      <c r="O21" s="32">
        <v>31</v>
      </c>
      <c r="P21" s="33">
        <v>66</v>
      </c>
      <c r="Q21" s="53">
        <f t="shared" si="0"/>
        <v>40</v>
      </c>
      <c r="R21" s="54">
        <f t="shared" si="1"/>
        <v>1.6204172574437917E-2</v>
      </c>
      <c r="S21" s="4">
        <f t="shared" si="2"/>
        <v>0.74630342313145626</v>
      </c>
    </row>
    <row r="22" spans="1:19" x14ac:dyDescent="0.25">
      <c r="A22" s="11">
        <v>21</v>
      </c>
      <c r="B22" s="34">
        <v>111</v>
      </c>
      <c r="C22" s="34">
        <v>1801</v>
      </c>
      <c r="D22" s="31">
        <v>1900</v>
      </c>
      <c r="E22" s="65">
        <v>62</v>
      </c>
      <c r="F22" s="32">
        <v>69</v>
      </c>
      <c r="G22" s="32">
        <v>65</v>
      </c>
      <c r="H22" s="32">
        <v>50</v>
      </c>
      <c r="I22" s="32">
        <v>37</v>
      </c>
      <c r="J22" s="32">
        <v>26</v>
      </c>
      <c r="K22" s="32">
        <v>16</v>
      </c>
      <c r="L22" s="32">
        <v>10</v>
      </c>
      <c r="M22" s="32">
        <v>10</v>
      </c>
      <c r="N22" s="32">
        <v>14</v>
      </c>
      <c r="O22" s="32">
        <v>41</v>
      </c>
      <c r="P22" s="33">
        <v>52</v>
      </c>
      <c r="Q22" s="53">
        <f t="shared" si="0"/>
        <v>37.666666666666664</v>
      </c>
      <c r="R22" s="54">
        <f t="shared" si="1"/>
        <v>1.5258929174262371E-2</v>
      </c>
      <c r="S22" s="4">
        <f t="shared" si="2"/>
        <v>0.76156235230571867</v>
      </c>
    </row>
    <row r="23" spans="1:19" x14ac:dyDescent="0.25">
      <c r="A23" s="11">
        <v>22</v>
      </c>
      <c r="B23" s="34">
        <v>111</v>
      </c>
      <c r="C23" s="34">
        <v>1901</v>
      </c>
      <c r="D23" s="31">
        <v>2000</v>
      </c>
      <c r="E23" s="65">
        <v>47</v>
      </c>
      <c r="F23" s="32">
        <v>41</v>
      </c>
      <c r="G23" s="32">
        <v>43</v>
      </c>
      <c r="H23" s="32">
        <v>41</v>
      </c>
      <c r="I23" s="32">
        <v>40</v>
      </c>
      <c r="J23" s="32">
        <v>18</v>
      </c>
      <c r="K23" s="32">
        <v>16</v>
      </c>
      <c r="L23" s="32">
        <v>14</v>
      </c>
      <c r="M23" s="32">
        <v>14</v>
      </c>
      <c r="N23" s="32">
        <v>14</v>
      </c>
      <c r="O23" s="32">
        <v>30</v>
      </c>
      <c r="P23" s="33">
        <v>46</v>
      </c>
      <c r="Q23" s="53">
        <f t="shared" si="0"/>
        <v>30.333333333333332</v>
      </c>
      <c r="R23" s="54">
        <f t="shared" si="1"/>
        <v>1.2288164202282088E-2</v>
      </c>
      <c r="S23" s="4">
        <f t="shared" si="2"/>
        <v>0.77385051650800074</v>
      </c>
    </row>
    <row r="24" spans="1:19" x14ac:dyDescent="0.25">
      <c r="A24" s="11">
        <v>23</v>
      </c>
      <c r="B24" s="34">
        <v>111</v>
      </c>
      <c r="C24" s="34">
        <v>2001</v>
      </c>
      <c r="D24" s="31">
        <v>2100</v>
      </c>
      <c r="E24" s="65">
        <v>56</v>
      </c>
      <c r="F24" s="32">
        <v>47</v>
      </c>
      <c r="G24" s="32">
        <v>45</v>
      </c>
      <c r="H24" s="32">
        <v>34</v>
      </c>
      <c r="I24" s="32">
        <v>22</v>
      </c>
      <c r="J24" s="32">
        <v>20</v>
      </c>
      <c r="K24" s="32">
        <v>9</v>
      </c>
      <c r="L24" s="32">
        <v>8</v>
      </c>
      <c r="M24" s="32">
        <v>8</v>
      </c>
      <c r="N24" s="32">
        <v>14</v>
      </c>
      <c r="O24" s="32">
        <v>27</v>
      </c>
      <c r="P24" s="33">
        <v>59</v>
      </c>
      <c r="Q24" s="53">
        <f t="shared" si="0"/>
        <v>29.083333333333332</v>
      </c>
      <c r="R24" s="54">
        <f t="shared" si="1"/>
        <v>1.1781783809330901E-2</v>
      </c>
      <c r="S24" s="4">
        <f t="shared" si="2"/>
        <v>0.78563230031733167</v>
      </c>
    </row>
    <row r="25" spans="1:19" x14ac:dyDescent="0.25">
      <c r="A25" s="11">
        <v>24</v>
      </c>
      <c r="B25" s="34">
        <v>111</v>
      </c>
      <c r="C25" s="34">
        <v>2101</v>
      </c>
      <c r="D25" s="31">
        <v>2200</v>
      </c>
      <c r="E25" s="65">
        <v>55</v>
      </c>
      <c r="F25" s="32">
        <v>46</v>
      </c>
      <c r="G25" s="32">
        <v>40</v>
      </c>
      <c r="H25" s="32">
        <v>21</v>
      </c>
      <c r="I25" s="32">
        <v>26</v>
      </c>
      <c r="J25" s="32">
        <v>25</v>
      </c>
      <c r="K25" s="32">
        <v>14</v>
      </c>
      <c r="L25" s="32">
        <v>12</v>
      </c>
      <c r="M25" s="32">
        <v>12</v>
      </c>
      <c r="N25" s="32">
        <v>18</v>
      </c>
      <c r="O25" s="32">
        <v>29</v>
      </c>
      <c r="P25" s="33">
        <v>41</v>
      </c>
      <c r="Q25" s="53">
        <f t="shared" si="0"/>
        <v>28.25</v>
      </c>
      <c r="R25" s="54">
        <f t="shared" si="1"/>
        <v>1.144419688069678E-2</v>
      </c>
      <c r="S25" s="4">
        <f t="shared" si="2"/>
        <v>0.79707649719802842</v>
      </c>
    </row>
    <row r="26" spans="1:19" x14ac:dyDescent="0.25">
      <c r="A26" s="11">
        <v>25</v>
      </c>
      <c r="B26" s="34">
        <v>111</v>
      </c>
      <c r="C26" s="34">
        <v>2201</v>
      </c>
      <c r="D26" s="31">
        <v>2300</v>
      </c>
      <c r="E26" s="65">
        <v>49</v>
      </c>
      <c r="F26" s="32">
        <v>38</v>
      </c>
      <c r="G26" s="32">
        <v>48</v>
      </c>
      <c r="H26" s="32">
        <v>37</v>
      </c>
      <c r="I26" s="32">
        <v>30</v>
      </c>
      <c r="J26" s="32">
        <v>19</v>
      </c>
      <c r="K26" s="32">
        <v>7</v>
      </c>
      <c r="L26" s="32">
        <v>7</v>
      </c>
      <c r="M26" s="32">
        <v>7</v>
      </c>
      <c r="N26" s="32">
        <v>15</v>
      </c>
      <c r="O26" s="32">
        <v>32</v>
      </c>
      <c r="P26" s="33">
        <v>41</v>
      </c>
      <c r="Q26" s="53">
        <f t="shared" si="0"/>
        <v>27.5</v>
      </c>
      <c r="R26" s="54">
        <f t="shared" si="1"/>
        <v>1.1140368644926069E-2</v>
      </c>
      <c r="S26" s="4">
        <f t="shared" si="2"/>
        <v>0.80821686584295449</v>
      </c>
    </row>
    <row r="27" spans="1:19" x14ac:dyDescent="0.25">
      <c r="A27" s="11">
        <v>26</v>
      </c>
      <c r="B27" s="34">
        <v>111</v>
      </c>
      <c r="C27" s="34">
        <v>2301</v>
      </c>
      <c r="D27" s="31">
        <v>2400</v>
      </c>
      <c r="E27" s="65">
        <v>43</v>
      </c>
      <c r="F27" s="32">
        <v>40</v>
      </c>
      <c r="G27" s="32">
        <v>35</v>
      </c>
      <c r="H27" s="32">
        <v>35</v>
      </c>
      <c r="I27" s="32">
        <v>29</v>
      </c>
      <c r="J27" s="32">
        <v>27</v>
      </c>
      <c r="K27" s="32">
        <v>12</v>
      </c>
      <c r="L27" s="32">
        <v>7</v>
      </c>
      <c r="M27" s="32">
        <v>7</v>
      </c>
      <c r="N27" s="32">
        <v>8</v>
      </c>
      <c r="O27" s="32">
        <v>15</v>
      </c>
      <c r="P27" s="33">
        <v>37</v>
      </c>
      <c r="Q27" s="53">
        <f t="shared" si="0"/>
        <v>24.583333333333332</v>
      </c>
      <c r="R27" s="54">
        <f t="shared" si="1"/>
        <v>9.958814394706637E-3</v>
      </c>
      <c r="S27" s="4">
        <f t="shared" si="2"/>
        <v>0.81817568023766107</v>
      </c>
    </row>
    <row r="28" spans="1:19" x14ac:dyDescent="0.25">
      <c r="A28" s="11">
        <v>27</v>
      </c>
      <c r="B28" s="34">
        <v>111</v>
      </c>
      <c r="C28" s="34">
        <v>2401</v>
      </c>
      <c r="D28" s="31">
        <v>2500</v>
      </c>
      <c r="E28" s="65">
        <v>43</v>
      </c>
      <c r="F28" s="32">
        <v>30</v>
      </c>
      <c r="G28" s="32">
        <v>39</v>
      </c>
      <c r="H28" s="32">
        <v>27</v>
      </c>
      <c r="I28" s="32">
        <v>26</v>
      </c>
      <c r="J28" s="32">
        <v>19</v>
      </c>
      <c r="K28" s="32">
        <v>12</v>
      </c>
      <c r="L28" s="32">
        <v>5</v>
      </c>
      <c r="M28" s="32">
        <v>5</v>
      </c>
      <c r="N28" s="32">
        <v>11</v>
      </c>
      <c r="O28" s="32">
        <v>24</v>
      </c>
      <c r="P28" s="33">
        <v>41</v>
      </c>
      <c r="Q28" s="53">
        <f t="shared" si="0"/>
        <v>23.5</v>
      </c>
      <c r="R28" s="54">
        <f t="shared" si="1"/>
        <v>9.5199513874822759E-3</v>
      </c>
      <c r="S28" s="4">
        <f t="shared" si="2"/>
        <v>0.82769563162514337</v>
      </c>
    </row>
    <row r="29" spans="1:19" x14ac:dyDescent="0.25">
      <c r="A29" s="11">
        <v>28</v>
      </c>
      <c r="B29" s="34">
        <v>111</v>
      </c>
      <c r="C29" s="34">
        <v>2501</v>
      </c>
      <c r="D29" s="31">
        <v>2600</v>
      </c>
      <c r="E29" s="65">
        <v>37</v>
      </c>
      <c r="F29" s="32">
        <v>44</v>
      </c>
      <c r="G29" s="32">
        <v>36</v>
      </c>
      <c r="H29" s="32">
        <v>34</v>
      </c>
      <c r="I29" s="32">
        <v>29</v>
      </c>
      <c r="J29" s="32">
        <v>18</v>
      </c>
      <c r="K29" s="32">
        <v>7</v>
      </c>
      <c r="L29" s="32">
        <v>4</v>
      </c>
      <c r="M29" s="32">
        <v>4</v>
      </c>
      <c r="N29" s="32">
        <v>10</v>
      </c>
      <c r="O29" s="32">
        <v>23</v>
      </c>
      <c r="P29" s="33">
        <v>44</v>
      </c>
      <c r="Q29" s="53">
        <f t="shared" si="0"/>
        <v>24.166666666666668</v>
      </c>
      <c r="R29" s="54">
        <f t="shared" si="1"/>
        <v>9.7900209303895761E-3</v>
      </c>
      <c r="S29" s="4">
        <f t="shared" si="2"/>
        <v>0.83748565255553298</v>
      </c>
    </row>
    <row r="30" spans="1:19" x14ac:dyDescent="0.25">
      <c r="A30" s="11">
        <v>29</v>
      </c>
      <c r="B30" s="34">
        <v>111</v>
      </c>
      <c r="C30" s="34">
        <v>2601</v>
      </c>
      <c r="D30" s="31">
        <v>2700</v>
      </c>
      <c r="E30" s="65">
        <v>30</v>
      </c>
      <c r="F30" s="32">
        <v>41</v>
      </c>
      <c r="G30" s="32">
        <v>36</v>
      </c>
      <c r="H30" s="32">
        <v>24</v>
      </c>
      <c r="I30" s="32">
        <v>19</v>
      </c>
      <c r="J30" s="32">
        <v>10</v>
      </c>
      <c r="K30" s="32">
        <v>9</v>
      </c>
      <c r="L30" s="32">
        <v>4</v>
      </c>
      <c r="M30" s="32">
        <v>4</v>
      </c>
      <c r="N30" s="32">
        <v>6</v>
      </c>
      <c r="O30" s="32">
        <v>13</v>
      </c>
      <c r="P30" s="33">
        <v>36</v>
      </c>
      <c r="Q30" s="53">
        <f t="shared" si="0"/>
        <v>19.333333333333332</v>
      </c>
      <c r="R30" s="54">
        <f t="shared" si="1"/>
        <v>7.8320167443116599E-3</v>
      </c>
      <c r="S30" s="4">
        <f t="shared" si="2"/>
        <v>0.84531766929984464</v>
      </c>
    </row>
    <row r="31" spans="1:19" x14ac:dyDescent="0.25">
      <c r="A31" s="11">
        <v>30</v>
      </c>
      <c r="B31" s="34">
        <v>111</v>
      </c>
      <c r="C31" s="34">
        <v>2701</v>
      </c>
      <c r="D31" s="31">
        <v>2800</v>
      </c>
      <c r="E31" s="65">
        <v>28</v>
      </c>
      <c r="F31" s="32">
        <v>30</v>
      </c>
      <c r="G31" s="32">
        <v>27</v>
      </c>
      <c r="H31" s="32">
        <v>20</v>
      </c>
      <c r="I31" s="32">
        <v>14</v>
      </c>
      <c r="J31" s="32">
        <v>7</v>
      </c>
      <c r="K31" s="32">
        <v>3</v>
      </c>
      <c r="L31" s="32">
        <v>6</v>
      </c>
      <c r="M31" s="32">
        <v>6</v>
      </c>
      <c r="N31" s="32">
        <v>12</v>
      </c>
      <c r="O31" s="32">
        <v>16</v>
      </c>
      <c r="P31" s="33">
        <v>33</v>
      </c>
      <c r="Q31" s="53">
        <f t="shared" si="0"/>
        <v>16.833333333333332</v>
      </c>
      <c r="R31" s="54">
        <f t="shared" si="1"/>
        <v>6.8192559584092901E-3</v>
      </c>
      <c r="S31" s="4">
        <f t="shared" si="2"/>
        <v>0.85213692525825391</v>
      </c>
    </row>
    <row r="32" spans="1:19" x14ac:dyDescent="0.25">
      <c r="A32" s="11">
        <v>31</v>
      </c>
      <c r="B32" s="34">
        <v>111</v>
      </c>
      <c r="C32" s="34">
        <v>2801</v>
      </c>
      <c r="D32" s="31">
        <v>2900</v>
      </c>
      <c r="E32" s="65">
        <v>28</v>
      </c>
      <c r="F32" s="32">
        <v>31</v>
      </c>
      <c r="G32" s="32">
        <v>41</v>
      </c>
      <c r="H32" s="32">
        <v>20</v>
      </c>
      <c r="I32" s="32">
        <v>15</v>
      </c>
      <c r="J32" s="32">
        <v>10</v>
      </c>
      <c r="K32" s="32">
        <v>8</v>
      </c>
      <c r="L32" s="32">
        <v>2</v>
      </c>
      <c r="M32" s="32">
        <v>2</v>
      </c>
      <c r="N32" s="32">
        <v>7</v>
      </c>
      <c r="O32" s="32">
        <v>14</v>
      </c>
      <c r="P32" s="33">
        <v>25</v>
      </c>
      <c r="Q32" s="53">
        <f t="shared" si="0"/>
        <v>16.916666666666668</v>
      </c>
      <c r="R32" s="54">
        <f t="shared" si="1"/>
        <v>6.8530146512727035E-3</v>
      </c>
      <c r="S32" s="4">
        <f t="shared" si="2"/>
        <v>0.85898993990952666</v>
      </c>
    </row>
    <row r="33" spans="1:19" x14ac:dyDescent="0.25">
      <c r="A33" s="11">
        <v>32</v>
      </c>
      <c r="B33" s="34">
        <v>111</v>
      </c>
      <c r="C33" s="34">
        <v>2901</v>
      </c>
      <c r="D33" s="31">
        <v>3000</v>
      </c>
      <c r="E33" s="65">
        <v>39</v>
      </c>
      <c r="F33" s="32">
        <v>29</v>
      </c>
      <c r="G33" s="32">
        <v>18</v>
      </c>
      <c r="H33" s="32">
        <v>26</v>
      </c>
      <c r="I33" s="32">
        <v>17</v>
      </c>
      <c r="J33" s="32">
        <v>10</v>
      </c>
      <c r="K33" s="32">
        <v>3</v>
      </c>
      <c r="L33" s="32">
        <v>2</v>
      </c>
      <c r="M33" s="32">
        <v>2</v>
      </c>
      <c r="N33" s="32">
        <v>7</v>
      </c>
      <c r="O33" s="32">
        <v>15</v>
      </c>
      <c r="P33" s="33">
        <v>21</v>
      </c>
      <c r="Q33" s="53">
        <f t="shared" si="0"/>
        <v>15.75</v>
      </c>
      <c r="R33" s="54">
        <f t="shared" si="1"/>
        <v>6.3803929511849298E-3</v>
      </c>
      <c r="S33" s="4">
        <f t="shared" si="2"/>
        <v>0.86537033286071163</v>
      </c>
    </row>
    <row r="34" spans="1:19" x14ac:dyDescent="0.25">
      <c r="A34" s="11">
        <v>33</v>
      </c>
      <c r="B34" s="34">
        <v>111</v>
      </c>
      <c r="C34" s="34">
        <v>3001</v>
      </c>
      <c r="D34" s="31">
        <v>3100</v>
      </c>
      <c r="E34" s="65">
        <v>33</v>
      </c>
      <c r="F34" s="32">
        <v>21</v>
      </c>
      <c r="G34" s="32">
        <v>19</v>
      </c>
      <c r="H34" s="32">
        <v>16</v>
      </c>
      <c r="I34" s="32">
        <v>19</v>
      </c>
      <c r="J34" s="32">
        <v>9</v>
      </c>
      <c r="K34" s="32">
        <v>1</v>
      </c>
      <c r="L34" s="32">
        <v>5</v>
      </c>
      <c r="M34" s="32">
        <v>5</v>
      </c>
      <c r="N34" s="32">
        <v>6</v>
      </c>
      <c r="O34" s="32">
        <v>23</v>
      </c>
      <c r="P34" s="33">
        <v>28</v>
      </c>
      <c r="Q34" s="53">
        <f t="shared" si="0"/>
        <v>15.416666666666666</v>
      </c>
      <c r="R34" s="54">
        <f t="shared" si="1"/>
        <v>6.2453581797312805E-3</v>
      </c>
      <c r="S34" s="4">
        <f t="shared" si="2"/>
        <v>0.8716156910404429</v>
      </c>
    </row>
    <row r="35" spans="1:19" x14ac:dyDescent="0.25">
      <c r="A35" s="11">
        <v>34</v>
      </c>
      <c r="B35" s="34">
        <v>111</v>
      </c>
      <c r="C35" s="34">
        <v>3101</v>
      </c>
      <c r="D35" s="31">
        <v>3200</v>
      </c>
      <c r="E35" s="65">
        <v>31</v>
      </c>
      <c r="F35" s="32">
        <v>23</v>
      </c>
      <c r="G35" s="32">
        <v>17</v>
      </c>
      <c r="H35" s="32">
        <v>15</v>
      </c>
      <c r="I35" s="32">
        <v>20</v>
      </c>
      <c r="J35" s="32">
        <v>4</v>
      </c>
      <c r="K35" s="32">
        <v>6</v>
      </c>
      <c r="L35" s="32">
        <v>1</v>
      </c>
      <c r="M35" s="32">
        <v>1</v>
      </c>
      <c r="N35" s="32">
        <v>4</v>
      </c>
      <c r="O35" s="32">
        <v>15</v>
      </c>
      <c r="P35" s="33">
        <v>25</v>
      </c>
      <c r="Q35" s="53">
        <f t="shared" si="0"/>
        <v>13.5</v>
      </c>
      <c r="R35" s="54">
        <f t="shared" si="1"/>
        <v>5.4689082438727976E-3</v>
      </c>
      <c r="S35" s="4">
        <f t="shared" si="2"/>
        <v>0.8770845992843157</v>
      </c>
    </row>
    <row r="36" spans="1:19" x14ac:dyDescent="0.25">
      <c r="A36" s="11">
        <v>35</v>
      </c>
      <c r="B36" s="34">
        <v>111</v>
      </c>
      <c r="C36" s="34">
        <v>3201</v>
      </c>
      <c r="D36" s="31">
        <v>3300</v>
      </c>
      <c r="E36" s="65">
        <v>32</v>
      </c>
      <c r="F36" s="32">
        <v>23</v>
      </c>
      <c r="G36" s="32">
        <v>20</v>
      </c>
      <c r="H36" s="32">
        <v>11</v>
      </c>
      <c r="I36" s="32">
        <v>14</v>
      </c>
      <c r="J36" s="32">
        <v>12</v>
      </c>
      <c r="K36" s="32">
        <v>3</v>
      </c>
      <c r="L36" s="32">
        <v>3</v>
      </c>
      <c r="M36" s="32">
        <v>3</v>
      </c>
      <c r="N36" s="32">
        <v>5</v>
      </c>
      <c r="O36" s="32">
        <v>20</v>
      </c>
      <c r="P36" s="33">
        <v>19</v>
      </c>
      <c r="Q36" s="53">
        <f t="shared" si="0"/>
        <v>13.75</v>
      </c>
      <c r="R36" s="54">
        <f t="shared" si="1"/>
        <v>5.5701843224630343E-3</v>
      </c>
      <c r="S36" s="4">
        <f t="shared" si="2"/>
        <v>0.88265478360677874</v>
      </c>
    </row>
    <row r="37" spans="1:19" x14ac:dyDescent="0.25">
      <c r="A37" s="11">
        <v>36</v>
      </c>
      <c r="B37" s="34">
        <v>111</v>
      </c>
      <c r="C37" s="34">
        <v>3301</v>
      </c>
      <c r="D37" s="31">
        <v>3400</v>
      </c>
      <c r="E37" s="65">
        <v>29</v>
      </c>
      <c r="F37" s="32">
        <v>21</v>
      </c>
      <c r="G37" s="32">
        <v>23</v>
      </c>
      <c r="H37" s="32">
        <v>7</v>
      </c>
      <c r="I37" s="32">
        <v>8</v>
      </c>
      <c r="J37" s="32">
        <v>7</v>
      </c>
      <c r="K37" s="32">
        <v>0</v>
      </c>
      <c r="L37" s="32">
        <v>3</v>
      </c>
      <c r="M37" s="32">
        <v>3</v>
      </c>
      <c r="N37" s="32">
        <v>4</v>
      </c>
      <c r="O37" s="32">
        <v>15</v>
      </c>
      <c r="P37" s="33">
        <v>27</v>
      </c>
      <c r="Q37" s="53">
        <f t="shared" si="0"/>
        <v>12.25</v>
      </c>
      <c r="R37" s="54">
        <f t="shared" si="1"/>
        <v>4.9625278509216122E-3</v>
      </c>
      <c r="S37" s="4">
        <f t="shared" si="2"/>
        <v>0.8876173114577004</v>
      </c>
    </row>
    <row r="38" spans="1:19" x14ac:dyDescent="0.25">
      <c r="A38" s="11">
        <v>37</v>
      </c>
      <c r="B38" s="34">
        <v>111</v>
      </c>
      <c r="C38" s="34">
        <v>3401</v>
      </c>
      <c r="D38" s="31">
        <v>3500</v>
      </c>
      <c r="E38" s="65">
        <v>27</v>
      </c>
      <c r="F38" s="32">
        <v>20</v>
      </c>
      <c r="G38" s="32">
        <v>17</v>
      </c>
      <c r="H38" s="32">
        <v>13</v>
      </c>
      <c r="I38" s="32">
        <v>13</v>
      </c>
      <c r="J38" s="32">
        <v>9</v>
      </c>
      <c r="K38" s="32">
        <v>1</v>
      </c>
      <c r="L38" s="32">
        <v>3</v>
      </c>
      <c r="M38" s="32">
        <v>3</v>
      </c>
      <c r="N38" s="32">
        <v>2</v>
      </c>
      <c r="O38" s="32">
        <v>11</v>
      </c>
      <c r="P38" s="33">
        <v>15</v>
      </c>
      <c r="Q38" s="53">
        <f t="shared" si="0"/>
        <v>11.166666666666666</v>
      </c>
      <c r="R38" s="54">
        <f t="shared" si="1"/>
        <v>4.523664843697252E-3</v>
      </c>
      <c r="S38" s="4">
        <f t="shared" si="2"/>
        <v>0.89214097630139766</v>
      </c>
    </row>
    <row r="39" spans="1:19" x14ac:dyDescent="0.25">
      <c r="A39" s="11">
        <v>38</v>
      </c>
      <c r="B39" s="34">
        <v>111</v>
      </c>
      <c r="C39" s="34"/>
      <c r="D39" s="31" t="s">
        <v>3</v>
      </c>
      <c r="E39" s="66">
        <v>575</v>
      </c>
      <c r="F39" s="9">
        <v>504</v>
      </c>
      <c r="G39" s="9">
        <v>481</v>
      </c>
      <c r="H39" s="9">
        <v>347</v>
      </c>
      <c r="I39" s="9">
        <v>266</v>
      </c>
      <c r="J39" s="9">
        <v>116</v>
      </c>
      <c r="K39" s="9">
        <v>54</v>
      </c>
      <c r="L39" s="9">
        <v>42</v>
      </c>
      <c r="M39" s="9">
        <v>42</v>
      </c>
      <c r="N39" s="9">
        <v>58</v>
      </c>
      <c r="O39" s="9">
        <v>241</v>
      </c>
      <c r="P39" s="36">
        <v>469</v>
      </c>
      <c r="Q39" s="55">
        <f t="shared" si="0"/>
        <v>266.25</v>
      </c>
      <c r="R39" s="67">
        <f t="shared" si="1"/>
        <v>0.1078590236986024</v>
      </c>
      <c r="S39" s="15">
        <f t="shared" si="2"/>
        <v>1</v>
      </c>
    </row>
    <row r="40" spans="1:19" x14ac:dyDescent="0.25">
      <c r="A40" s="11">
        <v>39</v>
      </c>
      <c r="B40" s="37"/>
      <c r="C40" s="16" t="s">
        <v>0</v>
      </c>
      <c r="D40" s="16"/>
      <c r="E40" s="9">
        <f t="shared" ref="E40:P40" si="3">SUM(E4:E39)</f>
        <v>2479</v>
      </c>
      <c r="F40" s="9">
        <f t="shared" si="3"/>
        <v>2458</v>
      </c>
      <c r="G40" s="9">
        <f t="shared" si="3"/>
        <v>2450</v>
      </c>
      <c r="H40" s="9">
        <f t="shared" si="3"/>
        <v>2450</v>
      </c>
      <c r="I40" s="9">
        <f t="shared" si="3"/>
        <v>2473</v>
      </c>
      <c r="J40" s="9">
        <f t="shared" si="3"/>
        <v>2537</v>
      </c>
      <c r="K40" s="9">
        <f t="shared" si="3"/>
        <v>2474</v>
      </c>
      <c r="L40" s="9">
        <f t="shared" si="3"/>
        <v>2460</v>
      </c>
      <c r="M40" s="9">
        <f t="shared" si="3"/>
        <v>2460</v>
      </c>
      <c r="N40" s="9">
        <f t="shared" si="3"/>
        <v>2477</v>
      </c>
      <c r="O40" s="9">
        <f t="shared" si="3"/>
        <v>2461</v>
      </c>
      <c r="P40" s="36">
        <f t="shared" si="3"/>
        <v>2443</v>
      </c>
      <c r="Q40" s="55">
        <f>SUM(E40:P40)/12</f>
        <v>2468.5</v>
      </c>
      <c r="R40" s="55"/>
      <c r="S40" s="7"/>
    </row>
    <row r="41" spans="1:19" x14ac:dyDescent="0.25">
      <c r="A41" s="11">
        <v>40</v>
      </c>
      <c r="Q41" s="50"/>
      <c r="R41" s="50"/>
    </row>
    <row r="42" spans="1:19" x14ac:dyDescent="0.25">
      <c r="Q42" s="50"/>
      <c r="R42" s="50"/>
    </row>
    <row r="43" spans="1:19" x14ac:dyDescent="0.25">
      <c r="Q43" s="50"/>
      <c r="R43" s="50"/>
    </row>
  </sheetData>
  <mergeCells count="3">
    <mergeCell ref="C2:D2"/>
    <mergeCell ref="E2:P2"/>
    <mergeCell ref="Q2:S2"/>
  </mergeCells>
  <conditionalFormatting sqref="E4:P3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1" bottom="0.75" header="0.25" footer="0.25"/>
  <pageSetup scale="56" orientation="landscape" r:id="rId1"/>
  <headerFooter scaleWithDoc="0">
    <oddFooter>&amp;L&amp;10Testimony of Christopher T. Mickelson
Dockets UE-120436 et al.&amp;R&amp;10Exhibit No. ___ (CTM-7)
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zoomScale="80" zoomScaleNormal="80" workbookViewId="0">
      <pane xSplit="4" ySplit="3" topLeftCell="E4" activePane="bottomRight" state="frozen"/>
      <selection activeCell="G64" sqref="G64"/>
      <selection pane="topRight" activeCell="G64" sqref="G64"/>
      <selection pane="bottomLeft" activeCell="G64" sqref="G64"/>
      <selection pane="bottomRight" activeCell="G64" sqref="G64"/>
    </sheetView>
  </sheetViews>
  <sheetFormatPr defaultRowHeight="15" x14ac:dyDescent="0.25"/>
  <cols>
    <col min="1" max="1" width="5.28515625" style="11" bestFit="1" customWidth="1"/>
    <col min="2" max="2" width="4.42578125" bestFit="1" customWidth="1"/>
    <col min="3" max="4" width="8.5703125" bestFit="1" customWidth="1"/>
    <col min="5" max="5" width="7.28515625" bestFit="1" customWidth="1"/>
    <col min="6" max="6" width="7.7109375" bestFit="1" customWidth="1"/>
    <col min="7" max="7" width="7.85546875" bestFit="1" customWidth="1"/>
    <col min="8" max="8" width="7.28515625" bestFit="1" customWidth="1"/>
    <col min="9" max="9" width="8" bestFit="1" customWidth="1"/>
    <col min="10" max="10" width="7.28515625" bestFit="1" customWidth="1"/>
    <col min="11" max="11" width="6.7109375" bestFit="1" customWidth="1"/>
    <col min="12" max="13" width="7.7109375" bestFit="1" customWidth="1"/>
    <col min="14" max="14" width="7.140625" bestFit="1" customWidth="1"/>
    <col min="15" max="16" width="7.7109375" bestFit="1" customWidth="1"/>
    <col min="17" max="17" width="11" bestFit="1" customWidth="1"/>
    <col min="18" max="18" width="6.5703125" bestFit="1" customWidth="1"/>
    <col min="19" max="19" width="10" bestFit="1" customWidth="1"/>
  </cols>
  <sheetData>
    <row r="1" spans="1:20" s="11" customFormat="1" ht="30" x14ac:dyDescent="0.25">
      <c r="A1" s="12" t="s">
        <v>32</v>
      </c>
      <c r="B1" s="19" t="s">
        <v>39</v>
      </c>
      <c r="C1" s="11" t="s">
        <v>40</v>
      </c>
      <c r="D1" s="11" t="s">
        <v>41</v>
      </c>
      <c r="E1" s="11" t="s">
        <v>42</v>
      </c>
      <c r="F1" s="19" t="s">
        <v>43</v>
      </c>
      <c r="G1" s="11" t="s">
        <v>44</v>
      </c>
      <c r="H1" s="11" t="s">
        <v>45</v>
      </c>
      <c r="I1" s="11" t="s">
        <v>46</v>
      </c>
      <c r="J1" s="19" t="s">
        <v>47</v>
      </c>
      <c r="K1" s="11" t="s">
        <v>48</v>
      </c>
      <c r="L1" s="11" t="s">
        <v>49</v>
      </c>
      <c r="M1" s="11" t="s">
        <v>50</v>
      </c>
      <c r="N1" s="19" t="s">
        <v>51</v>
      </c>
      <c r="O1" s="11" t="s">
        <v>52</v>
      </c>
      <c r="P1" s="11" t="s">
        <v>53</v>
      </c>
      <c r="Q1" s="11" t="s">
        <v>54</v>
      </c>
      <c r="R1" s="11" t="s">
        <v>55</v>
      </c>
      <c r="S1" s="19" t="s">
        <v>56</v>
      </c>
    </row>
    <row r="2" spans="1:20" s="11" customFormat="1" x14ac:dyDescent="0.25">
      <c r="A2" s="11">
        <v>1</v>
      </c>
      <c r="B2" s="24"/>
      <c r="C2" s="103" t="s">
        <v>63</v>
      </c>
      <c r="D2" s="104"/>
      <c r="E2" s="105" t="s">
        <v>64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4"/>
      <c r="Q2" s="106" t="s">
        <v>65</v>
      </c>
      <c r="R2" s="107"/>
      <c r="S2" s="108"/>
    </row>
    <row r="3" spans="1:20" s="11" customFormat="1" x14ac:dyDescent="0.25">
      <c r="A3" s="11">
        <v>2</v>
      </c>
      <c r="B3" s="25" t="s">
        <v>4</v>
      </c>
      <c r="C3" s="56" t="s">
        <v>66</v>
      </c>
      <c r="D3" s="57" t="s">
        <v>67</v>
      </c>
      <c r="E3" s="26">
        <v>40544</v>
      </c>
      <c r="F3" s="26">
        <v>40575</v>
      </c>
      <c r="G3" s="26">
        <v>40603</v>
      </c>
      <c r="H3" s="26">
        <v>40634</v>
      </c>
      <c r="I3" s="27">
        <v>40664</v>
      </c>
      <c r="J3" s="27">
        <v>40695</v>
      </c>
      <c r="K3" s="27">
        <v>40725</v>
      </c>
      <c r="L3" s="27">
        <v>40756</v>
      </c>
      <c r="M3" s="27">
        <v>40787</v>
      </c>
      <c r="N3" s="27">
        <v>40817</v>
      </c>
      <c r="O3" s="26">
        <v>40848</v>
      </c>
      <c r="P3" s="28">
        <v>40878</v>
      </c>
      <c r="Q3" s="20" t="s">
        <v>69</v>
      </c>
      <c r="R3" s="44" t="s">
        <v>5</v>
      </c>
      <c r="S3" s="52" t="s">
        <v>68</v>
      </c>
      <c r="T3" s="51"/>
    </row>
    <row r="4" spans="1:20" x14ac:dyDescent="0.25">
      <c r="A4" s="11">
        <v>3</v>
      </c>
      <c r="B4" s="34">
        <v>121</v>
      </c>
      <c r="C4" s="29">
        <v>0</v>
      </c>
      <c r="D4" s="73">
        <v>5000</v>
      </c>
      <c r="E4" s="48">
        <v>0</v>
      </c>
      <c r="F4" s="75">
        <v>0</v>
      </c>
      <c r="G4" s="75">
        <v>0</v>
      </c>
      <c r="H4" s="75">
        <v>0</v>
      </c>
      <c r="I4" s="75">
        <v>0</v>
      </c>
      <c r="J4" s="75">
        <v>1</v>
      </c>
      <c r="K4" s="75">
        <v>1</v>
      </c>
      <c r="L4" s="75">
        <v>1</v>
      </c>
      <c r="M4" s="75">
        <v>1</v>
      </c>
      <c r="N4" s="75">
        <v>0</v>
      </c>
      <c r="O4" s="75">
        <v>0</v>
      </c>
      <c r="P4" s="75">
        <v>0</v>
      </c>
      <c r="Q4" s="80">
        <f>SUM(E4:P4)/12</f>
        <v>0.33333333333333331</v>
      </c>
      <c r="R4" s="81">
        <f>Q4/$Q$17</f>
        <v>1.282051282051282E-2</v>
      </c>
      <c r="S4" s="82">
        <f>R4</f>
        <v>1.282051282051282E-2</v>
      </c>
    </row>
    <row r="5" spans="1:20" x14ac:dyDescent="0.25">
      <c r="A5" s="11">
        <v>4</v>
      </c>
      <c r="B5" s="34">
        <v>121</v>
      </c>
      <c r="C5" s="49">
        <f>D4</f>
        <v>5000</v>
      </c>
      <c r="D5" s="87">
        <f>D4+5000</f>
        <v>10000</v>
      </c>
      <c r="E5" s="49">
        <v>2</v>
      </c>
      <c r="F5" s="68">
        <v>3</v>
      </c>
      <c r="G5" s="68">
        <v>3</v>
      </c>
      <c r="H5" s="68">
        <v>5</v>
      </c>
      <c r="I5" s="68">
        <v>4</v>
      </c>
      <c r="J5" s="68">
        <v>8</v>
      </c>
      <c r="K5" s="68">
        <v>8</v>
      </c>
      <c r="L5" s="68">
        <v>11</v>
      </c>
      <c r="M5" s="68">
        <v>10</v>
      </c>
      <c r="N5" s="68">
        <v>11</v>
      </c>
      <c r="O5" s="68">
        <v>4</v>
      </c>
      <c r="P5" s="68">
        <v>3</v>
      </c>
      <c r="Q5" s="83">
        <f t="shared" ref="Q5:Q16" si="0">SUM(E5:P5)/12</f>
        <v>6</v>
      </c>
      <c r="R5" s="69">
        <f t="shared" ref="R5:R16" si="1">Q5/$Q$17</f>
        <v>0.23076923076923078</v>
      </c>
      <c r="S5" s="70">
        <f t="shared" ref="S5:S16" si="2">R5+S4</f>
        <v>0.24358974358974361</v>
      </c>
    </row>
    <row r="6" spans="1:20" x14ac:dyDescent="0.25">
      <c r="A6" s="11">
        <v>5</v>
      </c>
      <c r="B6" s="34">
        <v>121</v>
      </c>
      <c r="C6" s="49">
        <f t="shared" ref="C6:C10" si="3">D5</f>
        <v>10000</v>
      </c>
      <c r="D6" s="74">
        <f t="shared" ref="D6:D10" si="4">D5+5000</f>
        <v>15000</v>
      </c>
      <c r="E6" s="49">
        <v>4</v>
      </c>
      <c r="F6" s="68">
        <v>7</v>
      </c>
      <c r="G6" s="68">
        <v>5</v>
      </c>
      <c r="H6" s="68">
        <v>9</v>
      </c>
      <c r="I6" s="68">
        <v>9</v>
      </c>
      <c r="J6" s="68">
        <v>8</v>
      </c>
      <c r="K6" s="68">
        <v>10</v>
      </c>
      <c r="L6" s="68">
        <v>8</v>
      </c>
      <c r="M6" s="68">
        <v>9</v>
      </c>
      <c r="N6" s="68">
        <v>8</v>
      </c>
      <c r="O6" s="68">
        <v>12</v>
      </c>
      <c r="P6" s="68">
        <v>8</v>
      </c>
      <c r="Q6" s="83">
        <f t="shared" si="0"/>
        <v>8.0833333333333339</v>
      </c>
      <c r="R6" s="69">
        <f t="shared" si="1"/>
        <v>0.3108974358974359</v>
      </c>
      <c r="S6" s="70">
        <f t="shared" si="2"/>
        <v>0.55448717948717952</v>
      </c>
    </row>
    <row r="7" spans="1:20" x14ac:dyDescent="0.25">
      <c r="A7" s="11">
        <v>6</v>
      </c>
      <c r="B7" s="34">
        <v>121</v>
      </c>
      <c r="C7" s="49">
        <f t="shared" si="3"/>
        <v>15000</v>
      </c>
      <c r="D7" s="74">
        <f t="shared" si="4"/>
        <v>20000</v>
      </c>
      <c r="E7" s="49">
        <v>11</v>
      </c>
      <c r="F7" s="68">
        <v>8</v>
      </c>
      <c r="G7" s="68">
        <v>9</v>
      </c>
      <c r="H7" s="68">
        <v>3</v>
      </c>
      <c r="I7" s="68">
        <v>5</v>
      </c>
      <c r="J7" s="68">
        <v>2</v>
      </c>
      <c r="K7" s="68">
        <v>2</v>
      </c>
      <c r="L7" s="68">
        <v>1</v>
      </c>
      <c r="M7" s="68">
        <v>1</v>
      </c>
      <c r="N7" s="68">
        <v>2</v>
      </c>
      <c r="O7" s="68">
        <v>3</v>
      </c>
      <c r="P7" s="68">
        <v>5</v>
      </c>
      <c r="Q7" s="83">
        <f t="shared" si="0"/>
        <v>4.333333333333333</v>
      </c>
      <c r="R7" s="69">
        <f t="shared" si="1"/>
        <v>0.16666666666666666</v>
      </c>
      <c r="S7" s="70">
        <f t="shared" si="2"/>
        <v>0.72115384615384615</v>
      </c>
    </row>
    <row r="8" spans="1:20" x14ac:dyDescent="0.25">
      <c r="A8" s="11">
        <v>7</v>
      </c>
      <c r="B8" s="34">
        <v>121</v>
      </c>
      <c r="C8" s="49">
        <f t="shared" si="3"/>
        <v>20000</v>
      </c>
      <c r="D8" s="87">
        <f t="shared" si="4"/>
        <v>25000</v>
      </c>
      <c r="E8" s="49">
        <v>2</v>
      </c>
      <c r="F8" s="68">
        <v>2</v>
      </c>
      <c r="G8" s="68">
        <v>2</v>
      </c>
      <c r="H8" s="68">
        <v>3</v>
      </c>
      <c r="I8" s="68">
        <v>2</v>
      </c>
      <c r="J8" s="68">
        <v>3</v>
      </c>
      <c r="K8" s="68">
        <v>2</v>
      </c>
      <c r="L8" s="68">
        <v>2</v>
      </c>
      <c r="M8" s="68">
        <v>2</v>
      </c>
      <c r="N8" s="68">
        <v>2</v>
      </c>
      <c r="O8" s="68">
        <v>3</v>
      </c>
      <c r="P8" s="68">
        <v>3</v>
      </c>
      <c r="Q8" s="83">
        <f t="shared" si="0"/>
        <v>2.3333333333333335</v>
      </c>
      <c r="R8" s="69">
        <f t="shared" si="1"/>
        <v>8.9743589743589744E-2</v>
      </c>
      <c r="S8" s="70">
        <f t="shared" si="2"/>
        <v>0.8108974358974359</v>
      </c>
    </row>
    <row r="9" spans="1:20" x14ac:dyDescent="0.25">
      <c r="A9" s="11">
        <v>8</v>
      </c>
      <c r="B9" s="34">
        <v>121</v>
      </c>
      <c r="C9" s="49">
        <f t="shared" si="3"/>
        <v>25000</v>
      </c>
      <c r="D9" s="74">
        <f t="shared" si="4"/>
        <v>30000</v>
      </c>
      <c r="E9" s="49">
        <v>2</v>
      </c>
      <c r="F9" s="68">
        <v>0</v>
      </c>
      <c r="G9" s="68">
        <v>2</v>
      </c>
      <c r="H9" s="68">
        <v>1</v>
      </c>
      <c r="I9" s="68">
        <v>1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2</v>
      </c>
      <c r="Q9" s="83">
        <f t="shared" si="0"/>
        <v>0.66666666666666663</v>
      </c>
      <c r="R9" s="69">
        <f t="shared" si="1"/>
        <v>2.564102564102564E-2</v>
      </c>
      <c r="S9" s="70">
        <f t="shared" si="2"/>
        <v>0.83653846153846156</v>
      </c>
    </row>
    <row r="10" spans="1:20" x14ac:dyDescent="0.25">
      <c r="A10" s="11">
        <v>9</v>
      </c>
      <c r="B10" s="34">
        <v>121</v>
      </c>
      <c r="C10" s="49">
        <f t="shared" si="3"/>
        <v>30000</v>
      </c>
      <c r="D10" s="74">
        <f t="shared" si="4"/>
        <v>35000</v>
      </c>
      <c r="E10" s="49">
        <v>0</v>
      </c>
      <c r="F10" s="68">
        <v>0</v>
      </c>
      <c r="G10" s="68">
        <v>0</v>
      </c>
      <c r="H10" s="68">
        <v>0</v>
      </c>
      <c r="I10" s="68">
        <v>0</v>
      </c>
      <c r="J10" s="68">
        <v>1</v>
      </c>
      <c r="K10" s="68">
        <v>0</v>
      </c>
      <c r="L10" s="68">
        <v>0</v>
      </c>
      <c r="M10" s="68">
        <v>1</v>
      </c>
      <c r="N10" s="68">
        <v>0</v>
      </c>
      <c r="O10" s="68">
        <v>1</v>
      </c>
      <c r="P10" s="68">
        <v>0</v>
      </c>
      <c r="Q10" s="83">
        <f t="shared" si="0"/>
        <v>0.25</v>
      </c>
      <c r="R10" s="69">
        <f t="shared" si="1"/>
        <v>9.6153846153846159E-3</v>
      </c>
      <c r="S10" s="70">
        <f t="shared" si="2"/>
        <v>0.84615384615384615</v>
      </c>
    </row>
    <row r="11" spans="1:20" x14ac:dyDescent="0.25">
      <c r="A11" s="11">
        <v>10</v>
      </c>
      <c r="B11" s="34">
        <v>121</v>
      </c>
      <c r="C11" s="49">
        <f t="shared" ref="C11:C16" si="5">D10</f>
        <v>35000</v>
      </c>
      <c r="D11" s="74">
        <f>D10+5000</f>
        <v>40000</v>
      </c>
      <c r="E11" s="49">
        <v>0</v>
      </c>
      <c r="F11" s="68">
        <v>1</v>
      </c>
      <c r="G11" s="68">
        <v>0</v>
      </c>
      <c r="H11" s="68">
        <v>1</v>
      </c>
      <c r="I11" s="68">
        <v>1</v>
      </c>
      <c r="J11" s="68">
        <v>0</v>
      </c>
      <c r="K11" s="68">
        <v>2</v>
      </c>
      <c r="L11" s="68">
        <v>3</v>
      </c>
      <c r="M11" s="68">
        <v>1</v>
      </c>
      <c r="N11" s="68">
        <v>0</v>
      </c>
      <c r="O11" s="68">
        <v>1</v>
      </c>
      <c r="P11" s="68">
        <v>0</v>
      </c>
      <c r="Q11" s="83">
        <f t="shared" si="0"/>
        <v>0.83333333333333337</v>
      </c>
      <c r="R11" s="69">
        <f t="shared" si="1"/>
        <v>3.2051282051282055E-2</v>
      </c>
      <c r="S11" s="70">
        <f t="shared" si="2"/>
        <v>0.87820512820512819</v>
      </c>
    </row>
    <row r="12" spans="1:20" x14ac:dyDescent="0.25">
      <c r="A12" s="11">
        <v>11</v>
      </c>
      <c r="B12" s="34">
        <v>121</v>
      </c>
      <c r="C12" s="49">
        <f t="shared" si="5"/>
        <v>40000</v>
      </c>
      <c r="D12" s="74">
        <f t="shared" ref="D12:D15" si="6">D11+5000</f>
        <v>45000</v>
      </c>
      <c r="E12" s="49">
        <v>0</v>
      </c>
      <c r="F12" s="68">
        <v>1</v>
      </c>
      <c r="G12" s="68">
        <v>0</v>
      </c>
      <c r="H12" s="68">
        <v>2</v>
      </c>
      <c r="I12" s="68">
        <v>2</v>
      </c>
      <c r="J12" s="68">
        <v>1</v>
      </c>
      <c r="K12" s="68">
        <v>1</v>
      </c>
      <c r="L12" s="68">
        <v>0</v>
      </c>
      <c r="M12" s="68">
        <v>1</v>
      </c>
      <c r="N12" s="68">
        <v>3</v>
      </c>
      <c r="O12" s="68">
        <v>0</v>
      </c>
      <c r="P12" s="68">
        <v>0</v>
      </c>
      <c r="Q12" s="83">
        <f t="shared" si="0"/>
        <v>0.91666666666666663</v>
      </c>
      <c r="R12" s="69">
        <f t="shared" si="1"/>
        <v>3.5256410256410256E-2</v>
      </c>
      <c r="S12" s="70">
        <f t="shared" si="2"/>
        <v>0.91346153846153844</v>
      </c>
    </row>
    <row r="13" spans="1:20" x14ac:dyDescent="0.25">
      <c r="A13" s="11">
        <v>12</v>
      </c>
      <c r="B13" s="34">
        <v>121</v>
      </c>
      <c r="C13" s="49">
        <f t="shared" si="5"/>
        <v>45000</v>
      </c>
      <c r="D13" s="74">
        <f t="shared" si="6"/>
        <v>50000</v>
      </c>
      <c r="E13" s="49">
        <v>0</v>
      </c>
      <c r="F13" s="68">
        <v>0</v>
      </c>
      <c r="G13" s="68">
        <v>0</v>
      </c>
      <c r="H13" s="68">
        <v>0</v>
      </c>
      <c r="I13" s="68">
        <v>0</v>
      </c>
      <c r="J13" s="68">
        <v>2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83">
        <f t="shared" si="0"/>
        <v>0.16666666666666666</v>
      </c>
      <c r="R13" s="69">
        <f t="shared" si="1"/>
        <v>6.41025641025641E-3</v>
      </c>
      <c r="S13" s="70">
        <f t="shared" si="2"/>
        <v>0.91987179487179482</v>
      </c>
    </row>
    <row r="14" spans="1:20" x14ac:dyDescent="0.25">
      <c r="A14" s="11">
        <v>13</v>
      </c>
      <c r="B14" s="34">
        <v>121</v>
      </c>
      <c r="C14" s="49">
        <f t="shared" si="5"/>
        <v>50000</v>
      </c>
      <c r="D14" s="74">
        <f t="shared" si="6"/>
        <v>55000</v>
      </c>
      <c r="E14" s="49">
        <v>2</v>
      </c>
      <c r="F14" s="68">
        <v>2</v>
      </c>
      <c r="G14" s="68">
        <v>1</v>
      </c>
      <c r="H14" s="68">
        <v>0</v>
      </c>
      <c r="I14" s="68">
        <v>1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3</v>
      </c>
      <c r="Q14" s="83">
        <f t="shared" si="0"/>
        <v>0.75</v>
      </c>
      <c r="R14" s="69">
        <f t="shared" si="1"/>
        <v>2.8846153846153848E-2</v>
      </c>
      <c r="S14" s="70">
        <f t="shared" si="2"/>
        <v>0.94871794871794868</v>
      </c>
    </row>
    <row r="15" spans="1:20" x14ac:dyDescent="0.25">
      <c r="A15" s="11">
        <v>14</v>
      </c>
      <c r="B15" s="34">
        <v>121</v>
      </c>
      <c r="C15" s="49">
        <f t="shared" si="5"/>
        <v>55000</v>
      </c>
      <c r="D15" s="74">
        <f t="shared" si="6"/>
        <v>60000</v>
      </c>
      <c r="E15" s="49">
        <v>1</v>
      </c>
      <c r="F15" s="68">
        <v>0</v>
      </c>
      <c r="G15" s="68">
        <v>1</v>
      </c>
      <c r="H15" s="68">
        <v>0</v>
      </c>
      <c r="I15" s="68">
        <v>1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1</v>
      </c>
      <c r="P15" s="68">
        <v>0</v>
      </c>
      <c r="Q15" s="83">
        <f t="shared" si="0"/>
        <v>0.33333333333333331</v>
      </c>
      <c r="R15" s="69">
        <f t="shared" si="1"/>
        <v>1.282051282051282E-2</v>
      </c>
      <c r="S15" s="70">
        <f t="shared" si="2"/>
        <v>0.96153846153846145</v>
      </c>
    </row>
    <row r="16" spans="1:20" x14ac:dyDescent="0.25">
      <c r="A16" s="11">
        <v>15</v>
      </c>
      <c r="B16" s="34">
        <v>121</v>
      </c>
      <c r="C16" s="5">
        <f t="shared" si="5"/>
        <v>60000</v>
      </c>
      <c r="D16" s="7" t="s">
        <v>3</v>
      </c>
      <c r="E16" s="5">
        <v>2</v>
      </c>
      <c r="F16" s="71">
        <v>2</v>
      </c>
      <c r="G16" s="71">
        <v>3</v>
      </c>
      <c r="H16" s="71">
        <v>2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1</v>
      </c>
      <c r="P16" s="71">
        <v>2</v>
      </c>
      <c r="Q16" s="84">
        <f t="shared" si="0"/>
        <v>1</v>
      </c>
      <c r="R16" s="85">
        <f t="shared" si="1"/>
        <v>3.8461538461538464E-2</v>
      </c>
      <c r="S16" s="86">
        <f t="shared" si="2"/>
        <v>0.99999999999999989</v>
      </c>
    </row>
    <row r="17" spans="1:19" x14ac:dyDescent="0.25">
      <c r="A17" s="11">
        <v>16</v>
      </c>
      <c r="B17" s="37"/>
      <c r="C17" s="16" t="s">
        <v>0</v>
      </c>
      <c r="D17" s="16"/>
      <c r="E17" s="71">
        <f t="shared" ref="E17:Q17" si="7">SUM(E4:E16)</f>
        <v>26</v>
      </c>
      <c r="F17" s="71">
        <f t="shared" si="7"/>
        <v>26</v>
      </c>
      <c r="G17" s="71">
        <f t="shared" si="7"/>
        <v>26</v>
      </c>
      <c r="H17" s="71">
        <f t="shared" si="7"/>
        <v>26</v>
      </c>
      <c r="I17" s="71">
        <f t="shared" si="7"/>
        <v>26</v>
      </c>
      <c r="J17" s="71">
        <f t="shared" si="7"/>
        <v>26</v>
      </c>
      <c r="K17" s="71">
        <f t="shared" si="7"/>
        <v>26</v>
      </c>
      <c r="L17" s="71">
        <f t="shared" si="7"/>
        <v>26</v>
      </c>
      <c r="M17" s="71">
        <f t="shared" si="7"/>
        <v>26</v>
      </c>
      <c r="N17" s="71">
        <f t="shared" si="7"/>
        <v>26</v>
      </c>
      <c r="O17" s="71">
        <f t="shared" si="7"/>
        <v>26</v>
      </c>
      <c r="P17" s="71">
        <f t="shared" si="7"/>
        <v>26</v>
      </c>
      <c r="Q17" s="84">
        <f t="shared" si="7"/>
        <v>26</v>
      </c>
      <c r="R17" s="72"/>
      <c r="S17" s="7"/>
    </row>
    <row r="18" spans="1:19" x14ac:dyDescent="0.25">
      <c r="A18" s="11">
        <v>17</v>
      </c>
      <c r="Q18" s="50"/>
      <c r="R18" s="50"/>
    </row>
  </sheetData>
  <mergeCells count="3">
    <mergeCell ref="C2:D2"/>
    <mergeCell ref="E2:P2"/>
    <mergeCell ref="Q2:S2"/>
  </mergeCells>
  <conditionalFormatting sqref="E4:P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1" bottom="0.75" header="0.25" footer="0.25"/>
  <pageSetup scale="87" orientation="landscape" r:id="rId1"/>
  <headerFooter scaleWithDoc="0">
    <oddFooter>&amp;L&amp;10Testimony of Christopher T. Mickelson
Dockets UE-120436 et al.&amp;R&amp;10Exhibit No. ___ (CTM-7)
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zoomScale="80" zoomScaleNormal="80" workbookViewId="0">
      <pane xSplit="4" ySplit="3" topLeftCell="E4" activePane="bottomRight" state="frozen"/>
      <selection activeCell="G64" sqref="G64"/>
      <selection pane="topRight" activeCell="G64" sqref="G64"/>
      <selection pane="bottomLeft" activeCell="G64" sqref="G64"/>
      <selection pane="bottomRight" activeCell="G64" sqref="G64"/>
    </sheetView>
  </sheetViews>
  <sheetFormatPr defaultRowHeight="15" x14ac:dyDescent="0.25"/>
  <cols>
    <col min="1" max="1" width="5.28515625" style="11" bestFit="1" customWidth="1"/>
    <col min="2" max="2" width="4.42578125" bestFit="1" customWidth="1"/>
    <col min="3" max="4" width="9.5703125" bestFit="1" customWidth="1"/>
    <col min="5" max="5" width="7.28515625" bestFit="1" customWidth="1"/>
    <col min="6" max="6" width="7.7109375" bestFit="1" customWidth="1"/>
    <col min="7" max="7" width="7.85546875" bestFit="1" customWidth="1"/>
    <col min="8" max="8" width="7.28515625" bestFit="1" customWidth="1"/>
    <col min="9" max="9" width="8" bestFit="1" customWidth="1"/>
    <col min="10" max="10" width="7.28515625" bestFit="1" customWidth="1"/>
    <col min="11" max="11" width="6.7109375" bestFit="1" customWidth="1"/>
    <col min="12" max="13" width="7.7109375" bestFit="1" customWidth="1"/>
    <col min="14" max="14" width="7.140625" bestFit="1" customWidth="1"/>
    <col min="15" max="16" width="7.7109375" bestFit="1" customWidth="1"/>
    <col min="17" max="17" width="11" bestFit="1" customWidth="1"/>
    <col min="18" max="18" width="6.5703125" bestFit="1" customWidth="1"/>
    <col min="19" max="19" width="10" bestFit="1" customWidth="1"/>
  </cols>
  <sheetData>
    <row r="1" spans="1:20" s="11" customFormat="1" ht="30" x14ac:dyDescent="0.25">
      <c r="A1" s="12" t="s">
        <v>32</v>
      </c>
      <c r="B1" s="19" t="s">
        <v>39</v>
      </c>
      <c r="C1" s="11" t="s">
        <v>40</v>
      </c>
      <c r="D1" s="11" t="s">
        <v>41</v>
      </c>
      <c r="E1" s="11" t="s">
        <v>42</v>
      </c>
      <c r="F1" s="19" t="s">
        <v>43</v>
      </c>
      <c r="G1" s="11" t="s">
        <v>44</v>
      </c>
      <c r="H1" s="11" t="s">
        <v>45</v>
      </c>
      <c r="I1" s="11" t="s">
        <v>46</v>
      </c>
      <c r="J1" s="19" t="s">
        <v>47</v>
      </c>
      <c r="K1" s="11" t="s">
        <v>48</v>
      </c>
      <c r="L1" s="11" t="s">
        <v>49</v>
      </c>
      <c r="M1" s="11" t="s">
        <v>50</v>
      </c>
      <c r="N1" s="19" t="s">
        <v>51</v>
      </c>
      <c r="O1" s="11" t="s">
        <v>52</v>
      </c>
      <c r="P1" s="11" t="s">
        <v>53</v>
      </c>
      <c r="Q1" s="11" t="s">
        <v>54</v>
      </c>
      <c r="R1" s="11" t="s">
        <v>55</v>
      </c>
      <c r="S1" s="19" t="s">
        <v>56</v>
      </c>
    </row>
    <row r="2" spans="1:20" s="11" customFormat="1" x14ac:dyDescent="0.25">
      <c r="A2" s="11">
        <v>1</v>
      </c>
      <c r="B2" s="24"/>
      <c r="C2" s="103" t="s">
        <v>63</v>
      </c>
      <c r="D2" s="104"/>
      <c r="E2" s="105" t="s">
        <v>64</v>
      </c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4"/>
      <c r="Q2" s="106" t="s">
        <v>65</v>
      </c>
      <c r="R2" s="107"/>
      <c r="S2" s="108"/>
    </row>
    <row r="3" spans="1:20" s="11" customFormat="1" x14ac:dyDescent="0.25">
      <c r="A3" s="11">
        <v>2</v>
      </c>
      <c r="B3" s="25" t="s">
        <v>4</v>
      </c>
      <c r="C3" s="56" t="s">
        <v>66</v>
      </c>
      <c r="D3" s="57" t="s">
        <v>67</v>
      </c>
      <c r="E3" s="26">
        <v>40544</v>
      </c>
      <c r="F3" s="26">
        <v>40575</v>
      </c>
      <c r="G3" s="26">
        <v>40603</v>
      </c>
      <c r="H3" s="26">
        <v>40634</v>
      </c>
      <c r="I3" s="27">
        <v>40664</v>
      </c>
      <c r="J3" s="27">
        <v>40695</v>
      </c>
      <c r="K3" s="27">
        <v>40725</v>
      </c>
      <c r="L3" s="27">
        <v>40756</v>
      </c>
      <c r="M3" s="27">
        <v>40787</v>
      </c>
      <c r="N3" s="27">
        <v>40817</v>
      </c>
      <c r="O3" s="26">
        <v>40848</v>
      </c>
      <c r="P3" s="28">
        <v>40878</v>
      </c>
      <c r="Q3" s="20" t="s">
        <v>69</v>
      </c>
      <c r="R3" s="44" t="s">
        <v>5</v>
      </c>
      <c r="S3" s="52" t="s">
        <v>68</v>
      </c>
      <c r="T3" s="51"/>
    </row>
    <row r="4" spans="1:20" x14ac:dyDescent="0.25">
      <c r="A4" s="11">
        <v>3</v>
      </c>
      <c r="B4" s="34">
        <v>146</v>
      </c>
      <c r="C4" s="29">
        <v>0</v>
      </c>
      <c r="D4" s="73">
        <v>25000</v>
      </c>
      <c r="E4" s="48">
        <v>9</v>
      </c>
      <c r="F4" s="75">
        <v>8</v>
      </c>
      <c r="G4" s="75">
        <v>7</v>
      </c>
      <c r="H4" s="75">
        <v>7</v>
      </c>
      <c r="I4" s="75">
        <v>8</v>
      </c>
      <c r="J4" s="75">
        <v>12</v>
      </c>
      <c r="K4" s="75">
        <v>15</v>
      </c>
      <c r="L4" s="75">
        <v>16</v>
      </c>
      <c r="M4" s="75">
        <v>16</v>
      </c>
      <c r="N4" s="75">
        <v>16</v>
      </c>
      <c r="O4" s="75">
        <v>9</v>
      </c>
      <c r="P4" s="76">
        <v>7</v>
      </c>
      <c r="Q4" s="80">
        <f>SUM(E4:P4)/12</f>
        <v>10.833333333333334</v>
      </c>
      <c r="R4" s="81">
        <f>Q4/$Q$17</f>
        <v>0.2927927927927928</v>
      </c>
      <c r="S4" s="82">
        <f>R4</f>
        <v>0.2927927927927928</v>
      </c>
    </row>
    <row r="5" spans="1:20" x14ac:dyDescent="0.25">
      <c r="A5" s="11">
        <v>4</v>
      </c>
      <c r="B5" s="34">
        <v>146</v>
      </c>
      <c r="C5" s="49">
        <f>D4</f>
        <v>25000</v>
      </c>
      <c r="D5" s="87">
        <f>D4+25000</f>
        <v>50000</v>
      </c>
      <c r="E5" s="49">
        <v>8</v>
      </c>
      <c r="F5" s="68">
        <v>8</v>
      </c>
      <c r="G5" s="68">
        <v>10</v>
      </c>
      <c r="H5" s="68">
        <v>13</v>
      </c>
      <c r="I5" s="68">
        <v>16</v>
      </c>
      <c r="J5" s="68">
        <v>17</v>
      </c>
      <c r="K5" s="68">
        <v>11</v>
      </c>
      <c r="L5" s="68">
        <v>12</v>
      </c>
      <c r="M5" s="68">
        <v>12</v>
      </c>
      <c r="N5" s="68">
        <v>12</v>
      </c>
      <c r="O5" s="68">
        <v>17</v>
      </c>
      <c r="P5" s="74">
        <v>12</v>
      </c>
      <c r="Q5" s="83">
        <f t="shared" ref="Q5:Q16" si="0">SUM(E5:P5)/12</f>
        <v>12.333333333333334</v>
      </c>
      <c r="R5" s="69">
        <f t="shared" ref="R5:R16" si="1">Q5/$Q$17</f>
        <v>0.33333333333333337</v>
      </c>
      <c r="S5" s="70">
        <f t="shared" ref="S5:S16" si="2">R5+S4</f>
        <v>0.62612612612612617</v>
      </c>
    </row>
    <row r="6" spans="1:20" x14ac:dyDescent="0.25">
      <c r="A6" s="11">
        <v>5</v>
      </c>
      <c r="B6" s="34">
        <v>146</v>
      </c>
      <c r="C6" s="49">
        <f t="shared" ref="C6:C16" si="3">D5</f>
        <v>50000</v>
      </c>
      <c r="D6" s="74">
        <f t="shared" ref="D6:D15" si="4">D5+25000</f>
        <v>75000</v>
      </c>
      <c r="E6" s="49">
        <v>8</v>
      </c>
      <c r="F6" s="68">
        <v>6</v>
      </c>
      <c r="G6" s="68">
        <v>9</v>
      </c>
      <c r="H6" s="68">
        <v>9</v>
      </c>
      <c r="I6" s="68">
        <v>6</v>
      </c>
      <c r="J6" s="68">
        <v>1</v>
      </c>
      <c r="K6" s="68">
        <v>6</v>
      </c>
      <c r="L6" s="68">
        <v>3</v>
      </c>
      <c r="M6" s="68">
        <v>3</v>
      </c>
      <c r="N6" s="68">
        <v>3</v>
      </c>
      <c r="O6" s="68">
        <v>4</v>
      </c>
      <c r="P6" s="74">
        <v>8</v>
      </c>
      <c r="Q6" s="83">
        <f t="shared" si="0"/>
        <v>5.5</v>
      </c>
      <c r="R6" s="69">
        <f t="shared" si="1"/>
        <v>0.14864864864864866</v>
      </c>
      <c r="S6" s="70">
        <f t="shared" si="2"/>
        <v>0.77477477477477485</v>
      </c>
    </row>
    <row r="7" spans="1:20" x14ac:dyDescent="0.25">
      <c r="A7" s="11">
        <v>6</v>
      </c>
      <c r="B7" s="34">
        <v>146</v>
      </c>
      <c r="C7" s="49">
        <f t="shared" si="3"/>
        <v>75000</v>
      </c>
      <c r="D7" s="74">
        <f t="shared" si="4"/>
        <v>100000</v>
      </c>
      <c r="E7" s="49">
        <v>5</v>
      </c>
      <c r="F7" s="68">
        <v>5</v>
      </c>
      <c r="G7" s="68">
        <v>4</v>
      </c>
      <c r="H7" s="68">
        <v>1</v>
      </c>
      <c r="I7" s="68">
        <v>1</v>
      </c>
      <c r="J7" s="68">
        <v>1</v>
      </c>
      <c r="K7" s="68">
        <v>0</v>
      </c>
      <c r="L7" s="68">
        <v>1</v>
      </c>
      <c r="M7" s="68">
        <v>2</v>
      </c>
      <c r="N7" s="68">
        <v>1</v>
      </c>
      <c r="O7" s="68">
        <v>1</v>
      </c>
      <c r="P7" s="74">
        <v>3</v>
      </c>
      <c r="Q7" s="83">
        <f t="shared" si="0"/>
        <v>2.0833333333333335</v>
      </c>
      <c r="R7" s="69">
        <f t="shared" si="1"/>
        <v>5.6306306306306307E-2</v>
      </c>
      <c r="S7" s="70">
        <f t="shared" si="2"/>
        <v>0.83108108108108114</v>
      </c>
    </row>
    <row r="8" spans="1:20" x14ac:dyDescent="0.25">
      <c r="A8" s="11">
        <v>7</v>
      </c>
      <c r="B8" s="34">
        <v>146</v>
      </c>
      <c r="C8" s="49">
        <f t="shared" si="3"/>
        <v>100000</v>
      </c>
      <c r="D8" s="74">
        <f t="shared" si="4"/>
        <v>125000</v>
      </c>
      <c r="E8" s="49">
        <v>2</v>
      </c>
      <c r="F8" s="68">
        <v>4</v>
      </c>
      <c r="G8" s="68">
        <v>1</v>
      </c>
      <c r="H8" s="68">
        <v>2</v>
      </c>
      <c r="I8" s="68">
        <v>1</v>
      </c>
      <c r="J8" s="68">
        <v>2</v>
      </c>
      <c r="K8" s="68">
        <v>3</v>
      </c>
      <c r="L8" s="68">
        <v>3</v>
      </c>
      <c r="M8" s="68">
        <v>2</v>
      </c>
      <c r="N8" s="68">
        <v>3</v>
      </c>
      <c r="O8" s="68">
        <v>1</v>
      </c>
      <c r="P8" s="74">
        <v>2</v>
      </c>
      <c r="Q8" s="83">
        <f t="shared" si="0"/>
        <v>2.1666666666666665</v>
      </c>
      <c r="R8" s="69">
        <f t="shared" si="1"/>
        <v>5.8558558558558557E-2</v>
      </c>
      <c r="S8" s="70">
        <f t="shared" si="2"/>
        <v>0.88963963963963966</v>
      </c>
    </row>
    <row r="9" spans="1:20" x14ac:dyDescent="0.25">
      <c r="A9" s="11">
        <v>8</v>
      </c>
      <c r="B9" s="34">
        <v>146</v>
      </c>
      <c r="C9" s="49">
        <f t="shared" si="3"/>
        <v>125000</v>
      </c>
      <c r="D9" s="74">
        <f t="shared" si="4"/>
        <v>150000</v>
      </c>
      <c r="E9" s="49">
        <v>1</v>
      </c>
      <c r="F9" s="68">
        <v>0</v>
      </c>
      <c r="G9" s="68">
        <v>1</v>
      </c>
      <c r="H9" s="68">
        <v>0</v>
      </c>
      <c r="I9" s="68">
        <v>0</v>
      </c>
      <c r="J9" s="68">
        <v>1</v>
      </c>
      <c r="K9" s="68">
        <v>1</v>
      </c>
      <c r="L9" s="68">
        <v>1</v>
      </c>
      <c r="M9" s="68">
        <v>1</v>
      </c>
      <c r="N9" s="68">
        <v>1</v>
      </c>
      <c r="O9" s="68">
        <v>1</v>
      </c>
      <c r="P9" s="74">
        <v>0</v>
      </c>
      <c r="Q9" s="83">
        <f t="shared" si="0"/>
        <v>0.66666666666666663</v>
      </c>
      <c r="R9" s="69">
        <f t="shared" si="1"/>
        <v>1.8018018018018018E-2</v>
      </c>
      <c r="S9" s="70">
        <f t="shared" si="2"/>
        <v>0.90765765765765771</v>
      </c>
    </row>
    <row r="10" spans="1:20" x14ac:dyDescent="0.25">
      <c r="A10" s="11">
        <v>9</v>
      </c>
      <c r="B10" s="34">
        <v>146</v>
      </c>
      <c r="C10" s="49">
        <f t="shared" si="3"/>
        <v>150000</v>
      </c>
      <c r="D10" s="74">
        <f t="shared" si="4"/>
        <v>175000</v>
      </c>
      <c r="E10" s="49">
        <v>0</v>
      </c>
      <c r="F10" s="68">
        <v>2</v>
      </c>
      <c r="G10" s="68">
        <v>1</v>
      </c>
      <c r="H10" s="68">
        <v>0</v>
      </c>
      <c r="I10" s="68">
        <v>2</v>
      </c>
      <c r="J10" s="68">
        <v>2</v>
      </c>
      <c r="K10" s="68">
        <v>0</v>
      </c>
      <c r="L10" s="68">
        <v>0</v>
      </c>
      <c r="M10" s="68">
        <v>0</v>
      </c>
      <c r="N10" s="68">
        <v>0</v>
      </c>
      <c r="O10" s="68">
        <v>1</v>
      </c>
      <c r="P10" s="74">
        <v>1</v>
      </c>
      <c r="Q10" s="83">
        <f t="shared" si="0"/>
        <v>0.75</v>
      </c>
      <c r="R10" s="69">
        <f t="shared" si="1"/>
        <v>2.0270270270270271E-2</v>
      </c>
      <c r="S10" s="70">
        <f t="shared" si="2"/>
        <v>0.927927927927928</v>
      </c>
    </row>
    <row r="11" spans="1:20" x14ac:dyDescent="0.25">
      <c r="A11" s="11">
        <v>10</v>
      </c>
      <c r="B11" s="34">
        <v>146</v>
      </c>
      <c r="C11" s="49">
        <f t="shared" si="3"/>
        <v>175000</v>
      </c>
      <c r="D11" s="74">
        <f t="shared" si="4"/>
        <v>200000</v>
      </c>
      <c r="E11" s="49">
        <v>0</v>
      </c>
      <c r="F11" s="68">
        <v>0</v>
      </c>
      <c r="G11" s="68">
        <v>0</v>
      </c>
      <c r="H11" s="68">
        <v>2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2</v>
      </c>
      <c r="P11" s="74">
        <v>1</v>
      </c>
      <c r="Q11" s="83">
        <f t="shared" si="0"/>
        <v>0.41666666666666669</v>
      </c>
      <c r="R11" s="69">
        <f t="shared" si="1"/>
        <v>1.1261261261261262E-2</v>
      </c>
      <c r="S11" s="70">
        <f t="shared" si="2"/>
        <v>0.93918918918918926</v>
      </c>
    </row>
    <row r="12" spans="1:20" x14ac:dyDescent="0.25">
      <c r="A12" s="11">
        <v>11</v>
      </c>
      <c r="B12" s="34">
        <v>146</v>
      </c>
      <c r="C12" s="49">
        <f t="shared" si="3"/>
        <v>200000</v>
      </c>
      <c r="D12" s="74">
        <f t="shared" si="4"/>
        <v>225000</v>
      </c>
      <c r="E12" s="49">
        <v>1</v>
      </c>
      <c r="F12" s="68">
        <v>1</v>
      </c>
      <c r="G12" s="68">
        <v>1</v>
      </c>
      <c r="H12" s="68">
        <v>0</v>
      </c>
      <c r="I12" s="68">
        <v>1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74">
        <v>0</v>
      </c>
      <c r="Q12" s="83">
        <f t="shared" si="0"/>
        <v>0.33333333333333331</v>
      </c>
      <c r="R12" s="69">
        <f t="shared" si="1"/>
        <v>9.0090090090090089E-3</v>
      </c>
      <c r="S12" s="70">
        <f t="shared" si="2"/>
        <v>0.94819819819819828</v>
      </c>
    </row>
    <row r="13" spans="1:20" x14ac:dyDescent="0.25">
      <c r="A13" s="11">
        <v>12</v>
      </c>
      <c r="B13" s="34">
        <v>146</v>
      </c>
      <c r="C13" s="49">
        <f t="shared" si="3"/>
        <v>225000</v>
      </c>
      <c r="D13" s="74">
        <f t="shared" si="4"/>
        <v>250000</v>
      </c>
      <c r="E13" s="49">
        <v>0</v>
      </c>
      <c r="F13" s="68">
        <v>0</v>
      </c>
      <c r="G13" s="68">
        <v>0</v>
      </c>
      <c r="H13" s="68">
        <v>1</v>
      </c>
      <c r="I13" s="68">
        <v>1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74">
        <v>0</v>
      </c>
      <c r="Q13" s="83">
        <f t="shared" si="0"/>
        <v>0.16666666666666666</v>
      </c>
      <c r="R13" s="69">
        <f t="shared" si="1"/>
        <v>4.5045045045045045E-3</v>
      </c>
      <c r="S13" s="70">
        <f t="shared" si="2"/>
        <v>0.95270270270270274</v>
      </c>
    </row>
    <row r="14" spans="1:20" x14ac:dyDescent="0.25">
      <c r="A14" s="11">
        <v>13</v>
      </c>
      <c r="B14" s="34">
        <v>146</v>
      </c>
      <c r="C14" s="49">
        <f t="shared" si="3"/>
        <v>250000</v>
      </c>
      <c r="D14" s="74">
        <f t="shared" si="4"/>
        <v>275000</v>
      </c>
      <c r="E14" s="49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74">
        <v>1</v>
      </c>
      <c r="Q14" s="83">
        <f t="shared" si="0"/>
        <v>8.3333333333333329E-2</v>
      </c>
      <c r="R14" s="69">
        <f t="shared" si="1"/>
        <v>2.2522522522522522E-3</v>
      </c>
      <c r="S14" s="70">
        <f t="shared" si="2"/>
        <v>0.95495495495495497</v>
      </c>
    </row>
    <row r="15" spans="1:20" x14ac:dyDescent="0.25">
      <c r="A15" s="11">
        <v>14</v>
      </c>
      <c r="B15" s="34">
        <v>146</v>
      </c>
      <c r="C15" s="49">
        <f t="shared" si="3"/>
        <v>275000</v>
      </c>
      <c r="D15" s="87">
        <f t="shared" si="4"/>
        <v>300000</v>
      </c>
      <c r="E15" s="49">
        <v>0</v>
      </c>
      <c r="F15" s="68">
        <v>0</v>
      </c>
      <c r="G15" s="68">
        <v>1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74">
        <v>0</v>
      </c>
      <c r="Q15" s="83">
        <f t="shared" si="0"/>
        <v>8.3333333333333329E-2</v>
      </c>
      <c r="R15" s="69">
        <f t="shared" si="1"/>
        <v>2.2522522522522522E-3</v>
      </c>
      <c r="S15" s="70">
        <f t="shared" si="2"/>
        <v>0.9572072072072072</v>
      </c>
    </row>
    <row r="16" spans="1:20" x14ac:dyDescent="0.25">
      <c r="A16" s="11">
        <v>15</v>
      </c>
      <c r="B16" s="34">
        <v>146</v>
      </c>
      <c r="C16" s="88">
        <f t="shared" si="3"/>
        <v>300000</v>
      </c>
      <c r="D16" s="7" t="s">
        <v>3</v>
      </c>
      <c r="E16" s="5">
        <v>3</v>
      </c>
      <c r="F16" s="71">
        <v>3</v>
      </c>
      <c r="G16" s="71">
        <v>2</v>
      </c>
      <c r="H16" s="71">
        <v>2</v>
      </c>
      <c r="I16" s="71">
        <v>1</v>
      </c>
      <c r="J16" s="71">
        <v>1</v>
      </c>
      <c r="K16" s="71">
        <v>1</v>
      </c>
      <c r="L16" s="71">
        <v>1</v>
      </c>
      <c r="M16" s="71">
        <v>1</v>
      </c>
      <c r="N16" s="71">
        <v>1</v>
      </c>
      <c r="O16" s="71">
        <v>1</v>
      </c>
      <c r="P16" s="77">
        <v>2</v>
      </c>
      <c r="Q16" s="84">
        <f t="shared" si="0"/>
        <v>1.5833333333333333</v>
      </c>
      <c r="R16" s="85">
        <f t="shared" si="1"/>
        <v>4.2792792792792793E-2</v>
      </c>
      <c r="S16" s="86">
        <f t="shared" si="2"/>
        <v>1</v>
      </c>
    </row>
    <row r="17" spans="1:19" x14ac:dyDescent="0.25">
      <c r="A17" s="11">
        <v>16</v>
      </c>
      <c r="B17" s="37"/>
      <c r="C17" s="16" t="s">
        <v>0</v>
      </c>
      <c r="D17" s="16"/>
      <c r="E17" s="78">
        <f t="shared" ref="E17:P17" si="5">SUM(E4:E16)</f>
        <v>37</v>
      </c>
      <c r="F17" s="78">
        <f t="shared" si="5"/>
        <v>37</v>
      </c>
      <c r="G17" s="78">
        <f t="shared" si="5"/>
        <v>37</v>
      </c>
      <c r="H17" s="78">
        <f t="shared" si="5"/>
        <v>37</v>
      </c>
      <c r="I17" s="78">
        <f t="shared" si="5"/>
        <v>37</v>
      </c>
      <c r="J17" s="78">
        <f t="shared" si="5"/>
        <v>37</v>
      </c>
      <c r="K17" s="78">
        <f t="shared" si="5"/>
        <v>37</v>
      </c>
      <c r="L17" s="78">
        <f t="shared" si="5"/>
        <v>37</v>
      </c>
      <c r="M17" s="78">
        <f t="shared" si="5"/>
        <v>37</v>
      </c>
      <c r="N17" s="78">
        <f t="shared" si="5"/>
        <v>37</v>
      </c>
      <c r="O17" s="78">
        <f t="shared" si="5"/>
        <v>37</v>
      </c>
      <c r="P17" s="79">
        <f t="shared" si="5"/>
        <v>37</v>
      </c>
      <c r="Q17" s="72">
        <f>SUM(Q4:Q16)</f>
        <v>37</v>
      </c>
      <c r="R17" s="72"/>
      <c r="S17" s="7"/>
    </row>
    <row r="18" spans="1:19" x14ac:dyDescent="0.25">
      <c r="A18" s="11">
        <v>17</v>
      </c>
      <c r="Q18" s="50"/>
      <c r="R18" s="50"/>
    </row>
  </sheetData>
  <mergeCells count="3">
    <mergeCell ref="C2:D2"/>
    <mergeCell ref="E2:P2"/>
    <mergeCell ref="Q2:S2"/>
  </mergeCells>
  <conditionalFormatting sqref="E4:P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1" bottom="0.75" header="0.25" footer="0.25"/>
  <pageSetup scale="85" orientation="landscape" r:id="rId1"/>
  <headerFooter scaleWithDoc="0">
    <oddFooter>&amp;L&amp;10Testimony of Christopher T. Mickelson
Dockets UE-120436 et al.&amp;R&amp;10Exhibit No. ___ (CTM-7)
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zoomScale="80" zoomScaleNormal="80" workbookViewId="0">
      <selection activeCell="G64" sqref="G64"/>
    </sheetView>
  </sheetViews>
  <sheetFormatPr defaultRowHeight="15" x14ac:dyDescent="0.25"/>
  <cols>
    <col min="1" max="1" width="5.28515625" style="10" customWidth="1"/>
    <col min="2" max="2" width="29" customWidth="1"/>
    <col min="3" max="5" width="12" customWidth="1"/>
  </cols>
  <sheetData>
    <row r="1" spans="1:7" s="10" customFormat="1" ht="30" x14ac:dyDescent="0.25">
      <c r="A1" s="12" t="s">
        <v>32</v>
      </c>
      <c r="B1" s="11" t="s">
        <v>33</v>
      </c>
      <c r="C1" s="11" t="s">
        <v>34</v>
      </c>
      <c r="D1" s="11" t="s">
        <v>35</v>
      </c>
      <c r="E1" s="11" t="s">
        <v>36</v>
      </c>
      <c r="F1" s="11" t="s">
        <v>72</v>
      </c>
      <c r="G1" s="11" t="s">
        <v>73</v>
      </c>
    </row>
    <row r="2" spans="1:7" x14ac:dyDescent="0.25">
      <c r="A2" s="11">
        <v>1</v>
      </c>
      <c r="B2" s="56"/>
      <c r="C2" s="57"/>
      <c r="D2" s="109" t="s">
        <v>70</v>
      </c>
      <c r="E2" s="110"/>
      <c r="F2" s="109" t="s">
        <v>71</v>
      </c>
      <c r="G2" s="110"/>
    </row>
    <row r="3" spans="1:7" x14ac:dyDescent="0.25">
      <c r="A3" s="11">
        <v>2</v>
      </c>
      <c r="B3" s="89" t="s">
        <v>9</v>
      </c>
      <c r="C3" s="90"/>
      <c r="D3" s="91" t="s">
        <v>11</v>
      </c>
      <c r="E3" s="92" t="s">
        <v>10</v>
      </c>
      <c r="F3" s="91" t="s">
        <v>11</v>
      </c>
      <c r="G3" s="92" t="s">
        <v>10</v>
      </c>
    </row>
    <row r="4" spans="1:7" x14ac:dyDescent="0.25">
      <c r="A4" s="11">
        <v>3</v>
      </c>
      <c r="B4" s="34" t="s">
        <v>12</v>
      </c>
      <c r="C4" s="42" t="s">
        <v>13</v>
      </c>
      <c r="D4" s="65">
        <f>E4*$C$28</f>
        <v>225</v>
      </c>
      <c r="E4" s="33">
        <v>250</v>
      </c>
      <c r="F4" s="65">
        <f>G4*$C$28</f>
        <v>360</v>
      </c>
      <c r="G4" s="33">
        <v>400</v>
      </c>
    </row>
    <row r="5" spans="1:7" x14ac:dyDescent="0.25">
      <c r="A5" s="11">
        <v>4</v>
      </c>
      <c r="B5" s="34" t="s">
        <v>14</v>
      </c>
      <c r="C5" s="42" t="s">
        <v>13</v>
      </c>
      <c r="D5" s="65">
        <f>E5*$C$28</f>
        <v>99</v>
      </c>
      <c r="E5" s="33">
        <v>110</v>
      </c>
      <c r="F5" s="65">
        <f>G5*$C$28</f>
        <v>99</v>
      </c>
      <c r="G5" s="33">
        <v>110</v>
      </c>
    </row>
    <row r="6" spans="1:7" x14ac:dyDescent="0.25">
      <c r="A6" s="11">
        <v>5</v>
      </c>
      <c r="B6" s="35" t="s">
        <v>15</v>
      </c>
      <c r="C6" s="7" t="s">
        <v>13</v>
      </c>
      <c r="D6" s="66">
        <f>E6*$C$28</f>
        <v>306</v>
      </c>
      <c r="E6" s="36">
        <v>340</v>
      </c>
      <c r="F6" s="66">
        <f>G6*$C$28</f>
        <v>306</v>
      </c>
      <c r="G6" s="36">
        <v>340</v>
      </c>
    </row>
    <row r="7" spans="1:7" x14ac:dyDescent="0.25">
      <c r="A7" s="11">
        <v>6</v>
      </c>
      <c r="B7" s="34" t="s">
        <v>37</v>
      </c>
      <c r="C7" s="42"/>
      <c r="D7" s="49">
        <f>SUM(D4:D6)</f>
        <v>630</v>
      </c>
      <c r="E7" s="74">
        <f>SUM(E4:E6)</f>
        <v>700</v>
      </c>
      <c r="F7" s="49">
        <f>SUM(F4:F6)</f>
        <v>765</v>
      </c>
      <c r="G7" s="74">
        <f>SUM(G4:G6)</f>
        <v>850</v>
      </c>
    </row>
    <row r="8" spans="1:7" x14ac:dyDescent="0.25">
      <c r="A8" s="11">
        <v>7</v>
      </c>
      <c r="B8" s="34"/>
      <c r="C8" s="42"/>
      <c r="D8" s="65"/>
      <c r="E8" s="33"/>
      <c r="F8" s="65"/>
      <c r="G8" s="33"/>
    </row>
    <row r="9" spans="1:7" x14ac:dyDescent="0.25">
      <c r="A9" s="11">
        <v>8</v>
      </c>
      <c r="B9" s="34" t="s">
        <v>16</v>
      </c>
      <c r="C9" s="42" t="s">
        <v>13</v>
      </c>
      <c r="D9" s="65">
        <f>E9*$C$28</f>
        <v>612</v>
      </c>
      <c r="E9" s="33">
        <v>680</v>
      </c>
      <c r="F9" s="65">
        <f>G9*$C$28</f>
        <v>612</v>
      </c>
      <c r="G9" s="33">
        <v>680</v>
      </c>
    </row>
    <row r="10" spans="1:7" x14ac:dyDescent="0.25">
      <c r="A10" s="11">
        <v>9</v>
      </c>
      <c r="B10" s="35" t="s">
        <v>17</v>
      </c>
      <c r="C10" s="7" t="s">
        <v>13</v>
      </c>
      <c r="D10" s="66">
        <f>E10*$C$28</f>
        <v>162</v>
      </c>
      <c r="E10" s="36">
        <v>180</v>
      </c>
      <c r="F10" s="66">
        <f>G10*$C$28</f>
        <v>162</v>
      </c>
      <c r="G10" s="36">
        <v>180</v>
      </c>
    </row>
    <row r="11" spans="1:7" x14ac:dyDescent="0.25">
      <c r="A11" s="11">
        <v>10</v>
      </c>
      <c r="B11" s="34" t="s">
        <v>2</v>
      </c>
      <c r="C11" s="42"/>
      <c r="D11" s="65">
        <f>SUM(D7:D10)</f>
        <v>1404</v>
      </c>
      <c r="E11" s="33">
        <f>SUM(E7:E10)</f>
        <v>1560</v>
      </c>
      <c r="F11" s="65">
        <f>SUM(F7:F10)</f>
        <v>1539</v>
      </c>
      <c r="G11" s="33">
        <f>SUM(G7:G10)</f>
        <v>1710</v>
      </c>
    </row>
    <row r="12" spans="1:7" x14ac:dyDescent="0.25">
      <c r="A12" s="11">
        <v>11</v>
      </c>
      <c r="B12" s="35" t="s">
        <v>38</v>
      </c>
      <c r="C12" s="7"/>
      <c r="D12" s="66">
        <f>D9+D7</f>
        <v>1242</v>
      </c>
      <c r="E12" s="36">
        <f>E9+E7</f>
        <v>1380</v>
      </c>
      <c r="F12" s="66">
        <f>F9+F7</f>
        <v>1377</v>
      </c>
      <c r="G12" s="36">
        <f>G9+G7</f>
        <v>1530</v>
      </c>
    </row>
    <row r="13" spans="1:7" x14ac:dyDescent="0.25">
      <c r="A13" s="11">
        <v>12</v>
      </c>
    </row>
    <row r="14" spans="1:7" x14ac:dyDescent="0.25">
      <c r="A14" s="11">
        <v>13</v>
      </c>
    </row>
    <row r="15" spans="1:7" x14ac:dyDescent="0.25">
      <c r="A15" s="11">
        <v>14</v>
      </c>
      <c r="B15" s="93" t="s">
        <v>18</v>
      </c>
      <c r="C15" s="94"/>
      <c r="D15" s="95" t="s">
        <v>11</v>
      </c>
      <c r="E15" s="96" t="s">
        <v>10</v>
      </c>
      <c r="F15" s="95" t="s">
        <v>11</v>
      </c>
      <c r="G15" s="96" t="s">
        <v>10</v>
      </c>
    </row>
    <row r="16" spans="1:7" x14ac:dyDescent="0.25">
      <c r="A16" s="11">
        <v>15</v>
      </c>
      <c r="B16" s="34" t="s">
        <v>19</v>
      </c>
      <c r="C16" s="42" t="s">
        <v>20</v>
      </c>
      <c r="D16" s="65">
        <f>E16*$C$28</f>
        <v>7.2</v>
      </c>
      <c r="E16" s="33">
        <v>8</v>
      </c>
      <c r="F16" s="65">
        <f>G16*$C$28</f>
        <v>7.2</v>
      </c>
      <c r="G16" s="33">
        <v>8</v>
      </c>
    </row>
    <row r="17" spans="1:7" x14ac:dyDescent="0.25">
      <c r="A17" s="11">
        <v>16</v>
      </c>
      <c r="B17" s="35" t="s">
        <v>21</v>
      </c>
      <c r="C17" s="7" t="s">
        <v>20</v>
      </c>
      <c r="D17" s="66">
        <f>E17*$C$28</f>
        <v>18.900000000000002</v>
      </c>
      <c r="E17" s="36">
        <v>21</v>
      </c>
      <c r="F17" s="66">
        <f>G17*$C$28</f>
        <v>18.900000000000002</v>
      </c>
      <c r="G17" s="36">
        <v>21</v>
      </c>
    </row>
    <row r="18" spans="1:7" x14ac:dyDescent="0.25">
      <c r="A18" s="11">
        <v>17</v>
      </c>
      <c r="B18" s="34" t="s">
        <v>37</v>
      </c>
      <c r="C18" s="42"/>
      <c r="D18" s="65">
        <f>SUM(D16:D17)</f>
        <v>26.1</v>
      </c>
      <c r="E18" s="33">
        <f>SUM(E16:E17)</f>
        <v>29</v>
      </c>
      <c r="F18" s="65">
        <f>SUM(F16:F17)</f>
        <v>26.1</v>
      </c>
      <c r="G18" s="33">
        <f>SUM(G16:G17)</f>
        <v>29</v>
      </c>
    </row>
    <row r="19" spans="1:7" x14ac:dyDescent="0.25">
      <c r="A19" s="11">
        <v>18</v>
      </c>
      <c r="B19" s="34"/>
      <c r="C19" s="42"/>
      <c r="D19" s="65"/>
      <c r="E19" s="33"/>
      <c r="F19" s="65"/>
      <c r="G19" s="33"/>
    </row>
    <row r="20" spans="1:7" x14ac:dyDescent="0.25">
      <c r="A20" s="11">
        <v>19</v>
      </c>
      <c r="B20" s="35" t="s">
        <v>22</v>
      </c>
      <c r="C20" s="7" t="s">
        <v>20</v>
      </c>
      <c r="D20" s="66">
        <f>E20*$C$28</f>
        <v>43.2</v>
      </c>
      <c r="E20" s="36">
        <v>48</v>
      </c>
      <c r="F20" s="66">
        <f>G20*$C$28</f>
        <v>43.2</v>
      </c>
      <c r="G20" s="36">
        <v>48</v>
      </c>
    </row>
    <row r="21" spans="1:7" x14ac:dyDescent="0.25">
      <c r="A21" s="11">
        <v>20</v>
      </c>
      <c r="B21" s="35" t="s">
        <v>31</v>
      </c>
      <c r="C21" s="7"/>
      <c r="D21" s="66">
        <f>SUM(D18:D20)</f>
        <v>69.300000000000011</v>
      </c>
      <c r="E21" s="36">
        <f>SUM(E18:E20)</f>
        <v>77</v>
      </c>
      <c r="F21" s="66">
        <f>SUM(F18:F20)</f>
        <v>69.300000000000011</v>
      </c>
      <c r="G21" s="36">
        <f>SUM(G18:G20)</f>
        <v>77</v>
      </c>
    </row>
    <row r="22" spans="1:7" x14ac:dyDescent="0.25">
      <c r="A22" s="11">
        <v>21</v>
      </c>
      <c r="D22" s="1"/>
      <c r="E22" s="1"/>
      <c r="F22" s="1"/>
      <c r="G22" s="1"/>
    </row>
    <row r="23" spans="1:7" x14ac:dyDescent="0.25">
      <c r="A23" s="11">
        <v>22</v>
      </c>
    </row>
    <row r="24" spans="1:7" x14ac:dyDescent="0.25">
      <c r="A24" s="11">
        <v>23</v>
      </c>
    </row>
    <row r="25" spans="1:7" x14ac:dyDescent="0.25">
      <c r="A25" s="11">
        <v>24</v>
      </c>
      <c r="B25" s="13" t="s">
        <v>23</v>
      </c>
      <c r="C25" s="13" t="s">
        <v>24</v>
      </c>
    </row>
    <row r="26" spans="1:7" x14ac:dyDescent="0.25">
      <c r="A26" s="11">
        <v>25</v>
      </c>
      <c r="B26" t="s">
        <v>25</v>
      </c>
      <c r="C26">
        <v>0.5</v>
      </c>
    </row>
    <row r="27" spans="1:7" x14ac:dyDescent="0.25">
      <c r="A27" s="11">
        <v>26</v>
      </c>
      <c r="B27" t="s">
        <v>26</v>
      </c>
      <c r="C27">
        <v>0.7</v>
      </c>
    </row>
    <row r="28" spans="1:7" x14ac:dyDescent="0.25">
      <c r="A28" s="11">
        <v>27</v>
      </c>
      <c r="B28" t="s">
        <v>27</v>
      </c>
      <c r="C28">
        <v>0.9</v>
      </c>
    </row>
    <row r="29" spans="1:7" x14ac:dyDescent="0.25">
      <c r="A29" s="11">
        <v>28</v>
      </c>
      <c r="B29" t="s">
        <v>28</v>
      </c>
      <c r="C29">
        <v>1.1000000000000001</v>
      </c>
    </row>
    <row r="30" spans="1:7" x14ac:dyDescent="0.25">
      <c r="A30" s="11">
        <v>29</v>
      </c>
      <c r="B30" t="s">
        <v>29</v>
      </c>
      <c r="C30">
        <v>1.4</v>
      </c>
    </row>
    <row r="31" spans="1:7" x14ac:dyDescent="0.25">
      <c r="A31" s="11">
        <v>30</v>
      </c>
      <c r="B31" t="s">
        <v>30</v>
      </c>
      <c r="C31">
        <v>1.6</v>
      </c>
    </row>
    <row r="32" spans="1:7" x14ac:dyDescent="0.25">
      <c r="A32" s="11">
        <v>31</v>
      </c>
    </row>
    <row r="33" spans="1:2" x14ac:dyDescent="0.25">
      <c r="A33" s="11">
        <v>32</v>
      </c>
      <c r="B33" s="8" t="s">
        <v>8</v>
      </c>
    </row>
    <row r="34" spans="1:2" x14ac:dyDescent="0.25">
      <c r="A34" s="11">
        <v>33</v>
      </c>
    </row>
  </sheetData>
  <mergeCells count="2">
    <mergeCell ref="D2:E2"/>
    <mergeCell ref="F2:G2"/>
  </mergeCells>
  <hyperlinks>
    <hyperlink ref="B33" r:id="rId1" display="http://www.hud.gov/offices/adm/hudclips/guidebooks/7420.10G/7420g18GUID.pdf"/>
  </hyperlinks>
  <pageMargins left="0.25" right="0.25" top="1" bottom="0.75" header="0.25" footer="0.25"/>
  <pageSetup scale="95" orientation="landscape" r:id="rId2"/>
  <headerFooter scaleWithDoc="0">
    <oddFooter>&amp;L&amp;10Testimony of Christopher T. Mickelson
Dockets UE-120436 et al.&amp;R&amp;10Exhibit No. ___ (CTM-7)
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3E97A2B4-2AEA-4799-8CFB-2ABCD5CFA6AF}"/>
</file>

<file path=customXml/itemProps2.xml><?xml version="1.0" encoding="utf-8"?>
<ds:datastoreItem xmlns:ds="http://schemas.openxmlformats.org/officeDocument/2006/customXml" ds:itemID="{4E7881CB-460F-4D19-BF56-8F04CA32D65E}"/>
</file>

<file path=customXml/itemProps3.xml><?xml version="1.0" encoding="utf-8"?>
<ds:datastoreItem xmlns:ds="http://schemas.openxmlformats.org/officeDocument/2006/customXml" ds:itemID="{D262B9D4-4B96-481E-937D-C8F2E7FA08A2}"/>
</file>

<file path=customXml/itemProps4.xml><?xml version="1.0" encoding="utf-8"?>
<ds:datastoreItem xmlns:ds="http://schemas.openxmlformats.org/officeDocument/2006/customXml" ds:itemID="{95CB8307-8B85-4BCA-8D63-25980EC20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Page 1, Sch 101</vt:lpstr>
      <vt:lpstr>Page 2, Sch 111</vt:lpstr>
      <vt:lpstr>Page 3, Sch 121</vt:lpstr>
      <vt:lpstr>Page 4, Sch 146</vt:lpstr>
      <vt:lpstr>Page 5, HUD Data</vt:lpstr>
      <vt:lpstr>'Page 2, Sch 111'!rates_gas111_block_data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Natural Gas Bill Frequency and Histogram Analysis</dc:title>
  <dc:creator>Mickelson, Christopher (UTC)</dc:creator>
  <cp:keywords>Natural Gas</cp:keywords>
  <cp:lastModifiedBy>Mickelson, Christopher (UTC)</cp:lastModifiedBy>
  <cp:lastPrinted>2012-09-17T19:14:58Z</cp:lastPrinted>
  <dcterms:created xsi:type="dcterms:W3CDTF">2012-05-14T15:30:46Z</dcterms:created>
  <dcterms:modified xsi:type="dcterms:W3CDTF">2012-09-17T19:15:04Z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