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46755" windowHeight="12165" activeTab="1"/>
  </bookViews>
  <sheets>
    <sheet name="2016 Electric" sheetId="2" r:id="rId1"/>
    <sheet name="2016 Natural Gas" sheetId="1" r:id="rId2"/>
  </sheets>
  <definedNames>
    <definedName name="_xlnm.Print_Titles" localSheetId="0">'2016 Electric'!$1:$7</definedName>
    <definedName name="_xlnm.Print_Titles" localSheetId="1">'2016 Natural Gas'!$1:$7</definedName>
  </definedNames>
  <calcPr calcId="145621"/>
</workbook>
</file>

<file path=xl/calcChain.xml><?xml version="1.0" encoding="utf-8"?>
<calcChain xmlns="http://schemas.openxmlformats.org/spreadsheetml/2006/main">
  <c r="H200" i="1" l="1"/>
  <c r="R196" i="1"/>
  <c r="Q196" i="1"/>
  <c r="P196" i="1"/>
  <c r="O196" i="1"/>
  <c r="N196" i="1"/>
  <c r="M196" i="1"/>
  <c r="L196" i="1"/>
  <c r="K196" i="1"/>
  <c r="J196" i="1"/>
  <c r="I196" i="1"/>
  <c r="H196" i="1"/>
  <c r="R193" i="1"/>
  <c r="R190" i="1"/>
  <c r="R187" i="1"/>
  <c r="R184" i="1"/>
  <c r="R181" i="1"/>
  <c r="R175" i="1"/>
  <c r="Q175" i="1"/>
  <c r="P175" i="1"/>
  <c r="O175" i="1"/>
  <c r="N175" i="1"/>
  <c r="M175" i="1"/>
  <c r="L175" i="1"/>
  <c r="K175" i="1"/>
  <c r="J175" i="1"/>
  <c r="I175" i="1"/>
  <c r="H175" i="1"/>
  <c r="R172" i="1"/>
  <c r="R169" i="1"/>
  <c r="R166" i="1"/>
  <c r="R163" i="1"/>
  <c r="R160" i="1"/>
  <c r="R157" i="1"/>
  <c r="R154" i="1"/>
  <c r="R151" i="1"/>
  <c r="R148" i="1"/>
  <c r="R145" i="1"/>
  <c r="R142" i="1"/>
  <c r="R139" i="1" s="1"/>
  <c r="Q139" i="1"/>
  <c r="P139" i="1"/>
  <c r="O139" i="1"/>
  <c r="N139" i="1"/>
  <c r="M139" i="1"/>
  <c r="L139" i="1"/>
  <c r="K139" i="1"/>
  <c r="J139" i="1"/>
  <c r="I139" i="1"/>
  <c r="H139" i="1"/>
  <c r="R136" i="1"/>
  <c r="R133" i="1"/>
  <c r="R130" i="1"/>
  <c r="R127" i="1"/>
  <c r="R124" i="1"/>
  <c r="Q124" i="1"/>
  <c r="P124" i="1"/>
  <c r="O124" i="1"/>
  <c r="N124" i="1"/>
  <c r="M124" i="1"/>
  <c r="L124" i="1"/>
  <c r="K124" i="1"/>
  <c r="J124" i="1"/>
  <c r="I124" i="1"/>
  <c r="H124" i="1"/>
  <c r="J118" i="1"/>
  <c r="I118" i="1"/>
  <c r="H118" i="1"/>
  <c r="R118" i="1"/>
  <c r="R115" i="1"/>
  <c r="R109" i="1"/>
  <c r="Q109" i="1"/>
  <c r="P109" i="1"/>
  <c r="O109" i="1"/>
  <c r="N109" i="1"/>
  <c r="M109" i="1"/>
  <c r="L109" i="1"/>
  <c r="K109" i="1"/>
  <c r="J109" i="1"/>
  <c r="I109" i="1"/>
  <c r="H109" i="1"/>
  <c r="R106" i="1"/>
  <c r="R103" i="1"/>
  <c r="R96" i="1"/>
  <c r="Q96" i="1"/>
  <c r="P96" i="1"/>
  <c r="O96" i="1"/>
  <c r="N96" i="1"/>
  <c r="M96" i="1"/>
  <c r="L96" i="1"/>
  <c r="K96" i="1"/>
  <c r="J96" i="1"/>
  <c r="I96" i="1"/>
  <c r="H96" i="1"/>
  <c r="Q77" i="1"/>
  <c r="P77" i="1"/>
  <c r="O77" i="1"/>
  <c r="N77" i="1"/>
  <c r="M77" i="1"/>
  <c r="L77" i="1"/>
  <c r="K77" i="1"/>
  <c r="J77" i="1"/>
  <c r="I77" i="1"/>
  <c r="H77" i="1"/>
  <c r="R93" i="1"/>
  <c r="R90" i="1"/>
  <c r="R87" i="1"/>
  <c r="R84" i="1"/>
  <c r="R81" i="1"/>
  <c r="R77" i="1"/>
  <c r="R74" i="1"/>
  <c r="R65" i="1"/>
  <c r="Q65" i="1"/>
  <c r="P65" i="1"/>
  <c r="O65" i="1"/>
  <c r="N65" i="1"/>
  <c r="M65" i="1"/>
  <c r="L65" i="1"/>
  <c r="K65" i="1"/>
  <c r="J65" i="1"/>
  <c r="I65" i="1"/>
  <c r="H65" i="1"/>
  <c r="R71" i="1"/>
  <c r="R68" i="1"/>
  <c r="R62" i="1"/>
  <c r="R59" i="1"/>
  <c r="Q53" i="1"/>
  <c r="P53" i="1"/>
  <c r="O53" i="1"/>
  <c r="N53" i="1"/>
  <c r="M53" i="1"/>
  <c r="L53" i="1"/>
  <c r="K53" i="1"/>
  <c r="J53" i="1"/>
  <c r="I53" i="1"/>
  <c r="H53" i="1"/>
  <c r="R53" i="1"/>
  <c r="R50" i="1"/>
  <c r="R47" i="1"/>
  <c r="R44" i="1"/>
  <c r="R41" i="1"/>
  <c r="R38" i="1"/>
  <c r="R35" i="1"/>
  <c r="R32" i="1"/>
  <c r="R29" i="1"/>
  <c r="R26" i="1"/>
  <c r="R23" i="1"/>
  <c r="R20" i="1"/>
  <c r="R17" i="1"/>
  <c r="R14" i="1"/>
  <c r="R11" i="1"/>
  <c r="Q244" i="2"/>
  <c r="Q247" i="2"/>
  <c r="P247" i="2"/>
  <c r="O247" i="2"/>
  <c r="N247" i="2"/>
  <c r="M247" i="2"/>
  <c r="L247" i="2"/>
  <c r="K247" i="2"/>
  <c r="J247" i="2"/>
  <c r="I247" i="2"/>
  <c r="H247" i="2"/>
  <c r="G247" i="2"/>
  <c r="Q241" i="2"/>
  <c r="Q238" i="2"/>
  <c r="Q232" i="2"/>
  <c r="P232" i="2"/>
  <c r="O232" i="2"/>
  <c r="N232" i="2"/>
  <c r="M232" i="2"/>
  <c r="L232" i="2"/>
  <c r="K232" i="2"/>
  <c r="J232" i="2"/>
  <c r="I232" i="2"/>
  <c r="H232" i="2"/>
  <c r="G232" i="2"/>
  <c r="Q229" i="2"/>
  <c r="Q226" i="2"/>
  <c r="Q223" i="2"/>
  <c r="Q220" i="2"/>
  <c r="Q217" i="2"/>
  <c r="Q214" i="2"/>
  <c r="Q208" i="2"/>
  <c r="P208" i="2"/>
  <c r="O208" i="2"/>
  <c r="N208" i="2"/>
  <c r="M208" i="2"/>
  <c r="L208" i="2"/>
  <c r="K208" i="2"/>
  <c r="J208" i="2"/>
  <c r="I208" i="2"/>
  <c r="H208" i="2"/>
  <c r="G208" i="2"/>
  <c r="Q205" i="2"/>
  <c r="Q202" i="2"/>
  <c r="Q199" i="2"/>
  <c r="Q196" i="2"/>
  <c r="Q193" i="2"/>
  <c r="Q190" i="2"/>
  <c r="Q172" i="2"/>
  <c r="P172" i="2"/>
  <c r="Q187" i="2"/>
  <c r="Q184" i="2"/>
  <c r="Q181" i="2"/>
  <c r="Q178" i="2"/>
  <c r="Q175" i="2"/>
  <c r="O172" i="2"/>
  <c r="N172" i="2"/>
  <c r="M172" i="2"/>
  <c r="L172" i="2"/>
  <c r="K172" i="2"/>
  <c r="J172" i="2"/>
  <c r="I172" i="2"/>
  <c r="H172" i="2"/>
  <c r="G172" i="2"/>
  <c r="Q169" i="2"/>
  <c r="Q166" i="2"/>
  <c r="Q163" i="2"/>
  <c r="Q160" i="2"/>
  <c r="Q157" i="2" s="1"/>
  <c r="P157" i="2"/>
  <c r="O157" i="2"/>
  <c r="N157" i="2"/>
  <c r="M157" i="2"/>
  <c r="L157" i="2"/>
  <c r="K157" i="2"/>
  <c r="J157" i="2"/>
  <c r="I157" i="2"/>
  <c r="H157" i="2"/>
  <c r="G157" i="2"/>
  <c r="Q151" i="2"/>
  <c r="P151" i="2"/>
  <c r="O151" i="2"/>
  <c r="N151" i="2"/>
  <c r="M151" i="2"/>
  <c r="L151" i="2"/>
  <c r="K151" i="2"/>
  <c r="J151" i="2"/>
  <c r="I151" i="2"/>
  <c r="H151" i="2"/>
  <c r="G151" i="2"/>
  <c r="Q145" i="2"/>
  <c r="P139" i="2"/>
  <c r="O139" i="2"/>
  <c r="N139" i="2"/>
  <c r="M139" i="2"/>
  <c r="L139" i="2"/>
  <c r="K139" i="2"/>
  <c r="J139" i="2"/>
  <c r="I139" i="2"/>
  <c r="H139" i="2"/>
  <c r="G139" i="2"/>
  <c r="Q139" i="2"/>
  <c r="Q136" i="2"/>
  <c r="Q133" i="2"/>
  <c r="Q127" i="2"/>
  <c r="Q124" i="2"/>
  <c r="Q121" i="2"/>
  <c r="Q118" i="2"/>
  <c r="Q115" i="2"/>
  <c r="Q112" i="2"/>
  <c r="Q109" i="2"/>
  <c r="Q105" i="2"/>
  <c r="Q102" i="2"/>
  <c r="P102" i="2"/>
  <c r="O102" i="2"/>
  <c r="N102" i="2"/>
  <c r="M102" i="2"/>
  <c r="L102" i="2"/>
  <c r="K102" i="2"/>
  <c r="J102" i="2"/>
  <c r="I102" i="2"/>
  <c r="H102" i="2"/>
  <c r="G102" i="2"/>
  <c r="Q99" i="2"/>
  <c r="P90" i="2"/>
  <c r="O90" i="2"/>
  <c r="N90" i="2"/>
  <c r="M90" i="2"/>
  <c r="L90" i="2"/>
  <c r="K90" i="2"/>
  <c r="J90" i="2"/>
  <c r="I90" i="2"/>
  <c r="H90" i="2"/>
  <c r="G90" i="2"/>
  <c r="Q96" i="2"/>
  <c r="Q93" i="2"/>
  <c r="Q90" i="2"/>
  <c r="Q87" i="2"/>
  <c r="Q84" i="2"/>
  <c r="Q81" i="2"/>
  <c r="Q78" i="2"/>
  <c r="P78" i="2"/>
  <c r="O78" i="2"/>
  <c r="N78" i="2"/>
  <c r="M78" i="2"/>
  <c r="L78" i="2"/>
  <c r="K78" i="2"/>
  <c r="J78" i="2"/>
  <c r="I78" i="2"/>
  <c r="H78" i="2"/>
  <c r="G78" i="2"/>
  <c r="Q75" i="2"/>
  <c r="Q72" i="2"/>
  <c r="Q69" i="2"/>
  <c r="Q66" i="2"/>
  <c r="Q59" i="2"/>
  <c r="Q56" i="2"/>
  <c r="Q53" i="2"/>
  <c r="Q50" i="2"/>
  <c r="Q47" i="2"/>
  <c r="Q44" i="2"/>
  <c r="Q41" i="2"/>
  <c r="Q38" i="2"/>
  <c r="Q35" i="2"/>
  <c r="Q32" i="2"/>
  <c r="Q29" i="2"/>
  <c r="Q26" i="2"/>
  <c r="Q23" i="2"/>
  <c r="Q20" i="2"/>
  <c r="Q17" i="2"/>
  <c r="Q14" i="2"/>
  <c r="Q11" i="2"/>
  <c r="P119" i="1" l="1"/>
  <c r="P110" i="1"/>
  <c r="Q171" i="2" l="1"/>
  <c r="P171" i="2"/>
  <c r="O171" i="2"/>
  <c r="N171" i="2"/>
  <c r="M171" i="2"/>
  <c r="L171" i="2"/>
  <c r="K171" i="2"/>
  <c r="J171" i="2"/>
  <c r="I171" i="2"/>
  <c r="H171" i="2"/>
  <c r="G171" i="2"/>
  <c r="P59" i="2" l="1"/>
  <c r="P97" i="1" l="1"/>
  <c r="Q246" i="2"/>
  <c r="O246" i="2"/>
  <c r="P246" i="2"/>
  <c r="N246" i="2"/>
  <c r="M246" i="2"/>
  <c r="L246" i="2"/>
  <c r="K246" i="2"/>
  <c r="J246" i="2"/>
  <c r="I246" i="2"/>
  <c r="H246" i="2"/>
  <c r="G246" i="2"/>
  <c r="H66" i="2"/>
  <c r="P66" i="2"/>
  <c r="O66" i="2"/>
  <c r="N66" i="2"/>
  <c r="M66" i="2"/>
  <c r="L66" i="2"/>
  <c r="K66" i="2"/>
  <c r="J66" i="2"/>
  <c r="I66" i="2"/>
  <c r="G66" i="2"/>
  <c r="I195" i="1" l="1"/>
  <c r="J195" i="1"/>
  <c r="K195" i="1"/>
  <c r="L195" i="1"/>
  <c r="M195" i="1"/>
  <c r="N195" i="1"/>
  <c r="O195" i="1"/>
  <c r="P195" i="1"/>
  <c r="Q195" i="1"/>
  <c r="R195" i="1"/>
  <c r="H195" i="1"/>
  <c r="K118" i="1"/>
  <c r="L118" i="1"/>
  <c r="M118" i="1"/>
  <c r="N118" i="1"/>
  <c r="O118" i="1"/>
  <c r="P118" i="1"/>
  <c r="Q118" i="1"/>
  <c r="I117" i="1"/>
  <c r="J117" i="1"/>
  <c r="K117" i="1"/>
  <c r="L117" i="1"/>
  <c r="M117" i="1"/>
  <c r="N117" i="1"/>
  <c r="O117" i="1"/>
  <c r="P117" i="1"/>
  <c r="Q117" i="1"/>
  <c r="R117" i="1"/>
  <c r="H117" i="1"/>
  <c r="I108" i="1"/>
  <c r="J108" i="1"/>
  <c r="K108" i="1"/>
  <c r="L108" i="1"/>
  <c r="M108" i="1"/>
  <c r="N108" i="1"/>
  <c r="O108" i="1"/>
  <c r="P108" i="1"/>
  <c r="Q108" i="1"/>
  <c r="R108" i="1"/>
  <c r="H108" i="1"/>
  <c r="H231" i="2"/>
  <c r="I231" i="2"/>
  <c r="J231" i="2"/>
  <c r="K231" i="2"/>
  <c r="L231" i="2"/>
  <c r="M231" i="2"/>
  <c r="N231" i="2"/>
  <c r="O231" i="2"/>
  <c r="P231" i="2"/>
  <c r="Q231" i="2"/>
  <c r="G231" i="2"/>
  <c r="H150" i="2"/>
  <c r="I150" i="2"/>
  <c r="J150" i="2"/>
  <c r="K150" i="2"/>
  <c r="L150" i="2"/>
  <c r="M150" i="2"/>
  <c r="N150" i="2"/>
  <c r="O150" i="2"/>
  <c r="P150" i="2"/>
  <c r="Q150" i="2"/>
  <c r="G150" i="2"/>
  <c r="H138" i="2"/>
  <c r="I138" i="2"/>
  <c r="J138" i="2"/>
  <c r="K138" i="2"/>
  <c r="L138" i="2"/>
  <c r="M138" i="2"/>
  <c r="N138" i="2"/>
  <c r="O138" i="2"/>
  <c r="P138" i="2"/>
  <c r="Q138" i="2"/>
  <c r="G138" i="2"/>
  <c r="H127" i="2"/>
  <c r="I127" i="2"/>
  <c r="J127" i="2"/>
  <c r="K127" i="2"/>
  <c r="L127" i="2"/>
  <c r="M127" i="2"/>
  <c r="N127" i="2"/>
  <c r="O127" i="2"/>
  <c r="P127" i="2"/>
  <c r="G127" i="2"/>
  <c r="H59" i="2"/>
  <c r="I59" i="2"/>
  <c r="J59" i="2"/>
  <c r="K59" i="2"/>
  <c r="L59" i="2"/>
  <c r="M59" i="2"/>
  <c r="N59" i="2"/>
  <c r="O59" i="2"/>
  <c r="G59" i="2"/>
  <c r="I138" i="1"/>
  <c r="J138" i="1"/>
  <c r="K138" i="1"/>
  <c r="L138" i="1"/>
  <c r="M138" i="1"/>
  <c r="N138" i="1"/>
  <c r="O138" i="1"/>
  <c r="P138" i="1"/>
  <c r="Q138" i="1"/>
  <c r="R138" i="1"/>
  <c r="H138" i="1"/>
  <c r="I123" i="1"/>
  <c r="J123" i="1"/>
  <c r="K123" i="1"/>
  <c r="K174" i="1" s="1"/>
  <c r="L123" i="1"/>
  <c r="M123" i="1"/>
  <c r="N123" i="1"/>
  <c r="O123" i="1"/>
  <c r="P123" i="1"/>
  <c r="Q123" i="1"/>
  <c r="R123" i="1"/>
  <c r="H123" i="1"/>
  <c r="J76" i="1"/>
  <c r="K76" i="1"/>
  <c r="L76" i="1"/>
  <c r="M76" i="1"/>
  <c r="N76" i="1"/>
  <c r="O76" i="1"/>
  <c r="P76" i="1"/>
  <c r="Q76" i="1"/>
  <c r="R76" i="1"/>
  <c r="I76" i="1"/>
  <c r="H76" i="1"/>
  <c r="I64" i="1"/>
  <c r="J64" i="1"/>
  <c r="J95" i="1" s="1"/>
  <c r="K64" i="1"/>
  <c r="K95" i="1" s="1"/>
  <c r="L64" i="1"/>
  <c r="L95" i="1" s="1"/>
  <c r="M64" i="1"/>
  <c r="M95" i="1" s="1"/>
  <c r="N64" i="1"/>
  <c r="N95" i="1" s="1"/>
  <c r="O64" i="1"/>
  <c r="O95" i="1" s="1"/>
  <c r="P64" i="1"/>
  <c r="P95" i="1" s="1"/>
  <c r="Q64" i="1"/>
  <c r="Q95" i="1" s="1"/>
  <c r="R64" i="1"/>
  <c r="R95" i="1" s="1"/>
  <c r="H64" i="1"/>
  <c r="I52" i="1"/>
  <c r="J52" i="1"/>
  <c r="K52" i="1"/>
  <c r="L52" i="1"/>
  <c r="M52" i="1"/>
  <c r="N52" i="1"/>
  <c r="O52" i="1"/>
  <c r="P52" i="1"/>
  <c r="Q52" i="1"/>
  <c r="R52" i="1"/>
  <c r="H52" i="1"/>
  <c r="H156" i="2"/>
  <c r="H207" i="2" s="1"/>
  <c r="I156" i="2"/>
  <c r="I207" i="2" s="1"/>
  <c r="J156" i="2"/>
  <c r="J207" i="2" s="1"/>
  <c r="K156" i="2"/>
  <c r="K207" i="2" s="1"/>
  <c r="L156" i="2"/>
  <c r="L207" i="2" s="1"/>
  <c r="M156" i="2"/>
  <c r="M207" i="2" s="1"/>
  <c r="N156" i="2"/>
  <c r="N207" i="2" s="1"/>
  <c r="O156" i="2"/>
  <c r="O207" i="2" s="1"/>
  <c r="P156" i="2"/>
  <c r="P207" i="2" s="1"/>
  <c r="Q156" i="2"/>
  <c r="Q207" i="2" s="1"/>
  <c r="G156" i="2"/>
  <c r="G207" i="2" s="1"/>
  <c r="H58" i="2"/>
  <c r="I58" i="2"/>
  <c r="J58" i="2"/>
  <c r="K58" i="2"/>
  <c r="L58" i="2"/>
  <c r="M58" i="2"/>
  <c r="N58" i="2"/>
  <c r="O58" i="2"/>
  <c r="P58" i="2"/>
  <c r="Q58" i="2"/>
  <c r="G58" i="2"/>
  <c r="H101" i="2"/>
  <c r="I101" i="2"/>
  <c r="J101" i="2"/>
  <c r="K101" i="2"/>
  <c r="L101" i="2"/>
  <c r="M101" i="2"/>
  <c r="N101" i="2"/>
  <c r="O101" i="2"/>
  <c r="P101" i="2"/>
  <c r="Q101" i="2"/>
  <c r="G101" i="2"/>
  <c r="H89" i="2"/>
  <c r="I89" i="2"/>
  <c r="J89" i="2"/>
  <c r="K89" i="2"/>
  <c r="L89" i="2"/>
  <c r="M89" i="2"/>
  <c r="N89" i="2"/>
  <c r="O89" i="2"/>
  <c r="P89" i="2"/>
  <c r="Q89" i="2"/>
  <c r="G89" i="2"/>
  <c r="H77" i="2"/>
  <c r="I77" i="2"/>
  <c r="J77" i="2"/>
  <c r="K77" i="2"/>
  <c r="L77" i="2"/>
  <c r="M77" i="2"/>
  <c r="N77" i="2"/>
  <c r="O77" i="2"/>
  <c r="P77" i="2"/>
  <c r="Q77" i="2"/>
  <c r="G77" i="2"/>
  <c r="I65" i="2"/>
  <c r="J65" i="2"/>
  <c r="K65" i="2"/>
  <c r="L65" i="2"/>
  <c r="M65" i="2"/>
  <c r="N65" i="2"/>
  <c r="O65" i="2"/>
  <c r="P65" i="2"/>
  <c r="Q65" i="2"/>
  <c r="H65" i="2"/>
  <c r="G65" i="2"/>
  <c r="P121" i="1" l="1"/>
  <c r="P54" i="1"/>
  <c r="O152" i="2"/>
  <c r="O140" i="2"/>
  <c r="O128" i="2"/>
  <c r="N250" i="2"/>
  <c r="J250" i="2"/>
  <c r="O154" i="2"/>
  <c r="O60" i="2"/>
  <c r="P126" i="2"/>
  <c r="L126" i="2"/>
  <c r="L249" i="2" s="1"/>
  <c r="Q250" i="2"/>
  <c r="M250" i="2"/>
  <c r="I250" i="2"/>
  <c r="P250" i="2"/>
  <c r="L250" i="2"/>
  <c r="H250" i="2"/>
  <c r="O250" i="2"/>
  <c r="K250" i="2"/>
  <c r="Q200" i="1"/>
  <c r="H95" i="1"/>
  <c r="I95" i="1"/>
  <c r="R174" i="1"/>
  <c r="R199" i="1" s="1"/>
  <c r="N174" i="1"/>
  <c r="N199" i="1" s="1"/>
  <c r="R200" i="1"/>
  <c r="P174" i="1"/>
  <c r="P199" i="1" s="1"/>
  <c r="G250" i="2"/>
  <c r="Q174" i="1"/>
  <c r="Q199" i="1" s="1"/>
  <c r="O174" i="1"/>
  <c r="O199" i="1" s="1"/>
  <c r="M174" i="1"/>
  <c r="L174" i="1"/>
  <c r="J174" i="1"/>
  <c r="J199" i="1" s="1"/>
  <c r="I174" i="1"/>
  <c r="H174" i="1"/>
  <c r="H199" i="1" s="1"/>
  <c r="M200" i="1"/>
  <c r="I200" i="1"/>
  <c r="N200" i="1"/>
  <c r="J200" i="1"/>
  <c r="M199" i="1"/>
  <c r="I199" i="1"/>
  <c r="P200" i="1"/>
  <c r="L200" i="1"/>
  <c r="O200" i="1"/>
  <c r="K200" i="1"/>
  <c r="L199" i="1"/>
  <c r="K199" i="1"/>
  <c r="P249" i="2"/>
  <c r="H126" i="2"/>
  <c r="H249" i="2" s="1"/>
  <c r="N126" i="2"/>
  <c r="N249" i="2" s="1"/>
  <c r="J126" i="2"/>
  <c r="J249" i="2" s="1"/>
  <c r="G126" i="2"/>
  <c r="G249" i="2" s="1"/>
  <c r="O126" i="2"/>
  <c r="O249" i="2" s="1"/>
  <c r="K126" i="2"/>
  <c r="K249" i="2" s="1"/>
  <c r="Q126" i="2"/>
  <c r="Q249" i="2" s="1"/>
  <c r="M126" i="2"/>
  <c r="M249" i="2" s="1"/>
  <c r="I126" i="2"/>
  <c r="I249" i="2" s="1"/>
  <c r="P202" i="1" l="1"/>
  <c r="P201" i="1"/>
  <c r="O251" i="2"/>
</calcChain>
</file>

<file path=xl/sharedStrings.xml><?xml version="1.0" encoding="utf-8"?>
<sst xmlns="http://schemas.openxmlformats.org/spreadsheetml/2006/main" count="324" uniqueCount="175">
  <si>
    <t>Gas Programs</t>
  </si>
  <si>
    <t>Budget Category</t>
  </si>
  <si>
    <t>Schedule</t>
  </si>
  <si>
    <t>Comment</t>
  </si>
  <si>
    <r>
      <t>Description</t>
    </r>
    <r>
      <rPr>
        <sz val="10"/>
        <color rgb="FF0070C0"/>
        <rFont val="Arial"/>
        <family val="2"/>
      </rPr>
      <t xml:space="preserve"> (Blue, indented text indicates a sub-total value)</t>
    </r>
  </si>
  <si>
    <r>
      <t xml:space="preserve">Order Number
</t>
    </r>
    <r>
      <rPr>
        <sz val="8"/>
        <color theme="1"/>
        <rFont val="Arial"/>
        <family val="2"/>
      </rPr>
      <t>(Click on the order# below to link to the detail page)</t>
    </r>
  </si>
  <si>
    <t>Labor</t>
  </si>
  <si>
    <t>Marketing Labor</t>
  </si>
  <si>
    <t>Overhead</t>
  </si>
  <si>
    <t>Marketing</t>
  </si>
  <si>
    <t>Employee/Office Expense</t>
  </si>
  <si>
    <t>Outside Services</t>
  </si>
  <si>
    <t>Materials</t>
  </si>
  <si>
    <t>Miscellaneous</t>
  </si>
  <si>
    <t>DBtC</t>
  </si>
  <si>
    <t>Revenue</t>
  </si>
  <si>
    <t>Total Budget</t>
  </si>
  <si>
    <t>Residential Energy Management</t>
  </si>
  <si>
    <t>G201</t>
  </si>
  <si>
    <t>Low Income Weatherization</t>
  </si>
  <si>
    <t>G214</t>
  </si>
  <si>
    <t>Home Energy Assessments</t>
  </si>
  <si>
    <t>SF Existing Water Heat</t>
  </si>
  <si>
    <t>SF Existing Weatherization</t>
  </si>
  <si>
    <t>SF Existing Space Heat</t>
  </si>
  <si>
    <t>Residential Showerheads</t>
  </si>
  <si>
    <t>Home Appliances</t>
  </si>
  <si>
    <t>Mobile Home Duct Sealing</t>
  </si>
  <si>
    <t>Web-Enabled Thermostats</t>
  </si>
  <si>
    <t>Home Energy Reports</t>
  </si>
  <si>
    <t>G215</t>
  </si>
  <si>
    <t>P/O Res. New Construction</t>
  </si>
  <si>
    <t>Single Family New Construction</t>
  </si>
  <si>
    <t>Energy Star Manufactured Home</t>
  </si>
  <si>
    <t>G217</t>
  </si>
  <si>
    <t>Multi-Family Existing</t>
  </si>
  <si>
    <t>G218</t>
  </si>
  <si>
    <t>Multi-Family New Construction</t>
  </si>
  <si>
    <t>Total, Residential Energy Management</t>
  </si>
  <si>
    <t>Business Energy Management</t>
  </si>
  <si>
    <t>G250</t>
  </si>
  <si>
    <t>Commercial/Industrial Retrofit</t>
  </si>
  <si>
    <t>G251</t>
  </si>
  <si>
    <t>Commercial/Industrial New Construction</t>
  </si>
  <si>
    <t>Resource Conservation Management</t>
  </si>
  <si>
    <t>G253</t>
  </si>
  <si>
    <t>RCM</t>
  </si>
  <si>
    <t>Resource Accounting Software</t>
  </si>
  <si>
    <t>G261</t>
  </si>
  <si>
    <t>Technology Evaluation</t>
  </si>
  <si>
    <t>G262</t>
  </si>
  <si>
    <r>
      <rPr>
        <sz val="10"/>
        <color theme="1"/>
        <rFont val="Arial"/>
        <family val="2"/>
      </rPr>
      <t>Business Rebates</t>
    </r>
  </si>
  <si>
    <t>Commercial Kitchen &amp; Laundry</t>
  </si>
  <si>
    <t>Commercial Direct Install (non-SBDI)</t>
  </si>
  <si>
    <t>Commercial HVAC</t>
  </si>
  <si>
    <t>Small Agr. Direct Install</t>
  </si>
  <si>
    <t>Lodging Direct Install</t>
  </si>
  <si>
    <t>Small Business Direct Install</t>
  </si>
  <si>
    <t>Total, Business Energy Management</t>
  </si>
  <si>
    <t>Pilots</t>
  </si>
  <si>
    <t>G249</t>
  </si>
  <si>
    <t>Residential Energy Report Expansion</t>
  </si>
  <si>
    <t>Business Energy Reports</t>
  </si>
  <si>
    <t>Total, Pilots</t>
  </si>
  <si>
    <t>Regional Efficiency Programs</t>
  </si>
  <si>
    <t>NW Gas Market Transformation</t>
  </si>
  <si>
    <t>Total, Regional Efficiency Programs</t>
  </si>
  <si>
    <t>Energy Efficiency Portfolio Support</t>
  </si>
  <si>
    <t>(Title pg)</t>
  </si>
  <si>
    <t>Customer Engagement &amp; Education</t>
  </si>
  <si>
    <t>Energy Advisors</t>
  </si>
  <si>
    <t>Events</t>
  </si>
  <si>
    <t>Brochures, non program-specific</t>
  </si>
  <si>
    <t>G207</t>
  </si>
  <si>
    <t>Education</t>
  </si>
  <si>
    <t>Electronic Media Tools &amp; Marketing</t>
  </si>
  <si>
    <t>Customer Digital Experience</t>
  </si>
  <si>
    <t>Market Integration</t>
  </si>
  <si>
    <t>Automated Benchmarking System</t>
  </si>
  <si>
    <t>Rebates Processing</t>
  </si>
  <si>
    <t>Programs Support</t>
  </si>
  <si>
    <t>Data and Systems Services</t>
  </si>
  <si>
    <t>Energy Efficient Communities</t>
  </si>
  <si>
    <t>Trade Ally Support</t>
  </si>
  <si>
    <t>Contractor Alliance Network (revenue + cost)</t>
  </si>
  <si>
    <t>Total, Portfolio Support</t>
  </si>
  <si>
    <t>Energy Efficiency Research &amp; Compliance</t>
  </si>
  <si>
    <t>Conservation Supply Curves</t>
  </si>
  <si>
    <t>Strategic Planning</t>
  </si>
  <si>
    <t>Market Research</t>
  </si>
  <si>
    <t>Program Evaluation</t>
  </si>
  <si>
    <t>Verification Team</t>
  </si>
  <si>
    <t>Total, Research &amp; Compliance</t>
  </si>
  <si>
    <t>GRAND TOTAL, GAS PROGRAMS</t>
  </si>
  <si>
    <t>Electric Programs</t>
  </si>
  <si>
    <r>
      <t xml:space="preserve">Description </t>
    </r>
    <r>
      <rPr>
        <sz val="10"/>
        <color rgb="FF0070C0"/>
        <rFont val="Arial"/>
        <family val="2"/>
      </rPr>
      <t>(Blue, indented text indicates a sub-total value)</t>
    </r>
  </si>
  <si>
    <t>E201</t>
  </si>
  <si>
    <t>E214</t>
  </si>
  <si>
    <t>Energy Efficient Lighting Services</t>
  </si>
  <si>
    <t>Web-Enabled Thermostat</t>
  </si>
  <si>
    <t>E215</t>
  </si>
  <si>
    <t>E216</t>
  </si>
  <si>
    <t>Fuel Conversion Rebate</t>
  </si>
  <si>
    <t>E217</t>
  </si>
  <si>
    <t>E218</t>
  </si>
  <si>
    <t>Business Energy Managment</t>
  </si>
  <si>
    <t>E250</t>
  </si>
  <si>
    <t>Custom Lighting Grants</t>
  </si>
  <si>
    <t>E251</t>
  </si>
  <si>
    <t>E253</t>
  </si>
  <si>
    <t>Bellevue Urban Smart</t>
  </si>
  <si>
    <t>High Voltage, Self-Directed</t>
  </si>
  <si>
    <t>E258</t>
  </si>
  <si>
    <t>449 Customers</t>
  </si>
  <si>
    <t>Non-449 Customers</t>
  </si>
  <si>
    <t>E261</t>
  </si>
  <si>
    <t>E262</t>
  </si>
  <si>
    <t>Business Rebates</t>
  </si>
  <si>
    <t>Commercial kitchen and laundry</t>
  </si>
  <si>
    <t>Commercial direct install (non-SBDI)</t>
  </si>
  <si>
    <t>Business Lighting Express</t>
  </si>
  <si>
    <t>E249</t>
  </si>
  <si>
    <t>E254</t>
  </si>
  <si>
    <t>Northwest Energy Efficiency Alliance</t>
  </si>
  <si>
    <t>E292</t>
  </si>
  <si>
    <t>Transmission &amp; Distribution</t>
  </si>
  <si>
    <t>E202</t>
  </si>
  <si>
    <t xml:space="preserve">Biennial Elec. Consv. Aquisitn. Review </t>
  </si>
  <si>
    <t>Other Electric Programs</t>
  </si>
  <si>
    <t>E150</t>
  </si>
  <si>
    <t>Net Metering</t>
  </si>
  <si>
    <t>E248</t>
  </si>
  <si>
    <t>Electric Vehicle Charger Incentive</t>
  </si>
  <si>
    <t>Total, Other Electric Programs</t>
  </si>
  <si>
    <t>Exhibit 1, Supplement 1</t>
  </si>
  <si>
    <t xml:space="preserve">2016 Actual Expenditures Compared to Anticiated Spends </t>
  </si>
  <si>
    <t>Legend</t>
  </si>
  <si>
    <t>No shading, no italics = Budget amount</t>
  </si>
  <si>
    <t>Darker blue shading, italics = Actual amount</t>
  </si>
  <si>
    <t>Lighter blue shading, italics, grey, smaller text = sub-totals, actuals</t>
  </si>
  <si>
    <t>All Other CI Retrofit Grants</t>
  </si>
  <si>
    <t>All Other RCM</t>
  </si>
  <si>
    <t>ACTUAL TOTALS</t>
  </si>
  <si>
    <t>Customer Awareness Tools</t>
  </si>
  <si>
    <t>PLANNED GRAND TOTAL, ELECTRIC PROGRAMS</t>
  </si>
  <si>
    <t>ACTUAL GRAND TOTALS</t>
  </si>
  <si>
    <r>
      <t>Lighting to Go--</t>
    </r>
    <r>
      <rPr>
        <i/>
        <sz val="8"/>
        <color rgb="FF0070C0"/>
        <rFont val="Arial"/>
        <family val="2"/>
      </rPr>
      <t>also referred to as Business Lighting Markdowns</t>
    </r>
  </si>
  <si>
    <t>E---</t>
  </si>
  <si>
    <t>Demand Response</t>
  </si>
  <si>
    <r>
      <t>(Highlighted Rows =</t>
    </r>
    <r>
      <rPr>
        <sz val="10"/>
        <color rgb="FF00B050"/>
        <rFont val="Arial"/>
        <family val="2"/>
      </rPr>
      <t xml:space="preserve"> Actual</t>
    </r>
    <r>
      <rPr>
        <sz val="10"/>
        <color rgb="FF0000FF"/>
        <rFont val="Arial"/>
        <family val="2"/>
      </rPr>
      <t xml:space="preserve"> Expenditures)</t>
    </r>
  </si>
  <si>
    <t>NOTES:</t>
  </si>
  <si>
    <t>ShopPSE</t>
  </si>
  <si>
    <t>(1)</t>
  </si>
  <si>
    <t>(1) Payment to PSE for misplaced contractor LED inventory.</t>
  </si>
  <si>
    <t>(2)</t>
  </si>
  <si>
    <t>(2) NEEA payments to reimburse PSE for failed heat pump water heaters, manufacturere when out of business.</t>
  </si>
  <si>
    <t>(3)</t>
  </si>
  <si>
    <t>(3) Incentive sharing with Cascade Water Alliance on water-saving measures.</t>
  </si>
  <si>
    <t>(4)</t>
  </si>
  <si>
    <t>(4) Incentive sharing with Cascade Water Alliance on water-saving measures.</t>
  </si>
  <si>
    <t>NOTES</t>
  </si>
  <si>
    <t>(1) Incentive sharing between Cascade Water Alliance and PSE for water-saving measures.</t>
  </si>
  <si>
    <t>(2) Incentive sharing between Cascade Water Alliance and PSE for water-saving measures.</t>
  </si>
  <si>
    <t xml:space="preserve">    who switched to transportation Rate Schedules.</t>
  </si>
  <si>
    <t>(5)</t>
  </si>
  <si>
    <t>(6)</t>
  </si>
  <si>
    <t>(4) Incentive sharing between Cascade Water Alliance and PSE for water-saving measures.</t>
  </si>
  <si>
    <t>(5) Revenue generated through customer purchases on ShopPSE.</t>
  </si>
  <si>
    <t>(6) Referral fees paid by CAN member contractors.</t>
  </si>
  <si>
    <t>(5) Incentive sharing with Cascade Water Alliance on water-saving measures.</t>
  </si>
  <si>
    <t>W/O NEEA NGAC</t>
  </si>
  <si>
    <t xml:space="preserve">(7) </t>
  </si>
  <si>
    <t>(6) Incentive sharing with Cascade Water Alliance on water-saving measures.</t>
  </si>
  <si>
    <t>(7) Referral fees paid by CAN member contractors.</t>
  </si>
  <si>
    <t>(3) Repayment of remaining measure life on custom grants paid to two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</si>
</sst>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F800]dddd\,\ mmmm\ dd\,\ yyyy"/>
    <numFmt numFmtId="166" formatCode="0.0%"/>
  </numFmts>
  <fonts count="3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8"/>
      <color rgb="FF00B050"/>
      <name val="Arial"/>
      <family val="2"/>
    </font>
    <font>
      <sz val="10"/>
      <color rgb="FF0070C0"/>
      <name val="Arial"/>
      <family val="2"/>
    </font>
    <font>
      <sz val="8"/>
      <color theme="1"/>
      <name val="Arial"/>
      <family val="2"/>
    </font>
    <font>
      <b/>
      <sz val="10"/>
      <color indexed="8"/>
      <name val="Calibri"/>
      <family val="2"/>
    </font>
    <font>
      <u/>
      <sz val="10"/>
      <color theme="10"/>
      <name val="Calibri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u/>
      <sz val="10"/>
      <color rgb="FF0070C0"/>
      <name val="Calibri"/>
      <family val="2"/>
    </font>
    <font>
      <b/>
      <u/>
      <sz val="10"/>
      <color theme="10"/>
      <name val="Calibri"/>
      <family val="2"/>
    </font>
    <font>
      <u/>
      <sz val="10"/>
      <color theme="1"/>
      <name val="Calibri"/>
      <family val="2"/>
    </font>
    <font>
      <b/>
      <sz val="18"/>
      <color rgb="FF006A71"/>
      <name val="Arial"/>
      <family val="2"/>
    </font>
    <font>
      <b/>
      <sz val="10"/>
      <color rgb="FFFF0000"/>
      <name val="Arial"/>
      <family val="2"/>
    </font>
    <font>
      <i/>
      <sz val="9"/>
      <color theme="1"/>
      <name val="Arial"/>
      <family val="2"/>
    </font>
    <font>
      <sz val="10"/>
      <color rgb="FF0000FF"/>
      <name val="Arial"/>
      <family val="2"/>
    </font>
    <font>
      <b/>
      <i/>
      <sz val="10"/>
      <color theme="1"/>
      <name val="Arial"/>
      <family val="2"/>
    </font>
    <font>
      <i/>
      <sz val="9"/>
      <color theme="10"/>
      <name val="Arial"/>
      <family val="2"/>
    </font>
    <font>
      <sz val="9"/>
      <color rgb="FF0070C0"/>
      <name val="Arial"/>
      <family val="2"/>
    </font>
    <font>
      <u/>
      <sz val="9"/>
      <color rgb="FF0070C0"/>
      <name val="Arial"/>
      <family val="2"/>
    </font>
    <font>
      <i/>
      <sz val="8"/>
      <color theme="1"/>
      <name val="Arial"/>
      <family val="2"/>
    </font>
    <font>
      <i/>
      <sz val="8"/>
      <color rgb="FF0070C0"/>
      <name val="Arial"/>
      <family val="2"/>
    </font>
    <font>
      <b/>
      <i/>
      <sz val="9"/>
      <color theme="1"/>
      <name val="Arial"/>
      <family val="2"/>
    </font>
    <font>
      <i/>
      <u/>
      <sz val="9"/>
      <color theme="10"/>
      <name val="Arial"/>
      <family val="2"/>
    </font>
    <font>
      <i/>
      <sz val="9"/>
      <color rgb="FF0070C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i/>
      <u/>
      <sz val="9"/>
      <color theme="10"/>
      <name val="Calibri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71F5FF"/>
        <bgColor indexed="64"/>
      </patternFill>
    </fill>
    <fill>
      <patternFill patternType="solid">
        <fgColor rgb="FFBDFA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/>
    <xf numFmtId="164" fontId="0" fillId="0" borderId="0" xfId="1" applyNumberFormat="1" applyFont="1"/>
    <xf numFmtId="0" fontId="4" fillId="0" borderId="0" xfId="0" applyFont="1"/>
    <xf numFmtId="0" fontId="0" fillId="0" borderId="0" xfId="0" applyBorder="1" applyAlignment="1">
      <alignment horizontal="right"/>
    </xf>
    <xf numFmtId="165" fontId="5" fillId="0" borderId="0" xfId="1" applyNumberFormat="1" applyFont="1" applyBorder="1" applyAlignment="1"/>
    <xf numFmtId="164" fontId="2" fillId="0" borderId="0" xfId="1" applyNumberFormat="1" applyFont="1"/>
    <xf numFmtId="0" fontId="0" fillId="0" borderId="0" xfId="0" applyAlignment="1">
      <alignment wrapText="1"/>
    </xf>
    <xf numFmtId="164" fontId="8" fillId="2" borderId="2" xfId="1" applyNumberFormat="1" applyFont="1" applyFill="1" applyBorder="1" applyAlignment="1">
      <alignment horizontal="center"/>
    </xf>
    <xf numFmtId="164" fontId="8" fillId="2" borderId="2" xfId="1" applyNumberFormat="1" applyFont="1" applyFill="1" applyBorder="1" applyAlignment="1">
      <alignment horizontal="center" wrapText="1"/>
    </xf>
    <xf numFmtId="164" fontId="8" fillId="2" borderId="3" xfId="1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3" borderId="0" xfId="0" applyFont="1" applyFill="1"/>
    <xf numFmtId="0" fontId="10" fillId="0" borderId="0" xfId="0" applyFont="1"/>
    <xf numFmtId="0" fontId="2" fillId="0" borderId="0" xfId="0" applyFont="1"/>
    <xf numFmtId="0" fontId="11" fillId="0" borderId="0" xfId="0" applyFont="1"/>
    <xf numFmtId="0" fontId="2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 indent="1"/>
    </xf>
    <xf numFmtId="164" fontId="6" fillId="0" borderId="0" xfId="1" applyNumberFormat="1" applyFont="1"/>
    <xf numFmtId="0" fontId="0" fillId="0" borderId="0" xfId="0" applyFont="1"/>
    <xf numFmtId="0" fontId="12" fillId="0" borderId="0" xfId="2" applyFont="1" applyFill="1" applyBorder="1" applyAlignment="1" applyProtection="1">
      <alignment horizontal="center" wrapText="1"/>
    </xf>
    <xf numFmtId="0" fontId="6" fillId="0" borderId="0" xfId="0" applyFont="1" applyFill="1"/>
    <xf numFmtId="0" fontId="6" fillId="0" borderId="0" xfId="0" applyFont="1" applyFill="1" applyAlignment="1">
      <alignment horizontal="left" indent="1"/>
    </xf>
    <xf numFmtId="0" fontId="9" fillId="0" borderId="0" xfId="2" applyFill="1" applyBorder="1" applyAlignment="1" applyProtection="1">
      <alignment horizontal="center" wrapText="1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0" fillId="0" borderId="0" xfId="0" applyFont="1" applyFill="1" applyBorder="1"/>
    <xf numFmtId="164" fontId="1" fillId="0" borderId="0" xfId="1" applyNumberFormat="1" applyFont="1" applyFill="1" applyBorder="1"/>
    <xf numFmtId="0" fontId="0" fillId="0" borderId="0" xfId="0" applyFill="1"/>
    <xf numFmtId="0" fontId="6" fillId="0" borderId="0" xfId="0" applyFont="1" applyBorder="1"/>
    <xf numFmtId="0" fontId="0" fillId="0" borderId="0" xfId="0" applyBorder="1"/>
    <xf numFmtId="0" fontId="0" fillId="0" borderId="0" xfId="0" applyFont="1" applyFill="1"/>
    <xf numFmtId="0" fontId="9" fillId="0" borderId="0" xfId="2" applyAlignment="1" applyProtection="1"/>
    <xf numFmtId="164" fontId="8" fillId="2" borderId="1" xfId="1" applyNumberFormat="1" applyFont="1" applyFill="1" applyBorder="1" applyAlignment="1">
      <alignment horizontal="center" wrapText="1"/>
    </xf>
    <xf numFmtId="164" fontId="8" fillId="2" borderId="3" xfId="1" applyNumberFormat="1" applyFont="1" applyFill="1" applyBorder="1" applyAlignment="1">
      <alignment horizontal="center" wrapText="1"/>
    </xf>
    <xf numFmtId="164" fontId="8" fillId="0" borderId="0" xfId="1" applyNumberFormat="1" applyFont="1" applyFill="1" applyBorder="1" applyAlignment="1">
      <alignment horizontal="center" wrapText="1"/>
    </xf>
    <xf numFmtId="164" fontId="0" fillId="0" borderId="0" xfId="1" applyNumberFormat="1" applyFont="1" applyBorder="1"/>
    <xf numFmtId="0" fontId="15" fillId="0" borderId="0" xfId="0" applyFont="1"/>
    <xf numFmtId="0" fontId="16" fillId="0" borderId="0" xfId="0" applyFont="1"/>
    <xf numFmtId="0" fontId="0" fillId="0" borderId="5" xfId="0" applyFont="1" applyBorder="1"/>
    <xf numFmtId="0" fontId="0" fillId="0" borderId="5" xfId="0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vertical="center" wrapText="1"/>
    </xf>
    <xf numFmtId="0" fontId="0" fillId="4" borderId="6" xfId="0" applyFill="1" applyBorder="1"/>
    <xf numFmtId="0" fontId="17" fillId="5" borderId="9" xfId="0" applyFont="1" applyFill="1" applyBorder="1" applyAlignment="1">
      <alignment vertical="center"/>
    </xf>
    <xf numFmtId="0" fontId="17" fillId="5" borderId="9" xfId="0" applyFont="1" applyFill="1" applyBorder="1" applyAlignment="1">
      <alignment vertical="center" wrapText="1"/>
    </xf>
    <xf numFmtId="0" fontId="0" fillId="5" borderId="10" xfId="0" applyFill="1" applyBorder="1"/>
    <xf numFmtId="0" fontId="0" fillId="0" borderId="11" xfId="0" applyBorder="1"/>
    <xf numFmtId="0" fontId="2" fillId="0" borderId="0" xfId="0" applyFont="1" applyBorder="1" applyAlignment="1">
      <alignment horizontal="right"/>
    </xf>
    <xf numFmtId="0" fontId="14" fillId="0" borderId="0" xfId="2" applyFont="1" applyFill="1" applyBorder="1" applyAlignment="1" applyProtection="1">
      <alignment horizontal="center" wrapText="1"/>
    </xf>
    <xf numFmtId="0" fontId="9" fillId="0" borderId="0" xfId="2" applyBorder="1" applyAlignment="1" applyProtection="1">
      <alignment horizontal="center"/>
    </xf>
    <xf numFmtId="0" fontId="0" fillId="0" borderId="0" xfId="0" applyFill="1" applyBorder="1"/>
    <xf numFmtId="164" fontId="8" fillId="2" borderId="12" xfId="1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18" fillId="0" borderId="0" xfId="0" applyFont="1" applyBorder="1"/>
    <xf numFmtId="0" fontId="2" fillId="0" borderId="0" xfId="0" applyFont="1" applyBorder="1"/>
    <xf numFmtId="0" fontId="13" fillId="0" borderId="0" xfId="2" applyFont="1" applyFill="1" applyBorder="1" applyAlignment="1" applyProtection="1">
      <alignment horizontal="center" wrapText="1"/>
    </xf>
    <xf numFmtId="164" fontId="0" fillId="0" borderId="13" xfId="1" applyNumberFormat="1" applyFont="1" applyBorder="1"/>
    <xf numFmtId="164" fontId="0" fillId="0" borderId="14" xfId="1" applyNumberFormat="1" applyFont="1" applyBorder="1"/>
    <xf numFmtId="164" fontId="0" fillId="0" borderId="15" xfId="1" applyNumberFormat="1" applyFont="1" applyBorder="1"/>
    <xf numFmtId="164" fontId="0" fillId="0" borderId="19" xfId="1" applyNumberFormat="1" applyFont="1" applyBorder="1"/>
    <xf numFmtId="164" fontId="0" fillId="0" borderId="20" xfId="1" applyNumberFormat="1" applyFont="1" applyBorder="1"/>
    <xf numFmtId="0" fontId="0" fillId="0" borderId="0" xfId="0" applyFont="1" applyBorder="1"/>
    <xf numFmtId="164" fontId="6" fillId="0" borderId="19" xfId="1" applyNumberFormat="1" applyFont="1" applyBorder="1"/>
    <xf numFmtId="164" fontId="6" fillId="0" borderId="0" xfId="1" applyNumberFormat="1" applyFont="1" applyBorder="1"/>
    <xf numFmtId="164" fontId="6" fillId="0" borderId="20" xfId="1" applyNumberFormat="1" applyFont="1" applyBorder="1"/>
    <xf numFmtId="0" fontId="6" fillId="0" borderId="0" xfId="0" applyFont="1" applyAlignment="1">
      <alignment horizontal="left"/>
    </xf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9" xfId="0" applyNumberFormat="1" applyBorder="1"/>
    <xf numFmtId="164" fontId="0" fillId="0" borderId="0" xfId="0" applyNumberFormat="1" applyBorder="1"/>
    <xf numFmtId="164" fontId="0" fillId="0" borderId="20" xfId="0" applyNumberFormat="1" applyBorder="1"/>
    <xf numFmtId="0" fontId="6" fillId="0" borderId="0" xfId="0" applyFont="1" applyFill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applyFont="1" applyBorder="1" applyAlignment="1">
      <alignment horizontal="right"/>
    </xf>
    <xf numFmtId="164" fontId="0" fillId="4" borderId="16" xfId="1" applyNumberFormat="1" applyFont="1" applyFill="1" applyBorder="1"/>
    <xf numFmtId="164" fontId="0" fillId="4" borderId="17" xfId="1" applyNumberFormat="1" applyFont="1" applyFill="1" applyBorder="1"/>
    <xf numFmtId="164" fontId="0" fillId="4" borderId="18" xfId="1" applyNumberFormat="1" applyFont="1" applyFill="1" applyBorder="1"/>
    <xf numFmtId="0" fontId="17" fillId="0" borderId="0" xfId="0" applyFont="1"/>
    <xf numFmtId="164" fontId="17" fillId="4" borderId="16" xfId="1" applyNumberFormat="1" applyFont="1" applyFill="1" applyBorder="1"/>
    <xf numFmtId="164" fontId="17" fillId="4" borderId="17" xfId="1" applyNumberFormat="1" applyFont="1" applyFill="1" applyBorder="1"/>
    <xf numFmtId="164" fontId="17" fillId="4" borderId="18" xfId="1" applyNumberFormat="1" applyFont="1" applyFill="1" applyBorder="1"/>
    <xf numFmtId="0" fontId="17" fillId="0" borderId="0" xfId="0" applyFont="1" applyBorder="1"/>
    <xf numFmtId="0" fontId="20" fillId="0" borderId="0" xfId="2" applyFont="1" applyFill="1" applyBorder="1" applyAlignment="1" applyProtection="1">
      <alignment horizontal="center" wrapText="1"/>
    </xf>
    <xf numFmtId="164" fontId="19" fillId="4" borderId="0" xfId="1" applyNumberFormat="1" applyFont="1" applyFill="1"/>
    <xf numFmtId="0" fontId="21" fillId="0" borderId="0" xfId="0" applyFont="1"/>
    <xf numFmtId="0" fontId="22" fillId="0" borderId="0" xfId="2" applyFont="1" applyFill="1" applyBorder="1" applyAlignment="1" applyProtection="1">
      <alignment horizontal="center" wrapText="1"/>
    </xf>
    <xf numFmtId="164" fontId="21" fillId="0" borderId="19" xfId="1" applyNumberFormat="1" applyFont="1" applyBorder="1"/>
    <xf numFmtId="164" fontId="21" fillId="0" borderId="0" xfId="1" applyNumberFormat="1" applyFont="1" applyBorder="1"/>
    <xf numFmtId="0" fontId="21" fillId="0" borderId="0" xfId="0" applyFont="1" applyBorder="1"/>
    <xf numFmtId="164" fontId="21" fillId="0" borderId="20" xfId="1" applyNumberFormat="1" applyFont="1" applyBorder="1"/>
    <xf numFmtId="0" fontId="23" fillId="0" borderId="0" xfId="0" applyFont="1"/>
    <xf numFmtId="164" fontId="23" fillId="5" borderId="19" xfId="1" applyNumberFormat="1" applyFont="1" applyFill="1" applyBorder="1"/>
    <xf numFmtId="164" fontId="23" fillId="5" borderId="0" xfId="1" applyNumberFormat="1" applyFont="1" applyFill="1" applyBorder="1"/>
    <xf numFmtId="0" fontId="23" fillId="5" borderId="0" xfId="0" applyFont="1" applyFill="1" applyBorder="1"/>
    <xf numFmtId="164" fontId="23" fillId="5" borderId="20" xfId="1" applyNumberFormat="1" applyFont="1" applyFill="1" applyBorder="1"/>
    <xf numFmtId="164" fontId="23" fillId="5" borderId="16" xfId="1" applyNumberFormat="1" applyFont="1" applyFill="1" applyBorder="1"/>
    <xf numFmtId="164" fontId="23" fillId="5" borderId="17" xfId="1" applyNumberFormat="1" applyFont="1" applyFill="1" applyBorder="1"/>
    <xf numFmtId="0" fontId="23" fillId="5" borderId="17" xfId="0" applyFont="1" applyFill="1" applyBorder="1"/>
    <xf numFmtId="164" fontId="23" fillId="5" borderId="18" xfId="1" applyNumberFormat="1" applyFont="1" applyFill="1" applyBorder="1"/>
    <xf numFmtId="0" fontId="23" fillId="0" borderId="0" xfId="2" applyFont="1" applyFill="1" applyBorder="1" applyAlignment="1" applyProtection="1">
      <alignment horizontal="center" wrapText="1"/>
    </xf>
    <xf numFmtId="164" fontId="24" fillId="5" borderId="19" xfId="1" applyNumberFormat="1" applyFont="1" applyFill="1" applyBorder="1"/>
    <xf numFmtId="164" fontId="24" fillId="5" borderId="0" xfId="1" applyNumberFormat="1" applyFont="1" applyFill="1" applyBorder="1"/>
    <xf numFmtId="164" fontId="24" fillId="5" borderId="20" xfId="1" applyNumberFormat="1" applyFont="1" applyFill="1" applyBorder="1"/>
    <xf numFmtId="164" fontId="24" fillId="5" borderId="16" xfId="1" applyNumberFormat="1" applyFont="1" applyFill="1" applyBorder="1"/>
    <xf numFmtId="164" fontId="24" fillId="5" borderId="17" xfId="1" applyNumberFormat="1" applyFont="1" applyFill="1" applyBorder="1"/>
    <xf numFmtId="164" fontId="24" fillId="5" borderId="18" xfId="1" applyNumberFormat="1" applyFont="1" applyFill="1" applyBorder="1"/>
    <xf numFmtId="164" fontId="17" fillId="4" borderId="19" xfId="1" applyNumberFormat="1" applyFont="1" applyFill="1" applyBorder="1"/>
    <xf numFmtId="164" fontId="17" fillId="4" borderId="0" xfId="1" applyNumberFormat="1" applyFont="1" applyFill="1" applyBorder="1"/>
    <xf numFmtId="164" fontId="17" fillId="4" borderId="20" xfId="1" applyNumberFormat="1" applyFont="1" applyFill="1" applyBorder="1"/>
    <xf numFmtId="164" fontId="25" fillId="4" borderId="0" xfId="1" applyNumberFormat="1" applyFont="1" applyFill="1"/>
    <xf numFmtId="0" fontId="25" fillId="0" borderId="0" xfId="0" applyFont="1" applyBorder="1" applyAlignment="1">
      <alignment horizontal="right"/>
    </xf>
    <xf numFmtId="0" fontId="25" fillId="0" borderId="0" xfId="0" applyFont="1" applyAlignment="1">
      <alignment horizontal="right"/>
    </xf>
    <xf numFmtId="0" fontId="0" fillId="0" borderId="14" xfId="0" applyBorder="1"/>
    <xf numFmtId="0" fontId="17" fillId="4" borderId="17" xfId="0" applyFont="1" applyFill="1" applyBorder="1"/>
    <xf numFmtId="164" fontId="1" fillId="0" borderId="13" xfId="1" applyNumberFormat="1" applyFont="1" applyBorder="1"/>
    <xf numFmtId="164" fontId="1" fillId="0" borderId="14" xfId="1" applyNumberFormat="1" applyFont="1" applyBorder="1"/>
    <xf numFmtId="0" fontId="1" fillId="0" borderId="14" xfId="0" applyFont="1" applyBorder="1"/>
    <xf numFmtId="164" fontId="1" fillId="0" borderId="15" xfId="1" applyNumberFormat="1" applyFont="1" applyBorder="1"/>
    <xf numFmtId="0" fontId="25" fillId="0" borderId="0" xfId="0" applyFont="1"/>
    <xf numFmtId="0" fontId="25" fillId="0" borderId="0" xfId="0" applyFont="1" applyBorder="1"/>
    <xf numFmtId="0" fontId="26" fillId="0" borderId="0" xfId="2" applyFont="1" applyFill="1" applyBorder="1" applyAlignment="1" applyProtection="1">
      <alignment horizontal="center" wrapText="1"/>
    </xf>
    <xf numFmtId="164" fontId="6" fillId="0" borderId="14" xfId="1" applyNumberFormat="1" applyFont="1" applyBorder="1"/>
    <xf numFmtId="164" fontId="27" fillId="5" borderId="19" xfId="1" applyNumberFormat="1" applyFont="1" applyFill="1" applyBorder="1"/>
    <xf numFmtId="164" fontId="27" fillId="5" borderId="0" xfId="1" applyNumberFormat="1" applyFont="1" applyFill="1" applyBorder="1"/>
    <xf numFmtId="164" fontId="27" fillId="5" borderId="20" xfId="1" applyNumberFormat="1" applyFont="1" applyFill="1" applyBorder="1"/>
    <xf numFmtId="164" fontId="0" fillId="0" borderId="0" xfId="1" applyNumberFormat="1" applyFont="1" applyFill="1" applyBorder="1"/>
    <xf numFmtId="0" fontId="24" fillId="0" borderId="0" xfId="0" applyFont="1" applyBorder="1"/>
    <xf numFmtId="164" fontId="0" fillId="0" borderId="0" xfId="1" quotePrefix="1" applyNumberFormat="1" applyFont="1"/>
    <xf numFmtId="164" fontId="0" fillId="0" borderId="0" xfId="1" applyNumberFormat="1" applyFont="1" applyAlignment="1">
      <alignment horizontal="left" indent="2"/>
    </xf>
    <xf numFmtId="0" fontId="29" fillId="0" borderId="0" xfId="0" applyFont="1"/>
    <xf numFmtId="0" fontId="30" fillId="0" borderId="0" xfId="2" applyFont="1" applyFill="1" applyBorder="1" applyAlignment="1" applyProtection="1">
      <alignment horizontal="center" wrapText="1"/>
    </xf>
    <xf numFmtId="0" fontId="6" fillId="0" borderId="0" xfId="0" applyFont="1" applyFill="1" applyBorder="1"/>
    <xf numFmtId="164" fontId="24" fillId="0" borderId="19" xfId="1" applyNumberFormat="1" applyFont="1" applyFill="1" applyBorder="1"/>
    <xf numFmtId="164" fontId="24" fillId="0" borderId="0" xfId="1" applyNumberFormat="1" applyFont="1" applyFill="1" applyBorder="1"/>
    <xf numFmtId="164" fontId="24" fillId="0" borderId="20" xfId="1" applyNumberFormat="1" applyFont="1" applyFill="1" applyBorder="1"/>
    <xf numFmtId="0" fontId="0" fillId="0" borderId="0" xfId="0" quotePrefix="1" applyFont="1"/>
    <xf numFmtId="0" fontId="29" fillId="0" borderId="0" xfId="0" quotePrefix="1" applyFont="1" applyAlignment="1">
      <alignment horizontal="left"/>
    </xf>
    <xf numFmtId="0" fontId="29" fillId="0" borderId="0" xfId="0" quotePrefix="1" applyFont="1"/>
    <xf numFmtId="0" fontId="0" fillId="0" borderId="0" xfId="0" quotePrefix="1"/>
    <xf numFmtId="164" fontId="16" fillId="0" borderId="0" xfId="1" applyNumberFormat="1" applyFont="1"/>
    <xf numFmtId="0" fontId="6" fillId="0" borderId="0" xfId="0" quotePrefix="1" applyFont="1"/>
    <xf numFmtId="166" fontId="1" fillId="0" borderId="0" xfId="3" applyNumberFormat="1" applyFont="1"/>
    <xf numFmtId="166" fontId="0" fillId="0" borderId="0" xfId="3" applyNumberFormat="1" applyFont="1"/>
    <xf numFmtId="0" fontId="31" fillId="0" borderId="0" xfId="0" applyFont="1"/>
    <xf numFmtId="0" fontId="0" fillId="0" borderId="0" xfId="0" quotePrefix="1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71F5FF"/>
      <color rgb="FFBDFAFF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66"/>
  <sheetViews>
    <sheetView showGridLines="0" topLeftCell="A7" zoomScale="115" zoomScaleNormal="115" workbookViewId="0">
      <pane ySplit="1" topLeftCell="A221" activePane="bottomLeft" state="frozen"/>
      <selection activeCell="H7" sqref="H7"/>
      <selection pane="bottomLeft" activeCell="G250" sqref="G250:P250"/>
    </sheetView>
  </sheetViews>
  <sheetFormatPr defaultColWidth="10.7109375" defaultRowHeight="12.75" x14ac:dyDescent="0.2"/>
  <cols>
    <col min="1" max="1" width="1.28515625" customWidth="1"/>
    <col min="2" max="2" width="11.7109375" customWidth="1"/>
    <col min="3" max="3" width="4.140625" customWidth="1"/>
    <col min="4" max="4" width="4.7109375" customWidth="1"/>
    <col min="5" max="5" width="31.42578125" customWidth="1"/>
    <col min="6" max="6" width="13.28515625" customWidth="1"/>
    <col min="7" max="16" width="15.85546875" style="2" customWidth="1"/>
    <col min="17" max="17" width="17.42578125" style="2" customWidth="1"/>
    <col min="18" max="18" width="4.85546875" style="20" customWidth="1"/>
    <col min="19" max="19" width="50.85546875" customWidth="1"/>
  </cols>
  <sheetData>
    <row r="2" spans="2:19" ht="23.25" x14ac:dyDescent="0.35">
      <c r="B2" s="38" t="s">
        <v>134</v>
      </c>
      <c r="G2" s="150" t="s">
        <v>136</v>
      </c>
      <c r="H2" s="40" t="s">
        <v>137</v>
      </c>
      <c r="I2" s="41"/>
      <c r="J2" s="41"/>
      <c r="K2" s="48"/>
    </row>
    <row r="3" spans="2:19" x14ac:dyDescent="0.2">
      <c r="B3" s="39" t="s">
        <v>135</v>
      </c>
      <c r="F3" s="4"/>
      <c r="G3" s="151"/>
      <c r="H3" s="42" t="s">
        <v>138</v>
      </c>
      <c r="I3" s="43"/>
      <c r="J3" s="43"/>
      <c r="K3" s="44"/>
    </row>
    <row r="4" spans="2:19" x14ac:dyDescent="0.2">
      <c r="B4" s="39"/>
      <c r="F4" s="4"/>
      <c r="G4" s="152"/>
      <c r="H4" s="45" t="s">
        <v>139</v>
      </c>
      <c r="I4" s="46"/>
      <c r="J4" s="46"/>
      <c r="K4" s="47"/>
    </row>
    <row r="5" spans="2:19" ht="15" x14ac:dyDescent="0.2">
      <c r="B5" s="3" t="s">
        <v>94</v>
      </c>
      <c r="F5" s="4"/>
      <c r="G5" s="5"/>
      <c r="H5" s="5"/>
    </row>
    <row r="6" spans="2:19" ht="36.75" customHeight="1" thickBot="1" x14ac:dyDescent="0.25">
      <c r="F6" s="33"/>
      <c r="G6" s="6" t="s">
        <v>1</v>
      </c>
    </row>
    <row r="7" spans="2:19" s="7" customFormat="1" ht="26.25" thickBot="1" x14ac:dyDescent="0.25">
      <c r="B7" s="7" t="s">
        <v>2</v>
      </c>
      <c r="C7" s="149" t="s">
        <v>95</v>
      </c>
      <c r="D7" s="149"/>
      <c r="E7" s="149"/>
      <c r="G7" s="34" t="s">
        <v>6</v>
      </c>
      <c r="H7" s="9" t="s">
        <v>7</v>
      </c>
      <c r="I7" s="9" t="s">
        <v>8</v>
      </c>
      <c r="J7" s="9" t="s">
        <v>9</v>
      </c>
      <c r="K7" s="9" t="s">
        <v>10</v>
      </c>
      <c r="L7" s="9" t="s">
        <v>11</v>
      </c>
      <c r="M7" s="9" t="s">
        <v>12</v>
      </c>
      <c r="N7" s="9" t="s">
        <v>13</v>
      </c>
      <c r="O7" s="9" t="s">
        <v>14</v>
      </c>
      <c r="P7" s="9" t="s">
        <v>15</v>
      </c>
      <c r="Q7" s="35" t="s">
        <v>16</v>
      </c>
      <c r="R7" s="36"/>
      <c r="S7" s="36"/>
    </row>
    <row r="8" spans="2:19" x14ac:dyDescent="0.2">
      <c r="B8" t="s">
        <v>17</v>
      </c>
    </row>
    <row r="9" spans="2:19" x14ac:dyDescent="0.2">
      <c r="F9" s="55" t="s">
        <v>149</v>
      </c>
    </row>
    <row r="10" spans="2:19" x14ac:dyDescent="0.2">
      <c r="B10" s="31" t="s">
        <v>96</v>
      </c>
      <c r="C10" s="31" t="s">
        <v>19</v>
      </c>
      <c r="F10" s="24"/>
      <c r="G10" s="58">
        <v>127736.469</v>
      </c>
      <c r="H10" s="59">
        <v>14400</v>
      </c>
      <c r="I10" s="59">
        <v>94805.024823</v>
      </c>
      <c r="J10" s="59">
        <v>45000</v>
      </c>
      <c r="K10" s="59">
        <v>4000</v>
      </c>
      <c r="L10" s="59">
        <v>25000</v>
      </c>
      <c r="M10" s="59">
        <v>1000</v>
      </c>
      <c r="N10" s="59">
        <v>1000</v>
      </c>
      <c r="O10" s="59">
        <v>3073683.9994999999</v>
      </c>
      <c r="P10" s="59">
        <v>0</v>
      </c>
      <c r="Q10" s="60">
        <v>3386625.4933230001</v>
      </c>
    </row>
    <row r="11" spans="2:19" s="81" customFormat="1" x14ac:dyDescent="0.2">
      <c r="B11" s="85"/>
      <c r="C11" s="85"/>
      <c r="F11" s="86"/>
      <c r="G11" s="82">
        <v>92557.36</v>
      </c>
      <c r="H11" s="83">
        <v>10500.34</v>
      </c>
      <c r="I11" s="83">
        <v>72280.63</v>
      </c>
      <c r="J11" s="83">
        <v>2178.8200000000002</v>
      </c>
      <c r="K11" s="83">
        <v>6242.65</v>
      </c>
      <c r="L11" s="83">
        <v>3184.87</v>
      </c>
      <c r="M11" s="83">
        <v>2685.43</v>
      </c>
      <c r="N11" s="83">
        <v>78.349999999999994</v>
      </c>
      <c r="O11" s="83">
        <v>3241044.62</v>
      </c>
      <c r="P11" s="83">
        <v>0</v>
      </c>
      <c r="Q11" s="84">
        <f>SUM(G11:P11)</f>
        <v>3430753.0700000003</v>
      </c>
      <c r="R11" s="147"/>
    </row>
    <row r="12" spans="2:19" x14ac:dyDescent="0.2">
      <c r="C12" s="31"/>
      <c r="F12" s="24"/>
    </row>
    <row r="13" spans="2:19" x14ac:dyDescent="0.2">
      <c r="B13" t="s">
        <v>97</v>
      </c>
      <c r="C13" t="s">
        <v>21</v>
      </c>
      <c r="F13" s="24"/>
      <c r="G13" s="58">
        <v>49847.990000000005</v>
      </c>
      <c r="H13" s="59">
        <v>22011</v>
      </c>
      <c r="I13" s="59">
        <v>47929.946330000006</v>
      </c>
      <c r="J13" s="59">
        <v>134200</v>
      </c>
      <c r="K13" s="59">
        <v>3000</v>
      </c>
      <c r="L13" s="59">
        <v>65000</v>
      </c>
      <c r="M13" s="59">
        <v>1000</v>
      </c>
      <c r="N13" s="59">
        <v>2000</v>
      </c>
      <c r="O13" s="59">
        <v>1867488</v>
      </c>
      <c r="P13" s="59">
        <v>0</v>
      </c>
      <c r="Q13" s="60">
        <v>2192476.9363299999</v>
      </c>
    </row>
    <row r="14" spans="2:19" s="81" customFormat="1" x14ac:dyDescent="0.2">
      <c r="F14" s="86"/>
      <c r="G14" s="82">
        <v>40937.629999999997</v>
      </c>
      <c r="H14" s="83">
        <v>12131.39</v>
      </c>
      <c r="I14" s="83">
        <v>37200.870000000003</v>
      </c>
      <c r="J14" s="83">
        <v>130938.37</v>
      </c>
      <c r="K14" s="83">
        <v>2538.36</v>
      </c>
      <c r="L14" s="83">
        <v>397972.36</v>
      </c>
      <c r="M14" s="83">
        <v>1446.6</v>
      </c>
      <c r="N14" s="83">
        <v>41.08</v>
      </c>
      <c r="O14" s="83">
        <v>1736159.09</v>
      </c>
      <c r="P14" s="83">
        <v>-26.54</v>
      </c>
      <c r="Q14" s="84">
        <f>SUM(G14:P14)</f>
        <v>2359339.21</v>
      </c>
      <c r="R14" s="148" t="s">
        <v>152</v>
      </c>
      <c r="S14" s="140"/>
    </row>
    <row r="15" spans="2:19" x14ac:dyDescent="0.2">
      <c r="F15" s="24"/>
    </row>
    <row r="16" spans="2:19" x14ac:dyDescent="0.2">
      <c r="B16" t="s">
        <v>97</v>
      </c>
      <c r="C16" t="s">
        <v>22</v>
      </c>
      <c r="F16" s="86"/>
      <c r="G16" s="58">
        <v>12688.58</v>
      </c>
      <c r="H16" s="59">
        <v>6003</v>
      </c>
      <c r="I16" s="59">
        <v>12467.283860000001</v>
      </c>
      <c r="J16" s="59">
        <v>78750</v>
      </c>
      <c r="K16" s="59">
        <v>1200</v>
      </c>
      <c r="L16" s="59">
        <v>0</v>
      </c>
      <c r="M16" s="59">
        <v>5000</v>
      </c>
      <c r="N16" s="59">
        <v>2400</v>
      </c>
      <c r="O16" s="59">
        <v>290000</v>
      </c>
      <c r="P16" s="59">
        <v>0</v>
      </c>
      <c r="Q16" s="60">
        <v>408508.86386000004</v>
      </c>
    </row>
    <row r="17" spans="2:19" s="81" customFormat="1" x14ac:dyDescent="0.2">
      <c r="G17" s="82">
        <v>17547.849999999999</v>
      </c>
      <c r="H17" s="83">
        <v>2721.19</v>
      </c>
      <c r="I17" s="83">
        <v>14204.49</v>
      </c>
      <c r="J17" s="83">
        <v>73054.94</v>
      </c>
      <c r="K17" s="83">
        <v>478.92</v>
      </c>
      <c r="L17" s="83">
        <v>1272.1300000000001</v>
      </c>
      <c r="M17" s="83">
        <v>340.55</v>
      </c>
      <c r="N17" s="83">
        <v>11.89</v>
      </c>
      <c r="O17" s="83">
        <v>611713.23</v>
      </c>
      <c r="P17" s="83">
        <v>-27000</v>
      </c>
      <c r="Q17" s="84">
        <f>SUM(G17:P17)</f>
        <v>694345.19</v>
      </c>
      <c r="R17" s="139" t="s">
        <v>154</v>
      </c>
      <c r="S17" s="141"/>
    </row>
    <row r="18" spans="2:19" x14ac:dyDescent="0.2">
      <c r="F18" s="24"/>
    </row>
    <row r="19" spans="2:19" x14ac:dyDescent="0.2">
      <c r="B19" t="s">
        <v>97</v>
      </c>
      <c r="C19" t="s">
        <v>23</v>
      </c>
      <c r="F19" s="24"/>
      <c r="G19" s="58">
        <v>54379.8</v>
      </c>
      <c r="H19" s="59">
        <v>24012</v>
      </c>
      <c r="I19" s="59">
        <v>52287.330600000008</v>
      </c>
      <c r="J19" s="59">
        <v>150545</v>
      </c>
      <c r="K19" s="59">
        <v>5302</v>
      </c>
      <c r="L19" s="59">
        <v>85000</v>
      </c>
      <c r="M19" s="59">
        <v>0</v>
      </c>
      <c r="N19" s="59">
        <v>0</v>
      </c>
      <c r="O19" s="59">
        <v>907047.99999999988</v>
      </c>
      <c r="P19" s="59">
        <v>0</v>
      </c>
      <c r="Q19" s="60">
        <v>1278574.1305999998</v>
      </c>
    </row>
    <row r="20" spans="2:19" s="81" customFormat="1" x14ac:dyDescent="0.2">
      <c r="F20" s="86"/>
      <c r="G20" s="82">
        <v>65199.29</v>
      </c>
      <c r="H20" s="83">
        <v>15679.41</v>
      </c>
      <c r="I20" s="83">
        <v>56695.43</v>
      </c>
      <c r="J20" s="83">
        <v>142712.63</v>
      </c>
      <c r="K20" s="83">
        <v>2799.68</v>
      </c>
      <c r="L20" s="83">
        <v>153811.44</v>
      </c>
      <c r="M20" s="83">
        <v>1837.1100000000001</v>
      </c>
      <c r="N20" s="83">
        <v>88.169999999999987</v>
      </c>
      <c r="O20" s="83">
        <v>791029.58</v>
      </c>
      <c r="P20" s="83">
        <v>0</v>
      </c>
      <c r="Q20" s="84">
        <f>SUM(G20:P20)</f>
        <v>1229852.74</v>
      </c>
      <c r="R20" s="147"/>
    </row>
    <row r="21" spans="2:19" x14ac:dyDescent="0.2">
      <c r="F21" s="24"/>
    </row>
    <row r="22" spans="2:19" x14ac:dyDescent="0.2">
      <c r="B22" t="s">
        <v>97</v>
      </c>
      <c r="C22" t="s">
        <v>24</v>
      </c>
      <c r="F22" s="24"/>
      <c r="G22" s="58">
        <v>55386.680000000008</v>
      </c>
      <c r="H22" s="59">
        <v>22011</v>
      </c>
      <c r="I22" s="59">
        <v>51624.252560000008</v>
      </c>
      <c r="J22" s="59">
        <v>228000</v>
      </c>
      <c r="K22" s="59">
        <v>7200</v>
      </c>
      <c r="L22" s="59">
        <v>0</v>
      </c>
      <c r="M22" s="59">
        <v>17200</v>
      </c>
      <c r="N22" s="59">
        <v>4000</v>
      </c>
      <c r="O22" s="59">
        <v>3722000</v>
      </c>
      <c r="P22" s="59">
        <v>0</v>
      </c>
      <c r="Q22" s="60">
        <v>4107421.9325600001</v>
      </c>
    </row>
    <row r="23" spans="2:19" s="81" customFormat="1" x14ac:dyDescent="0.2">
      <c r="F23" s="86"/>
      <c r="G23" s="82">
        <v>40493.550000000003</v>
      </c>
      <c r="H23" s="83">
        <v>14642.9</v>
      </c>
      <c r="I23" s="83">
        <v>38650.959999999999</v>
      </c>
      <c r="J23" s="83">
        <v>217074.76</v>
      </c>
      <c r="K23" s="83">
        <v>1343.19</v>
      </c>
      <c r="L23" s="83">
        <v>1960.42</v>
      </c>
      <c r="M23" s="83">
        <v>1014.84</v>
      </c>
      <c r="N23" s="83">
        <v>38.26</v>
      </c>
      <c r="O23" s="83">
        <v>4089441.1</v>
      </c>
      <c r="P23" s="83">
        <v>0</v>
      </c>
      <c r="Q23" s="84">
        <f>SUM(G23:P23)</f>
        <v>4404659.9800000004</v>
      </c>
      <c r="R23" s="147"/>
    </row>
    <row r="24" spans="2:19" x14ac:dyDescent="0.2">
      <c r="F24" s="24"/>
    </row>
    <row r="25" spans="2:19" x14ac:dyDescent="0.2">
      <c r="B25" t="s">
        <v>97</v>
      </c>
      <c r="C25" t="s">
        <v>26</v>
      </c>
      <c r="F25" s="86"/>
      <c r="G25" s="58">
        <v>103776.95999999999</v>
      </c>
      <c r="H25" s="59">
        <v>40000</v>
      </c>
      <c r="I25" s="59">
        <v>95899.232319999996</v>
      </c>
      <c r="J25" s="59">
        <v>388869.36</v>
      </c>
      <c r="K25" s="59">
        <v>6000</v>
      </c>
      <c r="L25" s="59">
        <v>550000</v>
      </c>
      <c r="M25" s="59">
        <v>28000</v>
      </c>
      <c r="N25" s="59">
        <v>7500</v>
      </c>
      <c r="O25" s="59">
        <v>4572765</v>
      </c>
      <c r="P25" s="59">
        <v>0</v>
      </c>
      <c r="Q25" s="60">
        <v>5792810.5523199998</v>
      </c>
    </row>
    <row r="26" spans="2:19" s="81" customFormat="1" x14ac:dyDescent="0.2">
      <c r="G26" s="82">
        <v>71287.66</v>
      </c>
      <c r="H26" s="83">
        <v>23158.560000000001</v>
      </c>
      <c r="I26" s="83">
        <v>66195.62</v>
      </c>
      <c r="J26" s="83">
        <v>305192.86</v>
      </c>
      <c r="K26" s="83">
        <v>2276.2199999999998</v>
      </c>
      <c r="L26" s="83">
        <v>531727.12</v>
      </c>
      <c r="M26" s="83">
        <v>2125.79</v>
      </c>
      <c r="N26" s="83">
        <v>65895.86</v>
      </c>
      <c r="O26" s="83">
        <v>4004952.43</v>
      </c>
      <c r="P26" s="83">
        <v>-13225</v>
      </c>
      <c r="Q26" s="84">
        <f>SUM(G26:P26)</f>
        <v>5059587.12</v>
      </c>
      <c r="R26" s="139" t="s">
        <v>156</v>
      </c>
      <c r="S26" s="133"/>
    </row>
    <row r="27" spans="2:19" x14ac:dyDescent="0.2">
      <c r="F27" s="24"/>
    </row>
    <row r="28" spans="2:19" x14ac:dyDescent="0.2">
      <c r="B28" t="s">
        <v>97</v>
      </c>
      <c r="C28" t="s">
        <v>25</v>
      </c>
      <c r="F28" s="24"/>
      <c r="G28" s="58">
        <v>32430.300000000003</v>
      </c>
      <c r="H28" s="59">
        <v>4800</v>
      </c>
      <c r="I28" s="59">
        <v>24832.610100000005</v>
      </c>
      <c r="J28" s="59">
        <v>83990.93</v>
      </c>
      <c r="K28" s="59">
        <v>1000</v>
      </c>
      <c r="L28" s="59">
        <v>40000</v>
      </c>
      <c r="M28" s="59">
        <v>1000</v>
      </c>
      <c r="N28" s="59">
        <v>500</v>
      </c>
      <c r="O28" s="59">
        <v>463575</v>
      </c>
      <c r="P28" s="59">
        <v>0</v>
      </c>
      <c r="Q28" s="60">
        <v>652128.84010000003</v>
      </c>
    </row>
    <row r="29" spans="2:19" s="81" customFormat="1" x14ac:dyDescent="0.2">
      <c r="F29" s="86"/>
      <c r="G29" s="82">
        <v>22556.28</v>
      </c>
      <c r="H29" s="83">
        <v>3029.11</v>
      </c>
      <c r="I29" s="83">
        <v>17936.080000000002</v>
      </c>
      <c r="J29" s="83">
        <v>132767.35</v>
      </c>
      <c r="K29" s="83">
        <v>696.45</v>
      </c>
      <c r="L29" s="83">
        <v>22031.96</v>
      </c>
      <c r="M29" s="83">
        <v>662.86</v>
      </c>
      <c r="N29" s="83">
        <v>5.61</v>
      </c>
      <c r="O29" s="83">
        <v>457996.64</v>
      </c>
      <c r="P29" s="83">
        <v>-10837.55</v>
      </c>
      <c r="Q29" s="84">
        <f>SUM(G29:P29)</f>
        <v>646844.78999999992</v>
      </c>
      <c r="R29" s="139" t="s">
        <v>158</v>
      </c>
      <c r="S29" s="141"/>
    </row>
    <row r="30" spans="2:19" x14ac:dyDescent="0.2">
      <c r="F30" s="24"/>
    </row>
    <row r="31" spans="2:19" x14ac:dyDescent="0.2">
      <c r="B31" t="s">
        <v>97</v>
      </c>
      <c r="C31" t="s">
        <v>98</v>
      </c>
      <c r="F31" s="24"/>
      <c r="G31" s="58">
        <v>217686.30000000002</v>
      </c>
      <c r="H31" s="59">
        <v>104000</v>
      </c>
      <c r="I31" s="59">
        <v>214564.76210000002</v>
      </c>
      <c r="J31" s="59">
        <v>1847506.07</v>
      </c>
      <c r="K31" s="59">
        <v>11000</v>
      </c>
      <c r="L31" s="59">
        <v>1550000</v>
      </c>
      <c r="M31" s="59">
        <v>8250</v>
      </c>
      <c r="N31" s="59">
        <v>20000</v>
      </c>
      <c r="O31" s="59">
        <v>10242000</v>
      </c>
      <c r="P31" s="59">
        <v>0</v>
      </c>
      <c r="Q31" s="60">
        <v>14215007.132100001</v>
      </c>
    </row>
    <row r="32" spans="2:19" s="81" customFormat="1" x14ac:dyDescent="0.2">
      <c r="F32" s="86"/>
      <c r="G32" s="82">
        <v>185653.29</v>
      </c>
      <c r="H32" s="83">
        <v>68246.39</v>
      </c>
      <c r="I32" s="83">
        <v>177835.36</v>
      </c>
      <c r="J32" s="83">
        <v>1737764.32</v>
      </c>
      <c r="K32" s="83">
        <v>15813.45</v>
      </c>
      <c r="L32" s="83">
        <v>1303753.1299999999</v>
      </c>
      <c r="M32" s="83">
        <v>5631.69</v>
      </c>
      <c r="N32" s="83">
        <v>408.53</v>
      </c>
      <c r="O32" s="83">
        <v>11778573.310000001</v>
      </c>
      <c r="P32" s="83">
        <v>0</v>
      </c>
      <c r="Q32" s="84">
        <f>SUM(G32:P32)</f>
        <v>15273679.470000001</v>
      </c>
      <c r="R32" s="147"/>
    </row>
    <row r="33" spans="2:18" x14ac:dyDescent="0.2">
      <c r="F33" s="24"/>
    </row>
    <row r="34" spans="2:18" x14ac:dyDescent="0.2">
      <c r="B34" t="s">
        <v>97</v>
      </c>
      <c r="C34" t="s">
        <v>27</v>
      </c>
      <c r="F34" s="24"/>
      <c r="G34" s="58">
        <v>38972.19</v>
      </c>
      <c r="H34" s="59">
        <v>1600.8</v>
      </c>
      <c r="I34" s="59">
        <v>27062.184330000004</v>
      </c>
      <c r="J34" s="59">
        <v>25000</v>
      </c>
      <c r="K34" s="59">
        <v>402</v>
      </c>
      <c r="L34" s="59">
        <v>125000</v>
      </c>
      <c r="M34" s="59">
        <v>525</v>
      </c>
      <c r="N34" s="59">
        <v>600</v>
      </c>
      <c r="O34" s="59">
        <v>1236875</v>
      </c>
      <c r="P34" s="59">
        <v>0</v>
      </c>
      <c r="Q34" s="60">
        <v>1456037.1743300001</v>
      </c>
    </row>
    <row r="35" spans="2:18" s="81" customFormat="1" x14ac:dyDescent="0.2">
      <c r="F35" s="86"/>
      <c r="G35" s="82">
        <v>5988.7</v>
      </c>
      <c r="H35" s="83">
        <v>364.08</v>
      </c>
      <c r="I35" s="83">
        <v>4452.0200000000004</v>
      </c>
      <c r="J35" s="83">
        <v>0</v>
      </c>
      <c r="K35" s="83">
        <v>277.3</v>
      </c>
      <c r="L35" s="83">
        <v>0.57999999999999996</v>
      </c>
      <c r="M35" s="83">
        <v>146.21</v>
      </c>
      <c r="N35" s="83">
        <v>19.440000000000001</v>
      </c>
      <c r="O35" s="83">
        <v>54024</v>
      </c>
      <c r="P35" s="83">
        <v>0</v>
      </c>
      <c r="Q35" s="84">
        <f>SUM(G35:P35)</f>
        <v>65272.33</v>
      </c>
      <c r="R35" s="147"/>
    </row>
    <row r="36" spans="2:18" x14ac:dyDescent="0.2">
      <c r="F36" s="24"/>
    </row>
    <row r="37" spans="2:18" x14ac:dyDescent="0.2">
      <c r="B37" t="s">
        <v>97</v>
      </c>
      <c r="C37" t="s">
        <v>29</v>
      </c>
      <c r="F37" s="24"/>
      <c r="G37" s="58">
        <v>7412.75</v>
      </c>
      <c r="H37" s="59">
        <v>0</v>
      </c>
      <c r="I37" s="59">
        <v>4944.3042500000001</v>
      </c>
      <c r="J37" s="59">
        <v>15381.33</v>
      </c>
      <c r="K37" s="59">
        <v>500</v>
      </c>
      <c r="L37" s="59">
        <v>100250</v>
      </c>
      <c r="M37" s="59">
        <v>250</v>
      </c>
      <c r="N37" s="59">
        <v>250</v>
      </c>
      <c r="O37" s="59">
        <v>100232.37</v>
      </c>
      <c r="P37" s="59">
        <v>0</v>
      </c>
      <c r="Q37" s="60">
        <v>229220.75425</v>
      </c>
    </row>
    <row r="38" spans="2:18" s="81" customFormat="1" x14ac:dyDescent="0.2">
      <c r="F38" s="86"/>
      <c r="G38" s="82">
        <v>6824.11</v>
      </c>
      <c r="H38" s="83">
        <v>506.4</v>
      </c>
      <c r="I38" s="83">
        <v>5140.46</v>
      </c>
      <c r="J38" s="83">
        <v>0</v>
      </c>
      <c r="K38" s="83">
        <v>284.11</v>
      </c>
      <c r="L38" s="83">
        <v>75548.2</v>
      </c>
      <c r="M38" s="83">
        <v>194.06</v>
      </c>
      <c r="N38" s="83">
        <v>7.01</v>
      </c>
      <c r="O38" s="83">
        <v>75543.39</v>
      </c>
      <c r="P38" s="83">
        <v>0</v>
      </c>
      <c r="Q38" s="84">
        <f>SUM(G38:P38)</f>
        <v>164047.74</v>
      </c>
      <c r="R38" s="147"/>
    </row>
    <row r="39" spans="2:18" x14ac:dyDescent="0.2">
      <c r="F39" s="24"/>
    </row>
    <row r="40" spans="2:18" x14ac:dyDescent="0.2">
      <c r="B40" t="s">
        <v>97</v>
      </c>
      <c r="C40" t="s">
        <v>99</v>
      </c>
      <c r="F40" s="24"/>
      <c r="G40" s="58">
        <v>23164.5</v>
      </c>
      <c r="H40" s="59">
        <v>2500</v>
      </c>
      <c r="I40" s="59">
        <v>17118.2215</v>
      </c>
      <c r="J40" s="59">
        <v>41371</v>
      </c>
      <c r="K40" s="59">
        <v>500</v>
      </c>
      <c r="L40" s="59">
        <v>120000</v>
      </c>
      <c r="M40" s="59">
        <v>500</v>
      </c>
      <c r="N40" s="59">
        <v>500</v>
      </c>
      <c r="O40" s="59">
        <v>150000</v>
      </c>
      <c r="P40" s="59">
        <v>0</v>
      </c>
      <c r="Q40" s="60">
        <v>355653.72149999999</v>
      </c>
    </row>
    <row r="41" spans="2:18" s="81" customFormat="1" x14ac:dyDescent="0.2">
      <c r="F41" s="86"/>
      <c r="G41" s="82">
        <v>10148.1</v>
      </c>
      <c r="H41" s="83">
        <v>0</v>
      </c>
      <c r="I41" s="83">
        <v>7124.1</v>
      </c>
      <c r="J41" s="83">
        <v>35395.14</v>
      </c>
      <c r="K41" s="83">
        <v>314.70999999999998</v>
      </c>
      <c r="L41" s="83">
        <v>8278.1</v>
      </c>
      <c r="M41" s="83">
        <v>299.44</v>
      </c>
      <c r="N41" s="83">
        <v>-9.56</v>
      </c>
      <c r="O41" s="83">
        <v>32920</v>
      </c>
      <c r="P41" s="83">
        <v>0</v>
      </c>
      <c r="Q41" s="84">
        <f>SUM(G41:P41)</f>
        <v>94470.03</v>
      </c>
      <c r="R41" s="147"/>
    </row>
    <row r="42" spans="2:18" x14ac:dyDescent="0.2">
      <c r="F42" s="24"/>
    </row>
    <row r="43" spans="2:18" x14ac:dyDescent="0.2">
      <c r="B43" t="s">
        <v>100</v>
      </c>
      <c r="C43" t="s">
        <v>32</v>
      </c>
      <c r="F43" s="24"/>
      <c r="G43" s="58">
        <v>13500</v>
      </c>
      <c r="H43" s="59">
        <v>10984.2</v>
      </c>
      <c r="I43" s="59">
        <v>16330.9614</v>
      </c>
      <c r="J43" s="59">
        <v>26000</v>
      </c>
      <c r="K43" s="59">
        <v>1000</v>
      </c>
      <c r="L43" s="59">
        <v>2500</v>
      </c>
      <c r="M43" s="59">
        <v>2000</v>
      </c>
      <c r="N43" s="59">
        <v>0</v>
      </c>
      <c r="O43" s="59">
        <v>0</v>
      </c>
      <c r="P43" s="59">
        <v>0</v>
      </c>
      <c r="Q43" s="60">
        <v>72315.161399999997</v>
      </c>
    </row>
    <row r="44" spans="2:18" s="81" customFormat="1" x14ac:dyDescent="0.2">
      <c r="F44" s="86"/>
      <c r="G44" s="82">
        <v>1976.17</v>
      </c>
      <c r="H44" s="83">
        <v>8436.9</v>
      </c>
      <c r="I44" s="83">
        <v>7296.28</v>
      </c>
      <c r="J44" s="83">
        <v>2471</v>
      </c>
      <c r="K44" s="83">
        <v>68.209999999999994</v>
      </c>
      <c r="L44" s="83">
        <v>1266.54</v>
      </c>
      <c r="M44" s="83">
        <v>61.94</v>
      </c>
      <c r="N44" s="83">
        <v>11988.71</v>
      </c>
      <c r="O44" s="83">
        <v>0</v>
      </c>
      <c r="P44" s="83">
        <v>0</v>
      </c>
      <c r="Q44" s="84">
        <f>SUM(G44:P44)</f>
        <v>33565.75</v>
      </c>
      <c r="R44" s="147"/>
    </row>
    <row r="45" spans="2:18" x14ac:dyDescent="0.2">
      <c r="F45" s="24"/>
    </row>
    <row r="46" spans="2:18" x14ac:dyDescent="0.2">
      <c r="B46" t="s">
        <v>100</v>
      </c>
      <c r="C46" t="s">
        <v>33</v>
      </c>
      <c r="F46" s="24"/>
      <c r="G46" s="58">
        <v>0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60">
        <v>0</v>
      </c>
    </row>
    <row r="47" spans="2:18" s="81" customFormat="1" x14ac:dyDescent="0.2">
      <c r="F47" s="86"/>
      <c r="G47" s="82"/>
      <c r="H47" s="83"/>
      <c r="I47" s="83"/>
      <c r="J47" s="83"/>
      <c r="K47" s="83"/>
      <c r="L47" s="83"/>
      <c r="M47" s="83"/>
      <c r="N47" s="83"/>
      <c r="O47" s="83"/>
      <c r="P47" s="83"/>
      <c r="Q47" s="84">
        <f>SUM(G47:P47)</f>
        <v>0</v>
      </c>
      <c r="R47" s="147"/>
    </row>
    <row r="48" spans="2:18" x14ac:dyDescent="0.2">
      <c r="F48" s="24"/>
    </row>
    <row r="49" spans="2:19" x14ac:dyDescent="0.2">
      <c r="B49" t="s">
        <v>101</v>
      </c>
      <c r="C49" t="s">
        <v>102</v>
      </c>
      <c r="F49" s="24"/>
      <c r="G49" s="58">
        <v>49848.15</v>
      </c>
      <c r="H49" s="59">
        <v>16008</v>
      </c>
      <c r="I49" s="59">
        <v>43926.052050000006</v>
      </c>
      <c r="J49" s="59">
        <v>85000</v>
      </c>
      <c r="K49" s="59">
        <v>2000</v>
      </c>
      <c r="L49" s="59">
        <v>2000</v>
      </c>
      <c r="M49" s="59">
        <v>1000</v>
      </c>
      <c r="N49" s="59">
        <v>3000</v>
      </c>
      <c r="O49" s="59">
        <v>630500</v>
      </c>
      <c r="P49" s="59">
        <v>0</v>
      </c>
      <c r="Q49" s="60">
        <v>833282.20204999996</v>
      </c>
    </row>
    <row r="50" spans="2:19" s="81" customFormat="1" x14ac:dyDescent="0.2">
      <c r="F50" s="86"/>
      <c r="G50" s="82">
        <v>41400.18</v>
      </c>
      <c r="H50" s="83">
        <v>8363.9500000000007</v>
      </c>
      <c r="I50" s="83">
        <v>34897.43</v>
      </c>
      <c r="J50" s="83">
        <v>80188.960000000006</v>
      </c>
      <c r="K50" s="83">
        <v>1496.65</v>
      </c>
      <c r="L50" s="83">
        <v>1293.44</v>
      </c>
      <c r="M50" s="83">
        <v>1024.92</v>
      </c>
      <c r="N50" s="83">
        <v>18.7</v>
      </c>
      <c r="O50" s="83">
        <v>546187.92000000004</v>
      </c>
      <c r="P50" s="83">
        <v>0</v>
      </c>
      <c r="Q50" s="84">
        <f>SUM(G50:P50)</f>
        <v>714872.15000000014</v>
      </c>
      <c r="R50" s="147"/>
    </row>
    <row r="51" spans="2:19" x14ac:dyDescent="0.2">
      <c r="F51" s="24"/>
    </row>
    <row r="52" spans="2:19" x14ac:dyDescent="0.2">
      <c r="B52" t="s">
        <v>103</v>
      </c>
      <c r="C52" t="s">
        <v>35</v>
      </c>
      <c r="F52" s="24"/>
      <c r="G52" s="58">
        <v>192344.1</v>
      </c>
      <c r="H52" s="59">
        <v>40000</v>
      </c>
      <c r="I52" s="59">
        <v>154973.5147</v>
      </c>
      <c r="J52" s="59">
        <v>75000</v>
      </c>
      <c r="K52" s="59">
        <v>4000</v>
      </c>
      <c r="L52" s="59">
        <v>1150000</v>
      </c>
      <c r="M52" s="59">
        <v>1000</v>
      </c>
      <c r="N52" s="59">
        <v>1000</v>
      </c>
      <c r="O52" s="59">
        <v>8157682</v>
      </c>
      <c r="P52" s="59">
        <v>0</v>
      </c>
      <c r="Q52" s="60">
        <v>9775999.6147000007</v>
      </c>
    </row>
    <row r="53" spans="2:19" s="81" customFormat="1" x14ac:dyDescent="0.2">
      <c r="F53" s="86"/>
      <c r="G53" s="82">
        <v>115403.25</v>
      </c>
      <c r="H53" s="83">
        <v>18482.919999999998</v>
      </c>
      <c r="I53" s="83">
        <v>93929.05</v>
      </c>
      <c r="J53" s="83">
        <v>24107.119999999999</v>
      </c>
      <c r="K53" s="83">
        <v>6369.11</v>
      </c>
      <c r="L53" s="83">
        <v>3319841</v>
      </c>
      <c r="M53" s="83">
        <v>3806.32</v>
      </c>
      <c r="N53" s="83">
        <v>2286.8000000000002</v>
      </c>
      <c r="O53" s="83">
        <v>7911080.5999999996</v>
      </c>
      <c r="P53" s="83">
        <v>-1360.5</v>
      </c>
      <c r="Q53" s="84">
        <f>SUM(G53:P53)</f>
        <v>11493945.67</v>
      </c>
      <c r="R53" s="139" t="s">
        <v>164</v>
      </c>
      <c r="S53" s="141"/>
    </row>
    <row r="54" spans="2:19" x14ac:dyDescent="0.2">
      <c r="F54" s="24"/>
    </row>
    <row r="55" spans="2:19" x14ac:dyDescent="0.2">
      <c r="B55" t="s">
        <v>104</v>
      </c>
      <c r="C55" t="s">
        <v>37</v>
      </c>
      <c r="F55" s="24"/>
      <c r="G55" s="58">
        <v>179031</v>
      </c>
      <c r="H55" s="59">
        <v>12000</v>
      </c>
      <c r="I55" s="59">
        <v>127417.67700000001</v>
      </c>
      <c r="J55" s="59">
        <v>30000</v>
      </c>
      <c r="K55" s="59">
        <v>4000</v>
      </c>
      <c r="L55" s="59">
        <v>0</v>
      </c>
      <c r="M55" s="59">
        <v>500</v>
      </c>
      <c r="N55" s="59">
        <v>500</v>
      </c>
      <c r="O55" s="59">
        <v>366454.74</v>
      </c>
      <c r="P55" s="59">
        <v>0</v>
      </c>
      <c r="Q55" s="60">
        <v>719903.41700000002</v>
      </c>
    </row>
    <row r="56" spans="2:19" s="81" customFormat="1" x14ac:dyDescent="0.2">
      <c r="F56" s="86"/>
      <c r="G56" s="82">
        <v>143474.29</v>
      </c>
      <c r="H56" s="83">
        <v>2273.38</v>
      </c>
      <c r="I56" s="83">
        <v>102211.61</v>
      </c>
      <c r="J56" s="83">
        <v>420.48</v>
      </c>
      <c r="K56" s="83">
        <v>6097.89</v>
      </c>
      <c r="L56" s="83">
        <v>7859.14</v>
      </c>
      <c r="M56" s="83">
        <v>4027.57</v>
      </c>
      <c r="N56" s="83">
        <v>166.63</v>
      </c>
      <c r="O56" s="83">
        <v>395716.44</v>
      </c>
      <c r="P56" s="83">
        <v>0</v>
      </c>
      <c r="Q56" s="84">
        <f>SUM(G56:P56)</f>
        <v>662247.43000000005</v>
      </c>
      <c r="R56" s="147"/>
    </row>
    <row r="57" spans="2:19" x14ac:dyDescent="0.2">
      <c r="F57" s="24"/>
    </row>
    <row r="58" spans="2:19" s="14" customFormat="1" x14ac:dyDescent="0.2">
      <c r="D58" s="16"/>
      <c r="F58" s="49" t="s">
        <v>38</v>
      </c>
      <c r="G58" s="6">
        <f>G10+G13+G16+G19+G22+G25+G28+G31+G34+G37+G40+G43+G46+G49+G52+G55</f>
        <v>1158205.7689999999</v>
      </c>
      <c r="H58" s="6">
        <f t="shared" ref="H58:Q58" si="0">H10+H13+H16+H19+H22+H25+H28+H31+H34+H37+H40+H43+H46+H49+H52+H55</f>
        <v>320330</v>
      </c>
      <c r="I58" s="6">
        <f t="shared" si="0"/>
        <v>986183.35792300024</v>
      </c>
      <c r="J58" s="6">
        <f t="shared" si="0"/>
        <v>3254613.6900000004</v>
      </c>
      <c r="K58" s="6">
        <f t="shared" si="0"/>
        <v>51104</v>
      </c>
      <c r="L58" s="6">
        <f t="shared" si="0"/>
        <v>3814750</v>
      </c>
      <c r="M58" s="6">
        <f t="shared" si="0"/>
        <v>67225</v>
      </c>
      <c r="N58" s="6">
        <f t="shared" si="0"/>
        <v>43250</v>
      </c>
      <c r="O58" s="6">
        <f t="shared" si="0"/>
        <v>35780304.109499998</v>
      </c>
      <c r="P58" s="6">
        <f t="shared" si="0"/>
        <v>0</v>
      </c>
      <c r="Q58" s="6">
        <f t="shared" si="0"/>
        <v>45475965.926423006</v>
      </c>
    </row>
    <row r="59" spans="2:19" s="75" customFormat="1" x14ac:dyDescent="0.2">
      <c r="D59" s="76"/>
      <c r="F59" s="77" t="s">
        <v>142</v>
      </c>
      <c r="G59" s="87">
        <f>G11+G14+G17+G20+G23+G26+G29+G32+G35+G38+G41+G44+G47+G50+G53+G56</f>
        <v>861447.71000000008</v>
      </c>
      <c r="H59" s="87">
        <f t="shared" ref="H59:Q59" si="1">H11+H14+H17+H20+H23+H26+H29+H32+H35+H38+H41+H44+H47+H50+H53+H56</f>
        <v>188536.91999999998</v>
      </c>
      <c r="I59" s="87">
        <f t="shared" si="1"/>
        <v>736050.39000000013</v>
      </c>
      <c r="J59" s="87">
        <f t="shared" si="1"/>
        <v>2884266.75</v>
      </c>
      <c r="K59" s="87">
        <f t="shared" si="1"/>
        <v>47096.9</v>
      </c>
      <c r="L59" s="87">
        <f t="shared" si="1"/>
        <v>5829800.4299999997</v>
      </c>
      <c r="M59" s="87">
        <f t="shared" si="1"/>
        <v>25305.329999999994</v>
      </c>
      <c r="N59" s="87">
        <f t="shared" si="1"/>
        <v>81045.48000000001</v>
      </c>
      <c r="O59" s="87">
        <f t="shared" si="1"/>
        <v>35726382.350000001</v>
      </c>
      <c r="P59" s="87">
        <f>P11+P14+P17+P20+P23+P26+P29+P32+P35+P38+P41+P44+P47+P50+P53+P56</f>
        <v>-52449.59</v>
      </c>
      <c r="Q59" s="87">
        <f>Q11+Q14+Q17+Q20+Q23+Q26+Q29+Q32+Q35+Q38+Q41+Q44+Q47+Q50+Q53+Q56</f>
        <v>46327482.670000002</v>
      </c>
    </row>
    <row r="60" spans="2:19" s="14" customFormat="1" x14ac:dyDescent="0.2">
      <c r="D60" s="16"/>
      <c r="F60" s="49"/>
      <c r="G60" s="6"/>
      <c r="H60" s="6"/>
      <c r="I60" s="6"/>
      <c r="J60" s="6"/>
      <c r="K60" s="6"/>
      <c r="L60" s="6"/>
      <c r="M60" s="6"/>
      <c r="N60" s="6"/>
      <c r="O60" s="146">
        <f>O59/Q59</f>
        <v>0.77117037859549209</v>
      </c>
      <c r="P60" s="6"/>
      <c r="Q60" s="6"/>
    </row>
    <row r="61" spans="2:19" x14ac:dyDescent="0.2">
      <c r="F61" s="24"/>
    </row>
    <row r="62" spans="2:19" x14ac:dyDescent="0.2">
      <c r="F62" s="31"/>
    </row>
    <row r="63" spans="2:19" x14ac:dyDescent="0.2">
      <c r="B63" t="s">
        <v>105</v>
      </c>
      <c r="F63" s="31"/>
    </row>
    <row r="64" spans="2:19" x14ac:dyDescent="0.2">
      <c r="F64" s="55" t="s">
        <v>149</v>
      </c>
    </row>
    <row r="65" spans="2:18" x14ac:dyDescent="0.2">
      <c r="B65" t="s">
        <v>106</v>
      </c>
      <c r="C65" t="s">
        <v>41</v>
      </c>
      <c r="F65" s="24"/>
      <c r="G65" s="58">
        <f>G68+G71</f>
        <v>1979585.9426786164</v>
      </c>
      <c r="H65" s="59">
        <f>H68+H71</f>
        <v>28022</v>
      </c>
      <c r="I65" s="59">
        <f t="shared" ref="I65:Q65" si="2">I68+I71</f>
        <v>1325634.6323940479</v>
      </c>
      <c r="J65" s="59">
        <f t="shared" si="2"/>
        <v>35785</v>
      </c>
      <c r="K65" s="59">
        <f t="shared" si="2"/>
        <v>97362</v>
      </c>
      <c r="L65" s="59">
        <f t="shared" si="2"/>
        <v>1810000</v>
      </c>
      <c r="M65" s="59">
        <f t="shared" si="2"/>
        <v>28693</v>
      </c>
      <c r="N65" s="59">
        <f t="shared" si="2"/>
        <v>12000</v>
      </c>
      <c r="O65" s="59">
        <f t="shared" si="2"/>
        <v>13540000</v>
      </c>
      <c r="P65" s="59">
        <f t="shared" si="2"/>
        <v>0</v>
      </c>
      <c r="Q65" s="60">
        <f t="shared" si="2"/>
        <v>18857082.575072665</v>
      </c>
    </row>
    <row r="66" spans="2:18" s="81" customFormat="1" x14ac:dyDescent="0.2">
      <c r="F66" s="124"/>
      <c r="G66" s="110">
        <f>G69+G72</f>
        <v>1779119.87</v>
      </c>
      <c r="H66" s="111">
        <f>H69+H72</f>
        <v>18800.52</v>
      </c>
      <c r="I66" s="111">
        <f t="shared" ref="I66:P66" si="3">I69+I72</f>
        <v>1675700.15</v>
      </c>
      <c r="J66" s="111">
        <f t="shared" si="3"/>
        <v>11994.74</v>
      </c>
      <c r="K66" s="111">
        <f t="shared" si="3"/>
        <v>92531.790000000008</v>
      </c>
      <c r="L66" s="111">
        <f t="shared" si="3"/>
        <v>1041777.28</v>
      </c>
      <c r="M66" s="111">
        <f t="shared" si="3"/>
        <v>42700.4</v>
      </c>
      <c r="N66" s="111">
        <f t="shared" si="3"/>
        <v>16577.62</v>
      </c>
      <c r="O66" s="111">
        <f t="shared" si="3"/>
        <v>18244867.170000002</v>
      </c>
      <c r="P66" s="111">
        <f t="shared" si="3"/>
        <v>0</v>
      </c>
      <c r="Q66" s="112">
        <f>Q69+Q72</f>
        <v>22924069.539999999</v>
      </c>
      <c r="R66" s="147"/>
    </row>
    <row r="67" spans="2:18" x14ac:dyDescent="0.2">
      <c r="F67" s="24"/>
      <c r="G67" s="61"/>
      <c r="H67" s="37"/>
      <c r="I67" s="37"/>
      <c r="J67" s="37"/>
      <c r="K67" s="37"/>
      <c r="L67" s="37"/>
      <c r="M67" s="37"/>
      <c r="N67" s="37"/>
      <c r="O67" s="37"/>
      <c r="P67" s="37"/>
      <c r="Q67" s="62"/>
    </row>
    <row r="68" spans="2:18" s="88" customFormat="1" x14ac:dyDescent="0.2">
      <c r="D68" s="88" t="s">
        <v>107</v>
      </c>
      <c r="F68" s="89"/>
      <c r="G68" s="90">
        <v>1500000</v>
      </c>
      <c r="H68" s="91">
        <v>16683</v>
      </c>
      <c r="I68" s="91">
        <v>1000500</v>
      </c>
      <c r="J68" s="91">
        <v>35785</v>
      </c>
      <c r="K68" s="91">
        <v>72362</v>
      </c>
      <c r="L68" s="91">
        <v>40000</v>
      </c>
      <c r="M68" s="91">
        <v>20193</v>
      </c>
      <c r="N68" s="91">
        <v>12000</v>
      </c>
      <c r="O68" s="91">
        <v>8040000</v>
      </c>
      <c r="P68" s="92"/>
      <c r="Q68" s="93">
        <v>10737523</v>
      </c>
      <c r="R68" s="17"/>
    </row>
    <row r="69" spans="2:18" s="94" customFormat="1" x14ac:dyDescent="0.2">
      <c r="F69" s="103"/>
      <c r="G69" s="95">
        <v>1223831.97</v>
      </c>
      <c r="H69" s="96">
        <v>3884.37</v>
      </c>
      <c r="I69" s="96">
        <v>863155.36</v>
      </c>
      <c r="J69" s="96">
        <v>5911.48</v>
      </c>
      <c r="K69" s="96">
        <v>40933.08</v>
      </c>
      <c r="L69" s="96">
        <v>122398.65</v>
      </c>
      <c r="M69" s="96">
        <v>23513.78</v>
      </c>
      <c r="N69" s="96">
        <v>2574.1799999999998</v>
      </c>
      <c r="O69" s="96">
        <v>12447787.4</v>
      </c>
      <c r="P69" s="97">
        <v>0</v>
      </c>
      <c r="Q69" s="98">
        <f>SUM(G69:P69)</f>
        <v>14733990.27</v>
      </c>
      <c r="R69" s="147"/>
    </row>
    <row r="70" spans="2:18" s="20" customFormat="1" x14ac:dyDescent="0.2">
      <c r="F70" s="50"/>
      <c r="G70" s="61"/>
      <c r="H70" s="37"/>
      <c r="I70" s="37"/>
      <c r="J70" s="37"/>
      <c r="K70" s="37"/>
      <c r="L70" s="37"/>
      <c r="M70" s="37"/>
      <c r="N70" s="37"/>
      <c r="O70" s="37"/>
      <c r="P70" s="63"/>
      <c r="Q70" s="62"/>
    </row>
    <row r="71" spans="2:18" s="88" customFormat="1" x14ac:dyDescent="0.2">
      <c r="D71" s="88" t="s">
        <v>140</v>
      </c>
      <c r="F71" s="89"/>
      <c r="G71" s="90">
        <v>479585.94267861627</v>
      </c>
      <c r="H71" s="91">
        <v>11339</v>
      </c>
      <c r="I71" s="91">
        <v>325134.63239404804</v>
      </c>
      <c r="J71" s="91">
        <v>0</v>
      </c>
      <c r="K71" s="91">
        <v>25000</v>
      </c>
      <c r="L71" s="91">
        <v>1770000</v>
      </c>
      <c r="M71" s="91">
        <v>8500</v>
      </c>
      <c r="N71" s="91">
        <v>0</v>
      </c>
      <c r="O71" s="91">
        <v>5500000</v>
      </c>
      <c r="P71" s="92"/>
      <c r="Q71" s="93">
        <v>8119559.5750726648</v>
      </c>
      <c r="R71" s="17"/>
    </row>
    <row r="72" spans="2:18" s="94" customFormat="1" x14ac:dyDescent="0.2">
      <c r="F72" s="103"/>
      <c r="G72" s="99">
        <v>555287.9</v>
      </c>
      <c r="H72" s="100">
        <v>14916.15</v>
      </c>
      <c r="I72" s="100">
        <v>812544.79</v>
      </c>
      <c r="J72" s="100">
        <v>6083.26</v>
      </c>
      <c r="K72" s="100">
        <v>51598.71</v>
      </c>
      <c r="L72" s="100">
        <v>919378.63</v>
      </c>
      <c r="M72" s="100">
        <v>19186.620000000003</v>
      </c>
      <c r="N72" s="100">
        <v>14003.44</v>
      </c>
      <c r="O72" s="100">
        <v>5797079.7699999996</v>
      </c>
      <c r="P72" s="101">
        <v>0</v>
      </c>
      <c r="Q72" s="102">
        <f>SUM(G72:P72)</f>
        <v>8190079.2699999996</v>
      </c>
      <c r="R72" s="147"/>
    </row>
    <row r="73" spans="2:18" s="20" customFormat="1" x14ac:dyDescent="0.2">
      <c r="F73" s="50"/>
      <c r="G73" s="2"/>
      <c r="H73" s="2"/>
      <c r="I73" s="2"/>
      <c r="J73" s="2"/>
      <c r="K73" s="2"/>
      <c r="L73" s="2"/>
      <c r="M73" s="2"/>
      <c r="N73" s="2"/>
      <c r="O73" s="2"/>
      <c r="Q73" s="2"/>
    </row>
    <row r="74" spans="2:18" x14ac:dyDescent="0.2">
      <c r="B74" t="s">
        <v>108</v>
      </c>
      <c r="C74" t="s">
        <v>43</v>
      </c>
      <c r="F74" s="24"/>
      <c r="G74" s="58">
        <v>158400</v>
      </c>
      <c r="H74" s="59">
        <v>10672</v>
      </c>
      <c r="I74" s="59">
        <v>105652.8</v>
      </c>
      <c r="J74" s="59">
        <v>22000</v>
      </c>
      <c r="K74" s="59">
        <v>3000</v>
      </c>
      <c r="L74" s="59">
        <v>110000</v>
      </c>
      <c r="M74" s="59">
        <v>4000</v>
      </c>
      <c r="N74" s="59">
        <v>4000</v>
      </c>
      <c r="O74" s="59">
        <v>2225000</v>
      </c>
      <c r="P74" s="59"/>
      <c r="Q74" s="60">
        <v>2642724.7999999998</v>
      </c>
    </row>
    <row r="75" spans="2:18" s="81" customFormat="1" x14ac:dyDescent="0.2">
      <c r="F75" s="86"/>
      <c r="G75" s="82">
        <v>59667.63</v>
      </c>
      <c r="H75" s="83">
        <v>0</v>
      </c>
      <c r="I75" s="83">
        <v>41929.29</v>
      </c>
      <c r="J75" s="83">
        <v>1944.44</v>
      </c>
      <c r="K75" s="83">
        <v>1637.76</v>
      </c>
      <c r="L75" s="83">
        <v>75246.570000000007</v>
      </c>
      <c r="M75" s="83">
        <v>1303.99</v>
      </c>
      <c r="N75" s="83">
        <v>493.67</v>
      </c>
      <c r="O75" s="83">
        <v>3961748.59</v>
      </c>
      <c r="P75" s="83">
        <v>0</v>
      </c>
      <c r="Q75" s="84">
        <f>SUM(G75:P75)</f>
        <v>4143971.94</v>
      </c>
      <c r="R75" s="147"/>
    </row>
    <row r="76" spans="2:18" x14ac:dyDescent="0.2">
      <c r="F76" s="24"/>
    </row>
    <row r="77" spans="2:18" x14ac:dyDescent="0.2">
      <c r="B77" s="20" t="s">
        <v>109</v>
      </c>
      <c r="C77" t="s">
        <v>44</v>
      </c>
      <c r="F77" s="31"/>
      <c r="G77" s="68">
        <f>G80+G83+G86</f>
        <v>442205.22</v>
      </c>
      <c r="H77" s="69">
        <f t="shared" ref="H77:Q77" si="4">H80+H83+H86</f>
        <v>667</v>
      </c>
      <c r="I77" s="69">
        <f t="shared" si="4"/>
        <v>295395.77074000001</v>
      </c>
      <c r="J77" s="69">
        <f t="shared" si="4"/>
        <v>10000</v>
      </c>
      <c r="K77" s="69">
        <f t="shared" si="4"/>
        <v>16500</v>
      </c>
      <c r="L77" s="69">
        <f t="shared" si="4"/>
        <v>1319750</v>
      </c>
      <c r="M77" s="69">
        <f t="shared" si="4"/>
        <v>4000</v>
      </c>
      <c r="N77" s="69">
        <f t="shared" si="4"/>
        <v>10000</v>
      </c>
      <c r="O77" s="69">
        <f t="shared" si="4"/>
        <v>480000</v>
      </c>
      <c r="P77" s="69">
        <f t="shared" si="4"/>
        <v>0</v>
      </c>
      <c r="Q77" s="70">
        <f t="shared" si="4"/>
        <v>2578517.9907400003</v>
      </c>
    </row>
    <row r="78" spans="2:18" s="81" customFormat="1" x14ac:dyDescent="0.2">
      <c r="F78" s="124"/>
      <c r="G78" s="110">
        <f>G81+G84+G87</f>
        <v>337446.92</v>
      </c>
      <c r="H78" s="111">
        <f>H81+H84+H87</f>
        <v>4477.26</v>
      </c>
      <c r="I78" s="111">
        <f>I81+I84+I87</f>
        <v>240025.06</v>
      </c>
      <c r="J78" s="111">
        <f>J81+J84+J87</f>
        <v>3740.45</v>
      </c>
      <c r="K78" s="111">
        <f>K81+K84+K87</f>
        <v>13635.94</v>
      </c>
      <c r="L78" s="111">
        <f>L81+L84+L87</f>
        <v>445664.36</v>
      </c>
      <c r="M78" s="111">
        <f>M81+M84+M87</f>
        <v>6289.64</v>
      </c>
      <c r="N78" s="111">
        <f>N81+N84+N87</f>
        <v>10298.040000000001</v>
      </c>
      <c r="O78" s="111">
        <f>O81+O84+O87</f>
        <v>984865.89</v>
      </c>
      <c r="P78" s="111">
        <f>P81+P84+P87</f>
        <v>0</v>
      </c>
      <c r="Q78" s="112">
        <f>SUM(G78:P78)</f>
        <v>2046443.56</v>
      </c>
      <c r="R78" s="147"/>
    </row>
    <row r="79" spans="2:18" x14ac:dyDescent="0.2">
      <c r="F79" s="31"/>
      <c r="G79" s="71"/>
      <c r="H79" s="72"/>
      <c r="I79" s="72"/>
      <c r="J79" s="72"/>
      <c r="K79" s="72"/>
      <c r="L79" s="72"/>
      <c r="M79" s="72"/>
      <c r="N79" s="72"/>
      <c r="O79" s="72"/>
      <c r="P79" s="72"/>
      <c r="Q79" s="73"/>
    </row>
    <row r="80" spans="2:18" s="17" customFormat="1" x14ac:dyDescent="0.2">
      <c r="B80" s="17" t="s">
        <v>109</v>
      </c>
      <c r="D80" s="67" t="s">
        <v>110</v>
      </c>
      <c r="F80" s="24"/>
      <c r="G80" s="90">
        <v>0</v>
      </c>
      <c r="H80" s="91">
        <v>0</v>
      </c>
      <c r="I80" s="91">
        <v>0</v>
      </c>
      <c r="J80" s="91">
        <v>0</v>
      </c>
      <c r="K80" s="91">
        <v>0</v>
      </c>
      <c r="L80" s="91">
        <v>1020000</v>
      </c>
      <c r="M80" s="91">
        <v>0</v>
      </c>
      <c r="N80" s="91">
        <v>0</v>
      </c>
      <c r="O80" s="91">
        <v>0</v>
      </c>
      <c r="P80" s="91">
        <v>0</v>
      </c>
      <c r="Q80" s="93">
        <v>1020000</v>
      </c>
    </row>
    <row r="81" spans="2:17" s="17" customFormat="1" x14ac:dyDescent="0.2">
      <c r="C81" s="18"/>
      <c r="F81" s="24"/>
      <c r="G81" s="104">
        <v>0</v>
      </c>
      <c r="H81" s="105">
        <v>0</v>
      </c>
      <c r="I81" s="105">
        <v>0</v>
      </c>
      <c r="J81" s="105">
        <v>0</v>
      </c>
      <c r="K81" s="105">
        <v>0</v>
      </c>
      <c r="L81" s="105">
        <v>147915</v>
      </c>
      <c r="M81" s="105">
        <v>0</v>
      </c>
      <c r="N81" s="105">
        <v>0</v>
      </c>
      <c r="O81" s="105">
        <v>470124.76</v>
      </c>
      <c r="P81" s="105">
        <v>0</v>
      </c>
      <c r="Q81" s="106">
        <f>SUM(G81:P81)</f>
        <v>618039.76</v>
      </c>
    </row>
    <row r="82" spans="2:17" s="17" customFormat="1" x14ac:dyDescent="0.2">
      <c r="C82" s="18"/>
      <c r="F82" s="24"/>
      <c r="G82" s="64"/>
      <c r="H82" s="65"/>
      <c r="I82" s="65"/>
      <c r="J82" s="65"/>
      <c r="K82" s="65"/>
      <c r="L82" s="65"/>
      <c r="M82" s="65"/>
      <c r="N82" s="65"/>
      <c r="O82" s="65"/>
      <c r="P82" s="65"/>
      <c r="Q82" s="66"/>
    </row>
    <row r="83" spans="2:17" s="17" customFormat="1" x14ac:dyDescent="0.2">
      <c r="D83" s="67" t="s">
        <v>47</v>
      </c>
      <c r="F83" s="24"/>
      <c r="G83" s="90">
        <v>66305.22</v>
      </c>
      <c r="H83" s="91">
        <v>667</v>
      </c>
      <c r="I83" s="91">
        <v>44670.470740000004</v>
      </c>
      <c r="J83" s="91">
        <v>0</v>
      </c>
      <c r="K83" s="91">
        <v>1500</v>
      </c>
      <c r="L83" s="91">
        <v>21750</v>
      </c>
      <c r="M83" s="91">
        <v>0</v>
      </c>
      <c r="N83" s="91">
        <v>0</v>
      </c>
      <c r="O83" s="91">
        <v>0</v>
      </c>
      <c r="P83" s="91">
        <v>0</v>
      </c>
      <c r="Q83" s="93">
        <v>134892.69073999999</v>
      </c>
    </row>
    <row r="84" spans="2:17" s="17" customFormat="1" x14ac:dyDescent="0.2">
      <c r="C84" s="18"/>
      <c r="F84" s="24"/>
      <c r="G84" s="104">
        <v>48449.29</v>
      </c>
      <c r="H84" s="105">
        <v>0</v>
      </c>
      <c r="I84" s="105">
        <v>33914.53</v>
      </c>
      <c r="J84" s="105">
        <v>0</v>
      </c>
      <c r="K84" s="105">
        <v>0</v>
      </c>
      <c r="L84" s="105">
        <v>241148.5</v>
      </c>
      <c r="M84" s="105">
        <v>1225.6400000000001</v>
      </c>
      <c r="N84" s="105">
        <v>0</v>
      </c>
      <c r="O84" s="105">
        <v>0</v>
      </c>
      <c r="P84" s="105">
        <v>0</v>
      </c>
      <c r="Q84" s="106">
        <f>SUM(G84:P84)</f>
        <v>324737.96000000002</v>
      </c>
    </row>
    <row r="85" spans="2:17" s="17" customFormat="1" x14ac:dyDescent="0.2">
      <c r="C85" s="18"/>
      <c r="F85" s="24"/>
      <c r="G85" s="64"/>
      <c r="H85" s="65"/>
      <c r="I85" s="65"/>
      <c r="J85" s="65"/>
      <c r="K85" s="65"/>
      <c r="L85" s="65"/>
      <c r="M85" s="65"/>
      <c r="N85" s="65"/>
      <c r="O85" s="65"/>
      <c r="P85" s="65"/>
      <c r="Q85" s="66"/>
    </row>
    <row r="86" spans="2:17" s="17" customFormat="1" x14ac:dyDescent="0.2">
      <c r="D86" s="67" t="s">
        <v>141</v>
      </c>
      <c r="F86" s="21"/>
      <c r="G86" s="90">
        <v>375900</v>
      </c>
      <c r="H86" s="91">
        <v>0</v>
      </c>
      <c r="I86" s="91">
        <v>250725.30000000002</v>
      </c>
      <c r="J86" s="91">
        <v>10000</v>
      </c>
      <c r="K86" s="91">
        <v>15000</v>
      </c>
      <c r="L86" s="91">
        <v>278000</v>
      </c>
      <c r="M86" s="91">
        <v>4000</v>
      </c>
      <c r="N86" s="91">
        <v>10000</v>
      </c>
      <c r="O86" s="91">
        <v>480000</v>
      </c>
      <c r="P86" s="91">
        <v>0</v>
      </c>
      <c r="Q86" s="93">
        <v>1423625.3</v>
      </c>
    </row>
    <row r="87" spans="2:17" s="17" customFormat="1" x14ac:dyDescent="0.2">
      <c r="C87" s="18"/>
      <c r="F87" s="21"/>
      <c r="G87" s="107">
        <v>288997.63</v>
      </c>
      <c r="H87" s="108">
        <v>4477.26</v>
      </c>
      <c r="I87" s="108">
        <v>206110.53</v>
      </c>
      <c r="J87" s="108">
        <v>3740.45</v>
      </c>
      <c r="K87" s="108">
        <v>13635.94</v>
      </c>
      <c r="L87" s="108">
        <v>56600.86</v>
      </c>
      <c r="M87" s="108">
        <v>5064</v>
      </c>
      <c r="N87" s="108">
        <v>10298.040000000001</v>
      </c>
      <c r="O87" s="108">
        <v>514741.13</v>
      </c>
      <c r="P87" s="108">
        <v>0</v>
      </c>
      <c r="Q87" s="109">
        <f>SUM(G87:P87)</f>
        <v>1103665.8400000001</v>
      </c>
    </row>
    <row r="88" spans="2:17" s="17" customFormat="1" x14ac:dyDescent="0.2">
      <c r="C88" s="18"/>
      <c r="F88" s="21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</row>
    <row r="89" spans="2:17" s="20" customFormat="1" x14ac:dyDescent="0.2">
      <c r="C89" s="20" t="s">
        <v>111</v>
      </c>
      <c r="F89" s="50"/>
      <c r="G89" s="58">
        <f>G92+G95</f>
        <v>359414.05732138373</v>
      </c>
      <c r="H89" s="59">
        <f t="shared" ref="H89:Q89" si="5">H92+H95</f>
        <v>0</v>
      </c>
      <c r="I89" s="59">
        <f t="shared" si="5"/>
        <v>242065.36760595196</v>
      </c>
      <c r="J89" s="59">
        <f t="shared" si="5"/>
        <v>0</v>
      </c>
      <c r="K89" s="59">
        <f t="shared" si="5"/>
        <v>0</v>
      </c>
      <c r="L89" s="59">
        <f t="shared" si="5"/>
        <v>0</v>
      </c>
      <c r="M89" s="59">
        <f t="shared" si="5"/>
        <v>0</v>
      </c>
      <c r="N89" s="59">
        <f t="shared" si="5"/>
        <v>0</v>
      </c>
      <c r="O89" s="59">
        <f t="shared" si="5"/>
        <v>4366662.5815630779</v>
      </c>
      <c r="P89" s="59">
        <f t="shared" si="5"/>
        <v>0</v>
      </c>
      <c r="Q89" s="60">
        <f t="shared" si="5"/>
        <v>4968142.006490414</v>
      </c>
    </row>
    <row r="90" spans="2:17" s="20" customFormat="1" x14ac:dyDescent="0.2">
      <c r="F90" s="50"/>
      <c r="G90" s="110">
        <f>G93+G96</f>
        <v>586008.45000000007</v>
      </c>
      <c r="H90" s="111">
        <f>H93+H96</f>
        <v>0</v>
      </c>
      <c r="I90" s="111">
        <f>I93+I96</f>
        <v>0</v>
      </c>
      <c r="J90" s="111">
        <f>J93+J96</f>
        <v>0</v>
      </c>
      <c r="K90" s="111">
        <f>K93+K96</f>
        <v>0</v>
      </c>
      <c r="L90" s="111">
        <f>L93+L96</f>
        <v>0</v>
      </c>
      <c r="M90" s="111">
        <f>M93+M96</f>
        <v>16.09</v>
      </c>
      <c r="N90" s="111">
        <f>N93+N96</f>
        <v>0</v>
      </c>
      <c r="O90" s="111">
        <f>O93+O96</f>
        <v>3585092.35</v>
      </c>
      <c r="P90" s="111">
        <f>P93+P96</f>
        <v>0</v>
      </c>
      <c r="Q90" s="112">
        <f>Q93+Q96</f>
        <v>4171116.8900000006</v>
      </c>
    </row>
    <row r="91" spans="2:17" s="20" customFormat="1" x14ac:dyDescent="0.2">
      <c r="F91" s="50"/>
      <c r="G91" s="61"/>
      <c r="H91" s="37"/>
      <c r="I91" s="37"/>
      <c r="J91" s="37"/>
      <c r="K91" s="37"/>
      <c r="L91" s="37"/>
      <c r="M91" s="37"/>
      <c r="N91" s="37"/>
      <c r="O91" s="37"/>
      <c r="P91" s="37"/>
      <c r="Q91" s="62"/>
    </row>
    <row r="92" spans="2:17" s="17" customFormat="1" x14ac:dyDescent="0.2">
      <c r="B92" s="17" t="s">
        <v>112</v>
      </c>
      <c r="D92" s="67" t="s">
        <v>113</v>
      </c>
      <c r="F92" s="21"/>
      <c r="G92" s="90">
        <v>97183.947518559013</v>
      </c>
      <c r="H92" s="91">
        <v>0</v>
      </c>
      <c r="I92" s="91">
        <v>65453.388653749498</v>
      </c>
      <c r="J92" s="91">
        <v>0</v>
      </c>
      <c r="K92" s="91">
        <v>0</v>
      </c>
      <c r="L92" s="91">
        <v>0</v>
      </c>
      <c r="M92" s="91">
        <v>0</v>
      </c>
      <c r="N92" s="91">
        <v>0</v>
      </c>
      <c r="O92" s="91">
        <v>1178979.7815630781</v>
      </c>
      <c r="P92" s="91">
        <v>0</v>
      </c>
      <c r="Q92" s="93">
        <v>1341617.1177353866</v>
      </c>
    </row>
    <row r="93" spans="2:17" s="17" customFormat="1" x14ac:dyDescent="0.2">
      <c r="C93" s="18"/>
      <c r="F93" s="21"/>
      <c r="G93" s="104">
        <v>155686.17000000001</v>
      </c>
      <c r="H93" s="105">
        <v>0</v>
      </c>
      <c r="I93" s="105">
        <v>0</v>
      </c>
      <c r="J93" s="105">
        <v>0</v>
      </c>
      <c r="K93" s="105">
        <v>0</v>
      </c>
      <c r="L93" s="105">
        <v>0</v>
      </c>
      <c r="M93" s="105">
        <v>0</v>
      </c>
      <c r="N93" s="105">
        <v>0</v>
      </c>
      <c r="O93" s="105">
        <v>531129.65</v>
      </c>
      <c r="P93" s="105">
        <v>0</v>
      </c>
      <c r="Q93" s="106">
        <f>SUM(G93:P93)</f>
        <v>686815.82000000007</v>
      </c>
    </row>
    <row r="94" spans="2:17" s="17" customFormat="1" x14ac:dyDescent="0.2">
      <c r="C94" s="18"/>
      <c r="F94" s="21"/>
      <c r="G94" s="64"/>
      <c r="H94" s="65"/>
      <c r="I94" s="65"/>
      <c r="J94" s="65"/>
      <c r="K94" s="65"/>
      <c r="L94" s="65"/>
      <c r="M94" s="65"/>
      <c r="N94" s="65"/>
      <c r="O94" s="65"/>
      <c r="P94" s="65"/>
      <c r="Q94" s="66"/>
    </row>
    <row r="95" spans="2:17" s="17" customFormat="1" x14ac:dyDescent="0.2">
      <c r="B95" s="17" t="s">
        <v>112</v>
      </c>
      <c r="D95" s="67" t="s">
        <v>114</v>
      </c>
      <c r="F95" s="21"/>
      <c r="G95" s="90">
        <v>262230.10980282474</v>
      </c>
      <c r="H95" s="91">
        <v>0</v>
      </c>
      <c r="I95" s="91">
        <v>176611.97895220248</v>
      </c>
      <c r="J95" s="91">
        <v>0</v>
      </c>
      <c r="K95" s="91">
        <v>0</v>
      </c>
      <c r="L95" s="91">
        <v>0</v>
      </c>
      <c r="M95" s="91">
        <v>0</v>
      </c>
      <c r="N95" s="91">
        <v>0</v>
      </c>
      <c r="O95" s="91">
        <v>3187682.8</v>
      </c>
      <c r="P95" s="91">
        <v>0</v>
      </c>
      <c r="Q95" s="93">
        <v>3626524.8887550272</v>
      </c>
    </row>
    <row r="96" spans="2:17" s="17" customFormat="1" x14ac:dyDescent="0.2">
      <c r="C96" s="18"/>
      <c r="F96" s="21"/>
      <c r="G96" s="107">
        <v>430322.28</v>
      </c>
      <c r="H96" s="108">
        <v>0</v>
      </c>
      <c r="I96" s="108">
        <v>0</v>
      </c>
      <c r="J96" s="108">
        <v>0</v>
      </c>
      <c r="K96" s="108">
        <v>0</v>
      </c>
      <c r="L96" s="108">
        <v>0</v>
      </c>
      <c r="M96" s="108">
        <v>16.09</v>
      </c>
      <c r="N96" s="108">
        <v>0</v>
      </c>
      <c r="O96" s="108">
        <v>3053962.7</v>
      </c>
      <c r="P96" s="108">
        <v>0</v>
      </c>
      <c r="Q96" s="109">
        <f>SUM(G96:P96)</f>
        <v>3484301.0700000003</v>
      </c>
    </row>
    <row r="97" spans="2:17" s="17" customFormat="1" x14ac:dyDescent="0.2">
      <c r="C97" s="18"/>
      <c r="F97" s="21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</row>
    <row r="98" spans="2:17" x14ac:dyDescent="0.2">
      <c r="B98" t="s">
        <v>115</v>
      </c>
      <c r="C98" t="s">
        <v>49</v>
      </c>
      <c r="F98" s="24"/>
      <c r="G98" s="58">
        <v>0</v>
      </c>
      <c r="H98" s="59">
        <v>0</v>
      </c>
      <c r="I98" s="59">
        <v>0</v>
      </c>
      <c r="J98" s="59">
        <v>0</v>
      </c>
      <c r="K98" s="59">
        <v>0</v>
      </c>
      <c r="L98" s="59">
        <v>0</v>
      </c>
      <c r="M98" s="59">
        <v>0</v>
      </c>
      <c r="N98" s="59">
        <v>0</v>
      </c>
      <c r="O98" s="59">
        <v>0</v>
      </c>
      <c r="P98" s="59"/>
      <c r="Q98" s="60">
        <v>0</v>
      </c>
    </row>
    <row r="99" spans="2:17" x14ac:dyDescent="0.2">
      <c r="F99" s="24"/>
      <c r="G99" s="82">
        <v>0</v>
      </c>
      <c r="H99" s="83">
        <v>0</v>
      </c>
      <c r="I99" s="83">
        <v>0</v>
      </c>
      <c r="J99" s="83">
        <v>0</v>
      </c>
      <c r="K99" s="83">
        <v>0</v>
      </c>
      <c r="L99" s="83">
        <v>16732.68</v>
      </c>
      <c r="M99" s="83">
        <v>0</v>
      </c>
      <c r="N99" s="83">
        <v>0</v>
      </c>
      <c r="O99" s="83">
        <v>0</v>
      </c>
      <c r="P99" s="83">
        <v>0</v>
      </c>
      <c r="Q99" s="84">
        <f>SUM(G99:P99)</f>
        <v>16732.68</v>
      </c>
    </row>
    <row r="100" spans="2:17" x14ac:dyDescent="0.2">
      <c r="F100" s="24"/>
    </row>
    <row r="101" spans="2:17" x14ac:dyDescent="0.2">
      <c r="B101" t="s">
        <v>116</v>
      </c>
      <c r="C101" t="s">
        <v>117</v>
      </c>
      <c r="F101" s="24"/>
      <c r="G101" s="58">
        <f>G104+G107+G111+G114+G117+G120+G123</f>
        <v>340693.59</v>
      </c>
      <c r="H101" s="59">
        <f t="shared" ref="H101:Q101" si="6">H104+H107+H111+H114+H117+H120+H123</f>
        <v>55200</v>
      </c>
      <c r="I101" s="59">
        <f t="shared" si="6"/>
        <v>264061.02453000005</v>
      </c>
      <c r="J101" s="59">
        <f t="shared" si="6"/>
        <v>157500</v>
      </c>
      <c r="K101" s="59">
        <f t="shared" si="6"/>
        <v>26475</v>
      </c>
      <c r="L101" s="59">
        <f t="shared" si="6"/>
        <v>366304</v>
      </c>
      <c r="M101" s="59">
        <f t="shared" si="6"/>
        <v>11540</v>
      </c>
      <c r="N101" s="59">
        <f t="shared" si="6"/>
        <v>1004695.5</v>
      </c>
      <c r="O101" s="59">
        <f t="shared" si="6"/>
        <v>4657397.5827099998</v>
      </c>
      <c r="P101" s="59">
        <f t="shared" si="6"/>
        <v>0</v>
      </c>
      <c r="Q101" s="60">
        <f t="shared" si="6"/>
        <v>6883866.6972400006</v>
      </c>
    </row>
    <row r="102" spans="2:17" x14ac:dyDescent="0.2">
      <c r="F102" s="24"/>
      <c r="G102" s="110">
        <f>G105+G109+G112+G115+G118+G121+G124</f>
        <v>267733.92</v>
      </c>
      <c r="H102" s="111">
        <f>H105+H109+H112+H115+H118+H121+H124</f>
        <v>21931.52</v>
      </c>
      <c r="I102" s="111">
        <f>I105+I109+I112+I115+I118+I121+I124</f>
        <v>203163.5</v>
      </c>
      <c r="J102" s="111">
        <f>J105+J109+J112+J115+J118+J121+J124</f>
        <v>17746.150000000001</v>
      </c>
      <c r="K102" s="111">
        <f>K105+K109+K112+K115+K118+K121+K124</f>
        <v>18160.61</v>
      </c>
      <c r="L102" s="111">
        <f>L105+L109+L112+L115+L118+L121+L124</f>
        <v>637858.05999999994</v>
      </c>
      <c r="M102" s="111">
        <f>M105+M109+M112+M115+M118+M121+M124</f>
        <v>9531.1699999999983</v>
      </c>
      <c r="N102" s="111">
        <f>N105+N109+N112+N115+N118+N121+N124</f>
        <v>2683.45</v>
      </c>
      <c r="O102" s="111">
        <f>O105+O109+O112+O115+O118+O121+O124</f>
        <v>4527590.12</v>
      </c>
      <c r="P102" s="111">
        <f>P105+P109+P112+P115+P118+P121+P124</f>
        <v>-141.5</v>
      </c>
      <c r="Q102" s="112">
        <f>SUM(G102:P102)</f>
        <v>5706257</v>
      </c>
    </row>
    <row r="103" spans="2:17" x14ac:dyDescent="0.2">
      <c r="F103" s="24"/>
      <c r="G103" s="61"/>
      <c r="H103" s="37"/>
      <c r="I103" s="37"/>
      <c r="J103" s="37"/>
      <c r="K103" s="37"/>
      <c r="L103" s="37"/>
      <c r="M103" s="37"/>
      <c r="N103" s="37"/>
      <c r="O103" s="37"/>
      <c r="P103" s="37"/>
      <c r="Q103" s="62"/>
    </row>
    <row r="104" spans="2:17" s="17" customFormat="1" x14ac:dyDescent="0.2">
      <c r="B104" s="17" t="s">
        <v>116</v>
      </c>
      <c r="D104" s="67" t="s">
        <v>146</v>
      </c>
      <c r="F104" s="24"/>
      <c r="G104" s="90">
        <v>120455.4</v>
      </c>
      <c r="H104" s="91">
        <v>20000</v>
      </c>
      <c r="I104" s="91">
        <v>93683.751799999998</v>
      </c>
      <c r="J104" s="91">
        <v>50000</v>
      </c>
      <c r="K104" s="91">
        <v>2750</v>
      </c>
      <c r="L104" s="91">
        <v>180000</v>
      </c>
      <c r="M104" s="91">
        <v>2800</v>
      </c>
      <c r="N104" s="91">
        <v>500</v>
      </c>
      <c r="O104" s="91">
        <v>745533</v>
      </c>
      <c r="P104" s="91">
        <v>0</v>
      </c>
      <c r="Q104" s="93">
        <v>1215722.1518000001</v>
      </c>
    </row>
    <row r="105" spans="2:17" s="17" customFormat="1" x14ac:dyDescent="0.2">
      <c r="D105" s="67"/>
      <c r="F105" s="24"/>
      <c r="G105" s="104">
        <v>83002.22</v>
      </c>
      <c r="H105" s="105">
        <v>9705.31</v>
      </c>
      <c r="I105" s="105">
        <v>65001.15</v>
      </c>
      <c r="J105" s="105">
        <v>800.6</v>
      </c>
      <c r="K105" s="105">
        <v>4025.65</v>
      </c>
      <c r="L105" s="105">
        <v>49890.35</v>
      </c>
      <c r="M105" s="105">
        <v>2502.2600000000002</v>
      </c>
      <c r="N105" s="105">
        <v>109.88</v>
      </c>
      <c r="O105" s="105">
        <v>1323571.77</v>
      </c>
      <c r="P105" s="105">
        <v>0</v>
      </c>
      <c r="Q105" s="106">
        <f>SUM(G105:P105)</f>
        <v>1538609.19</v>
      </c>
    </row>
    <row r="106" spans="2:17" s="17" customFormat="1" x14ac:dyDescent="0.2">
      <c r="D106" s="67"/>
      <c r="F106" s="24"/>
      <c r="G106" s="64"/>
      <c r="H106" s="65"/>
      <c r="I106" s="65"/>
      <c r="J106" s="65"/>
      <c r="K106" s="65"/>
      <c r="L106" s="65"/>
      <c r="M106" s="65"/>
      <c r="N106" s="65"/>
      <c r="O106" s="65"/>
      <c r="P106" s="65"/>
      <c r="Q106" s="66"/>
    </row>
    <row r="107" spans="2:17" s="17" customFormat="1" x14ac:dyDescent="0.2">
      <c r="B107" s="17" t="s">
        <v>116</v>
      </c>
      <c r="D107" s="67" t="s">
        <v>118</v>
      </c>
      <c r="F107" s="24"/>
      <c r="G107" s="90">
        <v>34440.54</v>
      </c>
      <c r="H107" s="91">
        <v>6400</v>
      </c>
      <c r="I107" s="91">
        <v>27240.640180000002</v>
      </c>
      <c r="J107" s="91">
        <v>15000</v>
      </c>
      <c r="K107" s="91">
        <v>5225</v>
      </c>
      <c r="L107" s="91">
        <v>1200</v>
      </c>
      <c r="M107" s="91">
        <v>240</v>
      </c>
      <c r="N107" s="91">
        <v>0</v>
      </c>
      <c r="O107" s="91">
        <v>137700</v>
      </c>
      <c r="P107" s="91">
        <v>0</v>
      </c>
      <c r="Q107" s="93">
        <v>227446.18018</v>
      </c>
    </row>
    <row r="108" spans="2:17" s="17" customFormat="1" hidden="1" x14ac:dyDescent="0.2">
      <c r="B108" s="17" t="s">
        <v>116</v>
      </c>
      <c r="D108" s="67" t="s">
        <v>119</v>
      </c>
      <c r="F108" s="24"/>
      <c r="G108" s="64">
        <v>0</v>
      </c>
      <c r="H108" s="65">
        <v>0</v>
      </c>
      <c r="I108" s="65">
        <v>0</v>
      </c>
      <c r="J108" s="65">
        <v>0</v>
      </c>
      <c r="K108" s="65">
        <v>0</v>
      </c>
      <c r="L108" s="65">
        <v>0</v>
      </c>
      <c r="M108" s="65">
        <v>0</v>
      </c>
      <c r="N108" s="65">
        <v>0</v>
      </c>
      <c r="O108" s="65">
        <v>0</v>
      </c>
      <c r="P108" s="65">
        <v>0</v>
      </c>
      <c r="Q108" s="66">
        <v>0</v>
      </c>
    </row>
    <row r="109" spans="2:17" s="17" customFormat="1" x14ac:dyDescent="0.2">
      <c r="D109" s="67"/>
      <c r="F109" s="24"/>
      <c r="G109" s="104">
        <v>27709.71</v>
      </c>
      <c r="H109" s="105">
        <v>3102.77</v>
      </c>
      <c r="I109" s="105">
        <v>21603.79</v>
      </c>
      <c r="J109" s="105">
        <v>1164.01</v>
      </c>
      <c r="K109" s="105">
        <v>4247.26</v>
      </c>
      <c r="L109" s="105">
        <v>618.85</v>
      </c>
      <c r="M109" s="105">
        <v>2222.87</v>
      </c>
      <c r="N109" s="105">
        <v>343.31</v>
      </c>
      <c r="O109" s="105">
        <v>47500</v>
      </c>
      <c r="P109" s="105">
        <v>0</v>
      </c>
      <c r="Q109" s="106">
        <f>SUM(G109:P109)</f>
        <v>108512.57</v>
      </c>
    </row>
    <row r="110" spans="2:17" s="17" customFormat="1" x14ac:dyDescent="0.2">
      <c r="D110" s="67"/>
      <c r="F110" s="24"/>
      <c r="G110" s="64"/>
      <c r="H110" s="65"/>
      <c r="I110" s="65"/>
      <c r="J110" s="65"/>
      <c r="K110" s="65"/>
      <c r="L110" s="65"/>
      <c r="M110" s="65"/>
      <c r="N110" s="65"/>
      <c r="O110" s="65"/>
      <c r="P110" s="65"/>
      <c r="Q110" s="66"/>
    </row>
    <row r="111" spans="2:17" s="17" customFormat="1" x14ac:dyDescent="0.2">
      <c r="B111" s="17" t="s">
        <v>116</v>
      </c>
      <c r="D111" s="67" t="s">
        <v>54</v>
      </c>
      <c r="F111" s="24"/>
      <c r="G111" s="90">
        <v>58911.450000000004</v>
      </c>
      <c r="H111" s="91">
        <v>4000</v>
      </c>
      <c r="I111" s="91">
        <v>41961.937150000005</v>
      </c>
      <c r="J111" s="91">
        <v>42500</v>
      </c>
      <c r="K111" s="91">
        <v>5000</v>
      </c>
      <c r="L111" s="91">
        <v>60919</v>
      </c>
      <c r="M111" s="91">
        <v>5000</v>
      </c>
      <c r="N111" s="91">
        <v>1000</v>
      </c>
      <c r="O111" s="91">
        <v>509250</v>
      </c>
      <c r="P111" s="91">
        <v>0</v>
      </c>
      <c r="Q111" s="93">
        <v>728542.38715000008</v>
      </c>
    </row>
    <row r="112" spans="2:17" s="17" customFormat="1" x14ac:dyDescent="0.2">
      <c r="D112" s="67"/>
      <c r="F112" s="24"/>
      <c r="G112" s="104">
        <v>51216.66</v>
      </c>
      <c r="H112" s="105">
        <v>2169.4899999999998</v>
      </c>
      <c r="I112" s="105">
        <v>37443.980000000003</v>
      </c>
      <c r="J112" s="105">
        <v>185.56</v>
      </c>
      <c r="K112" s="105">
        <v>2115.5</v>
      </c>
      <c r="L112" s="105">
        <v>235087.17</v>
      </c>
      <c r="M112" s="105">
        <v>1594.67</v>
      </c>
      <c r="N112" s="105">
        <v>1006.64</v>
      </c>
      <c r="O112" s="105">
        <v>390871.06</v>
      </c>
      <c r="P112" s="105">
        <v>0</v>
      </c>
      <c r="Q112" s="106">
        <f>SUM(G112:P112)</f>
        <v>721690.73</v>
      </c>
    </row>
    <row r="113" spans="2:19" s="17" customFormat="1" x14ac:dyDescent="0.2">
      <c r="D113" s="67"/>
      <c r="F113" s="24"/>
      <c r="G113" s="64"/>
      <c r="H113" s="65"/>
      <c r="I113" s="65"/>
      <c r="J113" s="65"/>
      <c r="K113" s="65"/>
      <c r="L113" s="65"/>
      <c r="M113" s="65"/>
      <c r="N113" s="65"/>
      <c r="O113" s="65"/>
      <c r="P113" s="65"/>
      <c r="Q113" s="66"/>
    </row>
    <row r="114" spans="2:19" s="17" customFormat="1" x14ac:dyDescent="0.2">
      <c r="B114" s="17" t="s">
        <v>116</v>
      </c>
      <c r="D114" s="67" t="s">
        <v>120</v>
      </c>
      <c r="F114" s="24"/>
      <c r="G114" s="90">
        <v>0</v>
      </c>
      <c r="H114" s="91">
        <v>0</v>
      </c>
      <c r="I114" s="91">
        <v>0</v>
      </c>
      <c r="J114" s="91">
        <v>0</v>
      </c>
      <c r="K114" s="91">
        <v>0</v>
      </c>
      <c r="L114" s="91">
        <v>0</v>
      </c>
      <c r="M114" s="91">
        <v>0</v>
      </c>
      <c r="N114" s="91">
        <v>0</v>
      </c>
      <c r="O114" s="91">
        <v>0</v>
      </c>
      <c r="P114" s="91">
        <v>0</v>
      </c>
      <c r="Q114" s="93">
        <v>0</v>
      </c>
    </row>
    <row r="115" spans="2:19" s="17" customFormat="1" x14ac:dyDescent="0.2">
      <c r="D115" s="67"/>
      <c r="F115" s="24"/>
      <c r="G115" s="104">
        <v>3820.8</v>
      </c>
      <c r="H115" s="105">
        <v>1789.14</v>
      </c>
      <c r="I115" s="105">
        <v>3951.1</v>
      </c>
      <c r="J115" s="105">
        <v>3.82</v>
      </c>
      <c r="K115" s="105">
        <v>144.69999999999999</v>
      </c>
      <c r="L115" s="105">
        <v>196.47</v>
      </c>
      <c r="M115" s="105">
        <v>81.319999999999993</v>
      </c>
      <c r="N115" s="105">
        <v>949.51</v>
      </c>
      <c r="O115" s="105">
        <v>89621.51</v>
      </c>
      <c r="P115" s="105">
        <v>0</v>
      </c>
      <c r="Q115" s="106">
        <f>SUM(G115:P115)</f>
        <v>100558.37</v>
      </c>
    </row>
    <row r="116" spans="2:19" s="17" customFormat="1" x14ac:dyDescent="0.2">
      <c r="D116" s="67"/>
      <c r="F116" s="24"/>
      <c r="G116" s="64"/>
      <c r="H116" s="65"/>
      <c r="I116" s="65"/>
      <c r="J116" s="65"/>
      <c r="K116" s="65"/>
      <c r="L116" s="65"/>
      <c r="M116" s="65"/>
      <c r="N116" s="65"/>
      <c r="O116" s="65"/>
      <c r="P116" s="65"/>
      <c r="Q116" s="66"/>
    </row>
    <row r="117" spans="2:19" s="17" customFormat="1" x14ac:dyDescent="0.2">
      <c r="B117" s="22" t="s">
        <v>116</v>
      </c>
      <c r="D117" s="74" t="s">
        <v>55</v>
      </c>
      <c r="E117" s="22"/>
      <c r="F117" s="24"/>
      <c r="G117" s="90">
        <v>19939.260000000002</v>
      </c>
      <c r="H117" s="91">
        <v>0</v>
      </c>
      <c r="I117" s="91">
        <v>13299.486420000003</v>
      </c>
      <c r="J117" s="91">
        <v>0</v>
      </c>
      <c r="K117" s="91">
        <v>0</v>
      </c>
      <c r="L117" s="91">
        <v>10185</v>
      </c>
      <c r="M117" s="91">
        <v>0</v>
      </c>
      <c r="N117" s="91">
        <v>152775</v>
      </c>
      <c r="O117" s="91">
        <v>175731.375</v>
      </c>
      <c r="P117" s="91">
        <v>0</v>
      </c>
      <c r="Q117" s="93">
        <v>371930.12141999998</v>
      </c>
    </row>
    <row r="118" spans="2:19" s="17" customFormat="1" x14ac:dyDescent="0.2">
      <c r="B118" s="22"/>
      <c r="D118" s="74"/>
      <c r="E118" s="22"/>
      <c r="F118" s="24"/>
      <c r="G118" s="104">
        <v>6509.54</v>
      </c>
      <c r="H118" s="105">
        <v>0</v>
      </c>
      <c r="I118" s="105">
        <v>4563.72</v>
      </c>
      <c r="J118" s="105">
        <v>208.08</v>
      </c>
      <c r="K118" s="105">
        <v>343.26</v>
      </c>
      <c r="L118" s="105">
        <v>4593.8500000000004</v>
      </c>
      <c r="M118" s="105">
        <v>188.04</v>
      </c>
      <c r="N118" s="105">
        <v>8.31</v>
      </c>
      <c r="O118" s="105">
        <v>0</v>
      </c>
      <c r="P118" s="105">
        <v>0</v>
      </c>
      <c r="Q118" s="106">
        <f>SUM(G118:P118)</f>
        <v>16414.800000000003</v>
      </c>
    </row>
    <row r="119" spans="2:19" s="17" customFormat="1" x14ac:dyDescent="0.2">
      <c r="B119" s="22"/>
      <c r="D119" s="74"/>
      <c r="E119" s="22"/>
      <c r="F119" s="24"/>
      <c r="G119" s="64"/>
      <c r="H119" s="65"/>
      <c r="I119" s="65"/>
      <c r="J119" s="65"/>
      <c r="K119" s="65"/>
      <c r="L119" s="65"/>
      <c r="M119" s="65"/>
      <c r="N119" s="65"/>
      <c r="O119" s="65"/>
      <c r="P119" s="65"/>
      <c r="Q119" s="66"/>
    </row>
    <row r="120" spans="2:19" s="17" customFormat="1" x14ac:dyDescent="0.2">
      <c r="B120" s="22" t="s">
        <v>116</v>
      </c>
      <c r="D120" s="74" t="s">
        <v>56</v>
      </c>
      <c r="E120" s="22"/>
      <c r="F120" s="24"/>
      <c r="G120" s="90">
        <v>27189.899999999998</v>
      </c>
      <c r="H120" s="91">
        <v>20000</v>
      </c>
      <c r="I120" s="91">
        <v>31475.6633</v>
      </c>
      <c r="J120" s="91">
        <v>10000</v>
      </c>
      <c r="K120" s="91">
        <v>10000</v>
      </c>
      <c r="L120" s="91">
        <v>60000</v>
      </c>
      <c r="M120" s="91">
        <v>1000</v>
      </c>
      <c r="N120" s="91">
        <v>240000</v>
      </c>
      <c r="O120" s="91">
        <v>746489.46771000011</v>
      </c>
      <c r="P120" s="91">
        <v>0</v>
      </c>
      <c r="Q120" s="93">
        <v>1146155.03101</v>
      </c>
    </row>
    <row r="121" spans="2:19" s="17" customFormat="1" x14ac:dyDescent="0.2">
      <c r="B121" s="22"/>
      <c r="D121" s="74"/>
      <c r="E121" s="22"/>
      <c r="F121" s="24"/>
      <c r="G121" s="104">
        <v>29234.09</v>
      </c>
      <c r="H121" s="105">
        <v>0</v>
      </c>
      <c r="I121" s="105">
        <v>20510.84</v>
      </c>
      <c r="J121" s="105">
        <v>317.5</v>
      </c>
      <c r="K121" s="105">
        <v>1251.49</v>
      </c>
      <c r="L121" s="105">
        <v>107441.82</v>
      </c>
      <c r="M121" s="105">
        <v>879.56</v>
      </c>
      <c r="N121" s="105">
        <v>-4.28</v>
      </c>
      <c r="O121" s="105">
        <v>194021.56</v>
      </c>
      <c r="P121" s="105">
        <v>0</v>
      </c>
      <c r="Q121" s="106">
        <f>SUM(G121:P121)</f>
        <v>353652.57999999996</v>
      </c>
    </row>
    <row r="122" spans="2:19" s="17" customFormat="1" x14ac:dyDescent="0.2">
      <c r="B122" s="22"/>
      <c r="D122" s="74"/>
      <c r="E122" s="22"/>
      <c r="F122" s="24"/>
      <c r="G122" s="64"/>
      <c r="H122" s="65"/>
      <c r="I122" s="65"/>
      <c r="J122" s="65"/>
      <c r="K122" s="65"/>
      <c r="L122" s="65"/>
      <c r="M122" s="65"/>
      <c r="N122" s="65"/>
      <c r="O122" s="65"/>
      <c r="P122" s="65"/>
      <c r="Q122" s="66"/>
    </row>
    <row r="123" spans="2:19" s="17" customFormat="1" x14ac:dyDescent="0.2">
      <c r="B123" s="17" t="s">
        <v>116</v>
      </c>
      <c r="D123" s="67" t="s">
        <v>57</v>
      </c>
      <c r="F123" s="24"/>
      <c r="G123" s="90">
        <v>79757.040000000008</v>
      </c>
      <c r="H123" s="91">
        <v>4800</v>
      </c>
      <c r="I123" s="91">
        <v>56399.54568000001</v>
      </c>
      <c r="J123" s="91">
        <v>40000</v>
      </c>
      <c r="K123" s="91">
        <v>3500</v>
      </c>
      <c r="L123" s="91">
        <v>54000</v>
      </c>
      <c r="M123" s="91">
        <v>2500</v>
      </c>
      <c r="N123" s="91">
        <v>610420.5</v>
      </c>
      <c r="O123" s="91">
        <v>2342693.7400000002</v>
      </c>
      <c r="P123" s="91">
        <v>0</v>
      </c>
      <c r="Q123" s="93">
        <v>3194070.8256800002</v>
      </c>
    </row>
    <row r="124" spans="2:19" s="17" customFormat="1" x14ac:dyDescent="0.2">
      <c r="C124" s="18"/>
      <c r="F124" s="24"/>
      <c r="G124" s="107">
        <v>66240.899999999994</v>
      </c>
      <c r="H124" s="108">
        <v>5164.8100000000004</v>
      </c>
      <c r="I124" s="108">
        <v>50088.92</v>
      </c>
      <c r="J124" s="108">
        <v>15066.58</v>
      </c>
      <c r="K124" s="108">
        <v>6032.75</v>
      </c>
      <c r="L124" s="108">
        <v>240029.55</v>
      </c>
      <c r="M124" s="108">
        <v>2062.4499999999998</v>
      </c>
      <c r="N124" s="108">
        <v>270.08</v>
      </c>
      <c r="O124" s="108">
        <v>2482004.2200000002</v>
      </c>
      <c r="P124" s="108">
        <v>-141.5</v>
      </c>
      <c r="Q124" s="106">
        <f>SUM(G124:P124)</f>
        <v>2866818.7600000002</v>
      </c>
      <c r="R124" s="139" t="s">
        <v>165</v>
      </c>
      <c r="S124" s="144"/>
    </row>
    <row r="125" spans="2:19" s="17" customFormat="1" x14ac:dyDescent="0.2">
      <c r="C125" s="18"/>
      <c r="F125" s="24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25"/>
    </row>
    <row r="126" spans="2:19" s="14" customFormat="1" x14ac:dyDescent="0.2">
      <c r="D126" s="16"/>
      <c r="F126" s="49" t="s">
        <v>58</v>
      </c>
      <c r="G126" s="6">
        <f t="shared" ref="G126:Q126" si="7">G65+G74+G77+G89+G101</f>
        <v>3280298.8099999996</v>
      </c>
      <c r="H126" s="6">
        <f t="shared" si="7"/>
        <v>94561</v>
      </c>
      <c r="I126" s="6">
        <f t="shared" si="7"/>
        <v>2232809.5952699999</v>
      </c>
      <c r="J126" s="6">
        <f t="shared" si="7"/>
        <v>225285</v>
      </c>
      <c r="K126" s="6">
        <f t="shared" si="7"/>
        <v>143337</v>
      </c>
      <c r="L126" s="6">
        <f t="shared" si="7"/>
        <v>3606054</v>
      </c>
      <c r="M126" s="6">
        <f t="shared" si="7"/>
        <v>48233</v>
      </c>
      <c r="N126" s="6">
        <f t="shared" si="7"/>
        <v>1030695.5</v>
      </c>
      <c r="O126" s="6">
        <f t="shared" si="7"/>
        <v>25269060.164273076</v>
      </c>
      <c r="P126" s="6">
        <f t="shared" si="7"/>
        <v>0</v>
      </c>
      <c r="Q126" s="6">
        <f t="shared" si="7"/>
        <v>35930334.069543079</v>
      </c>
    </row>
    <row r="127" spans="2:19" s="75" customFormat="1" x14ac:dyDescent="0.2">
      <c r="D127" s="76"/>
      <c r="F127" s="114" t="s">
        <v>142</v>
      </c>
      <c r="G127" s="113">
        <f>G66+G75+G78+G90+G99+G102</f>
        <v>3029976.79</v>
      </c>
      <c r="H127" s="113">
        <f t="shared" ref="H127:Q127" si="8">H66+H75+H78+H90+H99+H102</f>
        <v>45209.3</v>
      </c>
      <c r="I127" s="113">
        <f t="shared" si="8"/>
        <v>2160818</v>
      </c>
      <c r="J127" s="113">
        <f t="shared" si="8"/>
        <v>35425.78</v>
      </c>
      <c r="K127" s="113">
        <f t="shared" si="8"/>
        <v>125966.1</v>
      </c>
      <c r="L127" s="113">
        <f t="shared" si="8"/>
        <v>2217278.9499999997</v>
      </c>
      <c r="M127" s="113">
        <f t="shared" si="8"/>
        <v>59841.289999999994</v>
      </c>
      <c r="N127" s="113">
        <f t="shared" si="8"/>
        <v>30052.78</v>
      </c>
      <c r="O127" s="113">
        <f t="shared" si="8"/>
        <v>31304164.120000005</v>
      </c>
      <c r="P127" s="113">
        <f t="shared" si="8"/>
        <v>-141.5</v>
      </c>
      <c r="Q127" s="113">
        <f>Q66+Q75+Q78+Q90+Q99+Q102</f>
        <v>39008591.609999999</v>
      </c>
    </row>
    <row r="128" spans="2:19" s="14" customFormat="1" x14ac:dyDescent="0.2">
      <c r="D128" s="16"/>
      <c r="F128" s="49"/>
      <c r="G128" s="6"/>
      <c r="H128" s="6"/>
      <c r="I128" s="6"/>
      <c r="J128" s="6"/>
      <c r="K128" s="6"/>
      <c r="L128" s="6"/>
      <c r="M128" s="6"/>
      <c r="N128" s="6"/>
      <c r="O128" s="146">
        <f>O127/Q127</f>
        <v>0.80249408727627747</v>
      </c>
      <c r="P128" s="6"/>
      <c r="Q128" s="6"/>
    </row>
    <row r="129" spans="2:18" x14ac:dyDescent="0.2">
      <c r="F129" s="31"/>
    </row>
    <row r="130" spans="2:18" x14ac:dyDescent="0.2">
      <c r="B130" t="s">
        <v>59</v>
      </c>
      <c r="F130" s="31"/>
    </row>
    <row r="131" spans="2:18" x14ac:dyDescent="0.2">
      <c r="F131" s="55" t="s">
        <v>149</v>
      </c>
    </row>
    <row r="132" spans="2:18" x14ac:dyDescent="0.2">
      <c r="B132" t="s">
        <v>121</v>
      </c>
      <c r="C132" t="s">
        <v>61</v>
      </c>
      <c r="F132" s="51"/>
      <c r="G132" s="58">
        <v>55594.8</v>
      </c>
      <c r="H132" s="59">
        <v>8000.04</v>
      </c>
      <c r="I132" s="59">
        <v>42417.758280000009</v>
      </c>
      <c r="J132" s="59">
        <v>18827.400000000001</v>
      </c>
      <c r="K132" s="59">
        <v>4000</v>
      </c>
      <c r="L132" s="59">
        <v>422538</v>
      </c>
      <c r="M132" s="59">
        <v>1000</v>
      </c>
      <c r="N132" s="59">
        <v>2000</v>
      </c>
      <c r="O132" s="59">
        <v>422521</v>
      </c>
      <c r="P132" s="59">
        <v>0</v>
      </c>
      <c r="Q132" s="60">
        <v>976898.99827999994</v>
      </c>
    </row>
    <row r="133" spans="2:18" x14ac:dyDescent="0.2">
      <c r="F133" s="51"/>
      <c r="G133" s="82">
        <v>52834.43</v>
      </c>
      <c r="H133" s="83">
        <v>5634.53</v>
      </c>
      <c r="I133" s="83">
        <v>40993.839999999997</v>
      </c>
      <c r="J133" s="83">
        <v>0</v>
      </c>
      <c r="K133" s="83">
        <v>2228.91</v>
      </c>
      <c r="L133" s="83">
        <v>410352.22</v>
      </c>
      <c r="M133" s="83">
        <v>1503.17</v>
      </c>
      <c r="N133" s="83">
        <v>59.93</v>
      </c>
      <c r="O133" s="83">
        <v>410314.31</v>
      </c>
      <c r="P133" s="83">
        <v>0</v>
      </c>
      <c r="Q133" s="84">
        <f>SUM(G133:P133)</f>
        <v>923921.33999999985</v>
      </c>
    </row>
    <row r="134" spans="2:18" x14ac:dyDescent="0.2">
      <c r="F134" s="51"/>
    </row>
    <row r="135" spans="2:18" x14ac:dyDescent="0.2">
      <c r="B135" t="s">
        <v>121</v>
      </c>
      <c r="C135" t="s">
        <v>62</v>
      </c>
      <c r="F135" s="24"/>
      <c r="G135" s="58">
        <v>0</v>
      </c>
      <c r="H135" s="59">
        <v>0</v>
      </c>
      <c r="I135" s="59">
        <v>0</v>
      </c>
      <c r="J135" s="59">
        <v>0</v>
      </c>
      <c r="K135" s="59">
        <v>0</v>
      </c>
      <c r="L135" s="59">
        <v>0</v>
      </c>
      <c r="M135" s="59">
        <v>0</v>
      </c>
      <c r="N135" s="59">
        <v>0</v>
      </c>
      <c r="O135" s="59">
        <v>0</v>
      </c>
      <c r="P135" s="59">
        <v>0</v>
      </c>
      <c r="Q135" s="60">
        <v>0</v>
      </c>
    </row>
    <row r="136" spans="2:18" x14ac:dyDescent="0.2">
      <c r="F136" s="24"/>
      <c r="G136" s="82">
        <v>5370.98</v>
      </c>
      <c r="H136" s="83">
        <v>0</v>
      </c>
      <c r="I136" s="83">
        <v>3769.69</v>
      </c>
      <c r="J136" s="83">
        <v>4.3899999999999997</v>
      </c>
      <c r="K136" s="83">
        <v>175.45</v>
      </c>
      <c r="L136" s="83">
        <v>590.62</v>
      </c>
      <c r="M136" s="83">
        <v>105.08</v>
      </c>
      <c r="N136" s="83">
        <v>11.7</v>
      </c>
      <c r="O136" s="83">
        <v>0</v>
      </c>
      <c r="P136" s="83">
        <v>0</v>
      </c>
      <c r="Q136" s="84">
        <f>SUM(G136:P136)</f>
        <v>10027.910000000002</v>
      </c>
    </row>
    <row r="137" spans="2:18" x14ac:dyDescent="0.2">
      <c r="F137" s="24"/>
    </row>
    <row r="138" spans="2:18" x14ac:dyDescent="0.2">
      <c r="F138" s="49" t="s">
        <v>63</v>
      </c>
      <c r="G138" s="6">
        <f>G132+G135</f>
        <v>55594.8</v>
      </c>
      <c r="H138" s="6">
        <f t="shared" ref="H138:Q138" si="9">H132+H135</f>
        <v>8000.04</v>
      </c>
      <c r="I138" s="6">
        <f t="shared" si="9"/>
        <v>42417.758280000009</v>
      </c>
      <c r="J138" s="6">
        <f t="shared" si="9"/>
        <v>18827.400000000001</v>
      </c>
      <c r="K138" s="6">
        <f t="shared" si="9"/>
        <v>4000</v>
      </c>
      <c r="L138" s="6">
        <f t="shared" si="9"/>
        <v>422538</v>
      </c>
      <c r="M138" s="6">
        <f t="shared" si="9"/>
        <v>1000</v>
      </c>
      <c r="N138" s="6">
        <f t="shared" si="9"/>
        <v>2000</v>
      </c>
      <c r="O138" s="6">
        <f t="shared" si="9"/>
        <v>422521</v>
      </c>
      <c r="P138" s="6">
        <f t="shared" si="9"/>
        <v>0</v>
      </c>
      <c r="Q138" s="6">
        <f t="shared" si="9"/>
        <v>976898.99827999994</v>
      </c>
    </row>
    <row r="139" spans="2:18" s="81" customFormat="1" x14ac:dyDescent="0.2">
      <c r="F139" s="114" t="s">
        <v>142</v>
      </c>
      <c r="G139" s="113">
        <f>G133+G136</f>
        <v>58205.41</v>
      </c>
      <c r="H139" s="113">
        <f>H133+H136</f>
        <v>5634.53</v>
      </c>
      <c r="I139" s="113">
        <f>I133+I136</f>
        <v>44763.53</v>
      </c>
      <c r="J139" s="113">
        <f>J133+J136</f>
        <v>4.3899999999999997</v>
      </c>
      <c r="K139" s="113">
        <f>K133+K136</f>
        <v>2404.3599999999997</v>
      </c>
      <c r="L139" s="113">
        <f>L133+L136</f>
        <v>410942.83999999997</v>
      </c>
      <c r="M139" s="113">
        <f>M133+M136</f>
        <v>1608.25</v>
      </c>
      <c r="N139" s="113">
        <f>N133+N136</f>
        <v>71.63</v>
      </c>
      <c r="O139" s="113">
        <f>O133+O136</f>
        <v>410314.31</v>
      </c>
      <c r="P139" s="113">
        <f>P133+P136</f>
        <v>0</v>
      </c>
      <c r="Q139" s="113">
        <f>Q133+Q136</f>
        <v>933949.24999999988</v>
      </c>
      <c r="R139" s="147"/>
    </row>
    <row r="140" spans="2:18" x14ac:dyDescent="0.2">
      <c r="F140" s="49"/>
      <c r="G140" s="6"/>
      <c r="H140" s="6"/>
      <c r="I140" s="6"/>
      <c r="J140" s="6"/>
      <c r="K140" s="6"/>
      <c r="L140" s="6"/>
      <c r="M140" s="6"/>
      <c r="N140" s="6"/>
      <c r="O140" s="146">
        <f>O139/Q139</f>
        <v>0.43933255473999261</v>
      </c>
      <c r="P140" s="6"/>
      <c r="Q140" s="6"/>
    </row>
    <row r="141" spans="2:18" x14ac:dyDescent="0.2">
      <c r="F141" s="31"/>
    </row>
    <row r="142" spans="2:18" x14ac:dyDescent="0.2">
      <c r="B142" t="s">
        <v>64</v>
      </c>
      <c r="F142" s="31"/>
    </row>
    <row r="143" spans="2:18" x14ac:dyDescent="0.2">
      <c r="F143" s="55" t="s">
        <v>149</v>
      </c>
    </row>
    <row r="144" spans="2:18" x14ac:dyDescent="0.2">
      <c r="B144" t="s">
        <v>122</v>
      </c>
      <c r="C144" t="s">
        <v>123</v>
      </c>
      <c r="F144" s="24"/>
      <c r="G144" s="58">
        <v>0</v>
      </c>
      <c r="H144" s="59">
        <v>0</v>
      </c>
      <c r="I144" s="59">
        <v>0</v>
      </c>
      <c r="J144" s="59">
        <v>0</v>
      </c>
      <c r="K144" s="59">
        <v>0</v>
      </c>
      <c r="L144" s="59">
        <v>1560000</v>
      </c>
      <c r="M144" s="59">
        <v>0</v>
      </c>
      <c r="N144" s="59">
        <v>0</v>
      </c>
      <c r="O144" s="59">
        <v>3640000</v>
      </c>
      <c r="P144" s="59"/>
      <c r="Q144" s="60">
        <v>5200000</v>
      </c>
    </row>
    <row r="145" spans="2:18" x14ac:dyDescent="0.2">
      <c r="F145" s="24"/>
      <c r="G145" s="78">
        <v>20511.490000000002</v>
      </c>
      <c r="H145" s="79">
        <v>684.16</v>
      </c>
      <c r="I145" s="79">
        <v>14864.33</v>
      </c>
      <c r="J145" s="79">
        <v>1.64</v>
      </c>
      <c r="K145" s="79">
        <v>819.39</v>
      </c>
      <c r="L145" s="79">
        <v>2267229.58</v>
      </c>
      <c r="M145" s="79">
        <v>510.23</v>
      </c>
      <c r="N145" s="79">
        <v>-6.63</v>
      </c>
      <c r="O145" s="79">
        <v>1723915.51</v>
      </c>
      <c r="P145" s="79">
        <v>0</v>
      </c>
      <c r="Q145" s="80">
        <f>SUM(G145:P145)</f>
        <v>4028529.7</v>
      </c>
    </row>
    <row r="146" spans="2:18" x14ac:dyDescent="0.2">
      <c r="F146" s="24"/>
    </row>
    <row r="147" spans="2:18" x14ac:dyDescent="0.2">
      <c r="B147" t="s">
        <v>124</v>
      </c>
      <c r="C147" t="s">
        <v>125</v>
      </c>
      <c r="F147" s="24"/>
      <c r="G147" s="58">
        <v>0</v>
      </c>
      <c r="H147" s="59">
        <v>0</v>
      </c>
      <c r="I147" s="59">
        <v>0</v>
      </c>
      <c r="J147" s="59">
        <v>0</v>
      </c>
      <c r="K147" s="59">
        <v>0</v>
      </c>
      <c r="L147" s="59">
        <v>0</v>
      </c>
      <c r="M147" s="59">
        <v>0</v>
      </c>
      <c r="N147" s="59">
        <v>0</v>
      </c>
      <c r="O147" s="59">
        <v>0</v>
      </c>
      <c r="P147" s="59"/>
      <c r="Q147" s="60">
        <v>0</v>
      </c>
    </row>
    <row r="148" spans="2:18" x14ac:dyDescent="0.2">
      <c r="F148" s="24"/>
      <c r="G148" s="78"/>
      <c r="H148" s="79"/>
      <c r="I148" s="79"/>
      <c r="J148" s="79"/>
      <c r="K148" s="79"/>
      <c r="L148" s="79"/>
      <c r="M148" s="79"/>
      <c r="N148" s="79"/>
      <c r="O148" s="79"/>
      <c r="P148" s="79"/>
      <c r="Q148" s="80"/>
    </row>
    <row r="149" spans="2:18" x14ac:dyDescent="0.2">
      <c r="F149" s="24"/>
    </row>
    <row r="150" spans="2:18" x14ac:dyDescent="0.2">
      <c r="D150" s="16"/>
      <c r="F150" s="49" t="s">
        <v>66</v>
      </c>
      <c r="G150" s="6">
        <f>G144+G147</f>
        <v>0</v>
      </c>
      <c r="H150" s="6">
        <f t="shared" ref="H150:Q150" si="10">H144+H147</f>
        <v>0</v>
      </c>
      <c r="I150" s="6">
        <f t="shared" si="10"/>
        <v>0</v>
      </c>
      <c r="J150" s="6">
        <f t="shared" si="10"/>
        <v>0</v>
      </c>
      <c r="K150" s="6">
        <f t="shared" si="10"/>
        <v>0</v>
      </c>
      <c r="L150" s="6">
        <f t="shared" si="10"/>
        <v>1560000</v>
      </c>
      <c r="M150" s="6">
        <f t="shared" si="10"/>
        <v>0</v>
      </c>
      <c r="N150" s="6">
        <f t="shared" si="10"/>
        <v>0</v>
      </c>
      <c r="O150" s="6">
        <f t="shared" si="10"/>
        <v>3640000</v>
      </c>
      <c r="P150" s="6">
        <f t="shared" si="10"/>
        <v>0</v>
      </c>
      <c r="Q150" s="6">
        <f t="shared" si="10"/>
        <v>5200000</v>
      </c>
    </row>
    <row r="151" spans="2:18" s="81" customFormat="1" x14ac:dyDescent="0.2">
      <c r="D151" s="115"/>
      <c r="F151" s="114" t="s">
        <v>142</v>
      </c>
      <c r="G151" s="113">
        <f>G145+G148</f>
        <v>20511.490000000002</v>
      </c>
      <c r="H151" s="113">
        <f>H145+H148</f>
        <v>684.16</v>
      </c>
      <c r="I151" s="113">
        <f>I145+I148</f>
        <v>14864.33</v>
      </c>
      <c r="J151" s="113">
        <f>J145+J148</f>
        <v>1.64</v>
      </c>
      <c r="K151" s="113">
        <f>K145+K148</f>
        <v>819.39</v>
      </c>
      <c r="L151" s="113">
        <f>L145+L148</f>
        <v>2267229.58</v>
      </c>
      <c r="M151" s="113">
        <f>M145+M148</f>
        <v>510.23</v>
      </c>
      <c r="N151" s="113">
        <f>N145+N148</f>
        <v>-6.63</v>
      </c>
      <c r="O151" s="113">
        <f>O145+O148</f>
        <v>1723915.51</v>
      </c>
      <c r="P151" s="113">
        <f>P145+P148</f>
        <v>0</v>
      </c>
      <c r="Q151" s="113">
        <f>Q145+Q148</f>
        <v>4028529.7</v>
      </c>
      <c r="R151" s="147"/>
    </row>
    <row r="152" spans="2:18" x14ac:dyDescent="0.2">
      <c r="D152" s="16"/>
      <c r="F152" s="49"/>
      <c r="G152" s="6"/>
      <c r="H152" s="6"/>
      <c r="I152" s="6"/>
      <c r="J152" s="6"/>
      <c r="K152" s="6"/>
      <c r="L152" s="6"/>
      <c r="M152" s="6"/>
      <c r="N152" s="6"/>
      <c r="O152" s="146">
        <f>O151/Q151</f>
        <v>0.42792672224806977</v>
      </c>
      <c r="P152" s="6"/>
      <c r="Q152" s="6"/>
    </row>
    <row r="153" spans="2:18" x14ac:dyDescent="0.2">
      <c r="F153" s="31"/>
    </row>
    <row r="154" spans="2:18" x14ac:dyDescent="0.2">
      <c r="B154" t="s">
        <v>67</v>
      </c>
      <c r="F154" s="31"/>
      <c r="O154" s="146">
        <f>(O59+O127+O139+O151)/(Q59+Q127+Q139+Q151)</f>
        <v>0.76595663846163708</v>
      </c>
    </row>
    <row r="155" spans="2:18" x14ac:dyDescent="0.2">
      <c r="F155" s="55" t="s">
        <v>149</v>
      </c>
    </row>
    <row r="156" spans="2:18" x14ac:dyDescent="0.2">
      <c r="B156" t="s">
        <v>68</v>
      </c>
      <c r="C156" t="s">
        <v>69</v>
      </c>
      <c r="F156" s="52"/>
      <c r="G156" s="58">
        <f>G159+G162+G165+G168</f>
        <v>990772.55599999998</v>
      </c>
      <c r="H156" s="59">
        <f t="shared" ref="H156:Q156" si="11">H159+H162+H165+H168</f>
        <v>15396.6</v>
      </c>
      <c r="I156" s="59">
        <f t="shared" si="11"/>
        <v>671114.82705199998</v>
      </c>
      <c r="J156" s="59">
        <f t="shared" si="11"/>
        <v>23440</v>
      </c>
      <c r="K156" s="59">
        <f t="shared" si="11"/>
        <v>52720</v>
      </c>
      <c r="L156" s="59">
        <f t="shared" si="11"/>
        <v>107185</v>
      </c>
      <c r="M156" s="59">
        <f t="shared" si="11"/>
        <v>31705</v>
      </c>
      <c r="N156" s="59">
        <f t="shared" si="11"/>
        <v>1350</v>
      </c>
      <c r="O156" s="59">
        <f t="shared" si="11"/>
        <v>0</v>
      </c>
      <c r="P156" s="59">
        <f t="shared" si="11"/>
        <v>0</v>
      </c>
      <c r="Q156" s="60">
        <f t="shared" si="11"/>
        <v>1893683.9830519999</v>
      </c>
    </row>
    <row r="157" spans="2:18" s="17" customFormat="1" x14ac:dyDescent="0.2">
      <c r="C157" s="18"/>
      <c r="F157" s="21"/>
      <c r="G157" s="126">
        <f>G160+G163+G166+G169</f>
        <v>695791.07</v>
      </c>
      <c r="H157" s="127">
        <f>H160+H163+H166+H169</f>
        <v>0</v>
      </c>
      <c r="I157" s="127">
        <f>I160+I163+I166+I169</f>
        <v>480108.16000000003</v>
      </c>
      <c r="J157" s="127">
        <f>J160+J163+J166+J169</f>
        <v>16174.630000000001</v>
      </c>
      <c r="K157" s="127">
        <f>K160+K163+K166+K169</f>
        <v>23134.57</v>
      </c>
      <c r="L157" s="127">
        <f>L160+L163+L166+L169</f>
        <v>94080.37</v>
      </c>
      <c r="M157" s="127">
        <f>M160+M163+M166+M169</f>
        <v>18376.97</v>
      </c>
      <c r="N157" s="127">
        <f>N160+N163+N166+N169</f>
        <v>-6111.87</v>
      </c>
      <c r="O157" s="127">
        <f>O160+O163+O166+O169</f>
        <v>0</v>
      </c>
      <c r="P157" s="127">
        <f>P160+P163+P166+P169</f>
        <v>0</v>
      </c>
      <c r="Q157" s="128">
        <f>Q160+Q163+Q166+Q169</f>
        <v>1321553.8999999999</v>
      </c>
    </row>
    <row r="158" spans="2:18" x14ac:dyDescent="0.2">
      <c r="F158" s="52"/>
      <c r="G158" s="61"/>
      <c r="H158" s="37"/>
      <c r="I158" s="37"/>
      <c r="J158" s="37"/>
      <c r="K158" s="37"/>
      <c r="L158" s="37"/>
      <c r="M158" s="37"/>
      <c r="N158" s="37"/>
      <c r="O158" s="37"/>
      <c r="P158" s="37"/>
      <c r="Q158" s="62"/>
    </row>
    <row r="159" spans="2:18" s="17" customFormat="1" x14ac:dyDescent="0.2">
      <c r="C159" s="18" t="s">
        <v>70</v>
      </c>
      <c r="F159" s="21"/>
      <c r="G159" s="90">
        <v>646787.81999999995</v>
      </c>
      <c r="H159" s="91">
        <v>0</v>
      </c>
      <c r="I159" s="91">
        <v>431407.47593999997</v>
      </c>
      <c r="J159" s="91">
        <v>0</v>
      </c>
      <c r="K159" s="91">
        <v>44000</v>
      </c>
      <c r="L159" s="91">
        <v>1000</v>
      </c>
      <c r="M159" s="91">
        <v>3000</v>
      </c>
      <c r="N159" s="91">
        <v>1350</v>
      </c>
      <c r="O159" s="91">
        <v>0</v>
      </c>
      <c r="P159" s="91"/>
      <c r="Q159" s="93">
        <v>1127545.2959399999</v>
      </c>
    </row>
    <row r="160" spans="2:18" s="17" customFormat="1" x14ac:dyDescent="0.2">
      <c r="C160" s="18"/>
      <c r="F160" s="21"/>
      <c r="G160" s="104">
        <v>475140.83</v>
      </c>
      <c r="H160" s="105">
        <v>0</v>
      </c>
      <c r="I160" s="105">
        <v>326435.64</v>
      </c>
      <c r="J160" s="105">
        <v>0</v>
      </c>
      <c r="K160" s="105">
        <v>18117.36</v>
      </c>
      <c r="L160" s="105">
        <v>10.94</v>
      </c>
      <c r="M160" s="105">
        <v>10202.16</v>
      </c>
      <c r="N160" s="105">
        <v>0.45</v>
      </c>
      <c r="O160" s="105">
        <v>0</v>
      </c>
      <c r="P160" s="105">
        <v>0</v>
      </c>
      <c r="Q160" s="106">
        <f>SUM(G160:P160)</f>
        <v>829907.37999999989</v>
      </c>
    </row>
    <row r="161" spans="2:17" s="17" customFormat="1" x14ac:dyDescent="0.2">
      <c r="C161" s="18"/>
      <c r="F161" s="21"/>
      <c r="G161" s="64"/>
      <c r="H161" s="65"/>
      <c r="I161" s="65"/>
      <c r="J161" s="65"/>
      <c r="K161" s="65"/>
      <c r="L161" s="65"/>
      <c r="M161" s="65"/>
      <c r="N161" s="65"/>
      <c r="O161" s="65"/>
      <c r="P161" s="65"/>
      <c r="Q161" s="66"/>
    </row>
    <row r="162" spans="2:17" s="17" customFormat="1" x14ac:dyDescent="0.2">
      <c r="C162" s="18" t="s">
        <v>71</v>
      </c>
      <c r="F162" s="21"/>
      <c r="G162" s="90">
        <v>327715.86599999998</v>
      </c>
      <c r="H162" s="91">
        <v>2331.6</v>
      </c>
      <c r="I162" s="91">
        <v>220141.65982200002</v>
      </c>
      <c r="J162" s="91">
        <v>10440</v>
      </c>
      <c r="K162" s="91">
        <v>8720</v>
      </c>
      <c r="L162" s="91">
        <v>94775</v>
      </c>
      <c r="M162" s="91">
        <v>4785</v>
      </c>
      <c r="N162" s="91">
        <v>0</v>
      </c>
      <c r="O162" s="91">
        <v>0</v>
      </c>
      <c r="P162" s="91"/>
      <c r="Q162" s="93">
        <v>668909.12582199997</v>
      </c>
    </row>
    <row r="163" spans="2:17" s="17" customFormat="1" x14ac:dyDescent="0.2">
      <c r="C163" s="18"/>
      <c r="F163" s="21"/>
      <c r="G163" s="104">
        <v>203048.42</v>
      </c>
      <c r="H163" s="105">
        <v>0</v>
      </c>
      <c r="I163" s="105">
        <v>141316.94</v>
      </c>
      <c r="J163" s="105">
        <v>14413.36</v>
      </c>
      <c r="K163" s="105">
        <v>4334.99</v>
      </c>
      <c r="L163" s="105">
        <v>91465.89</v>
      </c>
      <c r="M163" s="105">
        <v>4656.1400000000003</v>
      </c>
      <c r="N163" s="105">
        <v>651.5</v>
      </c>
      <c r="O163" s="105">
        <v>0</v>
      </c>
      <c r="P163" s="105">
        <v>0</v>
      </c>
      <c r="Q163" s="106">
        <f>SUM(G163:P163)</f>
        <v>459887.24</v>
      </c>
    </row>
    <row r="164" spans="2:17" s="17" customFormat="1" x14ac:dyDescent="0.2">
      <c r="C164" s="18"/>
      <c r="F164" s="21"/>
      <c r="G164" s="64"/>
      <c r="H164" s="65"/>
      <c r="I164" s="65"/>
      <c r="J164" s="65"/>
      <c r="K164" s="65"/>
      <c r="L164" s="65"/>
      <c r="M164" s="65"/>
      <c r="N164" s="65"/>
      <c r="O164" s="65"/>
      <c r="P164" s="65"/>
      <c r="Q164" s="66"/>
    </row>
    <row r="165" spans="2:17" s="17" customFormat="1" x14ac:dyDescent="0.2">
      <c r="C165" s="18" t="s">
        <v>72</v>
      </c>
      <c r="F165" s="21"/>
      <c r="G165" s="90">
        <v>16268.87</v>
      </c>
      <c r="H165" s="91">
        <v>13065</v>
      </c>
      <c r="I165" s="91">
        <v>19565.691290000002</v>
      </c>
      <c r="J165" s="91">
        <v>13000</v>
      </c>
      <c r="K165" s="91">
        <v>0</v>
      </c>
      <c r="L165" s="91">
        <v>2610</v>
      </c>
      <c r="M165" s="91">
        <v>23920</v>
      </c>
      <c r="N165" s="91">
        <v>0</v>
      </c>
      <c r="O165" s="91">
        <v>0</v>
      </c>
      <c r="P165" s="91"/>
      <c r="Q165" s="93">
        <v>88429.561290000012</v>
      </c>
    </row>
    <row r="166" spans="2:17" s="17" customFormat="1" x14ac:dyDescent="0.2">
      <c r="C166" s="18"/>
      <c r="F166" s="21"/>
      <c r="G166" s="104">
        <v>17601.82</v>
      </c>
      <c r="H166" s="105">
        <v>0</v>
      </c>
      <c r="I166" s="105">
        <v>12355.58</v>
      </c>
      <c r="J166" s="105">
        <v>1761.27</v>
      </c>
      <c r="K166" s="105">
        <v>682.22</v>
      </c>
      <c r="L166" s="105">
        <v>2603.54</v>
      </c>
      <c r="M166" s="105">
        <v>3518.67</v>
      </c>
      <c r="N166" s="105">
        <v>-6763.82</v>
      </c>
      <c r="O166" s="105">
        <v>0</v>
      </c>
      <c r="P166" s="105">
        <v>0</v>
      </c>
      <c r="Q166" s="106">
        <f>SUM(G166:P166)</f>
        <v>31759.279999999999</v>
      </c>
    </row>
    <row r="167" spans="2:17" s="17" customFormat="1" x14ac:dyDescent="0.2">
      <c r="C167" s="18"/>
      <c r="F167" s="21"/>
      <c r="G167" s="64"/>
      <c r="H167" s="65"/>
      <c r="I167" s="65"/>
      <c r="J167" s="65"/>
      <c r="K167" s="65"/>
      <c r="L167" s="65"/>
      <c r="M167" s="65"/>
      <c r="N167" s="65"/>
      <c r="O167" s="65"/>
      <c r="P167" s="65"/>
      <c r="Q167" s="66"/>
    </row>
    <row r="168" spans="2:17" s="17" customFormat="1" x14ac:dyDescent="0.2">
      <c r="B168" s="17" t="s">
        <v>126</v>
      </c>
      <c r="C168" s="18" t="s">
        <v>74</v>
      </c>
      <c r="F168" s="21"/>
      <c r="G168" s="90">
        <v>0</v>
      </c>
      <c r="H168" s="91">
        <v>0</v>
      </c>
      <c r="I168" s="91">
        <v>0</v>
      </c>
      <c r="J168" s="91">
        <v>0</v>
      </c>
      <c r="K168" s="91">
        <v>0</v>
      </c>
      <c r="L168" s="91">
        <v>8800</v>
      </c>
      <c r="M168" s="91">
        <v>0</v>
      </c>
      <c r="N168" s="91">
        <v>0</v>
      </c>
      <c r="O168" s="91">
        <v>0</v>
      </c>
      <c r="P168" s="91"/>
      <c r="Q168" s="93">
        <v>8800</v>
      </c>
    </row>
    <row r="169" spans="2:17" s="17" customFormat="1" x14ac:dyDescent="0.2">
      <c r="C169" s="18"/>
      <c r="F169" s="21"/>
      <c r="G169" s="107">
        <v>0</v>
      </c>
      <c r="H169" s="108">
        <v>0</v>
      </c>
      <c r="I169" s="108">
        <v>0</v>
      </c>
      <c r="J169" s="108">
        <v>0</v>
      </c>
      <c r="K169" s="108">
        <v>0</v>
      </c>
      <c r="L169" s="108">
        <v>0</v>
      </c>
      <c r="M169" s="108">
        <v>0</v>
      </c>
      <c r="N169" s="108">
        <v>0</v>
      </c>
      <c r="O169" s="108">
        <v>0</v>
      </c>
      <c r="P169" s="108">
        <v>0</v>
      </c>
      <c r="Q169" s="109">
        <f>SUM(G169:P169)</f>
        <v>0</v>
      </c>
    </row>
    <row r="170" spans="2:17" s="17" customFormat="1" x14ac:dyDescent="0.2">
      <c r="C170" s="18"/>
      <c r="F170" s="21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</row>
    <row r="171" spans="2:17" x14ac:dyDescent="0.2">
      <c r="B171" t="s">
        <v>68</v>
      </c>
      <c r="C171" s="27" t="s">
        <v>75</v>
      </c>
      <c r="F171" s="24"/>
      <c r="G171" s="58">
        <f>G174+G177+G180+G184+G186</f>
        <v>242825.46</v>
      </c>
      <c r="H171" s="59">
        <f t="shared" ref="H171:Q171" si="12">H174+H177+H180+H184+H186</f>
        <v>1000</v>
      </c>
      <c r="I171" s="59">
        <f t="shared" si="12"/>
        <v>162631.58182000002</v>
      </c>
      <c r="J171" s="59">
        <f t="shared" si="12"/>
        <v>0</v>
      </c>
      <c r="K171" s="59">
        <f t="shared" si="12"/>
        <v>10200</v>
      </c>
      <c r="L171" s="59">
        <f t="shared" si="12"/>
        <v>620310</v>
      </c>
      <c r="M171" s="59">
        <f t="shared" si="12"/>
        <v>0</v>
      </c>
      <c r="N171" s="59">
        <f t="shared" si="12"/>
        <v>0</v>
      </c>
      <c r="O171" s="59">
        <f t="shared" si="12"/>
        <v>0</v>
      </c>
      <c r="P171" s="59">
        <f t="shared" si="12"/>
        <v>-39571</v>
      </c>
      <c r="Q171" s="60">
        <f t="shared" si="12"/>
        <v>997396.04182000004</v>
      </c>
    </row>
    <row r="172" spans="2:17" s="17" customFormat="1" x14ac:dyDescent="0.2">
      <c r="D172" s="18"/>
      <c r="F172" s="21"/>
      <c r="G172" s="126">
        <f>G175+G178+G181+G184+G187</f>
        <v>142370.66999999998</v>
      </c>
      <c r="H172" s="127">
        <f>H175+H178+H181+H184+H187</f>
        <v>74055.78</v>
      </c>
      <c r="I172" s="127">
        <f>I175+I178+I181+I184+I187</f>
        <v>151174.94</v>
      </c>
      <c r="J172" s="127">
        <f>J175+J178+J181+J184+J187</f>
        <v>14.49</v>
      </c>
      <c r="K172" s="127">
        <f>K175+K178+K181+K184+K187</f>
        <v>5938.7000000000007</v>
      </c>
      <c r="L172" s="127">
        <f>L175+L178+L181+L184+L187</f>
        <v>1180167.81</v>
      </c>
      <c r="M172" s="127">
        <f>M175+M178+M181+M184+M187</f>
        <v>1922.7</v>
      </c>
      <c r="N172" s="127">
        <f>N175+N178+N181+N184+N187</f>
        <v>70.12</v>
      </c>
      <c r="O172" s="127">
        <f>O175+O178+O181+O184+O187</f>
        <v>0</v>
      </c>
      <c r="P172" s="127">
        <f>P175+P178+P181+P184+P187</f>
        <v>-39571</v>
      </c>
      <c r="Q172" s="128">
        <f>Q175+Q178+Q181+Q184+Q187</f>
        <v>1516144.21</v>
      </c>
    </row>
    <row r="173" spans="2:17" x14ac:dyDescent="0.2">
      <c r="C173" s="27"/>
      <c r="F173" s="24"/>
      <c r="G173" s="61"/>
      <c r="H173" s="37"/>
      <c r="I173" s="37"/>
      <c r="J173" s="37"/>
      <c r="K173" s="37"/>
      <c r="L173" s="37"/>
      <c r="M173" s="37"/>
      <c r="N173" s="37"/>
      <c r="O173" s="37"/>
      <c r="P173" s="37"/>
      <c r="Q173" s="62"/>
    </row>
    <row r="174" spans="2:17" s="17" customFormat="1" x14ac:dyDescent="0.2">
      <c r="D174" s="67" t="s">
        <v>76</v>
      </c>
      <c r="F174" s="21"/>
      <c r="G174" s="90">
        <v>0</v>
      </c>
      <c r="H174" s="91">
        <v>0</v>
      </c>
      <c r="I174" s="91">
        <v>0</v>
      </c>
      <c r="J174" s="91">
        <v>0</v>
      </c>
      <c r="K174" s="91">
        <v>0</v>
      </c>
      <c r="L174" s="91">
        <v>588990</v>
      </c>
      <c r="M174" s="91">
        <v>0</v>
      </c>
      <c r="N174" s="91">
        <v>0</v>
      </c>
      <c r="O174" s="91">
        <v>0</v>
      </c>
      <c r="P174" s="91"/>
      <c r="Q174" s="93">
        <v>588990</v>
      </c>
    </row>
    <row r="175" spans="2:17" s="17" customFormat="1" x14ac:dyDescent="0.2">
      <c r="D175" s="18"/>
      <c r="E175" s="130"/>
      <c r="F175" s="21"/>
      <c r="G175" s="104">
        <v>54483.64</v>
      </c>
      <c r="H175" s="105">
        <v>0</v>
      </c>
      <c r="I175" s="105">
        <v>37820.35</v>
      </c>
      <c r="J175" s="105">
        <v>0</v>
      </c>
      <c r="K175" s="105">
        <v>757.89</v>
      </c>
      <c r="L175" s="105">
        <v>432429.95999999996</v>
      </c>
      <c r="M175" s="105">
        <v>1274.3900000000001</v>
      </c>
      <c r="N175" s="105">
        <v>0</v>
      </c>
      <c r="O175" s="105">
        <v>0</v>
      </c>
      <c r="P175" s="105">
        <v>0</v>
      </c>
      <c r="Q175" s="106">
        <f>SUM(G175:P175)</f>
        <v>526766.23</v>
      </c>
    </row>
    <row r="176" spans="2:17" s="17" customFormat="1" x14ac:dyDescent="0.2">
      <c r="D176" s="18"/>
      <c r="F176" s="21"/>
      <c r="G176" s="64"/>
      <c r="H176" s="65"/>
      <c r="I176" s="65"/>
      <c r="J176" s="65"/>
      <c r="K176" s="65"/>
      <c r="L176" s="65"/>
      <c r="M176" s="65"/>
      <c r="N176" s="65"/>
      <c r="O176" s="65"/>
      <c r="P176" s="65"/>
      <c r="Q176" s="66"/>
    </row>
    <row r="177" spans="3:17" s="17" customFormat="1" x14ac:dyDescent="0.2">
      <c r="D177" s="67" t="s">
        <v>77</v>
      </c>
      <c r="F177" s="21"/>
      <c r="G177" s="90">
        <v>180400</v>
      </c>
      <c r="H177" s="91">
        <v>0</v>
      </c>
      <c r="I177" s="91">
        <v>120326.8</v>
      </c>
      <c r="J177" s="91">
        <v>0</v>
      </c>
      <c r="K177" s="91">
        <v>8700</v>
      </c>
      <c r="L177" s="91">
        <v>13920</v>
      </c>
      <c r="M177" s="91">
        <v>0</v>
      </c>
      <c r="N177" s="91">
        <v>0</v>
      </c>
      <c r="O177" s="91">
        <v>0</v>
      </c>
      <c r="P177" s="91"/>
      <c r="Q177" s="93">
        <v>323346.8</v>
      </c>
    </row>
    <row r="178" spans="3:17" s="17" customFormat="1" x14ac:dyDescent="0.2">
      <c r="D178" s="18"/>
      <c r="F178" s="21"/>
      <c r="G178" s="104">
        <v>51357.26</v>
      </c>
      <c r="H178" s="105">
        <v>74055.78</v>
      </c>
      <c r="I178" s="105">
        <v>87627.99</v>
      </c>
      <c r="J178" s="105">
        <v>0</v>
      </c>
      <c r="K178" s="105">
        <v>4375.3100000000004</v>
      </c>
      <c r="L178" s="105">
        <v>12040.22</v>
      </c>
      <c r="M178" s="105">
        <v>6.29</v>
      </c>
      <c r="N178" s="105">
        <v>0</v>
      </c>
      <c r="O178" s="105">
        <v>0</v>
      </c>
      <c r="P178" s="105">
        <v>0</v>
      </c>
      <c r="Q178" s="106">
        <f>SUM(G178:P178)</f>
        <v>229462.85000000003</v>
      </c>
    </row>
    <row r="179" spans="3:17" s="17" customFormat="1" x14ac:dyDescent="0.2">
      <c r="D179" s="18"/>
      <c r="F179" s="21"/>
      <c r="G179" s="64"/>
      <c r="H179" s="65"/>
      <c r="I179" s="65"/>
      <c r="J179" s="65"/>
      <c r="K179" s="65"/>
      <c r="L179" s="65"/>
      <c r="M179" s="65"/>
      <c r="N179" s="65"/>
      <c r="O179" s="65"/>
      <c r="P179" s="65"/>
      <c r="Q179" s="66"/>
    </row>
    <row r="180" spans="3:17" s="17" customFormat="1" x14ac:dyDescent="0.2">
      <c r="D180" s="67" t="s">
        <v>78</v>
      </c>
      <c r="F180" s="21"/>
      <c r="G180" s="90">
        <v>62425.46</v>
      </c>
      <c r="H180" s="91">
        <v>1000</v>
      </c>
      <c r="I180" s="91">
        <v>42304.781820000004</v>
      </c>
      <c r="J180" s="91">
        <v>0</v>
      </c>
      <c r="K180" s="91">
        <v>1500</v>
      </c>
      <c r="L180" s="91">
        <v>17400</v>
      </c>
      <c r="M180" s="91">
        <v>0</v>
      </c>
      <c r="N180" s="91">
        <v>0</v>
      </c>
      <c r="O180" s="91">
        <v>0</v>
      </c>
      <c r="P180" s="91">
        <v>0</v>
      </c>
      <c r="Q180" s="93">
        <v>124630.24182</v>
      </c>
    </row>
    <row r="181" spans="3:17" s="17" customFormat="1" x14ac:dyDescent="0.2">
      <c r="D181" s="18"/>
      <c r="F181" s="21"/>
      <c r="G181" s="104">
        <v>36273.65</v>
      </c>
      <c r="H181" s="105">
        <v>0</v>
      </c>
      <c r="I181" s="105">
        <v>25547.32</v>
      </c>
      <c r="J181" s="105">
        <v>14.49</v>
      </c>
      <c r="K181" s="105">
        <v>805.5</v>
      </c>
      <c r="L181" s="105">
        <v>94797.48</v>
      </c>
      <c r="M181" s="105">
        <v>642.02</v>
      </c>
      <c r="N181" s="105">
        <v>70.12</v>
      </c>
      <c r="O181" s="105">
        <v>0</v>
      </c>
      <c r="P181" s="105">
        <v>0</v>
      </c>
      <c r="Q181" s="106">
        <f>SUM(G181:P181)</f>
        <v>158150.57999999999</v>
      </c>
    </row>
    <row r="182" spans="3:17" s="17" customFormat="1" x14ac:dyDescent="0.2">
      <c r="D182" s="18"/>
      <c r="F182" s="21"/>
      <c r="G182" s="64"/>
      <c r="H182" s="65"/>
      <c r="I182" s="65"/>
      <c r="J182" s="65"/>
      <c r="K182" s="65"/>
      <c r="L182" s="65"/>
      <c r="M182" s="65"/>
      <c r="N182" s="65"/>
      <c r="O182" s="65"/>
      <c r="P182" s="65"/>
      <c r="Q182" s="66"/>
    </row>
    <row r="183" spans="3:17" s="17" customFormat="1" x14ac:dyDescent="0.2">
      <c r="D183" s="67" t="s">
        <v>151</v>
      </c>
      <c r="F183" s="21"/>
      <c r="G183" s="90">
        <v>0</v>
      </c>
      <c r="H183" s="91">
        <v>0</v>
      </c>
      <c r="I183" s="91">
        <v>0</v>
      </c>
      <c r="J183" s="91">
        <v>0</v>
      </c>
      <c r="K183" s="91">
        <v>0</v>
      </c>
      <c r="L183" s="91">
        <v>0</v>
      </c>
      <c r="M183" s="91">
        <v>0</v>
      </c>
      <c r="N183" s="91">
        <v>0</v>
      </c>
      <c r="O183" s="91">
        <v>0</v>
      </c>
      <c r="P183" s="91">
        <v>0</v>
      </c>
      <c r="Q183" s="93">
        <v>0</v>
      </c>
    </row>
    <row r="184" spans="3:17" s="17" customFormat="1" x14ac:dyDescent="0.2">
      <c r="D184" s="18"/>
      <c r="F184" s="21"/>
      <c r="G184" s="104">
        <v>0</v>
      </c>
      <c r="H184" s="105">
        <v>0</v>
      </c>
      <c r="I184" s="105">
        <v>0</v>
      </c>
      <c r="J184" s="105">
        <v>0</v>
      </c>
      <c r="K184" s="105">
        <v>0</v>
      </c>
      <c r="L184" s="105">
        <v>0</v>
      </c>
      <c r="M184" s="105">
        <v>0</v>
      </c>
      <c r="N184" s="105">
        <v>0</v>
      </c>
      <c r="O184" s="105">
        <v>0</v>
      </c>
      <c r="P184" s="105">
        <v>-39571</v>
      </c>
      <c r="Q184" s="106">
        <f>SUM(G184:P184)</f>
        <v>-39571</v>
      </c>
    </row>
    <row r="185" spans="3:17" s="17" customFormat="1" x14ac:dyDescent="0.2">
      <c r="D185" s="18"/>
      <c r="F185" s="21"/>
      <c r="G185" s="64"/>
      <c r="H185" s="65"/>
      <c r="I185" s="65"/>
      <c r="J185" s="65"/>
      <c r="K185" s="65"/>
      <c r="L185" s="65"/>
      <c r="M185" s="65"/>
      <c r="N185" s="65"/>
      <c r="O185" s="65"/>
      <c r="P185" s="65"/>
      <c r="Q185" s="66"/>
    </row>
    <row r="186" spans="3:17" s="17" customFormat="1" x14ac:dyDescent="0.2">
      <c r="D186" s="67" t="s">
        <v>143</v>
      </c>
      <c r="F186" s="21"/>
      <c r="G186" s="90">
        <v>0</v>
      </c>
      <c r="H186" s="91">
        <v>0</v>
      </c>
      <c r="I186" s="91">
        <v>0</v>
      </c>
      <c r="J186" s="91">
        <v>0</v>
      </c>
      <c r="K186" s="91">
        <v>0</v>
      </c>
      <c r="L186" s="91">
        <v>0</v>
      </c>
      <c r="M186" s="91">
        <v>0</v>
      </c>
      <c r="N186" s="91">
        <v>0</v>
      </c>
      <c r="O186" s="91">
        <v>0</v>
      </c>
      <c r="P186" s="91">
        <v>0</v>
      </c>
      <c r="Q186" s="93">
        <v>0</v>
      </c>
    </row>
    <row r="187" spans="3:17" s="17" customFormat="1" x14ac:dyDescent="0.2">
      <c r="C187" s="18"/>
      <c r="F187" s="21"/>
      <c r="G187" s="107">
        <v>256.12</v>
      </c>
      <c r="H187" s="108">
        <v>0</v>
      </c>
      <c r="I187" s="108">
        <v>179.28</v>
      </c>
      <c r="J187" s="108">
        <v>0</v>
      </c>
      <c r="K187" s="108">
        <v>0</v>
      </c>
      <c r="L187" s="108">
        <v>640900.15</v>
      </c>
      <c r="M187" s="108">
        <v>0</v>
      </c>
      <c r="N187" s="108">
        <v>0</v>
      </c>
      <c r="O187" s="108">
        <v>0</v>
      </c>
      <c r="P187" s="108">
        <v>0</v>
      </c>
      <c r="Q187" s="109">
        <f>SUM(G187:P187)</f>
        <v>641335.55000000005</v>
      </c>
    </row>
    <row r="188" spans="3:17" s="17" customFormat="1" x14ac:dyDescent="0.2">
      <c r="C188" s="18"/>
      <c r="F188" s="21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</row>
    <row r="189" spans="3:17" x14ac:dyDescent="0.2">
      <c r="C189" t="s">
        <v>79</v>
      </c>
      <c r="F189" s="24"/>
      <c r="G189" s="58">
        <v>382473.576</v>
      </c>
      <c r="H189" s="59">
        <v>0</v>
      </c>
      <c r="I189" s="59">
        <v>255109.87519200001</v>
      </c>
      <c r="J189" s="59">
        <v>0</v>
      </c>
      <c r="K189" s="59">
        <v>18096</v>
      </c>
      <c r="L189" s="59">
        <v>0</v>
      </c>
      <c r="M189" s="59">
        <v>4350</v>
      </c>
      <c r="N189" s="59">
        <v>0</v>
      </c>
      <c r="O189" s="59">
        <v>0</v>
      </c>
      <c r="P189" s="116"/>
      <c r="Q189" s="60">
        <v>660029.45119199995</v>
      </c>
    </row>
    <row r="190" spans="3:17" x14ac:dyDescent="0.2">
      <c r="F190" s="24"/>
      <c r="G190" s="82">
        <v>344028.82</v>
      </c>
      <c r="H190" s="83">
        <v>0</v>
      </c>
      <c r="I190" s="83">
        <v>247365.97</v>
      </c>
      <c r="J190" s="83">
        <v>88.16</v>
      </c>
      <c r="K190" s="83">
        <v>6944.36</v>
      </c>
      <c r="L190" s="83">
        <v>262.08999999999997</v>
      </c>
      <c r="M190" s="83">
        <v>7318.51</v>
      </c>
      <c r="N190" s="83">
        <v>761.72</v>
      </c>
      <c r="O190" s="83">
        <v>0</v>
      </c>
      <c r="P190" s="83">
        <v>0</v>
      </c>
      <c r="Q190" s="84">
        <f>SUM(G190:P190)</f>
        <v>606769.63</v>
      </c>
    </row>
    <row r="191" spans="3:17" x14ac:dyDescent="0.2">
      <c r="F191" s="24"/>
      <c r="P191"/>
    </row>
    <row r="192" spans="3:17" x14ac:dyDescent="0.2">
      <c r="C192" s="32" t="s">
        <v>80</v>
      </c>
      <c r="D192" s="29"/>
      <c r="E192" s="29"/>
      <c r="F192" s="24"/>
      <c r="G192" s="118">
        <v>179468.95</v>
      </c>
      <c r="H192" s="119">
        <v>0</v>
      </c>
      <c r="I192" s="119">
        <v>119705.78965000002</v>
      </c>
      <c r="J192" s="119">
        <v>0</v>
      </c>
      <c r="K192" s="119">
        <v>12000</v>
      </c>
      <c r="L192" s="119">
        <v>0</v>
      </c>
      <c r="M192" s="119">
        <v>0</v>
      </c>
      <c r="N192" s="119">
        <v>0</v>
      </c>
      <c r="O192" s="119">
        <v>0</v>
      </c>
      <c r="P192" s="120"/>
      <c r="Q192" s="121">
        <v>311174.73965</v>
      </c>
    </row>
    <row r="193" spans="3:19" x14ac:dyDescent="0.2">
      <c r="C193" s="32"/>
      <c r="D193" s="29"/>
      <c r="E193" s="29"/>
      <c r="F193" s="24"/>
      <c r="G193" s="82">
        <v>128151.55</v>
      </c>
      <c r="H193" s="83">
        <v>0</v>
      </c>
      <c r="I193" s="83">
        <v>89943.53</v>
      </c>
      <c r="J193" s="83">
        <v>28.2</v>
      </c>
      <c r="K193" s="83">
        <v>11195.58</v>
      </c>
      <c r="L193" s="83">
        <v>64109.31</v>
      </c>
      <c r="M193" s="83">
        <v>2934.12</v>
      </c>
      <c r="N193" s="83">
        <v>482.44</v>
      </c>
      <c r="O193" s="83">
        <v>0</v>
      </c>
      <c r="P193" s="83">
        <v>0</v>
      </c>
      <c r="Q193" s="84">
        <f>SUM(G193:P193)</f>
        <v>296844.73000000004</v>
      </c>
    </row>
    <row r="194" spans="3:19" x14ac:dyDescent="0.2">
      <c r="C194" s="32"/>
      <c r="D194" s="29"/>
      <c r="E194" s="29"/>
      <c r="F194" s="24"/>
      <c r="P194"/>
    </row>
    <row r="195" spans="3:19" x14ac:dyDescent="0.2">
      <c r="C195" t="s">
        <v>81</v>
      </c>
      <c r="F195" s="24"/>
      <c r="G195" s="58">
        <v>433672.39999999997</v>
      </c>
      <c r="H195" s="59">
        <v>0</v>
      </c>
      <c r="I195" s="59">
        <v>289259.49079999997</v>
      </c>
      <c r="J195" s="59">
        <v>0</v>
      </c>
      <c r="K195" s="59">
        <v>12000</v>
      </c>
      <c r="L195" s="59">
        <v>461100</v>
      </c>
      <c r="M195" s="59">
        <v>0</v>
      </c>
      <c r="N195" s="59">
        <v>0</v>
      </c>
      <c r="O195" s="59">
        <v>0</v>
      </c>
      <c r="P195" s="116"/>
      <c r="Q195" s="60">
        <v>1196031.8907999999</v>
      </c>
    </row>
    <row r="196" spans="3:19" x14ac:dyDescent="0.2">
      <c r="F196" s="24"/>
      <c r="G196" s="82">
        <v>615331.18999999994</v>
      </c>
      <c r="H196" s="83">
        <v>1983.38</v>
      </c>
      <c r="I196" s="83">
        <v>433473.36</v>
      </c>
      <c r="J196" s="83">
        <v>162.27000000000001</v>
      </c>
      <c r="K196" s="83">
        <v>11288.11</v>
      </c>
      <c r="L196" s="83">
        <v>680679.64</v>
      </c>
      <c r="M196" s="83">
        <v>9554.09</v>
      </c>
      <c r="N196" s="83">
        <v>1608.49</v>
      </c>
      <c r="O196" s="83">
        <v>0</v>
      </c>
      <c r="P196" s="83">
        <v>0</v>
      </c>
      <c r="Q196" s="84">
        <f>SUM(G196:P196)</f>
        <v>1754080.5300000003</v>
      </c>
    </row>
    <row r="197" spans="3:19" x14ac:dyDescent="0.2">
      <c r="F197" s="24"/>
      <c r="P197"/>
    </row>
    <row r="198" spans="3:19" x14ac:dyDescent="0.2">
      <c r="C198" t="s">
        <v>82</v>
      </c>
      <c r="F198" s="24"/>
      <c r="G198" s="58">
        <v>402285.54000000004</v>
      </c>
      <c r="H198" s="59">
        <v>6586.1</v>
      </c>
      <c r="I198" s="59">
        <v>272717.38388000004</v>
      </c>
      <c r="J198" s="59">
        <v>93305</v>
      </c>
      <c r="K198" s="59">
        <v>73515</v>
      </c>
      <c r="L198" s="59">
        <v>28275</v>
      </c>
      <c r="M198" s="59">
        <v>22615</v>
      </c>
      <c r="N198" s="59">
        <v>0</v>
      </c>
      <c r="O198" s="59">
        <v>0</v>
      </c>
      <c r="P198" s="59"/>
      <c r="Q198" s="60">
        <v>899299.02387999999</v>
      </c>
    </row>
    <row r="199" spans="3:19" x14ac:dyDescent="0.2">
      <c r="F199" s="24"/>
      <c r="G199" s="82">
        <v>340650.31</v>
      </c>
      <c r="H199" s="83">
        <v>0</v>
      </c>
      <c r="I199" s="83">
        <v>244412</v>
      </c>
      <c r="J199" s="83">
        <v>44451.83</v>
      </c>
      <c r="K199" s="83">
        <v>18813.400000000001</v>
      </c>
      <c r="L199" s="83">
        <v>37394.51</v>
      </c>
      <c r="M199" s="83">
        <v>23480.7</v>
      </c>
      <c r="N199" s="83">
        <v>1103.3</v>
      </c>
      <c r="O199" s="83">
        <v>0</v>
      </c>
      <c r="P199" s="83">
        <v>0</v>
      </c>
      <c r="Q199" s="84">
        <f>SUM(G199:P199)</f>
        <v>710306.05</v>
      </c>
    </row>
    <row r="200" spans="3:19" x14ac:dyDescent="0.2">
      <c r="F200" s="24"/>
    </row>
    <row r="201" spans="3:19" x14ac:dyDescent="0.2">
      <c r="C201" s="29" t="s">
        <v>83</v>
      </c>
      <c r="D201" s="29"/>
      <c r="E201" s="29"/>
      <c r="F201" s="24"/>
      <c r="G201" s="58">
        <v>0</v>
      </c>
      <c r="H201" s="59">
        <v>0</v>
      </c>
      <c r="I201" s="59">
        <v>0</v>
      </c>
      <c r="J201" s="59">
        <v>0</v>
      </c>
      <c r="K201" s="59">
        <v>0</v>
      </c>
      <c r="L201" s="59">
        <v>56550</v>
      </c>
      <c r="M201" s="59">
        <v>0</v>
      </c>
      <c r="N201" s="59">
        <v>61111</v>
      </c>
      <c r="O201" s="59">
        <v>0</v>
      </c>
      <c r="P201" s="59"/>
      <c r="Q201" s="60">
        <v>117661</v>
      </c>
    </row>
    <row r="202" spans="3:19" x14ac:dyDescent="0.2">
      <c r="C202" s="29"/>
      <c r="D202" s="29"/>
      <c r="E202" s="29"/>
      <c r="F202" s="24"/>
      <c r="G202" s="82">
        <v>0</v>
      </c>
      <c r="H202" s="83">
        <v>0</v>
      </c>
      <c r="I202" s="83">
        <v>0</v>
      </c>
      <c r="J202" s="83">
        <v>0</v>
      </c>
      <c r="K202" s="83">
        <v>0</v>
      </c>
      <c r="L202" s="83">
        <v>57159</v>
      </c>
      <c r="M202" s="83">
        <v>0</v>
      </c>
      <c r="N202" s="83">
        <v>93446.25</v>
      </c>
      <c r="O202" s="83">
        <v>0</v>
      </c>
      <c r="P202" s="83">
        <v>0</v>
      </c>
      <c r="Q202" s="84">
        <f>SUM(G202:P202)</f>
        <v>150605.25</v>
      </c>
    </row>
    <row r="203" spans="3:19" x14ac:dyDescent="0.2">
      <c r="C203" s="29"/>
      <c r="D203" s="29"/>
      <c r="E203" s="29"/>
      <c r="F203" s="24"/>
    </row>
    <row r="204" spans="3:19" x14ac:dyDescent="0.2">
      <c r="C204" s="29" t="s">
        <v>84</v>
      </c>
      <c r="D204" s="29"/>
      <c r="E204" s="29"/>
      <c r="F204" s="24"/>
      <c r="G204" s="58">
        <v>150270.88</v>
      </c>
      <c r="H204" s="59">
        <v>4000</v>
      </c>
      <c r="I204" s="59">
        <v>102898.67696000001</v>
      </c>
      <c r="J204" s="59">
        <v>14000</v>
      </c>
      <c r="K204" s="59">
        <v>5000</v>
      </c>
      <c r="L204" s="59">
        <v>16000</v>
      </c>
      <c r="M204" s="59">
        <v>1500</v>
      </c>
      <c r="N204" s="59">
        <v>0</v>
      </c>
      <c r="O204" s="59">
        <v>0</v>
      </c>
      <c r="P204" s="59">
        <v>-311785.46000000002</v>
      </c>
      <c r="Q204" s="60">
        <v>-18115.903040000005</v>
      </c>
      <c r="S204" s="142"/>
    </row>
    <row r="205" spans="3:19" x14ac:dyDescent="0.2">
      <c r="C205" s="29"/>
      <c r="D205" s="29"/>
      <c r="E205" s="29"/>
      <c r="F205" s="24"/>
      <c r="G205" s="82">
        <v>110788.3</v>
      </c>
      <c r="H205" s="83">
        <v>3367.05</v>
      </c>
      <c r="I205" s="83">
        <v>79395.710000000006</v>
      </c>
      <c r="J205" s="83">
        <v>14877.69</v>
      </c>
      <c r="K205" s="83">
        <v>6966.82</v>
      </c>
      <c r="L205" s="83">
        <v>2014.27</v>
      </c>
      <c r="M205" s="83">
        <v>2689.04</v>
      </c>
      <c r="N205" s="83">
        <v>273.05</v>
      </c>
      <c r="O205" s="83">
        <v>0</v>
      </c>
      <c r="P205" s="83">
        <v>-260940.89</v>
      </c>
      <c r="Q205" s="84">
        <f>SUM(G205:P205)</f>
        <v>-40568.960000000021</v>
      </c>
      <c r="R205" s="139" t="s">
        <v>171</v>
      </c>
    </row>
    <row r="206" spans="3:19" x14ac:dyDescent="0.2">
      <c r="C206" s="29"/>
      <c r="D206" s="29"/>
      <c r="E206" s="29"/>
      <c r="F206" s="24"/>
    </row>
    <row r="207" spans="3:19" s="14" customFormat="1" x14ac:dyDescent="0.2">
      <c r="D207" s="16"/>
      <c r="F207" s="49" t="s">
        <v>85</v>
      </c>
      <c r="G207" s="6">
        <f>G156+G171+G189+G192+G195+G198+G201+G204</f>
        <v>2781769.3620000002</v>
      </c>
      <c r="H207" s="6">
        <f t="shared" ref="H207:Q207" si="13">H156+H171+H189+H192+H195+H198+H201+H204</f>
        <v>26982.699999999997</v>
      </c>
      <c r="I207" s="6">
        <f t="shared" si="13"/>
        <v>1873437.6253540001</v>
      </c>
      <c r="J207" s="6">
        <f t="shared" si="13"/>
        <v>130745</v>
      </c>
      <c r="K207" s="6">
        <f t="shared" si="13"/>
        <v>183531</v>
      </c>
      <c r="L207" s="6">
        <f t="shared" si="13"/>
        <v>1289420</v>
      </c>
      <c r="M207" s="6">
        <f t="shared" si="13"/>
        <v>60170</v>
      </c>
      <c r="N207" s="6">
        <f t="shared" si="13"/>
        <v>62461</v>
      </c>
      <c r="O207" s="6">
        <f t="shared" si="13"/>
        <v>0</v>
      </c>
      <c r="P207" s="6">
        <f t="shared" si="13"/>
        <v>-351356.46</v>
      </c>
      <c r="Q207" s="6">
        <f t="shared" si="13"/>
        <v>6057160.2273539994</v>
      </c>
    </row>
    <row r="208" spans="3:19" s="122" customFormat="1" x14ac:dyDescent="0.2">
      <c r="D208" s="115"/>
      <c r="F208" s="114" t="s">
        <v>142</v>
      </c>
      <c r="G208" s="113">
        <f>G157+G172+G190+G193+G196+G199+G202+G205</f>
        <v>2377111.9099999997</v>
      </c>
      <c r="H208" s="113">
        <f>H157+H172+H190+H193+H196+H199+H202+H205</f>
        <v>79406.210000000006</v>
      </c>
      <c r="I208" s="113">
        <f>I157+I172+I190+I193+I196+I199+I202+I205</f>
        <v>1725873.67</v>
      </c>
      <c r="J208" s="113">
        <f>J157+J172+J190+J193+J196+J199+J202+J205</f>
        <v>75797.27</v>
      </c>
      <c r="K208" s="113">
        <f>K157+K172+K190+K193+K196+K199+K202+K205</f>
        <v>84281.540000000008</v>
      </c>
      <c r="L208" s="113">
        <f>L157+L172+L190+L193+L196+L199+L202+L205</f>
        <v>2115867.0000000005</v>
      </c>
      <c r="M208" s="113">
        <f>M157+M172+M190+M193+M196+M199+M202+M205</f>
        <v>66276.12999999999</v>
      </c>
      <c r="N208" s="113">
        <f>N157+N172+N190+N193+N196+N199+N202+N205</f>
        <v>91633.5</v>
      </c>
      <c r="O208" s="113">
        <f>O157+O172+O190+O193+O196+O199+O202+O205</f>
        <v>0</v>
      </c>
      <c r="P208" s="113">
        <f>P157+P172+P190+P193+P196+P199+P202+P205</f>
        <v>-300511.89</v>
      </c>
      <c r="Q208" s="113">
        <f>Q157+Q172+Q190+Q193+Q196+Q199+Q202+Q205</f>
        <v>6315735.3399999999</v>
      </c>
      <c r="R208" s="75"/>
    </row>
    <row r="209" spans="2:17" s="14" customFormat="1" x14ac:dyDescent="0.2">
      <c r="D209" s="16"/>
      <c r="F209" s="4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</row>
    <row r="210" spans="2:17" x14ac:dyDescent="0.2">
      <c r="F210" s="24"/>
    </row>
    <row r="211" spans="2:17" x14ac:dyDescent="0.2">
      <c r="B211" t="s">
        <v>86</v>
      </c>
      <c r="F211" s="24"/>
    </row>
    <row r="212" spans="2:17" x14ac:dyDescent="0.2">
      <c r="F212" s="55" t="s">
        <v>149</v>
      </c>
    </row>
    <row r="213" spans="2:17" x14ac:dyDescent="0.2">
      <c r="C213" t="s">
        <v>87</v>
      </c>
      <c r="F213" s="24"/>
      <c r="G213" s="58">
        <v>91546.79</v>
      </c>
      <c r="H213" s="59">
        <v>0</v>
      </c>
      <c r="I213" s="59">
        <v>61061.708930000001</v>
      </c>
      <c r="J213" s="59">
        <v>0</v>
      </c>
      <c r="K213" s="59">
        <v>1044</v>
      </c>
      <c r="L213" s="59">
        <v>287100</v>
      </c>
      <c r="M213" s="59">
        <v>0</v>
      </c>
      <c r="N213" s="59">
        <v>0</v>
      </c>
      <c r="O213" s="59">
        <v>0</v>
      </c>
      <c r="P213" s="59"/>
      <c r="Q213" s="60">
        <v>440752.49893</v>
      </c>
    </row>
    <row r="214" spans="2:17" x14ac:dyDescent="0.2">
      <c r="F214" s="24"/>
      <c r="G214" s="82">
        <v>96033.84</v>
      </c>
      <c r="H214" s="83">
        <v>0</v>
      </c>
      <c r="I214" s="83">
        <v>67223.649999999994</v>
      </c>
      <c r="J214" s="83">
        <v>0</v>
      </c>
      <c r="K214" s="83">
        <v>0</v>
      </c>
      <c r="L214" s="83">
        <v>174743.19</v>
      </c>
      <c r="M214" s="83">
        <v>0</v>
      </c>
      <c r="N214" s="83">
        <v>0</v>
      </c>
      <c r="O214" s="83">
        <v>0</v>
      </c>
      <c r="P214" s="83">
        <v>0</v>
      </c>
      <c r="Q214" s="84">
        <f>SUM(G214:P214)</f>
        <v>338000.68</v>
      </c>
    </row>
    <row r="215" spans="2:17" x14ac:dyDescent="0.2">
      <c r="F215" s="24"/>
    </row>
    <row r="216" spans="2:17" x14ac:dyDescent="0.2">
      <c r="C216" t="s">
        <v>88</v>
      </c>
      <c r="F216" s="24"/>
      <c r="G216" s="58">
        <v>83917.24</v>
      </c>
      <c r="H216" s="59">
        <v>0</v>
      </c>
      <c r="I216" s="59">
        <v>55972.799080000004</v>
      </c>
      <c r="J216" s="59">
        <v>0</v>
      </c>
      <c r="K216" s="59">
        <v>1044</v>
      </c>
      <c r="L216" s="59">
        <v>0</v>
      </c>
      <c r="M216" s="59">
        <v>0</v>
      </c>
      <c r="N216" s="59">
        <v>0</v>
      </c>
      <c r="O216" s="59">
        <v>0</v>
      </c>
      <c r="P216" s="59"/>
      <c r="Q216" s="60">
        <v>140934.03908000002</v>
      </c>
    </row>
    <row r="217" spans="2:17" x14ac:dyDescent="0.2">
      <c r="F217" s="24"/>
      <c r="G217" s="82">
        <v>63574.5</v>
      </c>
      <c r="H217" s="83">
        <v>0</v>
      </c>
      <c r="I217" s="83">
        <v>44502.16</v>
      </c>
      <c r="J217" s="83">
        <v>0</v>
      </c>
      <c r="K217" s="83">
        <v>97.52</v>
      </c>
      <c r="L217" s="83">
        <v>0</v>
      </c>
      <c r="M217" s="83">
        <v>0</v>
      </c>
      <c r="N217" s="83">
        <v>0</v>
      </c>
      <c r="O217" s="83">
        <v>0</v>
      </c>
      <c r="P217" s="83">
        <v>0</v>
      </c>
      <c r="Q217" s="84">
        <f>SUM(G217:P217)</f>
        <v>108174.18000000001</v>
      </c>
    </row>
    <row r="218" spans="2:17" x14ac:dyDescent="0.2">
      <c r="F218" s="24"/>
    </row>
    <row r="219" spans="2:17" x14ac:dyDescent="0.2">
      <c r="C219" t="s">
        <v>89</v>
      </c>
      <c r="F219" s="24"/>
      <c r="G219" s="58">
        <v>146812.5</v>
      </c>
      <c r="H219" s="59">
        <v>0</v>
      </c>
      <c r="I219" s="59">
        <v>97923.9375</v>
      </c>
      <c r="J219" s="59">
        <v>0</v>
      </c>
      <c r="K219" s="59">
        <v>4254.3</v>
      </c>
      <c r="L219" s="59">
        <v>31363.5</v>
      </c>
      <c r="M219" s="59">
        <v>1348.5</v>
      </c>
      <c r="N219" s="59">
        <v>0</v>
      </c>
      <c r="O219" s="59">
        <v>0</v>
      </c>
      <c r="P219" s="59"/>
      <c r="Q219" s="60">
        <v>281702.73749999999</v>
      </c>
    </row>
    <row r="220" spans="2:17" x14ac:dyDescent="0.2">
      <c r="F220" s="24"/>
      <c r="G220" s="82">
        <v>84081.17</v>
      </c>
      <c r="H220" s="83">
        <v>0</v>
      </c>
      <c r="I220" s="83">
        <v>58855.51</v>
      </c>
      <c r="J220" s="83">
        <v>0</v>
      </c>
      <c r="K220" s="83">
        <v>0</v>
      </c>
      <c r="L220" s="83">
        <v>9072.65</v>
      </c>
      <c r="M220" s="83">
        <v>3.32</v>
      </c>
      <c r="N220" s="83">
        <v>0</v>
      </c>
      <c r="O220" s="83">
        <v>0</v>
      </c>
      <c r="P220" s="83">
        <v>0</v>
      </c>
      <c r="Q220" s="84">
        <f>SUM(G220:P220)</f>
        <v>152012.65</v>
      </c>
    </row>
    <row r="221" spans="2:17" x14ac:dyDescent="0.2">
      <c r="F221" s="24"/>
    </row>
    <row r="222" spans="2:17" x14ac:dyDescent="0.2">
      <c r="C222" t="s">
        <v>90</v>
      </c>
      <c r="F222" s="24"/>
      <c r="G222" s="58">
        <v>156888.68</v>
      </c>
      <c r="H222" s="59">
        <v>0</v>
      </c>
      <c r="I222" s="59">
        <v>104644.74956</v>
      </c>
      <c r="J222" s="59">
        <v>0</v>
      </c>
      <c r="K222" s="59">
        <v>1000.5</v>
      </c>
      <c r="L222" s="59">
        <v>1544250</v>
      </c>
      <c r="M222" s="59">
        <v>0</v>
      </c>
      <c r="N222" s="59">
        <v>3915</v>
      </c>
      <c r="O222" s="59">
        <v>0</v>
      </c>
      <c r="P222" s="59"/>
      <c r="Q222" s="60">
        <v>1810698.9295600001</v>
      </c>
    </row>
    <row r="223" spans="2:17" x14ac:dyDescent="0.2">
      <c r="F223" s="24"/>
      <c r="G223" s="82">
        <v>126563.22</v>
      </c>
      <c r="H223" s="83">
        <v>0</v>
      </c>
      <c r="I223" s="83">
        <v>88595.64</v>
      </c>
      <c r="J223" s="83">
        <v>0</v>
      </c>
      <c r="K223" s="83">
        <v>177.21</v>
      </c>
      <c r="L223" s="83">
        <v>952120.55</v>
      </c>
      <c r="M223" s="83">
        <v>4.2300000000000004</v>
      </c>
      <c r="N223" s="83">
        <v>242100.23</v>
      </c>
      <c r="O223" s="83">
        <v>0</v>
      </c>
      <c r="P223" s="83">
        <v>0</v>
      </c>
      <c r="Q223" s="84">
        <f>SUM(G223:P223)</f>
        <v>1409561.08</v>
      </c>
    </row>
    <row r="224" spans="2:17" x14ac:dyDescent="0.2">
      <c r="F224" s="24"/>
    </row>
    <row r="225" spans="2:18" x14ac:dyDescent="0.2">
      <c r="C225" t="s">
        <v>127</v>
      </c>
      <c r="F225" s="24"/>
      <c r="G225" s="58">
        <v>0</v>
      </c>
      <c r="H225" s="59">
        <v>0</v>
      </c>
      <c r="I225" s="59">
        <v>0</v>
      </c>
      <c r="J225" s="59">
        <v>0</v>
      </c>
      <c r="K225" s="59">
        <v>0</v>
      </c>
      <c r="L225" s="59">
        <v>70000</v>
      </c>
      <c r="M225" s="59">
        <v>0</v>
      </c>
      <c r="N225" s="59">
        <v>0</v>
      </c>
      <c r="O225" s="59">
        <v>0</v>
      </c>
      <c r="P225" s="116"/>
      <c r="Q225" s="60">
        <v>70000</v>
      </c>
    </row>
    <row r="226" spans="2:18" x14ac:dyDescent="0.2">
      <c r="F226" s="24"/>
      <c r="G226" s="82">
        <v>0</v>
      </c>
      <c r="H226" s="83">
        <v>0</v>
      </c>
      <c r="I226" s="83">
        <v>0</v>
      </c>
      <c r="J226" s="83">
        <v>0</v>
      </c>
      <c r="K226" s="83">
        <v>0</v>
      </c>
      <c r="L226" s="83">
        <v>116220</v>
      </c>
      <c r="M226" s="83">
        <v>0</v>
      </c>
      <c r="N226" s="83">
        <v>0</v>
      </c>
      <c r="O226" s="83">
        <v>0</v>
      </c>
      <c r="P226" s="117">
        <v>0</v>
      </c>
      <c r="Q226" s="84">
        <f>SUM(G226:P226)</f>
        <v>116220</v>
      </c>
    </row>
    <row r="227" spans="2:18" x14ac:dyDescent="0.2">
      <c r="F227" s="24"/>
      <c r="P227"/>
    </row>
    <row r="228" spans="2:18" x14ac:dyDescent="0.2">
      <c r="C228" t="s">
        <v>91</v>
      </c>
      <c r="F228" s="24"/>
      <c r="G228" s="58">
        <v>191236.788</v>
      </c>
      <c r="H228" s="59">
        <v>0</v>
      </c>
      <c r="I228" s="59">
        <v>127554.937596</v>
      </c>
      <c r="J228" s="59">
        <v>0</v>
      </c>
      <c r="K228" s="59">
        <v>8526</v>
      </c>
      <c r="L228" s="59">
        <v>78300</v>
      </c>
      <c r="M228" s="59">
        <v>4785</v>
      </c>
      <c r="N228" s="59">
        <v>0</v>
      </c>
      <c r="O228" s="59">
        <v>0</v>
      </c>
      <c r="P228" s="116"/>
      <c r="Q228" s="60">
        <v>410402.72559599997</v>
      </c>
    </row>
    <row r="229" spans="2:18" x14ac:dyDescent="0.2">
      <c r="F229" s="24"/>
      <c r="G229" s="82">
        <v>187432.25</v>
      </c>
      <c r="H229" s="83">
        <v>0</v>
      </c>
      <c r="I229" s="83">
        <v>133304.29</v>
      </c>
      <c r="J229" s="83">
        <v>47.31</v>
      </c>
      <c r="K229" s="83">
        <v>5092.55</v>
      </c>
      <c r="L229" s="83">
        <v>44814.67</v>
      </c>
      <c r="M229" s="83">
        <v>5273.29</v>
      </c>
      <c r="N229" s="83">
        <v>379.74</v>
      </c>
      <c r="O229" s="83">
        <v>0</v>
      </c>
      <c r="P229" s="117">
        <v>0</v>
      </c>
      <c r="Q229" s="84">
        <f>SUM(G229:P229)</f>
        <v>376344.1</v>
      </c>
    </row>
    <row r="230" spans="2:18" x14ac:dyDescent="0.2">
      <c r="F230" s="24"/>
      <c r="P230"/>
    </row>
    <row r="231" spans="2:18" s="14" customFormat="1" x14ac:dyDescent="0.2">
      <c r="D231" s="16"/>
      <c r="F231" s="49" t="s">
        <v>92</v>
      </c>
      <c r="G231" s="6">
        <f>G213+G216+G219+G222+G225+G228</f>
        <v>670401.99800000002</v>
      </c>
      <c r="H231" s="6">
        <f t="shared" ref="H231:Q231" si="14">H213+H216+H219+H222+H225+H228</f>
        <v>0</v>
      </c>
      <c r="I231" s="6">
        <f t="shared" si="14"/>
        <v>447158.13266600005</v>
      </c>
      <c r="J231" s="6">
        <f t="shared" si="14"/>
        <v>0</v>
      </c>
      <c r="K231" s="6">
        <f t="shared" si="14"/>
        <v>15868.8</v>
      </c>
      <c r="L231" s="6">
        <f t="shared" si="14"/>
        <v>2011013.5</v>
      </c>
      <c r="M231" s="6">
        <f t="shared" si="14"/>
        <v>6133.5</v>
      </c>
      <c r="N231" s="6">
        <f t="shared" si="14"/>
        <v>3915</v>
      </c>
      <c r="O231" s="6">
        <f t="shared" si="14"/>
        <v>0</v>
      </c>
      <c r="P231" s="6">
        <f t="shared" si="14"/>
        <v>0</v>
      </c>
      <c r="Q231" s="6">
        <f t="shared" si="14"/>
        <v>3154490.9306660001</v>
      </c>
    </row>
    <row r="232" spans="2:18" s="122" customFormat="1" x14ac:dyDescent="0.2">
      <c r="D232" s="115"/>
      <c r="F232" s="114" t="s">
        <v>142</v>
      </c>
      <c r="G232" s="113">
        <f>G214+G217+G220+G223+G226+G229</f>
        <v>557684.98</v>
      </c>
      <c r="H232" s="113">
        <f>H214+H217+H220+H223+H226+H229</f>
        <v>0</v>
      </c>
      <c r="I232" s="113">
        <f>I214+I217+I220+I223+I226+I229</f>
        <v>392481.25</v>
      </c>
      <c r="J232" s="113">
        <f>J214+J217+J220+J223+J226+J229</f>
        <v>47.31</v>
      </c>
      <c r="K232" s="113">
        <f>K214+K217+K220+K223+K226+K229</f>
        <v>5367.2800000000007</v>
      </c>
      <c r="L232" s="113">
        <f>L214+L217+L220+L223+L226+L229</f>
        <v>1296971.06</v>
      </c>
      <c r="M232" s="113">
        <f>M214+M217+M220+M223+M226+M229</f>
        <v>5280.84</v>
      </c>
      <c r="N232" s="113">
        <f>N214+N217+N220+N223+N226+N229</f>
        <v>242479.97</v>
      </c>
      <c r="O232" s="113">
        <f>O214+O217+O220+O223+O226+O229</f>
        <v>0</v>
      </c>
      <c r="P232" s="113">
        <f>P214+P217+P220+P223+P226+P229</f>
        <v>0</v>
      </c>
      <c r="Q232" s="113">
        <f>Q214+Q217+Q220+Q223+Q226+Q229</f>
        <v>2500312.69</v>
      </c>
      <c r="R232" s="75"/>
    </row>
    <row r="233" spans="2:18" s="14" customFormat="1" x14ac:dyDescent="0.2">
      <c r="D233" s="16"/>
      <c r="F233" s="49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</row>
    <row r="234" spans="2:18" x14ac:dyDescent="0.2">
      <c r="F234" s="24"/>
    </row>
    <row r="235" spans="2:18" x14ac:dyDescent="0.2">
      <c r="B235" t="s">
        <v>128</v>
      </c>
      <c r="F235" s="24"/>
    </row>
    <row r="236" spans="2:18" x14ac:dyDescent="0.2">
      <c r="F236" s="55" t="s">
        <v>149</v>
      </c>
    </row>
    <row r="237" spans="2:18" x14ac:dyDescent="0.2">
      <c r="B237" t="s">
        <v>129</v>
      </c>
      <c r="C237" t="s">
        <v>130</v>
      </c>
      <c r="F237" s="24"/>
      <c r="G237" s="58">
        <v>234027.87000000002</v>
      </c>
      <c r="H237" s="59">
        <v>0</v>
      </c>
      <c r="I237" s="59">
        <v>156096.58929000003</v>
      </c>
      <c r="J237" s="59">
        <v>0</v>
      </c>
      <c r="K237" s="59">
        <v>11780</v>
      </c>
      <c r="L237" s="59">
        <v>50000</v>
      </c>
      <c r="M237" s="59">
        <v>5000</v>
      </c>
      <c r="N237" s="59">
        <v>455000</v>
      </c>
      <c r="O237" s="59">
        <v>0</v>
      </c>
      <c r="P237" s="59"/>
      <c r="Q237" s="60">
        <v>911904.45929000003</v>
      </c>
    </row>
    <row r="238" spans="2:18" s="81" customFormat="1" x14ac:dyDescent="0.2">
      <c r="F238" s="134"/>
      <c r="G238" s="82">
        <v>181872.6</v>
      </c>
      <c r="H238" s="83">
        <v>159.94999999999999</v>
      </c>
      <c r="I238" s="83">
        <v>124774.86</v>
      </c>
      <c r="J238" s="83">
        <v>2164.54</v>
      </c>
      <c r="K238" s="83">
        <v>4783.05</v>
      </c>
      <c r="L238" s="83">
        <v>28381.91</v>
      </c>
      <c r="M238" s="83">
        <v>82529.009999999995</v>
      </c>
      <c r="N238" s="83">
        <v>572996.74</v>
      </c>
      <c r="O238" s="83">
        <v>0</v>
      </c>
      <c r="P238" s="83">
        <v>0</v>
      </c>
      <c r="Q238" s="84">
        <f>SUM(G238:P238)</f>
        <v>997662.65999999992</v>
      </c>
      <c r="R238" s="147"/>
    </row>
    <row r="239" spans="2:18" x14ac:dyDescent="0.2">
      <c r="F239" s="24"/>
    </row>
    <row r="240" spans="2:18" x14ac:dyDescent="0.2">
      <c r="B240" t="s">
        <v>131</v>
      </c>
      <c r="C240" t="s">
        <v>132</v>
      </c>
      <c r="F240" s="24"/>
      <c r="G240" s="58">
        <v>127748.7</v>
      </c>
      <c r="H240" s="59">
        <v>14400</v>
      </c>
      <c r="I240" s="59">
        <v>94813.1829</v>
      </c>
      <c r="J240" s="59">
        <v>0</v>
      </c>
      <c r="K240" s="59">
        <v>12000</v>
      </c>
      <c r="L240" s="59">
        <v>192220</v>
      </c>
      <c r="M240" s="59">
        <v>0</v>
      </c>
      <c r="N240" s="59">
        <v>0</v>
      </c>
      <c r="O240" s="59">
        <v>412500</v>
      </c>
      <c r="P240" s="116"/>
      <c r="Q240" s="60">
        <v>853681.88290000008</v>
      </c>
    </row>
    <row r="241" spans="2:18" s="81" customFormat="1" x14ac:dyDescent="0.2">
      <c r="F241" s="134"/>
      <c r="G241" s="82">
        <v>63529.83</v>
      </c>
      <c r="H241" s="83">
        <v>0</v>
      </c>
      <c r="I241" s="83">
        <v>44132.43</v>
      </c>
      <c r="J241" s="83">
        <v>23783.93</v>
      </c>
      <c r="K241" s="83">
        <v>4046.78</v>
      </c>
      <c r="L241" s="83">
        <v>146763.41</v>
      </c>
      <c r="M241" s="83">
        <v>1001.47</v>
      </c>
      <c r="N241" s="83">
        <v>14088.03</v>
      </c>
      <c r="O241" s="83">
        <v>353377.91</v>
      </c>
      <c r="P241" s="83">
        <v>0</v>
      </c>
      <c r="Q241" s="84">
        <f>SUM(G241:P241)</f>
        <v>650723.79</v>
      </c>
      <c r="R241" s="147"/>
    </row>
    <row r="242" spans="2:18" s="29" customFormat="1" x14ac:dyDescent="0.2">
      <c r="F242" s="24"/>
      <c r="G242" s="129"/>
      <c r="H242" s="129"/>
      <c r="I242" s="129"/>
      <c r="J242" s="129"/>
      <c r="K242" s="129"/>
      <c r="L242" s="129"/>
      <c r="M242" s="129"/>
      <c r="N242" s="129"/>
      <c r="O242" s="129"/>
      <c r="P242" s="52"/>
      <c r="Q242" s="129"/>
      <c r="R242" s="32"/>
    </row>
    <row r="243" spans="2:18" x14ac:dyDescent="0.2">
      <c r="B243" t="s">
        <v>147</v>
      </c>
      <c r="C243" t="s">
        <v>148</v>
      </c>
      <c r="F243" s="24"/>
      <c r="G243" s="58">
        <v>0</v>
      </c>
      <c r="H243" s="59">
        <v>0</v>
      </c>
      <c r="I243" s="59">
        <v>0</v>
      </c>
      <c r="J243" s="59">
        <v>0</v>
      </c>
      <c r="K243" s="59">
        <v>0</v>
      </c>
      <c r="L243" s="59">
        <v>0</v>
      </c>
      <c r="M243" s="59">
        <v>0</v>
      </c>
      <c r="N243" s="59">
        <v>0</v>
      </c>
      <c r="O243" s="59">
        <v>0</v>
      </c>
      <c r="P243" s="116">
        <v>0</v>
      </c>
      <c r="Q243" s="60">
        <v>0</v>
      </c>
    </row>
    <row r="244" spans="2:18" s="81" customFormat="1" x14ac:dyDescent="0.2">
      <c r="F244" s="134"/>
      <c r="G244" s="82">
        <v>61120.42</v>
      </c>
      <c r="H244" s="83">
        <v>0</v>
      </c>
      <c r="I244" s="83">
        <v>43244.44</v>
      </c>
      <c r="J244" s="83">
        <v>24.79</v>
      </c>
      <c r="K244" s="83">
        <v>4614.96</v>
      </c>
      <c r="L244" s="83">
        <v>53395.46</v>
      </c>
      <c r="M244" s="83">
        <v>1099.52</v>
      </c>
      <c r="N244" s="83">
        <v>7405.28</v>
      </c>
      <c r="O244" s="83">
        <v>0</v>
      </c>
      <c r="P244" s="83">
        <v>0</v>
      </c>
      <c r="Q244" s="84">
        <f>SUM(G244:P244)</f>
        <v>170904.87</v>
      </c>
      <c r="R244" s="147"/>
    </row>
    <row r="245" spans="2:18" s="29" customFormat="1" x14ac:dyDescent="0.2">
      <c r="F245" s="24"/>
      <c r="G245" s="129"/>
      <c r="H245" s="129"/>
      <c r="I245" s="129"/>
      <c r="J245" s="129"/>
      <c r="K245" s="129"/>
      <c r="L245" s="129"/>
      <c r="M245" s="129"/>
      <c r="N245" s="129"/>
      <c r="O245" s="129"/>
      <c r="P245" s="52"/>
      <c r="Q245" s="129"/>
      <c r="R245" s="32"/>
    </row>
    <row r="246" spans="2:18" s="14" customFormat="1" x14ac:dyDescent="0.2">
      <c r="D246" s="16"/>
      <c r="F246" s="16" t="s">
        <v>133</v>
      </c>
      <c r="G246" s="6">
        <f t="shared" ref="G246:Q246" si="15">G237+G240+G243</f>
        <v>361776.57</v>
      </c>
      <c r="H246" s="6">
        <f t="shared" si="15"/>
        <v>14400</v>
      </c>
      <c r="I246" s="6">
        <f t="shared" si="15"/>
        <v>250909.77219000005</v>
      </c>
      <c r="J246" s="6">
        <f t="shared" si="15"/>
        <v>0</v>
      </c>
      <c r="K246" s="6">
        <f t="shared" si="15"/>
        <v>23780</v>
      </c>
      <c r="L246" s="6">
        <f t="shared" si="15"/>
        <v>242220</v>
      </c>
      <c r="M246" s="6">
        <f t="shared" si="15"/>
        <v>5000</v>
      </c>
      <c r="N246" s="6">
        <f t="shared" si="15"/>
        <v>455000</v>
      </c>
      <c r="O246" s="6">
        <f t="shared" si="15"/>
        <v>412500</v>
      </c>
      <c r="P246" s="6">
        <f t="shared" si="15"/>
        <v>0</v>
      </c>
      <c r="Q246" s="6">
        <f t="shared" si="15"/>
        <v>1765586.3421900002</v>
      </c>
    </row>
    <row r="247" spans="2:18" s="122" customFormat="1" x14ac:dyDescent="0.2">
      <c r="D247" s="115"/>
      <c r="F247" s="114" t="s">
        <v>142</v>
      </c>
      <c r="G247" s="113">
        <f>G238+G241+G244</f>
        <v>306522.84999999998</v>
      </c>
      <c r="H247" s="113">
        <f>H238+H241+H244</f>
        <v>159.94999999999999</v>
      </c>
      <c r="I247" s="113">
        <f>I238+I241+I244</f>
        <v>212151.73</v>
      </c>
      <c r="J247" s="113">
        <f>J238+J241+J244</f>
        <v>25973.260000000002</v>
      </c>
      <c r="K247" s="113">
        <f>K238+K241+K244</f>
        <v>13444.79</v>
      </c>
      <c r="L247" s="113">
        <f>L238+L241+L244</f>
        <v>228540.78</v>
      </c>
      <c r="M247" s="113">
        <f>M238+M241+M244</f>
        <v>84630</v>
      </c>
      <c r="N247" s="113">
        <f>N238+N241+N244</f>
        <v>594490.05000000005</v>
      </c>
      <c r="O247" s="113">
        <f>O238+O241+O244</f>
        <v>353377.91</v>
      </c>
      <c r="P247" s="113">
        <f>P238+P241+P244</f>
        <v>0</v>
      </c>
      <c r="Q247" s="113">
        <f>Q238+Q241+Q244</f>
        <v>1819291.3199999998</v>
      </c>
      <c r="R247" s="75"/>
    </row>
    <row r="248" spans="2:18" s="14" customFormat="1" x14ac:dyDescent="0.2">
      <c r="D248" s="16"/>
      <c r="F248" s="1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</row>
    <row r="249" spans="2:18" s="14" customFormat="1" x14ac:dyDescent="0.2">
      <c r="D249" s="16"/>
      <c r="F249" s="16" t="s">
        <v>144</v>
      </c>
      <c r="G249" s="6">
        <f t="shared" ref="G249:Q249" si="16">G58+G126+G138+G150+G207+G231+G246</f>
        <v>8308047.3090000004</v>
      </c>
      <c r="H249" s="6">
        <f t="shared" si="16"/>
        <v>464273.74</v>
      </c>
      <c r="I249" s="6">
        <f t="shared" si="16"/>
        <v>5832916.2416830007</v>
      </c>
      <c r="J249" s="6">
        <f t="shared" si="16"/>
        <v>3629471.0900000003</v>
      </c>
      <c r="K249" s="6">
        <f t="shared" si="16"/>
        <v>421620.8</v>
      </c>
      <c r="L249" s="6">
        <f t="shared" si="16"/>
        <v>12945995.5</v>
      </c>
      <c r="M249" s="6">
        <f t="shared" si="16"/>
        <v>187761.5</v>
      </c>
      <c r="N249" s="6">
        <f t="shared" si="16"/>
        <v>1597321.5</v>
      </c>
      <c r="O249" s="6">
        <f t="shared" si="16"/>
        <v>65524385.273773074</v>
      </c>
      <c r="P249" s="6">
        <f t="shared" si="16"/>
        <v>-351356.46</v>
      </c>
      <c r="Q249" s="6">
        <f t="shared" si="16"/>
        <v>98560436.494456083</v>
      </c>
    </row>
    <row r="250" spans="2:18" s="122" customFormat="1" x14ac:dyDescent="0.2">
      <c r="D250" s="115"/>
      <c r="F250" s="114" t="s">
        <v>145</v>
      </c>
      <c r="G250" s="113">
        <f t="shared" ref="G250:Q250" si="17">G59+G127+G139+G151+G208+G232+G247</f>
        <v>7211461.1400000006</v>
      </c>
      <c r="H250" s="113">
        <f t="shared" si="17"/>
        <v>319631.07</v>
      </c>
      <c r="I250" s="113">
        <f t="shared" si="17"/>
        <v>5287002.9000000004</v>
      </c>
      <c r="J250" s="113">
        <f t="shared" si="17"/>
        <v>3021516.4</v>
      </c>
      <c r="K250" s="113">
        <f t="shared" si="17"/>
        <v>279380.36</v>
      </c>
      <c r="L250" s="113">
        <f t="shared" si="17"/>
        <v>14366630.639999999</v>
      </c>
      <c r="M250" s="113">
        <f t="shared" si="17"/>
        <v>243452.06999999998</v>
      </c>
      <c r="N250" s="113">
        <f t="shared" si="17"/>
        <v>1039766.78</v>
      </c>
      <c r="O250" s="113">
        <f t="shared" si="17"/>
        <v>69518154.200000003</v>
      </c>
      <c r="P250" s="113">
        <f t="shared" si="17"/>
        <v>-353102.98</v>
      </c>
      <c r="Q250" s="113">
        <f t="shared" si="17"/>
        <v>100933892.58</v>
      </c>
      <c r="R250" s="75"/>
    </row>
    <row r="251" spans="2:18" x14ac:dyDescent="0.2">
      <c r="O251" s="146">
        <f>O250/Q250</f>
        <v>0.68874936280595789</v>
      </c>
    </row>
    <row r="254" spans="2:18" x14ac:dyDescent="0.2">
      <c r="G254"/>
      <c r="H254"/>
      <c r="I254"/>
      <c r="J254"/>
      <c r="K254"/>
      <c r="L254"/>
      <c r="M254" s="39" t="s">
        <v>150</v>
      </c>
      <c r="P254"/>
    </row>
    <row r="255" spans="2:18" x14ac:dyDescent="0.2">
      <c r="G255"/>
      <c r="H255"/>
      <c r="I255"/>
      <c r="J255"/>
      <c r="K255"/>
      <c r="L255"/>
      <c r="M255" s="139" t="s">
        <v>153</v>
      </c>
      <c r="P255"/>
    </row>
    <row r="256" spans="2:18" s="20" customFormat="1" x14ac:dyDescent="0.2">
      <c r="M256" s="139" t="s">
        <v>155</v>
      </c>
      <c r="N256" s="2"/>
      <c r="Q256" s="2"/>
    </row>
    <row r="257" spans="13:17" s="20" customFormat="1" x14ac:dyDescent="0.2">
      <c r="M257" s="139" t="s">
        <v>157</v>
      </c>
      <c r="N257" s="2"/>
      <c r="Q257" s="2"/>
    </row>
    <row r="258" spans="13:17" s="20" customFormat="1" x14ac:dyDescent="0.2">
      <c r="M258" s="139" t="s">
        <v>159</v>
      </c>
      <c r="N258" s="2"/>
      <c r="Q258" s="2"/>
    </row>
    <row r="259" spans="13:17" s="20" customFormat="1" x14ac:dyDescent="0.2">
      <c r="M259" s="139" t="s">
        <v>169</v>
      </c>
      <c r="N259" s="2"/>
      <c r="Q259" s="2"/>
    </row>
    <row r="260" spans="13:17" s="20" customFormat="1" x14ac:dyDescent="0.2">
      <c r="M260" s="139" t="s">
        <v>172</v>
      </c>
      <c r="N260" s="2"/>
      <c r="Q260" s="2"/>
    </row>
    <row r="261" spans="13:17" s="20" customFormat="1" x14ac:dyDescent="0.2">
      <c r="M261" s="142" t="s">
        <v>173</v>
      </c>
      <c r="N261" s="2"/>
      <c r="Q261" s="2"/>
    </row>
    <row r="262" spans="13:17" x14ac:dyDescent="0.2">
      <c r="M262" s="139"/>
      <c r="O262" s="20"/>
      <c r="P262" s="20"/>
    </row>
    <row r="263" spans="13:17" x14ac:dyDescent="0.2">
      <c r="M263" s="139"/>
    </row>
    <row r="264" spans="13:17" x14ac:dyDescent="0.2">
      <c r="M264" s="131"/>
    </row>
    <row r="266" spans="13:17" x14ac:dyDescent="0.2">
      <c r="M266" s="132"/>
    </row>
  </sheetData>
  <mergeCells count="2">
    <mergeCell ref="C7:E7"/>
    <mergeCell ref="G2:G4"/>
  </mergeCells>
  <pageMargins left="0.7" right="0.2" top="0.5" bottom="0.5" header="0.3" footer="0.3"/>
  <pageSetup paperSize="17" scale="70" orientation="landscape" r:id="rId1"/>
  <headerFooter>
    <oddHeader>&amp;R&amp;G</oddHeader>
    <oddFooter>&amp;C&amp;P of &amp;N&amp;R&amp;G</oddFooter>
  </headerFooter>
  <rowBreaks count="3" manualBreakCount="3">
    <brk id="62" max="16383" man="1"/>
    <brk id="153" max="16383" man="1"/>
    <brk id="210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10"/>
  <sheetViews>
    <sheetView showGridLines="0" tabSelected="1" topLeftCell="A7" zoomScale="115" zoomScaleNormal="115" workbookViewId="0">
      <pane ySplit="1" topLeftCell="A31" activePane="bottomLeft" state="frozen"/>
      <selection activeCell="J7" sqref="J7"/>
      <selection pane="bottomLeft" activeCell="S205" sqref="S205"/>
    </sheetView>
  </sheetViews>
  <sheetFormatPr defaultRowHeight="12.75" x14ac:dyDescent="0.2"/>
  <cols>
    <col min="1" max="1" width="1.7109375" customWidth="1"/>
    <col min="2" max="2" width="9.5703125" customWidth="1"/>
    <col min="3" max="3" width="16.140625" customWidth="1"/>
    <col min="4" max="5" width="3.42578125" customWidth="1"/>
    <col min="6" max="6" width="31.28515625" customWidth="1"/>
    <col min="7" max="7" width="15.85546875" customWidth="1"/>
    <col min="8" max="8" width="15.28515625" style="2" customWidth="1"/>
    <col min="9" max="9" width="16.5703125" style="2" customWidth="1"/>
    <col min="10" max="10" width="16.42578125" style="2" customWidth="1"/>
    <col min="11" max="11" width="15.42578125" style="2" customWidth="1"/>
    <col min="12" max="12" width="18.42578125" style="2" customWidth="1"/>
    <col min="13" max="13" width="20" style="2" customWidth="1"/>
    <col min="14" max="14" width="13.42578125" style="2" customWidth="1"/>
    <col min="15" max="15" width="15.42578125" style="2" customWidth="1"/>
    <col min="16" max="16" width="14.7109375" style="2" customWidth="1"/>
    <col min="17" max="17" width="12.5703125" style="2" customWidth="1"/>
    <col min="18" max="18" width="16.7109375" style="2" customWidth="1"/>
    <col min="19" max="19" width="5" style="20" customWidth="1"/>
    <col min="20" max="20" width="42.7109375" customWidth="1"/>
  </cols>
  <sheetData>
    <row r="2" spans="2:20" ht="23.25" x14ac:dyDescent="0.35">
      <c r="B2" s="38" t="s">
        <v>134</v>
      </c>
      <c r="C2" s="1"/>
      <c r="H2" s="150" t="s">
        <v>136</v>
      </c>
      <c r="I2" s="40" t="s">
        <v>137</v>
      </c>
      <c r="J2" s="41"/>
      <c r="K2" s="41"/>
      <c r="L2" s="48"/>
    </row>
    <row r="3" spans="2:20" ht="15" x14ac:dyDescent="0.2">
      <c r="B3" s="39" t="s">
        <v>135</v>
      </c>
      <c r="C3" s="3"/>
      <c r="G3" s="4"/>
      <c r="H3" s="151"/>
      <c r="I3" s="42" t="s">
        <v>138</v>
      </c>
      <c r="J3" s="43"/>
      <c r="K3" s="43"/>
      <c r="L3" s="44"/>
    </row>
    <row r="4" spans="2:20" ht="15" x14ac:dyDescent="0.2">
      <c r="B4" s="39"/>
      <c r="C4" s="3"/>
      <c r="G4" s="4"/>
      <c r="H4" s="152"/>
      <c r="I4" s="45" t="s">
        <v>139</v>
      </c>
      <c r="J4" s="46"/>
      <c r="K4" s="46"/>
      <c r="L4" s="47"/>
    </row>
    <row r="5" spans="2:20" ht="15" x14ac:dyDescent="0.2">
      <c r="B5" s="3" t="s">
        <v>0</v>
      </c>
      <c r="C5" s="3"/>
      <c r="G5" s="4"/>
      <c r="H5" s="5"/>
      <c r="I5" s="5"/>
    </row>
    <row r="6" spans="2:20" ht="36.75" customHeight="1" thickBot="1" x14ac:dyDescent="0.25">
      <c r="H6" s="6" t="s">
        <v>1</v>
      </c>
    </row>
    <row r="7" spans="2:20" ht="47.25" thickBot="1" x14ac:dyDescent="0.25">
      <c r="B7" t="s">
        <v>2</v>
      </c>
      <c r="C7" t="s">
        <v>3</v>
      </c>
      <c r="D7" s="149" t="s">
        <v>4</v>
      </c>
      <c r="E7" s="149"/>
      <c r="F7" s="149"/>
      <c r="G7" s="54" t="s">
        <v>5</v>
      </c>
      <c r="H7" s="53" t="s">
        <v>6</v>
      </c>
      <c r="I7" s="8" t="s">
        <v>7</v>
      </c>
      <c r="J7" s="8" t="s">
        <v>8</v>
      </c>
      <c r="K7" s="8" t="s">
        <v>9</v>
      </c>
      <c r="L7" s="9" t="s">
        <v>10</v>
      </c>
      <c r="M7" s="8" t="s">
        <v>11</v>
      </c>
      <c r="N7" s="8" t="s">
        <v>12</v>
      </c>
      <c r="O7" s="8" t="s">
        <v>13</v>
      </c>
      <c r="P7" s="8" t="s">
        <v>14</v>
      </c>
      <c r="Q7" s="8" t="s">
        <v>15</v>
      </c>
      <c r="R7" s="10" t="s">
        <v>16</v>
      </c>
      <c r="S7" s="11"/>
      <c r="T7" s="11"/>
    </row>
    <row r="8" spans="2:20" x14ac:dyDescent="0.2">
      <c r="B8" t="s">
        <v>17</v>
      </c>
      <c r="G8" s="31"/>
    </row>
    <row r="9" spans="2:20" x14ac:dyDescent="0.2">
      <c r="G9" s="55" t="s">
        <v>149</v>
      </c>
    </row>
    <row r="10" spans="2:20" x14ac:dyDescent="0.2">
      <c r="B10" t="s">
        <v>18</v>
      </c>
      <c r="C10" s="31"/>
      <c r="D10" s="31" t="s">
        <v>19</v>
      </c>
      <c r="G10" s="24"/>
      <c r="H10" s="58">
        <v>20220.79</v>
      </c>
      <c r="I10" s="59">
        <v>1600</v>
      </c>
      <c r="J10" s="59">
        <v>14554.466930000002</v>
      </c>
      <c r="K10" s="59">
        <v>5000</v>
      </c>
      <c r="L10" s="59">
        <v>1000</v>
      </c>
      <c r="M10" s="59">
        <v>1000</v>
      </c>
      <c r="N10" s="59">
        <v>500</v>
      </c>
      <c r="O10" s="59">
        <v>500</v>
      </c>
      <c r="P10" s="59">
        <v>239103.35999999999</v>
      </c>
      <c r="Q10" s="59">
        <v>0</v>
      </c>
      <c r="R10" s="60">
        <v>283478.61693000002</v>
      </c>
    </row>
    <row r="11" spans="2:20" x14ac:dyDescent="0.2">
      <c r="C11" s="31"/>
      <c r="D11" s="31"/>
      <c r="G11" s="24"/>
      <c r="H11" s="82">
        <v>9824</v>
      </c>
      <c r="I11" s="83">
        <v>0</v>
      </c>
      <c r="J11" s="83">
        <v>6887.1</v>
      </c>
      <c r="K11" s="83">
        <v>2354.4699999999998</v>
      </c>
      <c r="L11" s="83">
        <v>753.45</v>
      </c>
      <c r="M11" s="83">
        <v>4.46</v>
      </c>
      <c r="N11" s="83">
        <v>2539.19</v>
      </c>
      <c r="O11" s="83">
        <v>13.79</v>
      </c>
      <c r="P11" s="83">
        <v>180682.88</v>
      </c>
      <c r="Q11" s="83">
        <v>0</v>
      </c>
      <c r="R11" s="84">
        <f>SUM(H11:Q11)</f>
        <v>203059.34</v>
      </c>
    </row>
    <row r="12" spans="2:20" x14ac:dyDescent="0.2">
      <c r="D12" s="31"/>
      <c r="G12" s="24"/>
    </row>
    <row r="13" spans="2:20" x14ac:dyDescent="0.2">
      <c r="B13" t="s">
        <v>20</v>
      </c>
      <c r="D13" t="s">
        <v>21</v>
      </c>
      <c r="G13" s="24"/>
      <c r="H13" s="58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0</v>
      </c>
      <c r="Q13" s="59">
        <v>0</v>
      </c>
      <c r="R13" s="60">
        <v>0</v>
      </c>
    </row>
    <row r="14" spans="2:20" x14ac:dyDescent="0.2">
      <c r="G14" s="24"/>
      <c r="H14" s="82"/>
      <c r="I14" s="83"/>
      <c r="J14" s="83"/>
      <c r="K14" s="83"/>
      <c r="L14" s="83"/>
      <c r="M14" s="83"/>
      <c r="N14" s="83"/>
      <c r="O14" s="83"/>
      <c r="P14" s="83"/>
      <c r="Q14" s="83"/>
      <c r="R14" s="84">
        <f>SUM(H14:Q14)</f>
        <v>0</v>
      </c>
    </row>
    <row r="15" spans="2:20" x14ac:dyDescent="0.2">
      <c r="G15" s="24"/>
    </row>
    <row r="16" spans="2:20" x14ac:dyDescent="0.2">
      <c r="B16" t="s">
        <v>20</v>
      </c>
      <c r="D16" t="s">
        <v>22</v>
      </c>
      <c r="G16" s="24"/>
      <c r="H16" s="58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60">
        <v>0</v>
      </c>
    </row>
    <row r="17" spans="2:20" x14ac:dyDescent="0.2">
      <c r="G17" s="24"/>
      <c r="H17" s="82"/>
      <c r="I17" s="83"/>
      <c r="J17" s="83"/>
      <c r="K17" s="83"/>
      <c r="L17" s="83"/>
      <c r="M17" s="83"/>
      <c r="N17" s="83"/>
      <c r="O17" s="83"/>
      <c r="P17" s="83"/>
      <c r="Q17" s="83"/>
      <c r="R17" s="84">
        <f>SUM(H17:Q17)</f>
        <v>0</v>
      </c>
    </row>
    <row r="18" spans="2:20" x14ac:dyDescent="0.2">
      <c r="G18" s="24"/>
    </row>
    <row r="19" spans="2:20" x14ac:dyDescent="0.2">
      <c r="B19" t="s">
        <v>20</v>
      </c>
      <c r="D19" t="s">
        <v>23</v>
      </c>
      <c r="G19" s="24"/>
      <c r="H19" s="58">
        <v>30815.22</v>
      </c>
      <c r="I19" s="59">
        <v>12006</v>
      </c>
      <c r="J19" s="59">
        <v>28561.753740000004</v>
      </c>
      <c r="K19" s="59">
        <v>41178.94</v>
      </c>
      <c r="L19" s="59">
        <v>2500</v>
      </c>
      <c r="M19" s="59">
        <v>280000</v>
      </c>
      <c r="N19" s="59">
        <v>0</v>
      </c>
      <c r="O19" s="59">
        <v>15000</v>
      </c>
      <c r="P19" s="59">
        <v>2227305</v>
      </c>
      <c r="Q19" s="59">
        <v>0</v>
      </c>
      <c r="R19" s="60">
        <v>2637366.9137399998</v>
      </c>
    </row>
    <row r="20" spans="2:20" x14ac:dyDescent="0.2">
      <c r="G20" s="24"/>
      <c r="H20" s="82">
        <v>22470.34</v>
      </c>
      <c r="I20" s="83">
        <v>6269.22</v>
      </c>
      <c r="J20" s="83">
        <v>20146.509999999998</v>
      </c>
      <c r="K20" s="83">
        <v>38545.11</v>
      </c>
      <c r="L20" s="83">
        <v>973.36</v>
      </c>
      <c r="M20" s="83">
        <v>333825.84999999998</v>
      </c>
      <c r="N20" s="83">
        <v>634.35</v>
      </c>
      <c r="O20" s="83">
        <v>74.81</v>
      </c>
      <c r="P20" s="83">
        <v>2672537.13</v>
      </c>
      <c r="Q20" s="83">
        <v>0</v>
      </c>
      <c r="R20" s="84">
        <f>SUM(H20:Q20)</f>
        <v>3095476.6799999997</v>
      </c>
    </row>
    <row r="21" spans="2:20" x14ac:dyDescent="0.2">
      <c r="G21" s="24"/>
    </row>
    <row r="22" spans="2:20" x14ac:dyDescent="0.2">
      <c r="B22" t="s">
        <v>20</v>
      </c>
      <c r="D22" t="s">
        <v>24</v>
      </c>
      <c r="G22" s="24"/>
      <c r="H22" s="58">
        <v>43503.840000000004</v>
      </c>
      <c r="I22" s="59">
        <v>14007</v>
      </c>
      <c r="J22" s="59">
        <v>38359.730280000003</v>
      </c>
      <c r="K22" s="59">
        <v>225000</v>
      </c>
      <c r="L22" s="59">
        <v>5400</v>
      </c>
      <c r="M22" s="59">
        <v>18000</v>
      </c>
      <c r="N22" s="59">
        <v>17200</v>
      </c>
      <c r="O22" s="59">
        <v>4000</v>
      </c>
      <c r="P22" s="59">
        <v>2055250</v>
      </c>
      <c r="Q22" s="59">
        <v>0</v>
      </c>
      <c r="R22" s="60">
        <v>2420720.5702800001</v>
      </c>
    </row>
    <row r="23" spans="2:20" x14ac:dyDescent="0.2">
      <c r="G23" s="24"/>
      <c r="H23" s="82">
        <v>32227.9</v>
      </c>
      <c r="I23" s="83">
        <v>7815.91</v>
      </c>
      <c r="J23" s="83">
        <v>28075.360000000001</v>
      </c>
      <c r="K23" s="83">
        <v>208195.77</v>
      </c>
      <c r="L23" s="83">
        <v>1015.52</v>
      </c>
      <c r="M23" s="83">
        <v>3679.17</v>
      </c>
      <c r="N23" s="83">
        <v>766.54</v>
      </c>
      <c r="O23" s="83">
        <v>25.97</v>
      </c>
      <c r="P23" s="83">
        <v>1675300</v>
      </c>
      <c r="Q23" s="83">
        <v>0</v>
      </c>
      <c r="R23" s="84">
        <f>SUM(H23:Q23)</f>
        <v>1957102.14</v>
      </c>
    </row>
    <row r="24" spans="2:20" x14ac:dyDescent="0.2">
      <c r="G24" s="24"/>
    </row>
    <row r="25" spans="2:20" x14ac:dyDescent="0.2">
      <c r="B25" t="s">
        <v>20</v>
      </c>
      <c r="D25" t="s">
        <v>25</v>
      </c>
      <c r="G25" s="24"/>
      <c r="H25" s="58">
        <v>14825.279999999999</v>
      </c>
      <c r="I25" s="59">
        <v>1600</v>
      </c>
      <c r="J25" s="59">
        <v>10955.661760000001</v>
      </c>
      <c r="K25" s="59">
        <v>103450.42</v>
      </c>
      <c r="L25" s="59">
        <v>300</v>
      </c>
      <c r="M25" s="59">
        <v>20000</v>
      </c>
      <c r="N25" s="59">
        <v>500</v>
      </c>
      <c r="O25" s="59">
        <v>300</v>
      </c>
      <c r="P25" s="59">
        <v>377391</v>
      </c>
      <c r="Q25" s="59">
        <v>0</v>
      </c>
      <c r="R25" s="60">
        <v>529322.36176</v>
      </c>
    </row>
    <row r="26" spans="2:20" x14ac:dyDescent="0.2">
      <c r="G26" s="24"/>
      <c r="H26" s="82">
        <v>11260.75</v>
      </c>
      <c r="I26" s="83">
        <v>2570.39</v>
      </c>
      <c r="J26" s="83">
        <v>9693.3799999999992</v>
      </c>
      <c r="K26" s="83">
        <v>96506.79</v>
      </c>
      <c r="L26" s="83">
        <v>354.53</v>
      </c>
      <c r="M26" s="83">
        <v>13102</v>
      </c>
      <c r="N26" s="83">
        <v>333.56</v>
      </c>
      <c r="O26" s="83">
        <v>8.69</v>
      </c>
      <c r="P26" s="83">
        <v>362785.83</v>
      </c>
      <c r="Q26" s="83">
        <v>-10557.74</v>
      </c>
      <c r="R26" s="84">
        <f>SUM(H26:Q26)</f>
        <v>486058.18000000005</v>
      </c>
      <c r="S26" s="139" t="s">
        <v>152</v>
      </c>
      <c r="T26" s="142"/>
    </row>
    <row r="27" spans="2:20" x14ac:dyDescent="0.2">
      <c r="G27" s="24"/>
    </row>
    <row r="28" spans="2:20" x14ac:dyDescent="0.2">
      <c r="B28" t="s">
        <v>20</v>
      </c>
      <c r="D28" t="s">
        <v>26</v>
      </c>
      <c r="G28" s="24"/>
      <c r="H28" s="58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16650</v>
      </c>
      <c r="Q28" s="59">
        <v>0</v>
      </c>
      <c r="R28" s="60">
        <v>16650</v>
      </c>
    </row>
    <row r="29" spans="2:20" x14ac:dyDescent="0.2">
      <c r="G29" s="24"/>
      <c r="H29" s="82"/>
      <c r="I29" s="83"/>
      <c r="J29" s="83"/>
      <c r="K29" s="83"/>
      <c r="L29" s="83"/>
      <c r="M29" s="83"/>
      <c r="N29" s="83"/>
      <c r="O29" s="83"/>
      <c r="P29" s="83"/>
      <c r="Q29" s="83"/>
      <c r="R29" s="84">
        <f>SUM(H29:Q29)</f>
        <v>0</v>
      </c>
    </row>
    <row r="30" spans="2:20" x14ac:dyDescent="0.2">
      <c r="G30" s="24"/>
    </row>
    <row r="31" spans="2:20" x14ac:dyDescent="0.2">
      <c r="B31" t="s">
        <v>20</v>
      </c>
      <c r="D31" t="s">
        <v>27</v>
      </c>
      <c r="G31" s="24"/>
      <c r="H31" s="58">
        <v>0</v>
      </c>
      <c r="I31" s="59">
        <v>0</v>
      </c>
      <c r="J31" s="59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60">
        <v>0</v>
      </c>
    </row>
    <row r="32" spans="2:20" x14ac:dyDescent="0.2">
      <c r="G32" s="24"/>
      <c r="H32" s="82"/>
      <c r="I32" s="83"/>
      <c r="J32" s="83"/>
      <c r="K32" s="83"/>
      <c r="L32" s="83"/>
      <c r="M32" s="83"/>
      <c r="N32" s="83"/>
      <c r="O32" s="83"/>
      <c r="P32" s="83"/>
      <c r="Q32" s="83"/>
      <c r="R32" s="84">
        <f>SUM(H32:Q32)</f>
        <v>0</v>
      </c>
    </row>
    <row r="33" spans="2:20" x14ac:dyDescent="0.2">
      <c r="G33" s="24"/>
    </row>
    <row r="34" spans="2:20" x14ac:dyDescent="0.2">
      <c r="B34" t="s">
        <v>20</v>
      </c>
      <c r="D34" t="s">
        <v>28</v>
      </c>
      <c r="G34" s="24"/>
      <c r="H34" s="58">
        <v>12045.54</v>
      </c>
      <c r="I34" s="59">
        <v>1250</v>
      </c>
      <c r="J34" s="59">
        <v>8868.1251800000009</v>
      </c>
      <c r="K34" s="59">
        <v>19911</v>
      </c>
      <c r="L34" s="59">
        <v>250</v>
      </c>
      <c r="M34" s="59">
        <v>10000</v>
      </c>
      <c r="N34" s="59">
        <v>250</v>
      </c>
      <c r="O34" s="59">
        <v>250</v>
      </c>
      <c r="P34" s="59">
        <v>150000</v>
      </c>
      <c r="Q34" s="59">
        <v>0</v>
      </c>
      <c r="R34" s="60">
        <v>202824.66518000001</v>
      </c>
    </row>
    <row r="35" spans="2:20" x14ac:dyDescent="0.2">
      <c r="G35" s="24"/>
      <c r="H35" s="82">
        <v>5950.37</v>
      </c>
      <c r="I35" s="83">
        <v>0</v>
      </c>
      <c r="J35" s="83">
        <v>4176.72</v>
      </c>
      <c r="K35" s="83">
        <v>24251.35</v>
      </c>
      <c r="L35" s="83">
        <v>179.65</v>
      </c>
      <c r="M35" s="83">
        <v>43396.59</v>
      </c>
      <c r="N35" s="83">
        <v>177.82</v>
      </c>
      <c r="O35" s="83">
        <v>-0.35</v>
      </c>
      <c r="P35" s="83">
        <v>277094.5</v>
      </c>
      <c r="Q35" s="83">
        <v>0</v>
      </c>
      <c r="R35" s="84">
        <f>SUM(H35:Q35)</f>
        <v>355226.65</v>
      </c>
    </row>
    <row r="36" spans="2:20" x14ac:dyDescent="0.2">
      <c r="G36" s="24"/>
    </row>
    <row r="37" spans="2:20" x14ac:dyDescent="0.2">
      <c r="B37" t="s">
        <v>20</v>
      </c>
      <c r="D37" t="s">
        <v>29</v>
      </c>
      <c r="G37" s="24"/>
      <c r="H37" s="58">
        <v>2779.74</v>
      </c>
      <c r="I37" s="59">
        <v>0</v>
      </c>
      <c r="J37" s="59">
        <v>1854.0865799999999</v>
      </c>
      <c r="K37" s="59">
        <v>10142.77</v>
      </c>
      <c r="L37" s="59">
        <v>250</v>
      </c>
      <c r="M37" s="59">
        <v>25243</v>
      </c>
      <c r="N37" s="59">
        <v>100</v>
      </c>
      <c r="O37" s="59">
        <v>150</v>
      </c>
      <c r="P37" s="59">
        <v>25658.01</v>
      </c>
      <c r="Q37" s="59">
        <v>0</v>
      </c>
      <c r="R37" s="60">
        <v>66177.606579999992</v>
      </c>
    </row>
    <row r="38" spans="2:20" x14ac:dyDescent="0.2">
      <c r="G38" s="24"/>
      <c r="H38" s="82">
        <v>1997.37</v>
      </c>
      <c r="I38" s="83">
        <v>607.20000000000005</v>
      </c>
      <c r="J38" s="83">
        <v>1824.9</v>
      </c>
      <c r="K38" s="83">
        <v>0</v>
      </c>
      <c r="L38" s="83">
        <v>84.92</v>
      </c>
      <c r="M38" s="83">
        <v>21308.43</v>
      </c>
      <c r="N38" s="83">
        <v>57.37</v>
      </c>
      <c r="O38" s="83">
        <v>2.66</v>
      </c>
      <c r="P38" s="83">
        <v>21307.11</v>
      </c>
      <c r="Q38" s="83">
        <v>0</v>
      </c>
      <c r="R38" s="84">
        <f>SUM(H38:Q38)</f>
        <v>47189.96</v>
      </c>
    </row>
    <row r="39" spans="2:20" x14ac:dyDescent="0.2">
      <c r="G39" s="24"/>
    </row>
    <row r="40" spans="2:20" x14ac:dyDescent="0.2">
      <c r="B40" t="s">
        <v>30</v>
      </c>
      <c r="C40" s="12" t="s">
        <v>31</v>
      </c>
      <c r="D40" t="s">
        <v>32</v>
      </c>
      <c r="G40" s="24"/>
      <c r="H40" s="58">
        <v>13500</v>
      </c>
      <c r="I40" s="59">
        <v>10984.2</v>
      </c>
      <c r="J40" s="59">
        <v>16330.9614</v>
      </c>
      <c r="K40" s="59">
        <v>6000</v>
      </c>
      <c r="L40" s="59">
        <v>0</v>
      </c>
      <c r="M40" s="59">
        <v>0</v>
      </c>
      <c r="N40" s="59">
        <v>1000</v>
      </c>
      <c r="O40" s="59">
        <v>0</v>
      </c>
      <c r="P40" s="59">
        <v>0</v>
      </c>
      <c r="Q40" s="59">
        <v>0</v>
      </c>
      <c r="R40" s="60">
        <v>47815.161399999997</v>
      </c>
    </row>
    <row r="41" spans="2:20" x14ac:dyDescent="0.2">
      <c r="C41" s="12"/>
      <c r="G41" s="24"/>
      <c r="H41" s="82">
        <v>1712.58</v>
      </c>
      <c r="I41" s="83">
        <v>1798.65</v>
      </c>
      <c r="J41" s="83">
        <v>2464.84</v>
      </c>
      <c r="K41" s="83">
        <v>360.5</v>
      </c>
      <c r="L41" s="83">
        <v>56.68</v>
      </c>
      <c r="M41" s="83">
        <v>711.61</v>
      </c>
      <c r="N41" s="83">
        <v>53.58</v>
      </c>
      <c r="O41" s="83">
        <v>1000.12</v>
      </c>
      <c r="P41" s="83">
        <v>0</v>
      </c>
      <c r="Q41" s="83">
        <v>0</v>
      </c>
      <c r="R41" s="84">
        <f>SUM(H41:Q41)</f>
        <v>8158.5599999999995</v>
      </c>
    </row>
    <row r="42" spans="2:20" x14ac:dyDescent="0.2">
      <c r="C42" s="12"/>
      <c r="G42" s="24"/>
    </row>
    <row r="43" spans="2:20" x14ac:dyDescent="0.2">
      <c r="B43" t="s">
        <v>30</v>
      </c>
      <c r="C43" s="12" t="s">
        <v>31</v>
      </c>
      <c r="D43" t="s">
        <v>33</v>
      </c>
      <c r="G43" s="24"/>
      <c r="H43" s="58">
        <v>0</v>
      </c>
      <c r="I43" s="59">
        <v>0</v>
      </c>
      <c r="J43" s="59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60">
        <v>0</v>
      </c>
    </row>
    <row r="44" spans="2:20" x14ac:dyDescent="0.2">
      <c r="C44" s="12"/>
      <c r="G44" s="24"/>
      <c r="H44" s="82"/>
      <c r="I44" s="83"/>
      <c r="J44" s="83"/>
      <c r="K44" s="83"/>
      <c r="L44" s="83"/>
      <c r="M44" s="83"/>
      <c r="N44" s="83"/>
      <c r="O44" s="83"/>
      <c r="P44" s="83"/>
      <c r="Q44" s="83"/>
      <c r="R44" s="84">
        <f>SUM(H44:Q44)</f>
        <v>0</v>
      </c>
    </row>
    <row r="45" spans="2:20" x14ac:dyDescent="0.2">
      <c r="C45" s="12"/>
      <c r="G45" s="24"/>
    </row>
    <row r="46" spans="2:20" x14ac:dyDescent="0.2">
      <c r="B46" t="s">
        <v>34</v>
      </c>
      <c r="C46" s="13"/>
      <c r="D46" t="s">
        <v>35</v>
      </c>
      <c r="G46" s="24"/>
      <c r="H46" s="58">
        <v>54250.900000000009</v>
      </c>
      <c r="I46" s="59">
        <v>14400.000000000002</v>
      </c>
      <c r="J46" s="59">
        <v>45790.150300000008</v>
      </c>
      <c r="K46" s="59">
        <v>4000</v>
      </c>
      <c r="L46" s="59">
        <v>1000</v>
      </c>
      <c r="M46" s="59">
        <v>200000</v>
      </c>
      <c r="N46" s="59">
        <v>500</v>
      </c>
      <c r="O46" s="59">
        <v>500</v>
      </c>
      <c r="P46" s="59">
        <v>654214</v>
      </c>
      <c r="Q46" s="59">
        <v>0</v>
      </c>
      <c r="R46" s="60">
        <v>974655.0503</v>
      </c>
    </row>
    <row r="47" spans="2:20" x14ac:dyDescent="0.2">
      <c r="C47" s="13"/>
      <c r="G47" s="24"/>
      <c r="H47" s="82">
        <v>34727.370000000003</v>
      </c>
      <c r="I47" s="83">
        <v>2443.9</v>
      </c>
      <c r="J47" s="83">
        <v>26095</v>
      </c>
      <c r="K47" s="83">
        <v>3250.59</v>
      </c>
      <c r="L47" s="83">
        <v>1435.25</v>
      </c>
      <c r="M47" s="83">
        <v>200095.51</v>
      </c>
      <c r="N47" s="83">
        <v>1145.23</v>
      </c>
      <c r="O47" s="83">
        <v>45.16</v>
      </c>
      <c r="P47" s="83">
        <v>542130.81000000006</v>
      </c>
      <c r="Q47" s="83">
        <v>-443.9</v>
      </c>
      <c r="R47" s="84">
        <f>SUM(H47:Q47)</f>
        <v>810924.92</v>
      </c>
      <c r="S47" s="139" t="s">
        <v>154</v>
      </c>
      <c r="T47" s="142"/>
    </row>
    <row r="48" spans="2:20" x14ac:dyDescent="0.2">
      <c r="C48" s="13"/>
      <c r="G48" s="24"/>
    </row>
    <row r="49" spans="2:20" x14ac:dyDescent="0.2">
      <c r="B49" t="s">
        <v>36</v>
      </c>
      <c r="C49" s="12" t="s">
        <v>31</v>
      </c>
      <c r="D49" t="s">
        <v>37</v>
      </c>
      <c r="G49" s="24"/>
      <c r="H49" s="58">
        <v>30531</v>
      </c>
      <c r="I49" s="59">
        <v>6000</v>
      </c>
      <c r="J49" s="59">
        <v>24366.177</v>
      </c>
      <c r="K49" s="59">
        <v>10000</v>
      </c>
      <c r="L49" s="59">
        <v>500</v>
      </c>
      <c r="M49" s="59">
        <v>0</v>
      </c>
      <c r="N49" s="59">
        <v>500</v>
      </c>
      <c r="O49" s="59">
        <v>500</v>
      </c>
      <c r="P49" s="59">
        <v>108120</v>
      </c>
      <c r="Q49" s="59">
        <v>0</v>
      </c>
      <c r="R49" s="60">
        <v>180517.177</v>
      </c>
    </row>
    <row r="50" spans="2:20" x14ac:dyDescent="0.2">
      <c r="C50" s="12"/>
      <c r="G50" s="24"/>
      <c r="H50" s="82">
        <v>39864.36</v>
      </c>
      <c r="I50" s="83">
        <v>2273.38</v>
      </c>
      <c r="J50" s="83">
        <v>29549.65</v>
      </c>
      <c r="K50" s="83">
        <v>270.88</v>
      </c>
      <c r="L50" s="83">
        <v>1596.06</v>
      </c>
      <c r="M50" s="83">
        <v>3620</v>
      </c>
      <c r="N50" s="83">
        <v>1095.92</v>
      </c>
      <c r="O50" s="83">
        <v>50.27</v>
      </c>
      <c r="P50" s="83">
        <v>381627.5</v>
      </c>
      <c r="Q50" s="83">
        <v>0</v>
      </c>
      <c r="R50" s="84">
        <f>SUM(H50:Q50)</f>
        <v>459948.02</v>
      </c>
    </row>
    <row r="51" spans="2:20" x14ac:dyDescent="0.2">
      <c r="C51" s="12"/>
      <c r="G51" s="24"/>
    </row>
    <row r="52" spans="2:20" s="14" customFormat="1" x14ac:dyDescent="0.2">
      <c r="C52" s="15"/>
      <c r="D52" s="16"/>
      <c r="G52" s="16" t="s">
        <v>38</v>
      </c>
      <c r="H52" s="6">
        <f>H10+H13+H16+H19+H22+H25+H28+H31+H34+H37+H40+H43+H46+H49</f>
        <v>222472.31000000006</v>
      </c>
      <c r="I52" s="6">
        <f t="shared" ref="I52:R52" si="0">I10+I13+I16+I19+I22+I25+I28+I31+I34+I37+I40+I43+I46+I49</f>
        <v>61847.199999999997</v>
      </c>
      <c r="J52" s="6">
        <f t="shared" si="0"/>
        <v>189641.11317000003</v>
      </c>
      <c r="K52" s="6">
        <f t="shared" si="0"/>
        <v>424683.13</v>
      </c>
      <c r="L52" s="6">
        <f t="shared" si="0"/>
        <v>11200</v>
      </c>
      <c r="M52" s="6">
        <f t="shared" si="0"/>
        <v>554243</v>
      </c>
      <c r="N52" s="6">
        <f t="shared" si="0"/>
        <v>20550</v>
      </c>
      <c r="O52" s="6">
        <f t="shared" si="0"/>
        <v>21200</v>
      </c>
      <c r="P52" s="6">
        <f t="shared" si="0"/>
        <v>5853691.3699999992</v>
      </c>
      <c r="Q52" s="6">
        <f t="shared" si="0"/>
        <v>0</v>
      </c>
      <c r="R52" s="6">
        <f t="shared" si="0"/>
        <v>7359528.1231700005</v>
      </c>
    </row>
    <row r="53" spans="2:20" s="14" customFormat="1" x14ac:dyDescent="0.2">
      <c r="C53" s="15"/>
      <c r="D53" s="16"/>
      <c r="F53" s="16"/>
      <c r="G53" s="123" t="s">
        <v>142</v>
      </c>
      <c r="H53" s="113">
        <f>H11+H14+H17+H20+H23+H26+H29+H32+H35+H38+H41+H44+H47+H50</f>
        <v>160035.03999999998</v>
      </c>
      <c r="I53" s="113">
        <f>I11+I14+I17+I20+I23+I26+I29+I32+I35+I38+I41+I44+I47+I50</f>
        <v>23778.650000000005</v>
      </c>
      <c r="J53" s="113">
        <f>J11+J14+J17+J20+J23+J26+J29+J32+J35+J38+J41+J44+J47+J50</f>
        <v>128913.45999999999</v>
      </c>
      <c r="K53" s="113">
        <f>K11+K14+K17+K20+K23+K26+K29+K32+K35+K38+K41+K44+K47+K50</f>
        <v>373735.45999999996</v>
      </c>
      <c r="L53" s="113">
        <f>L11+L14+L17+L20+L23+L26+L29+L32+L35+L38+L41+L44+L47+L50</f>
        <v>6449.42</v>
      </c>
      <c r="M53" s="113">
        <f>M11+M14+M17+M20+M23+M26+M29+M32+M35+M38+M41+M44+M47+M50</f>
        <v>619743.61999999988</v>
      </c>
      <c r="N53" s="113">
        <f>N11+N14+N17+N20+N23+N26+N29+N32+N35+N38+N41+N44+N47+N50</f>
        <v>6803.5599999999995</v>
      </c>
      <c r="O53" s="113">
        <f>O11+O14+O17+O20+O23+O26+O29+O32+O35+O38+O41+O44+O47+O50</f>
        <v>1221.1200000000001</v>
      </c>
      <c r="P53" s="113">
        <f>P11+P14+P17+P20+P23+P26+P29+P32+P35+P38+P41+P44+P47+P50</f>
        <v>6113465.7599999998</v>
      </c>
      <c r="Q53" s="113">
        <f>Q11+Q14+Q17+Q20+Q23+Q26+Q29+Q32+Q35+Q38+Q41+Q44+Q47+Q50</f>
        <v>-11001.64</v>
      </c>
      <c r="R53" s="113">
        <f>R11+R14+R17+R20+R23+R26+R29+R32+R35+R38+R41+R44+R47+R50</f>
        <v>7423144.4499999993</v>
      </c>
    </row>
    <row r="54" spans="2:20" s="14" customFormat="1" x14ac:dyDescent="0.2">
      <c r="C54" s="15"/>
      <c r="D54" s="16"/>
      <c r="F54" s="16"/>
      <c r="G54" s="56"/>
      <c r="H54" s="6"/>
      <c r="I54" s="6"/>
      <c r="J54" s="6"/>
      <c r="K54" s="6"/>
      <c r="L54" s="6"/>
      <c r="M54" s="6"/>
      <c r="N54" s="6"/>
      <c r="O54" s="6"/>
      <c r="P54" s="145">
        <f>P53/R53</f>
        <v>0.82356820632798011</v>
      </c>
      <c r="Q54" s="6"/>
      <c r="R54" s="6"/>
    </row>
    <row r="55" spans="2:20" x14ac:dyDescent="0.2">
      <c r="G55" s="31"/>
    </row>
    <row r="56" spans="2:20" x14ac:dyDescent="0.2">
      <c r="B56" t="s">
        <v>39</v>
      </c>
      <c r="G56" s="31"/>
    </row>
    <row r="57" spans="2:20" x14ac:dyDescent="0.2">
      <c r="G57" s="55" t="s">
        <v>149</v>
      </c>
    </row>
    <row r="58" spans="2:20" x14ac:dyDescent="0.2">
      <c r="B58" t="s">
        <v>40</v>
      </c>
      <c r="D58" t="s">
        <v>41</v>
      </c>
      <c r="G58" s="24"/>
      <c r="H58" s="58">
        <v>281700</v>
      </c>
      <c r="I58" s="59">
        <v>4669</v>
      </c>
      <c r="J58" s="59">
        <v>191000</v>
      </c>
      <c r="K58" s="59">
        <v>0</v>
      </c>
      <c r="L58" s="59">
        <v>8000</v>
      </c>
      <c r="M58" s="59">
        <v>70000</v>
      </c>
      <c r="N58" s="59">
        <v>2000</v>
      </c>
      <c r="O58" s="59">
        <v>0</v>
      </c>
      <c r="P58" s="59">
        <v>1300000</v>
      </c>
      <c r="Q58" s="59"/>
      <c r="R58" s="60">
        <v>1857369</v>
      </c>
    </row>
    <row r="59" spans="2:20" x14ac:dyDescent="0.2">
      <c r="G59" s="24"/>
      <c r="H59" s="82">
        <v>197041.02</v>
      </c>
      <c r="I59" s="83">
        <v>11589.88</v>
      </c>
      <c r="J59" s="83">
        <v>146630.24</v>
      </c>
      <c r="K59" s="83">
        <v>1977.09</v>
      </c>
      <c r="L59" s="83">
        <v>7252.29</v>
      </c>
      <c r="M59" s="83">
        <v>380627.26</v>
      </c>
      <c r="N59" s="83">
        <v>3566.62</v>
      </c>
      <c r="O59" s="83">
        <v>3010.83</v>
      </c>
      <c r="P59" s="83">
        <v>1939964</v>
      </c>
      <c r="Q59" s="83">
        <v>0</v>
      </c>
      <c r="R59" s="84">
        <f>SUM(H59:Q59)</f>
        <v>2691659.23</v>
      </c>
    </row>
    <row r="60" spans="2:20" x14ac:dyDescent="0.2">
      <c r="G60" s="24"/>
    </row>
    <row r="61" spans="2:20" x14ac:dyDescent="0.2">
      <c r="B61" t="s">
        <v>42</v>
      </c>
      <c r="D61" t="s">
        <v>43</v>
      </c>
      <c r="G61" s="24"/>
      <c r="H61" s="58">
        <v>47250</v>
      </c>
      <c r="I61" s="59">
        <v>1334</v>
      </c>
      <c r="J61" s="59">
        <v>32400</v>
      </c>
      <c r="K61" s="59">
        <v>9000</v>
      </c>
      <c r="L61" s="59">
        <v>1000</v>
      </c>
      <c r="M61" s="59">
        <v>12000</v>
      </c>
      <c r="N61" s="59">
        <v>1000</v>
      </c>
      <c r="O61" s="59">
        <v>2000</v>
      </c>
      <c r="P61" s="59">
        <v>525000</v>
      </c>
      <c r="Q61" s="59"/>
      <c r="R61" s="60">
        <v>630984</v>
      </c>
    </row>
    <row r="62" spans="2:20" x14ac:dyDescent="0.2">
      <c r="G62" s="24"/>
      <c r="H62" s="82">
        <v>14789.38</v>
      </c>
      <c r="I62" s="83">
        <v>0</v>
      </c>
      <c r="J62" s="83">
        <v>10413.64</v>
      </c>
      <c r="K62" s="83">
        <v>820.11</v>
      </c>
      <c r="L62" s="83">
        <v>347.23</v>
      </c>
      <c r="M62" s="83">
        <v>1888.92</v>
      </c>
      <c r="N62" s="83">
        <v>296.13</v>
      </c>
      <c r="O62" s="83">
        <v>175.55</v>
      </c>
      <c r="P62" s="83">
        <v>250666</v>
      </c>
      <c r="Q62" s="83">
        <v>-219752</v>
      </c>
      <c r="R62" s="84">
        <f>SUM(H62:Q62)</f>
        <v>59644.960000000021</v>
      </c>
      <c r="S62" s="139" t="s">
        <v>156</v>
      </c>
      <c r="T62" s="142"/>
    </row>
    <row r="63" spans="2:20" x14ac:dyDescent="0.2">
      <c r="G63" s="24"/>
    </row>
    <row r="64" spans="2:20" x14ac:dyDescent="0.2">
      <c r="B64" s="20" t="s">
        <v>45</v>
      </c>
      <c r="D64" t="s">
        <v>44</v>
      </c>
      <c r="G64" s="24"/>
      <c r="H64" s="58">
        <f>H67+H70</f>
        <v>171007.68</v>
      </c>
      <c r="I64" s="59">
        <f t="shared" ref="I64:R64" si="1">I67+I70</f>
        <v>500</v>
      </c>
      <c r="J64" s="59">
        <f t="shared" si="1"/>
        <v>114441.92256000001</v>
      </c>
      <c r="K64" s="59">
        <f t="shared" si="1"/>
        <v>0</v>
      </c>
      <c r="L64" s="59">
        <f t="shared" si="1"/>
        <v>8700</v>
      </c>
      <c r="M64" s="59">
        <f t="shared" si="1"/>
        <v>43250</v>
      </c>
      <c r="N64" s="59">
        <f t="shared" si="1"/>
        <v>1000</v>
      </c>
      <c r="O64" s="59">
        <f t="shared" si="1"/>
        <v>5000</v>
      </c>
      <c r="P64" s="59">
        <f t="shared" si="1"/>
        <v>155000</v>
      </c>
      <c r="Q64" s="59">
        <f t="shared" si="1"/>
        <v>0</v>
      </c>
      <c r="R64" s="60">
        <f t="shared" si="1"/>
        <v>498899.60256000003</v>
      </c>
    </row>
    <row r="65" spans="2:18" x14ac:dyDescent="0.2">
      <c r="G65" s="24"/>
      <c r="H65" s="110">
        <f>H68+H71</f>
        <v>190277.88</v>
      </c>
      <c r="I65" s="111">
        <f>I68+I71</f>
        <v>2526.54</v>
      </c>
      <c r="J65" s="111">
        <f>J68+J71</f>
        <v>135392</v>
      </c>
      <c r="K65" s="111">
        <f>K68+K71</f>
        <v>661.31</v>
      </c>
      <c r="L65" s="111">
        <f>L68+L71</f>
        <v>5871.38</v>
      </c>
      <c r="M65" s="111">
        <f>M68+M71</f>
        <v>131404.23000000001</v>
      </c>
      <c r="N65" s="111">
        <f>N68+N71</f>
        <v>3544.86</v>
      </c>
      <c r="O65" s="111">
        <f>O68+O71</f>
        <v>3134.36</v>
      </c>
      <c r="P65" s="111">
        <f>P68+P71</f>
        <v>230493.74</v>
      </c>
      <c r="Q65" s="111">
        <f>Q68+Q71</f>
        <v>0</v>
      </c>
      <c r="R65" s="112">
        <f>SUM(H65:Q65)</f>
        <v>703306.3</v>
      </c>
    </row>
    <row r="66" spans="2:18" x14ac:dyDescent="0.2">
      <c r="G66" s="24"/>
      <c r="H66" s="61"/>
      <c r="I66" s="37"/>
      <c r="J66" s="37"/>
      <c r="K66" s="37"/>
      <c r="L66" s="37"/>
      <c r="M66" s="37"/>
      <c r="N66" s="37"/>
      <c r="O66" s="37"/>
      <c r="P66" s="37"/>
      <c r="Q66" s="37"/>
      <c r="R66" s="62"/>
    </row>
    <row r="67" spans="2:18" s="17" customFormat="1" x14ac:dyDescent="0.2">
      <c r="E67" s="67" t="s">
        <v>46</v>
      </c>
      <c r="G67" s="21"/>
      <c r="H67" s="90">
        <v>161100</v>
      </c>
      <c r="I67" s="91">
        <v>0</v>
      </c>
      <c r="J67" s="91">
        <v>107500</v>
      </c>
      <c r="K67" s="91">
        <v>0</v>
      </c>
      <c r="L67" s="91">
        <v>8000</v>
      </c>
      <c r="M67" s="91">
        <v>40000</v>
      </c>
      <c r="N67" s="91">
        <v>1000</v>
      </c>
      <c r="O67" s="91">
        <v>5000</v>
      </c>
      <c r="P67" s="91">
        <v>155000</v>
      </c>
      <c r="Q67" s="91"/>
      <c r="R67" s="93">
        <v>477600</v>
      </c>
    </row>
    <row r="68" spans="2:18" s="17" customFormat="1" x14ac:dyDescent="0.2">
      <c r="E68" s="18"/>
      <c r="G68" s="21"/>
      <c r="H68" s="104">
        <v>172902.82</v>
      </c>
      <c r="I68" s="105">
        <v>2526.54</v>
      </c>
      <c r="J68" s="105">
        <v>123229.47</v>
      </c>
      <c r="K68" s="105">
        <v>661.31</v>
      </c>
      <c r="L68" s="105">
        <v>5871.38</v>
      </c>
      <c r="M68" s="105">
        <v>27617.73</v>
      </c>
      <c r="N68" s="105">
        <v>3019.59</v>
      </c>
      <c r="O68" s="105">
        <v>3134.36</v>
      </c>
      <c r="P68" s="105">
        <v>230493.74</v>
      </c>
      <c r="Q68" s="105">
        <v>0</v>
      </c>
      <c r="R68" s="106">
        <f>SUM(H68:Q68)</f>
        <v>569456.93999999994</v>
      </c>
    </row>
    <row r="69" spans="2:18" s="17" customFormat="1" x14ac:dyDescent="0.2">
      <c r="E69" s="18"/>
      <c r="G69" s="21"/>
      <c r="H69" s="64"/>
      <c r="I69" s="65"/>
      <c r="J69" s="65"/>
      <c r="K69" s="65"/>
      <c r="L69" s="65"/>
      <c r="M69" s="65"/>
      <c r="N69" s="65"/>
      <c r="O69" s="65"/>
      <c r="P69" s="65"/>
      <c r="Q69" s="65"/>
      <c r="R69" s="66"/>
    </row>
    <row r="70" spans="2:18" s="17" customFormat="1" x14ac:dyDescent="0.2">
      <c r="E70" s="67" t="s">
        <v>47</v>
      </c>
      <c r="G70" s="24"/>
      <c r="H70" s="90">
        <v>9907.68</v>
      </c>
      <c r="I70" s="91">
        <v>500</v>
      </c>
      <c r="J70" s="91">
        <v>6941.9225600000009</v>
      </c>
      <c r="K70" s="91">
        <v>0</v>
      </c>
      <c r="L70" s="91">
        <v>700</v>
      </c>
      <c r="M70" s="91">
        <v>3250</v>
      </c>
      <c r="N70" s="91">
        <v>0</v>
      </c>
      <c r="O70" s="91">
        <v>0</v>
      </c>
      <c r="P70" s="91">
        <v>0</v>
      </c>
      <c r="Q70" s="91">
        <v>0</v>
      </c>
      <c r="R70" s="93">
        <v>21299.602559999999</v>
      </c>
    </row>
    <row r="71" spans="2:18" s="17" customFormat="1" x14ac:dyDescent="0.2">
      <c r="D71" s="18"/>
      <c r="G71" s="24"/>
      <c r="H71" s="107">
        <v>17375.060000000001</v>
      </c>
      <c r="I71" s="108">
        <v>0</v>
      </c>
      <c r="J71" s="108">
        <v>12162.53</v>
      </c>
      <c r="K71" s="108">
        <v>0</v>
      </c>
      <c r="L71" s="108">
        <v>0</v>
      </c>
      <c r="M71" s="108">
        <v>103786.5</v>
      </c>
      <c r="N71" s="108">
        <v>525.27</v>
      </c>
      <c r="O71" s="108">
        <v>0</v>
      </c>
      <c r="P71" s="108">
        <v>0</v>
      </c>
      <c r="Q71" s="108">
        <v>0</v>
      </c>
      <c r="R71" s="109">
        <f>SUM(H71:Q71)</f>
        <v>133849.35999999999</v>
      </c>
    </row>
    <row r="72" spans="2:18" s="17" customFormat="1" x14ac:dyDescent="0.2">
      <c r="D72" s="18"/>
      <c r="G72" s="24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</row>
    <row r="73" spans="2:18" x14ac:dyDescent="0.2">
      <c r="B73" t="s">
        <v>48</v>
      </c>
      <c r="D73" t="s">
        <v>49</v>
      </c>
      <c r="G73" s="24"/>
      <c r="H73" s="58">
        <v>0</v>
      </c>
      <c r="I73" s="59">
        <v>0</v>
      </c>
      <c r="J73" s="59">
        <v>0</v>
      </c>
      <c r="K73" s="59">
        <v>0</v>
      </c>
      <c r="L73" s="59">
        <v>0</v>
      </c>
      <c r="M73" s="59">
        <v>0</v>
      </c>
      <c r="N73" s="59">
        <v>0</v>
      </c>
      <c r="O73" s="59">
        <v>0</v>
      </c>
      <c r="P73" s="59">
        <v>0</v>
      </c>
      <c r="Q73" s="59"/>
      <c r="R73" s="60">
        <v>0</v>
      </c>
    </row>
    <row r="74" spans="2:18" x14ac:dyDescent="0.2">
      <c r="G74" s="24"/>
      <c r="H74" s="82">
        <v>0</v>
      </c>
      <c r="I74" s="83">
        <v>0</v>
      </c>
      <c r="J74" s="83">
        <v>0</v>
      </c>
      <c r="K74" s="83">
        <v>0</v>
      </c>
      <c r="L74" s="83">
        <v>0</v>
      </c>
      <c r="M74" s="83">
        <v>0</v>
      </c>
      <c r="N74" s="83">
        <v>0</v>
      </c>
      <c r="O74" s="83">
        <v>0</v>
      </c>
      <c r="P74" s="83">
        <v>0</v>
      </c>
      <c r="Q74" s="83">
        <v>0</v>
      </c>
      <c r="R74" s="84">
        <f>SUM(H74:Q74)</f>
        <v>0</v>
      </c>
    </row>
    <row r="75" spans="2:18" x14ac:dyDescent="0.2">
      <c r="G75" s="24"/>
    </row>
    <row r="76" spans="2:18" x14ac:dyDescent="0.2">
      <c r="B76" t="s">
        <v>50</v>
      </c>
      <c r="D76" s="20" t="s">
        <v>51</v>
      </c>
      <c r="G76" s="24"/>
      <c r="H76" s="58">
        <f>H79+H83+H86+H89+H92</f>
        <v>87914.010000000009</v>
      </c>
      <c r="I76" s="59">
        <f>I79+I83+I86+I89+I92</f>
        <v>0</v>
      </c>
      <c r="J76" s="59">
        <f t="shared" ref="J76:R76" si="2">J79+J83+J86+J89+J92</f>
        <v>58638.644670000009</v>
      </c>
      <c r="K76" s="59">
        <f t="shared" si="2"/>
        <v>25250</v>
      </c>
      <c r="L76" s="59">
        <f t="shared" si="2"/>
        <v>6225</v>
      </c>
      <c r="M76" s="59">
        <f t="shared" si="2"/>
        <v>6915</v>
      </c>
      <c r="N76" s="59">
        <f t="shared" si="2"/>
        <v>840</v>
      </c>
      <c r="O76" s="59">
        <f t="shared" si="2"/>
        <v>74154.5</v>
      </c>
      <c r="P76" s="59">
        <f t="shared" si="2"/>
        <v>1501123.0055</v>
      </c>
      <c r="Q76" s="59">
        <f t="shared" si="2"/>
        <v>0</v>
      </c>
      <c r="R76" s="60">
        <f t="shared" si="2"/>
        <v>1761060.16017</v>
      </c>
    </row>
    <row r="77" spans="2:18" x14ac:dyDescent="0.2">
      <c r="D77" s="20"/>
      <c r="G77" s="24"/>
      <c r="H77" s="110">
        <f>H81+H84+H87+H90+H93</f>
        <v>81144.37000000001</v>
      </c>
      <c r="I77" s="111">
        <f>I81+I84+I87+I90+I93</f>
        <v>0</v>
      </c>
      <c r="J77" s="111">
        <f>J81+J84+J87+J90+J93</f>
        <v>56916.07</v>
      </c>
      <c r="K77" s="111">
        <f>K81+K84+K87+K90+K93</f>
        <v>1510.6200000000001</v>
      </c>
      <c r="L77" s="111">
        <f>L81+L84+L87+L90+L93</f>
        <v>6551.16</v>
      </c>
      <c r="M77" s="111">
        <f>M81+M84+M87+M90+M93</f>
        <v>122309.38999999998</v>
      </c>
      <c r="N77" s="111">
        <f>N81+N84+N87+N90+N93</f>
        <v>3765.33</v>
      </c>
      <c r="O77" s="111">
        <f>O81+O84+O87+O90+O93</f>
        <v>379.7</v>
      </c>
      <c r="P77" s="111">
        <f>P81+P84+P87+P90+P93</f>
        <v>196565.8</v>
      </c>
      <c r="Q77" s="111">
        <f>Q81+Q84+Q87+Q90+Q93</f>
        <v>-93.5</v>
      </c>
      <c r="R77" s="112">
        <f>SUM(H77:Q77)</f>
        <v>469048.94</v>
      </c>
    </row>
    <row r="78" spans="2:18" x14ac:dyDescent="0.2">
      <c r="D78" s="20"/>
      <c r="G78" s="24"/>
      <c r="H78" s="61"/>
      <c r="I78" s="37"/>
      <c r="J78" s="37"/>
      <c r="K78" s="37"/>
      <c r="L78" s="37"/>
      <c r="M78" s="37"/>
      <c r="N78" s="37"/>
      <c r="O78" s="37"/>
      <c r="P78" s="37"/>
      <c r="Q78" s="37"/>
      <c r="R78" s="62"/>
    </row>
    <row r="79" spans="2:18" s="17" customFormat="1" x14ac:dyDescent="0.2">
      <c r="B79" s="17" t="s">
        <v>50</v>
      </c>
      <c r="D79" s="18" t="s">
        <v>52</v>
      </c>
      <c r="G79" s="21"/>
      <c r="H79" s="64">
        <v>29908.890000000003</v>
      </c>
      <c r="I79" s="65">
        <v>0</v>
      </c>
      <c r="J79" s="65">
        <v>19949.229630000002</v>
      </c>
      <c r="K79" s="65">
        <v>15000</v>
      </c>
      <c r="L79" s="65">
        <v>5225</v>
      </c>
      <c r="M79" s="65">
        <v>600</v>
      </c>
      <c r="N79" s="65">
        <v>240</v>
      </c>
      <c r="O79" s="65">
        <v>0</v>
      </c>
      <c r="P79" s="65">
        <v>328661.5</v>
      </c>
      <c r="Q79" s="65">
        <v>0</v>
      </c>
      <c r="R79" s="66">
        <v>399584.61962999997</v>
      </c>
    </row>
    <row r="80" spans="2:18" s="17" customFormat="1" hidden="1" x14ac:dyDescent="0.2">
      <c r="B80" s="17" t="s">
        <v>50</v>
      </c>
      <c r="D80" s="18" t="s">
        <v>53</v>
      </c>
      <c r="G80" s="21"/>
      <c r="H80" s="64">
        <v>0</v>
      </c>
      <c r="I80" s="65">
        <v>0</v>
      </c>
      <c r="J80" s="65">
        <v>0</v>
      </c>
      <c r="K80" s="65">
        <v>0</v>
      </c>
      <c r="L80" s="65">
        <v>0</v>
      </c>
      <c r="M80" s="65">
        <v>0</v>
      </c>
      <c r="N80" s="65">
        <v>0</v>
      </c>
      <c r="O80" s="65">
        <v>0</v>
      </c>
      <c r="P80" s="65">
        <v>0</v>
      </c>
      <c r="Q80" s="65">
        <v>0</v>
      </c>
      <c r="R80" s="66">
        <v>0</v>
      </c>
    </row>
    <row r="81" spans="2:20" s="17" customFormat="1" x14ac:dyDescent="0.2">
      <c r="D81" s="18"/>
      <c r="G81" s="21"/>
      <c r="H81" s="104">
        <v>24683.5</v>
      </c>
      <c r="I81" s="105">
        <v>0</v>
      </c>
      <c r="J81" s="105">
        <v>17309.400000000001</v>
      </c>
      <c r="K81" s="105">
        <v>1164.02</v>
      </c>
      <c r="L81" s="105">
        <v>4105.9399999999996</v>
      </c>
      <c r="M81" s="105">
        <v>11.1</v>
      </c>
      <c r="N81" s="105">
        <v>2099.31</v>
      </c>
      <c r="O81" s="105">
        <v>342.59</v>
      </c>
      <c r="P81" s="105">
        <v>135131</v>
      </c>
      <c r="Q81" s="105">
        <v>0</v>
      </c>
      <c r="R81" s="106">
        <f>SUM(H81:Q81)</f>
        <v>184846.86</v>
      </c>
    </row>
    <row r="82" spans="2:20" s="17" customFormat="1" x14ac:dyDescent="0.2">
      <c r="D82" s="18"/>
      <c r="G82" s="21"/>
      <c r="H82" s="64"/>
      <c r="I82" s="65"/>
      <c r="J82" s="65"/>
      <c r="K82" s="65"/>
      <c r="L82" s="65"/>
      <c r="M82" s="65"/>
      <c r="N82" s="65"/>
      <c r="O82" s="65"/>
      <c r="P82" s="65"/>
      <c r="Q82" s="65"/>
      <c r="R82" s="66"/>
    </row>
    <row r="83" spans="2:20" s="17" customFormat="1" x14ac:dyDescent="0.2">
      <c r="B83" s="17" t="s">
        <v>50</v>
      </c>
      <c r="D83" s="18" t="s">
        <v>54</v>
      </c>
      <c r="G83" s="21"/>
      <c r="H83" s="64">
        <v>13594.95</v>
      </c>
      <c r="I83" s="65">
        <v>0</v>
      </c>
      <c r="J83" s="65">
        <v>9067.8316500000019</v>
      </c>
      <c r="K83" s="65">
        <v>0</v>
      </c>
      <c r="L83" s="65">
        <v>500</v>
      </c>
      <c r="M83" s="65">
        <v>0</v>
      </c>
      <c r="N83" s="65">
        <v>100</v>
      </c>
      <c r="O83" s="65">
        <v>120</v>
      </c>
      <c r="P83" s="65">
        <v>22500.003000000001</v>
      </c>
      <c r="Q83" s="65">
        <v>0</v>
      </c>
      <c r="R83" s="66">
        <v>45882.784650000001</v>
      </c>
    </row>
    <row r="84" spans="2:20" s="17" customFormat="1" x14ac:dyDescent="0.2">
      <c r="D84" s="18"/>
      <c r="G84" s="21"/>
      <c r="H84" s="104">
        <v>15539.44</v>
      </c>
      <c r="I84" s="105">
        <v>0</v>
      </c>
      <c r="J84" s="105">
        <v>10899.95</v>
      </c>
      <c r="K84" s="105">
        <v>3.63</v>
      </c>
      <c r="L84" s="105">
        <v>628.16999999999996</v>
      </c>
      <c r="M84" s="105">
        <v>54468.29</v>
      </c>
      <c r="N84" s="105">
        <v>452.91</v>
      </c>
      <c r="O84" s="105">
        <v>14.68</v>
      </c>
      <c r="P84" s="105">
        <v>25223.94</v>
      </c>
      <c r="Q84" s="105">
        <v>0</v>
      </c>
      <c r="R84" s="106">
        <f>SUM(H84:Q84)</f>
        <v>107231.01</v>
      </c>
    </row>
    <row r="85" spans="2:20" s="17" customFormat="1" x14ac:dyDescent="0.2">
      <c r="D85" s="18"/>
      <c r="G85" s="21"/>
      <c r="H85" s="64"/>
      <c r="I85" s="65"/>
      <c r="J85" s="65"/>
      <c r="K85" s="65"/>
      <c r="L85" s="65"/>
      <c r="M85" s="65"/>
      <c r="N85" s="65"/>
      <c r="O85" s="65"/>
      <c r="P85" s="65"/>
      <c r="Q85" s="65"/>
      <c r="R85" s="66"/>
    </row>
    <row r="86" spans="2:20" s="17" customFormat="1" x14ac:dyDescent="0.2">
      <c r="B86" s="22" t="s">
        <v>50</v>
      </c>
      <c r="C86" s="22"/>
      <c r="D86" s="23" t="s">
        <v>55</v>
      </c>
      <c r="F86" s="22"/>
      <c r="G86" s="24"/>
      <c r="H86" s="64">
        <v>16313.94</v>
      </c>
      <c r="I86" s="65">
        <v>0</v>
      </c>
      <c r="J86" s="65">
        <v>10881.397980000002</v>
      </c>
      <c r="K86" s="65">
        <v>0</v>
      </c>
      <c r="L86" s="65">
        <v>0</v>
      </c>
      <c r="M86" s="65">
        <v>315</v>
      </c>
      <c r="N86" s="65">
        <v>0</v>
      </c>
      <c r="O86" s="65">
        <v>4725</v>
      </c>
      <c r="P86" s="65">
        <v>12549.1975</v>
      </c>
      <c r="Q86" s="65">
        <v>0</v>
      </c>
      <c r="R86" s="66">
        <v>44784.535480000006</v>
      </c>
    </row>
    <row r="87" spans="2:20" s="17" customFormat="1" x14ac:dyDescent="0.2">
      <c r="B87" s="22"/>
      <c r="C87" s="22"/>
      <c r="D87" s="23"/>
      <c r="F87" s="22"/>
      <c r="G87" s="24"/>
      <c r="H87" s="104">
        <v>4119.5200000000004</v>
      </c>
      <c r="I87" s="105">
        <v>0</v>
      </c>
      <c r="J87" s="105">
        <v>2887.2</v>
      </c>
      <c r="K87" s="105">
        <v>0</v>
      </c>
      <c r="L87" s="105">
        <v>232.37</v>
      </c>
      <c r="M87" s="105">
        <v>1.1399999999999999</v>
      </c>
      <c r="N87" s="105">
        <v>115.63</v>
      </c>
      <c r="O87" s="105">
        <v>7.47</v>
      </c>
      <c r="P87" s="105">
        <v>454</v>
      </c>
      <c r="Q87" s="105">
        <v>0</v>
      </c>
      <c r="R87" s="106">
        <f>SUM(H87:Q87)</f>
        <v>7817.3300000000008</v>
      </c>
    </row>
    <row r="88" spans="2:20" s="17" customFormat="1" x14ac:dyDescent="0.2">
      <c r="B88" s="22"/>
      <c r="C88" s="22"/>
      <c r="D88" s="23"/>
      <c r="F88" s="22"/>
      <c r="G88" s="24"/>
      <c r="H88" s="64"/>
      <c r="I88" s="65"/>
      <c r="J88" s="65"/>
      <c r="K88" s="65"/>
      <c r="L88" s="65"/>
      <c r="M88" s="65"/>
      <c r="N88" s="65"/>
      <c r="O88" s="65"/>
      <c r="P88" s="65"/>
      <c r="Q88" s="65"/>
      <c r="R88" s="66"/>
    </row>
    <row r="89" spans="2:20" s="17" customFormat="1" x14ac:dyDescent="0.2">
      <c r="B89" s="22" t="s">
        <v>50</v>
      </c>
      <c r="C89" s="22"/>
      <c r="D89" s="23" t="s">
        <v>56</v>
      </c>
      <c r="F89" s="22"/>
      <c r="G89" s="24"/>
      <c r="H89" s="64">
        <v>9063.3000000000011</v>
      </c>
      <c r="I89" s="65">
        <v>0</v>
      </c>
      <c r="J89" s="65">
        <v>6045.2211000000007</v>
      </c>
      <c r="K89" s="65">
        <v>10000</v>
      </c>
      <c r="L89" s="65">
        <v>500</v>
      </c>
      <c r="M89" s="65">
        <v>0</v>
      </c>
      <c r="N89" s="65">
        <v>500</v>
      </c>
      <c r="O89" s="65">
        <v>500</v>
      </c>
      <c r="P89" s="65">
        <v>399551.63</v>
      </c>
      <c r="Q89" s="65">
        <v>0</v>
      </c>
      <c r="R89" s="66">
        <v>426160.15110000002</v>
      </c>
    </row>
    <row r="90" spans="2:20" s="17" customFormat="1" x14ac:dyDescent="0.2">
      <c r="B90" s="22"/>
      <c r="C90" s="22"/>
      <c r="D90" s="23"/>
      <c r="F90" s="22"/>
      <c r="G90" s="24"/>
      <c r="H90" s="104">
        <v>18224.96</v>
      </c>
      <c r="I90" s="105">
        <v>0</v>
      </c>
      <c r="J90" s="105">
        <v>12786.7</v>
      </c>
      <c r="K90" s="105">
        <v>317.5</v>
      </c>
      <c r="L90" s="105">
        <v>869.79</v>
      </c>
      <c r="M90" s="105">
        <v>21655.759999999998</v>
      </c>
      <c r="N90" s="105">
        <v>538.26</v>
      </c>
      <c r="O90" s="105">
        <v>3.81</v>
      </c>
      <c r="P90" s="105">
        <v>35756.86</v>
      </c>
      <c r="Q90" s="105">
        <v>0</v>
      </c>
      <c r="R90" s="106">
        <f>SUM(H90:Q90)</f>
        <v>90153.64</v>
      </c>
    </row>
    <row r="91" spans="2:20" s="17" customFormat="1" x14ac:dyDescent="0.2">
      <c r="B91" s="22"/>
      <c r="C91" s="22"/>
      <c r="D91" s="23"/>
      <c r="F91" s="22"/>
      <c r="G91" s="24"/>
      <c r="H91" s="64"/>
      <c r="I91" s="65"/>
      <c r="J91" s="65"/>
      <c r="K91" s="65"/>
      <c r="L91" s="65"/>
      <c r="M91" s="65"/>
      <c r="N91" s="65"/>
      <c r="O91" s="65"/>
      <c r="P91" s="65"/>
      <c r="Q91" s="65"/>
      <c r="R91" s="66"/>
    </row>
    <row r="92" spans="2:20" s="17" customFormat="1" x14ac:dyDescent="0.2">
      <c r="B92" s="17" t="s">
        <v>50</v>
      </c>
      <c r="D92" s="18" t="s">
        <v>57</v>
      </c>
      <c r="G92" s="21"/>
      <c r="H92" s="64">
        <v>19032.930000000004</v>
      </c>
      <c r="I92" s="65">
        <v>0</v>
      </c>
      <c r="J92" s="65">
        <v>12694.964310000003</v>
      </c>
      <c r="K92" s="65">
        <v>250</v>
      </c>
      <c r="L92" s="65">
        <v>0</v>
      </c>
      <c r="M92" s="65">
        <v>6000</v>
      </c>
      <c r="N92" s="65">
        <v>0</v>
      </c>
      <c r="O92" s="65">
        <v>68809.5</v>
      </c>
      <c r="P92" s="65">
        <v>737860.67500000005</v>
      </c>
      <c r="Q92" s="65">
        <v>0</v>
      </c>
      <c r="R92" s="66">
        <v>844648.06931000005</v>
      </c>
    </row>
    <row r="93" spans="2:20" s="17" customFormat="1" x14ac:dyDescent="0.2">
      <c r="D93" s="18"/>
      <c r="G93" s="21"/>
      <c r="H93" s="107">
        <v>18576.95</v>
      </c>
      <c r="I93" s="108">
        <v>0</v>
      </c>
      <c r="J93" s="108">
        <v>13032.82</v>
      </c>
      <c r="K93" s="108">
        <v>25.47</v>
      </c>
      <c r="L93" s="108">
        <v>714.89</v>
      </c>
      <c r="M93" s="108">
        <v>46173.1</v>
      </c>
      <c r="N93" s="108">
        <v>559.22</v>
      </c>
      <c r="O93" s="108">
        <v>11.15</v>
      </c>
      <c r="P93" s="108">
        <v>0</v>
      </c>
      <c r="Q93" s="108">
        <v>-93.5</v>
      </c>
      <c r="R93" s="109">
        <f>SUM(H93:Q93)</f>
        <v>79000.099999999991</v>
      </c>
      <c r="S93" s="139" t="s">
        <v>158</v>
      </c>
      <c r="T93" s="144"/>
    </row>
    <row r="94" spans="2:20" s="17" customFormat="1" x14ac:dyDescent="0.2">
      <c r="D94" s="18"/>
      <c r="G94" s="21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</row>
    <row r="95" spans="2:20" s="14" customFormat="1" x14ac:dyDescent="0.2">
      <c r="G95" s="16" t="s">
        <v>58</v>
      </c>
      <c r="H95" s="6">
        <f>H58+H61+H64+H73+H76</f>
        <v>587871.68999999994</v>
      </c>
      <c r="I95" s="6">
        <f t="shared" ref="I95:R95" si="3">I58+I61+I64+I73+I76</f>
        <v>6503</v>
      </c>
      <c r="J95" s="6">
        <f t="shared" si="3"/>
        <v>396480.56722999999</v>
      </c>
      <c r="K95" s="6">
        <f t="shared" si="3"/>
        <v>34250</v>
      </c>
      <c r="L95" s="6">
        <f t="shared" si="3"/>
        <v>23925</v>
      </c>
      <c r="M95" s="6">
        <f t="shared" si="3"/>
        <v>132165</v>
      </c>
      <c r="N95" s="6">
        <f t="shared" si="3"/>
        <v>4840</v>
      </c>
      <c r="O95" s="6">
        <f t="shared" si="3"/>
        <v>81154.5</v>
      </c>
      <c r="P95" s="6">
        <f t="shared" si="3"/>
        <v>3481123.0055</v>
      </c>
      <c r="Q95" s="6">
        <f t="shared" si="3"/>
        <v>0</v>
      </c>
      <c r="R95" s="6">
        <f t="shared" si="3"/>
        <v>4748312.7627300005</v>
      </c>
    </row>
    <row r="96" spans="2:20" s="14" customFormat="1" x14ac:dyDescent="0.2">
      <c r="C96" s="15"/>
      <c r="D96" s="16"/>
      <c r="F96" s="16"/>
      <c r="G96" s="123" t="s">
        <v>142</v>
      </c>
      <c r="H96" s="113">
        <f>H59+H62+H65+H74+H77</f>
        <v>483252.65</v>
      </c>
      <c r="I96" s="113">
        <f>I59+I62+I65+I74+I77</f>
        <v>14116.419999999998</v>
      </c>
      <c r="J96" s="113">
        <f>J59+J62+J65+J74+J77</f>
        <v>349351.95</v>
      </c>
      <c r="K96" s="113">
        <f>K59+K62+K65+K74+K77</f>
        <v>4969.13</v>
      </c>
      <c r="L96" s="113">
        <f>L59+L62+L65+L74+L77</f>
        <v>20022.060000000001</v>
      </c>
      <c r="M96" s="113">
        <f>M59+M62+M65+M74+M77</f>
        <v>636229.80000000005</v>
      </c>
      <c r="N96" s="113">
        <f>N59+N62+N65+N74+N77</f>
        <v>11172.94</v>
      </c>
      <c r="O96" s="113">
        <f>O59+O62+O65+O74+O77</f>
        <v>6700.44</v>
      </c>
      <c r="P96" s="113">
        <f>P59+P62+P65+P74+P77</f>
        <v>2617689.54</v>
      </c>
      <c r="Q96" s="113">
        <f>Q59+Q62+Q65+Q74+Q77</f>
        <v>-219845.5</v>
      </c>
      <c r="R96" s="113">
        <f>R59+R62+R65+R74+R77</f>
        <v>3923659.43</v>
      </c>
    </row>
    <row r="97" spans="2:18" x14ac:dyDescent="0.2">
      <c r="G97" s="31"/>
      <c r="P97" s="146">
        <f>P96/R96</f>
        <v>0.6671551358370571</v>
      </c>
    </row>
    <row r="98" spans="2:18" x14ac:dyDescent="0.2">
      <c r="G98" s="31"/>
    </row>
    <row r="99" spans="2:18" x14ac:dyDescent="0.2">
      <c r="G99" s="31"/>
    </row>
    <row r="100" spans="2:18" s="25" customFormat="1" x14ac:dyDescent="0.2">
      <c r="B100" s="25" t="s">
        <v>59</v>
      </c>
      <c r="D100" s="26"/>
      <c r="E100" s="26"/>
      <c r="F100" s="26"/>
      <c r="G100" s="27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</row>
    <row r="101" spans="2:18" s="25" customFormat="1" x14ac:dyDescent="0.2">
      <c r="D101" s="26"/>
      <c r="E101" s="26"/>
      <c r="F101" s="26"/>
      <c r="G101" s="55" t="s">
        <v>149</v>
      </c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</row>
    <row r="102" spans="2:18" x14ac:dyDescent="0.2">
      <c r="B102" t="s">
        <v>60</v>
      </c>
      <c r="D102" t="s">
        <v>61</v>
      </c>
      <c r="G102" s="51"/>
      <c r="H102" s="58">
        <v>12045.54</v>
      </c>
      <c r="I102" s="59">
        <v>1992</v>
      </c>
      <c r="J102" s="59">
        <v>9363.0391800000016</v>
      </c>
      <c r="K102" s="59">
        <v>0</v>
      </c>
      <c r="L102" s="59">
        <v>2000</v>
      </c>
      <c r="M102" s="59">
        <v>77000</v>
      </c>
      <c r="N102" s="59">
        <v>500</v>
      </c>
      <c r="O102" s="59">
        <v>649.41999999999996</v>
      </c>
      <c r="P102" s="59">
        <v>77479</v>
      </c>
      <c r="Q102" s="59">
        <v>0</v>
      </c>
      <c r="R102" s="60">
        <v>181028.99917999998</v>
      </c>
    </row>
    <row r="103" spans="2:18" x14ac:dyDescent="0.2">
      <c r="G103" s="51"/>
      <c r="H103" s="82">
        <v>10966.67</v>
      </c>
      <c r="I103" s="83">
        <v>0</v>
      </c>
      <c r="J103" s="83">
        <v>7690.28</v>
      </c>
      <c r="K103" s="83">
        <v>0</v>
      </c>
      <c r="L103" s="83">
        <v>462.91</v>
      </c>
      <c r="M103" s="83">
        <v>72416.259999999995</v>
      </c>
      <c r="N103" s="83">
        <v>311.83999999999997</v>
      </c>
      <c r="O103" s="83">
        <v>12.32</v>
      </c>
      <c r="P103" s="83">
        <v>72408.41</v>
      </c>
      <c r="Q103" s="83">
        <v>0</v>
      </c>
      <c r="R103" s="84">
        <f>SUM(H103:Q103)</f>
        <v>164268.69</v>
      </c>
    </row>
    <row r="104" spans="2:18" x14ac:dyDescent="0.2">
      <c r="G104" s="51"/>
    </row>
    <row r="105" spans="2:18" x14ac:dyDescent="0.2">
      <c r="B105" t="s">
        <v>60</v>
      </c>
      <c r="D105" t="s">
        <v>62</v>
      </c>
      <c r="G105" s="24"/>
      <c r="H105" s="58">
        <v>0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59">
        <v>0</v>
      </c>
      <c r="O105" s="59">
        <v>0</v>
      </c>
      <c r="P105" s="59">
        <v>0</v>
      </c>
      <c r="Q105" s="59">
        <v>0</v>
      </c>
      <c r="R105" s="60">
        <v>0</v>
      </c>
    </row>
    <row r="106" spans="2:18" x14ac:dyDescent="0.2">
      <c r="G106" s="24"/>
      <c r="H106" s="82">
        <v>0</v>
      </c>
      <c r="I106" s="83">
        <v>0</v>
      </c>
      <c r="J106" s="83">
        <v>0</v>
      </c>
      <c r="K106" s="83">
        <v>0</v>
      </c>
      <c r="L106" s="83">
        <v>0</v>
      </c>
      <c r="M106" s="83">
        <v>0</v>
      </c>
      <c r="N106" s="83">
        <v>0</v>
      </c>
      <c r="O106" s="83">
        <v>0</v>
      </c>
      <c r="P106" s="83">
        <v>0</v>
      </c>
      <c r="Q106" s="83">
        <v>0</v>
      </c>
      <c r="R106" s="84">
        <f>SUM(H106:Q106)</f>
        <v>0</v>
      </c>
    </row>
    <row r="107" spans="2:18" x14ac:dyDescent="0.2">
      <c r="G107" s="24"/>
    </row>
    <row r="108" spans="2:18" x14ac:dyDescent="0.2">
      <c r="G108" s="16" t="s">
        <v>63</v>
      </c>
      <c r="H108" s="6">
        <f>H102+H105</f>
        <v>12045.54</v>
      </c>
      <c r="I108" s="6">
        <f t="shared" ref="I108:R108" si="4">I102+I105</f>
        <v>1992</v>
      </c>
      <c r="J108" s="6">
        <f t="shared" si="4"/>
        <v>9363.0391800000016</v>
      </c>
      <c r="K108" s="6">
        <f t="shared" si="4"/>
        <v>0</v>
      </c>
      <c r="L108" s="6">
        <f t="shared" si="4"/>
        <v>2000</v>
      </c>
      <c r="M108" s="6">
        <f t="shared" si="4"/>
        <v>77000</v>
      </c>
      <c r="N108" s="6">
        <f t="shared" si="4"/>
        <v>500</v>
      </c>
      <c r="O108" s="6">
        <f t="shared" si="4"/>
        <v>649.41999999999996</v>
      </c>
      <c r="P108" s="6">
        <f t="shared" si="4"/>
        <v>77479</v>
      </c>
      <c r="Q108" s="6">
        <f t="shared" si="4"/>
        <v>0</v>
      </c>
      <c r="R108" s="6">
        <f t="shared" si="4"/>
        <v>181028.99917999998</v>
      </c>
    </row>
    <row r="109" spans="2:18" s="14" customFormat="1" x14ac:dyDescent="0.2">
      <c r="C109" s="15"/>
      <c r="D109" s="16"/>
      <c r="F109" s="16"/>
      <c r="G109" s="123" t="s">
        <v>142</v>
      </c>
      <c r="H109" s="113">
        <f>H103+H106</f>
        <v>10966.67</v>
      </c>
      <c r="I109" s="113">
        <f>I103+I106</f>
        <v>0</v>
      </c>
      <c r="J109" s="113">
        <f>J103+J106</f>
        <v>7690.28</v>
      </c>
      <c r="K109" s="113">
        <f>K103+K106</f>
        <v>0</v>
      </c>
      <c r="L109" s="113">
        <f>L103+L106</f>
        <v>462.91</v>
      </c>
      <c r="M109" s="113">
        <f>M103+M106</f>
        <v>72416.259999999995</v>
      </c>
      <c r="N109" s="113">
        <f>N103+N106</f>
        <v>311.83999999999997</v>
      </c>
      <c r="O109" s="113">
        <f>O103+O106</f>
        <v>12.32</v>
      </c>
      <c r="P109" s="113">
        <f>P103+P106</f>
        <v>72408.41</v>
      </c>
      <c r="Q109" s="113">
        <f>Q103+Q106</f>
        <v>0</v>
      </c>
      <c r="R109" s="113">
        <f>R103+R106</f>
        <v>164268.69</v>
      </c>
    </row>
    <row r="110" spans="2:18" x14ac:dyDescent="0.2">
      <c r="F110" s="16"/>
      <c r="G110" s="31"/>
      <c r="H110" s="6"/>
      <c r="I110" s="6"/>
      <c r="J110" s="6"/>
      <c r="K110" s="6"/>
      <c r="L110" s="6"/>
      <c r="M110" s="6"/>
      <c r="N110" s="6"/>
      <c r="O110" s="6"/>
      <c r="P110" s="145">
        <f>P109/R109</f>
        <v>0.44079252108238037</v>
      </c>
      <c r="Q110" s="6"/>
      <c r="R110" s="6"/>
    </row>
    <row r="111" spans="2:18" x14ac:dyDescent="0.2">
      <c r="F111" s="16"/>
      <c r="G111" s="31"/>
    </row>
    <row r="112" spans="2:18" x14ac:dyDescent="0.2">
      <c r="B112" t="s">
        <v>64</v>
      </c>
      <c r="G112" s="31"/>
    </row>
    <row r="113" spans="2:18" x14ac:dyDescent="0.2">
      <c r="G113" s="55" t="s">
        <v>149</v>
      </c>
    </row>
    <row r="114" spans="2:18" x14ac:dyDescent="0.2">
      <c r="D114" t="s">
        <v>65</v>
      </c>
      <c r="G114" s="24"/>
      <c r="H114" s="58">
        <v>0</v>
      </c>
      <c r="I114" s="59">
        <v>0</v>
      </c>
      <c r="J114" s="59">
        <v>0</v>
      </c>
      <c r="K114" s="59">
        <v>0</v>
      </c>
      <c r="L114" s="59">
        <v>0</v>
      </c>
      <c r="M114" s="59">
        <v>1086677</v>
      </c>
      <c r="N114" s="59">
        <v>0</v>
      </c>
      <c r="O114" s="59">
        <v>0</v>
      </c>
      <c r="P114" s="59">
        <v>0</v>
      </c>
      <c r="Q114" s="116"/>
      <c r="R114" s="60">
        <v>1086677</v>
      </c>
    </row>
    <row r="115" spans="2:18" x14ac:dyDescent="0.2">
      <c r="G115" s="24"/>
      <c r="H115" s="82">
        <v>7020.7</v>
      </c>
      <c r="I115" s="83">
        <v>0</v>
      </c>
      <c r="J115" s="83">
        <v>4918.41</v>
      </c>
      <c r="K115" s="83">
        <v>0.08</v>
      </c>
      <c r="L115" s="83">
        <v>171.51</v>
      </c>
      <c r="M115" s="83">
        <v>815045.03</v>
      </c>
      <c r="N115" s="83">
        <v>97.34</v>
      </c>
      <c r="O115" s="83">
        <v>-0.48</v>
      </c>
      <c r="P115" s="83">
        <v>0</v>
      </c>
      <c r="Q115" s="117">
        <v>0</v>
      </c>
      <c r="R115" s="84">
        <f>SUM(H115:Q115)</f>
        <v>827252.59</v>
      </c>
    </row>
    <row r="116" spans="2:18" x14ac:dyDescent="0.2">
      <c r="G116" s="24"/>
      <c r="Q116"/>
    </row>
    <row r="117" spans="2:18" x14ac:dyDescent="0.2">
      <c r="E117" s="16"/>
      <c r="G117" s="16" t="s">
        <v>66</v>
      </c>
      <c r="H117" s="6">
        <f>H114</f>
        <v>0</v>
      </c>
      <c r="I117" s="6">
        <f t="shared" ref="I117:R117" si="5">I114</f>
        <v>0</v>
      </c>
      <c r="J117" s="6">
        <f t="shared" si="5"/>
        <v>0</v>
      </c>
      <c r="K117" s="6">
        <f t="shared" si="5"/>
        <v>0</v>
      </c>
      <c r="L117" s="6">
        <f t="shared" si="5"/>
        <v>0</v>
      </c>
      <c r="M117" s="6">
        <f t="shared" si="5"/>
        <v>1086677</v>
      </c>
      <c r="N117" s="6">
        <f t="shared" si="5"/>
        <v>0</v>
      </c>
      <c r="O117" s="6">
        <f t="shared" si="5"/>
        <v>0</v>
      </c>
      <c r="P117" s="6">
        <f t="shared" si="5"/>
        <v>0</v>
      </c>
      <c r="Q117" s="6">
        <f t="shared" si="5"/>
        <v>0</v>
      </c>
      <c r="R117" s="6">
        <f t="shared" si="5"/>
        <v>1086677</v>
      </c>
    </row>
    <row r="118" spans="2:18" s="14" customFormat="1" x14ac:dyDescent="0.2">
      <c r="C118" s="15"/>
      <c r="D118" s="16"/>
      <c r="F118" s="16"/>
      <c r="G118" s="123" t="s">
        <v>142</v>
      </c>
      <c r="H118" s="113">
        <f>H115</f>
        <v>7020.7</v>
      </c>
      <c r="I118" s="113">
        <f>I115</f>
        <v>0</v>
      </c>
      <c r="J118" s="113">
        <f>J115</f>
        <v>4918.41</v>
      </c>
      <c r="K118" s="113">
        <f t="shared" ref="I118:R118" si="6">K115</f>
        <v>0.08</v>
      </c>
      <c r="L118" s="113">
        <f t="shared" si="6"/>
        <v>171.51</v>
      </c>
      <c r="M118" s="113">
        <f t="shared" si="6"/>
        <v>815045.03</v>
      </c>
      <c r="N118" s="113">
        <f t="shared" si="6"/>
        <v>97.34</v>
      </c>
      <c r="O118" s="113">
        <f t="shared" si="6"/>
        <v>-0.48</v>
      </c>
      <c r="P118" s="113">
        <f t="shared" si="6"/>
        <v>0</v>
      </c>
      <c r="Q118" s="113">
        <f t="shared" si="6"/>
        <v>0</v>
      </c>
      <c r="R118" s="113">
        <f>R115</f>
        <v>827252.59</v>
      </c>
    </row>
    <row r="119" spans="2:18" x14ac:dyDescent="0.2">
      <c r="E119" s="16"/>
      <c r="F119" s="16"/>
      <c r="G119" s="31"/>
      <c r="H119" s="6"/>
      <c r="I119" s="6"/>
      <c r="J119" s="6"/>
      <c r="K119" s="6"/>
      <c r="L119" s="6"/>
      <c r="M119" s="6"/>
      <c r="N119" s="6"/>
      <c r="O119" s="6"/>
      <c r="P119" s="145">
        <f>P118/R118</f>
        <v>0</v>
      </c>
      <c r="Q119"/>
      <c r="R119" s="6"/>
    </row>
    <row r="120" spans="2:18" x14ac:dyDescent="0.2">
      <c r="G120" s="31"/>
    </row>
    <row r="121" spans="2:18" x14ac:dyDescent="0.2">
      <c r="B121" t="s">
        <v>67</v>
      </c>
      <c r="G121" s="31"/>
      <c r="P121" s="146">
        <f>(P53+P96+P109+P118)/(R53+R96+R109+R118)</f>
        <v>0.71351367352033723</v>
      </c>
    </row>
    <row r="122" spans="2:18" x14ac:dyDescent="0.2">
      <c r="G122" s="55" t="s">
        <v>149</v>
      </c>
    </row>
    <row r="123" spans="2:18" x14ac:dyDescent="0.2">
      <c r="B123" t="s">
        <v>68</v>
      </c>
      <c r="D123" t="s">
        <v>69</v>
      </c>
      <c r="G123" s="52"/>
      <c r="H123" s="58">
        <f>H126+H129+H132+H135</f>
        <v>106157.34199999999</v>
      </c>
      <c r="I123" s="59">
        <f t="shared" ref="I123:R123" si="7">I126+I129+I132+I135</f>
        <v>1989.9</v>
      </c>
      <c r="J123" s="59">
        <f t="shared" si="7"/>
        <v>72134.210414000001</v>
      </c>
      <c r="K123" s="59">
        <f t="shared" si="7"/>
        <v>3180</v>
      </c>
      <c r="L123" s="59">
        <f t="shared" si="7"/>
        <v>9112</v>
      </c>
      <c r="M123" s="59">
        <f t="shared" si="7"/>
        <v>15790</v>
      </c>
      <c r="N123" s="59">
        <f t="shared" si="7"/>
        <v>5978</v>
      </c>
      <c r="O123" s="59">
        <f t="shared" si="7"/>
        <v>202</v>
      </c>
      <c r="P123" s="59">
        <f t="shared" si="7"/>
        <v>0</v>
      </c>
      <c r="Q123" s="59">
        <f t="shared" si="7"/>
        <v>0</v>
      </c>
      <c r="R123" s="60">
        <f t="shared" si="7"/>
        <v>214543.45241399997</v>
      </c>
    </row>
    <row r="124" spans="2:18" x14ac:dyDescent="0.2">
      <c r="G124" s="52"/>
      <c r="H124" s="110">
        <f>H127+H130+H133+H136</f>
        <v>82970.87999999999</v>
      </c>
      <c r="I124" s="111">
        <f>I127+I130+I133+I136</f>
        <v>0</v>
      </c>
      <c r="J124" s="111">
        <f>J127+J130+J133+J136</f>
        <v>57456.030000000006</v>
      </c>
      <c r="K124" s="111">
        <f>K127+K130+K133+K136</f>
        <v>2722.91</v>
      </c>
      <c r="L124" s="111">
        <f>L127+L130+L133+L136</f>
        <v>2276.52</v>
      </c>
      <c r="M124" s="111">
        <f>M127+M130+M133+M136</f>
        <v>12376.7</v>
      </c>
      <c r="N124" s="111">
        <f>N127+N130+N133+N136</f>
        <v>1585.95</v>
      </c>
      <c r="O124" s="111">
        <f>O127+O130+O133+O136</f>
        <v>-955.82999999999993</v>
      </c>
      <c r="P124" s="111">
        <f>P127+P130+P133+P136</f>
        <v>0</v>
      </c>
      <c r="Q124" s="111">
        <f>Q127+Q130+Q133+Q136</f>
        <v>0</v>
      </c>
      <c r="R124" s="112">
        <f>SUM(H124:Q124)</f>
        <v>158433.16000000003</v>
      </c>
    </row>
    <row r="125" spans="2:18" x14ac:dyDescent="0.2">
      <c r="G125" s="52"/>
      <c r="H125" s="61"/>
      <c r="I125" s="37"/>
      <c r="J125" s="37"/>
      <c r="K125" s="37"/>
      <c r="L125" s="37"/>
      <c r="M125" s="37"/>
      <c r="N125" s="37"/>
      <c r="O125" s="37"/>
      <c r="P125" s="37"/>
      <c r="Q125" s="37"/>
      <c r="R125" s="62"/>
    </row>
    <row r="126" spans="2:18" s="17" customFormat="1" x14ac:dyDescent="0.2">
      <c r="E126" s="67" t="s">
        <v>70</v>
      </c>
      <c r="G126" s="21"/>
      <c r="H126" s="90">
        <v>45141</v>
      </c>
      <c r="I126" s="91">
        <v>0</v>
      </c>
      <c r="J126" s="91">
        <v>30109.047000000002</v>
      </c>
      <c r="K126" s="91">
        <v>0</v>
      </c>
      <c r="L126" s="91">
        <v>7832</v>
      </c>
      <c r="M126" s="91">
        <v>200</v>
      </c>
      <c r="N126" s="91">
        <v>453</v>
      </c>
      <c r="O126" s="91">
        <v>202</v>
      </c>
      <c r="P126" s="91">
        <v>0</v>
      </c>
      <c r="Q126" s="91">
        <v>0</v>
      </c>
      <c r="R126" s="93">
        <v>83937.047000000006</v>
      </c>
    </row>
    <row r="127" spans="2:18" s="17" customFormat="1" x14ac:dyDescent="0.2">
      <c r="E127" s="67"/>
      <c r="G127" s="21"/>
      <c r="H127" s="104">
        <v>38020.26</v>
      </c>
      <c r="I127" s="105">
        <v>0</v>
      </c>
      <c r="J127" s="105">
        <v>26097.56</v>
      </c>
      <c r="K127" s="105">
        <v>0</v>
      </c>
      <c r="L127" s="105">
        <v>1533.89</v>
      </c>
      <c r="M127" s="105">
        <v>1.02</v>
      </c>
      <c r="N127" s="105">
        <v>846.75</v>
      </c>
      <c r="O127" s="105">
        <v>0</v>
      </c>
      <c r="P127" s="105">
        <v>0</v>
      </c>
      <c r="Q127" s="105">
        <v>0</v>
      </c>
      <c r="R127" s="106">
        <f>SUM(H127:Q127)</f>
        <v>66499.48000000001</v>
      </c>
    </row>
    <row r="128" spans="2:18" s="17" customFormat="1" x14ac:dyDescent="0.2">
      <c r="E128" s="67"/>
      <c r="G128" s="21"/>
      <c r="H128" s="64"/>
      <c r="I128" s="65"/>
      <c r="J128" s="65"/>
      <c r="K128" s="65"/>
      <c r="L128" s="65"/>
      <c r="M128" s="65"/>
      <c r="N128" s="65"/>
      <c r="O128" s="65"/>
      <c r="P128" s="65"/>
      <c r="Q128" s="65"/>
      <c r="R128" s="66"/>
    </row>
    <row r="129" spans="2:18" s="17" customFormat="1" x14ac:dyDescent="0.2">
      <c r="E129" s="67" t="s">
        <v>71</v>
      </c>
      <c r="G129" s="21"/>
      <c r="H129" s="90">
        <v>58797.859999999993</v>
      </c>
      <c r="I129" s="91">
        <v>0</v>
      </c>
      <c r="J129" s="91">
        <v>39218.172619999998</v>
      </c>
      <c r="K129" s="91">
        <v>1180</v>
      </c>
      <c r="L129" s="91">
        <v>1280</v>
      </c>
      <c r="M129" s="91">
        <v>14225</v>
      </c>
      <c r="N129" s="91">
        <v>715</v>
      </c>
      <c r="O129" s="91">
        <v>0</v>
      </c>
      <c r="P129" s="91">
        <v>0</v>
      </c>
      <c r="Q129" s="91">
        <v>0</v>
      </c>
      <c r="R129" s="93">
        <v>115416.03261999998</v>
      </c>
    </row>
    <row r="130" spans="2:18" s="17" customFormat="1" x14ac:dyDescent="0.2">
      <c r="E130" s="67"/>
      <c r="G130" s="21"/>
      <c r="H130" s="104">
        <v>43620.89</v>
      </c>
      <c r="I130" s="105">
        <v>0</v>
      </c>
      <c r="J130" s="105">
        <v>30427.68</v>
      </c>
      <c r="K130" s="105">
        <v>2461.37</v>
      </c>
      <c r="L130" s="105">
        <v>640.67999999999995</v>
      </c>
      <c r="M130" s="105">
        <v>11971.68</v>
      </c>
      <c r="N130" s="105">
        <v>705.21</v>
      </c>
      <c r="O130" s="105">
        <v>54.85</v>
      </c>
      <c r="P130" s="105">
        <v>0</v>
      </c>
      <c r="Q130" s="105">
        <v>0</v>
      </c>
      <c r="R130" s="106">
        <f>SUM(H130:Q130)</f>
        <v>89882.36</v>
      </c>
    </row>
    <row r="131" spans="2:18" s="17" customFormat="1" x14ac:dyDescent="0.2">
      <c r="E131" s="67"/>
      <c r="G131" s="21"/>
      <c r="H131" s="64"/>
      <c r="I131" s="65"/>
      <c r="J131" s="65"/>
      <c r="K131" s="65"/>
      <c r="L131" s="65"/>
      <c r="M131" s="65"/>
      <c r="N131" s="65"/>
      <c r="O131" s="65"/>
      <c r="P131" s="65"/>
      <c r="Q131" s="65"/>
      <c r="R131" s="66"/>
    </row>
    <row r="132" spans="2:18" s="17" customFormat="1" x14ac:dyDescent="0.2">
      <c r="E132" s="67" t="s">
        <v>72</v>
      </c>
      <c r="G132" s="21"/>
      <c r="H132" s="90">
        <v>2218.482</v>
      </c>
      <c r="I132" s="91">
        <v>1989.9</v>
      </c>
      <c r="J132" s="91">
        <v>2806.9907940000003</v>
      </c>
      <c r="K132" s="91">
        <v>2000</v>
      </c>
      <c r="L132" s="91">
        <v>0</v>
      </c>
      <c r="M132" s="91">
        <v>390</v>
      </c>
      <c r="N132" s="91">
        <v>4810</v>
      </c>
      <c r="O132" s="91">
        <v>0</v>
      </c>
      <c r="P132" s="91">
        <v>0</v>
      </c>
      <c r="Q132" s="91">
        <v>0</v>
      </c>
      <c r="R132" s="93">
        <v>14215.372793999999</v>
      </c>
    </row>
    <row r="133" spans="2:18" s="17" customFormat="1" x14ac:dyDescent="0.2">
      <c r="E133" s="67"/>
      <c r="G133" s="21"/>
      <c r="H133" s="104">
        <v>1329.73</v>
      </c>
      <c r="I133" s="105">
        <v>0</v>
      </c>
      <c r="J133" s="105">
        <v>930.79</v>
      </c>
      <c r="K133" s="105">
        <v>261.54000000000002</v>
      </c>
      <c r="L133" s="105">
        <v>101.95</v>
      </c>
      <c r="M133" s="105">
        <v>404</v>
      </c>
      <c r="N133" s="105">
        <v>33.99</v>
      </c>
      <c r="O133" s="105">
        <v>-1010.68</v>
      </c>
      <c r="P133" s="105">
        <v>0</v>
      </c>
      <c r="Q133" s="105">
        <v>0</v>
      </c>
      <c r="R133" s="106">
        <f>SUM(H133:Q133)</f>
        <v>2051.3199999999997</v>
      </c>
    </row>
    <row r="134" spans="2:18" s="17" customFormat="1" x14ac:dyDescent="0.2">
      <c r="E134" s="67"/>
      <c r="G134" s="21"/>
      <c r="H134" s="64"/>
      <c r="I134" s="65"/>
      <c r="J134" s="65"/>
      <c r="K134" s="65"/>
      <c r="L134" s="65"/>
      <c r="M134" s="65"/>
      <c r="N134" s="65"/>
      <c r="O134" s="65"/>
      <c r="P134" s="65"/>
      <c r="Q134" s="65"/>
      <c r="R134" s="66"/>
    </row>
    <row r="135" spans="2:18" s="17" customFormat="1" x14ac:dyDescent="0.2">
      <c r="B135" s="17" t="s">
        <v>73</v>
      </c>
      <c r="C135" s="30"/>
      <c r="E135" s="67" t="s">
        <v>74</v>
      </c>
      <c r="G135" s="21"/>
      <c r="H135" s="90">
        <v>0</v>
      </c>
      <c r="I135" s="91">
        <v>0</v>
      </c>
      <c r="J135" s="91">
        <v>0</v>
      </c>
      <c r="K135" s="91">
        <v>0</v>
      </c>
      <c r="L135" s="91">
        <v>0</v>
      </c>
      <c r="M135" s="91">
        <v>975</v>
      </c>
      <c r="N135" s="91">
        <v>0</v>
      </c>
      <c r="O135" s="91">
        <v>0</v>
      </c>
      <c r="P135" s="91">
        <v>0</v>
      </c>
      <c r="Q135" s="91">
        <v>0</v>
      </c>
      <c r="R135" s="93">
        <v>975</v>
      </c>
    </row>
    <row r="136" spans="2:18" s="17" customFormat="1" x14ac:dyDescent="0.2">
      <c r="C136" s="30"/>
      <c r="D136" s="18"/>
      <c r="G136" s="21"/>
      <c r="H136" s="107">
        <v>0</v>
      </c>
      <c r="I136" s="108">
        <v>0</v>
      </c>
      <c r="J136" s="108">
        <v>0</v>
      </c>
      <c r="K136" s="108">
        <v>0</v>
      </c>
      <c r="L136" s="108">
        <v>0</v>
      </c>
      <c r="M136" s="108">
        <v>0</v>
      </c>
      <c r="N136" s="108">
        <v>0</v>
      </c>
      <c r="O136" s="108">
        <v>0</v>
      </c>
      <c r="P136" s="108">
        <v>0</v>
      </c>
      <c r="Q136" s="108">
        <v>0</v>
      </c>
      <c r="R136" s="109">
        <f>SUM(H136:Q136)</f>
        <v>0</v>
      </c>
    </row>
    <row r="137" spans="2:18" s="17" customFormat="1" x14ac:dyDescent="0.2">
      <c r="C137" s="30"/>
      <c r="D137" s="18"/>
      <c r="G137" s="21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</row>
    <row r="138" spans="2:18" x14ac:dyDescent="0.2">
      <c r="B138" t="s">
        <v>68</v>
      </c>
      <c r="C138" s="31"/>
      <c r="D138" s="27" t="s">
        <v>75</v>
      </c>
      <c r="G138" s="24"/>
      <c r="H138" s="58">
        <f t="shared" ref="H138:R138" si="8">H141+H144+H147+H153</f>
        <v>38027.94</v>
      </c>
      <c r="I138" s="59">
        <f t="shared" si="8"/>
        <v>500</v>
      </c>
      <c r="J138" s="59">
        <f t="shared" si="8"/>
        <v>25698.135980000003</v>
      </c>
      <c r="K138" s="59">
        <f t="shared" si="8"/>
        <v>0</v>
      </c>
      <c r="L138" s="59">
        <f t="shared" si="8"/>
        <v>2000</v>
      </c>
      <c r="M138" s="59">
        <f t="shared" si="8"/>
        <v>92690</v>
      </c>
      <c r="N138" s="59">
        <f t="shared" si="8"/>
        <v>0</v>
      </c>
      <c r="O138" s="59">
        <f t="shared" si="8"/>
        <v>0</v>
      </c>
      <c r="P138" s="59">
        <f t="shared" si="8"/>
        <v>0</v>
      </c>
      <c r="Q138" s="59">
        <f t="shared" si="8"/>
        <v>0</v>
      </c>
      <c r="R138" s="60">
        <f t="shared" si="8"/>
        <v>158916.07597999999</v>
      </c>
    </row>
    <row r="139" spans="2:18" x14ac:dyDescent="0.2">
      <c r="C139" s="31"/>
      <c r="D139" s="27"/>
      <c r="G139" s="24"/>
      <c r="H139" s="110">
        <f>H142+H145+H148+H151+H154</f>
        <v>29929.300000000003</v>
      </c>
      <c r="I139" s="111">
        <f>I142+I145+I148+I151+I154</f>
        <v>11666.05</v>
      </c>
      <c r="J139" s="111">
        <f>J142+J145+J148+J151+J154</f>
        <v>29083.71</v>
      </c>
      <c r="K139" s="111">
        <f>K142+K145+K148+K151+K154</f>
        <v>4.83</v>
      </c>
      <c r="L139" s="111">
        <f>L142+L145+L148+L151+L154</f>
        <v>1039.2</v>
      </c>
      <c r="M139" s="111">
        <f>M142+M145+M148+M151+M154</f>
        <v>178029.84000000003</v>
      </c>
      <c r="N139" s="111">
        <f>N142+N145+N148+N151+N154</f>
        <v>439.97</v>
      </c>
      <c r="O139" s="111">
        <f>O142+O145+O148+O151+O154</f>
        <v>23.38</v>
      </c>
      <c r="P139" s="111">
        <f>P142+P145+P148+P151+P154</f>
        <v>0</v>
      </c>
      <c r="Q139" s="111">
        <f>Q142+Q145+Q148+Q151+Q154</f>
        <v>-18049.45</v>
      </c>
      <c r="R139" s="112">
        <f>R142+R145+R148+R151+R154</f>
        <v>232166.83000000002</v>
      </c>
    </row>
    <row r="140" spans="2:18" x14ac:dyDescent="0.2">
      <c r="C140" s="31"/>
      <c r="D140" s="27"/>
      <c r="G140" s="24"/>
      <c r="H140" s="61"/>
      <c r="I140" s="37"/>
      <c r="J140" s="37"/>
      <c r="K140" s="37"/>
      <c r="L140" s="37"/>
      <c r="M140" s="37"/>
      <c r="N140" s="37"/>
      <c r="O140" s="37"/>
      <c r="P140" s="37"/>
      <c r="Q140" s="37"/>
      <c r="R140" s="62"/>
    </row>
    <row r="141" spans="2:18" s="17" customFormat="1" x14ac:dyDescent="0.2">
      <c r="E141" s="67" t="s">
        <v>76</v>
      </c>
      <c r="F141" s="30"/>
      <c r="G141" s="21"/>
      <c r="H141" s="90">
        <v>0</v>
      </c>
      <c r="I141" s="91">
        <v>0</v>
      </c>
      <c r="J141" s="91">
        <v>0</v>
      </c>
      <c r="K141" s="91">
        <v>0</v>
      </c>
      <c r="L141" s="91">
        <v>0</v>
      </c>
      <c r="M141" s="91">
        <v>88010</v>
      </c>
      <c r="N141" s="91">
        <v>0</v>
      </c>
      <c r="O141" s="91">
        <v>0</v>
      </c>
      <c r="P141" s="91">
        <v>0</v>
      </c>
      <c r="Q141" s="91"/>
      <c r="R141" s="93">
        <v>88010</v>
      </c>
    </row>
    <row r="142" spans="2:18" s="17" customFormat="1" x14ac:dyDescent="0.2">
      <c r="E142" s="67"/>
      <c r="F142" s="130"/>
      <c r="G142" s="21"/>
      <c r="H142" s="104">
        <v>9932.0300000000007</v>
      </c>
      <c r="I142" s="105">
        <v>0</v>
      </c>
      <c r="J142" s="105">
        <v>6893.46</v>
      </c>
      <c r="K142" s="105">
        <v>0</v>
      </c>
      <c r="L142" s="105">
        <v>116.88</v>
      </c>
      <c r="M142" s="105">
        <v>64136.51</v>
      </c>
      <c r="N142" s="105">
        <v>225.04</v>
      </c>
      <c r="O142" s="105">
        <v>0</v>
      </c>
      <c r="P142" s="105"/>
      <c r="Q142" s="105">
        <v>0</v>
      </c>
      <c r="R142" s="106">
        <f>SUM(H142:Q142)</f>
        <v>81303.92</v>
      </c>
    </row>
    <row r="143" spans="2:18" s="17" customFormat="1" x14ac:dyDescent="0.2">
      <c r="E143" s="67"/>
      <c r="F143" s="30"/>
      <c r="G143" s="21"/>
      <c r="H143" s="64"/>
      <c r="I143" s="65"/>
      <c r="J143" s="65"/>
      <c r="K143" s="65"/>
      <c r="L143" s="65"/>
      <c r="M143" s="65"/>
      <c r="N143" s="65"/>
      <c r="O143" s="65"/>
      <c r="P143" s="65"/>
      <c r="Q143" s="65"/>
      <c r="R143" s="66"/>
    </row>
    <row r="144" spans="2:18" s="17" customFormat="1" x14ac:dyDescent="0.2">
      <c r="E144" s="67" t="s">
        <v>77</v>
      </c>
      <c r="F144" s="30"/>
      <c r="G144" s="21"/>
      <c r="H144" s="90">
        <v>28700</v>
      </c>
      <c r="I144" s="91">
        <v>0</v>
      </c>
      <c r="J144" s="91">
        <v>19142.900000000001</v>
      </c>
      <c r="K144" s="91">
        <v>0</v>
      </c>
      <c r="L144" s="91">
        <v>1300</v>
      </c>
      <c r="M144" s="91">
        <v>2080</v>
      </c>
      <c r="N144" s="91">
        <v>0</v>
      </c>
      <c r="O144" s="91">
        <v>0</v>
      </c>
      <c r="P144" s="91">
        <v>0</v>
      </c>
      <c r="Q144" s="91"/>
      <c r="R144" s="93">
        <v>51222.9</v>
      </c>
    </row>
    <row r="145" spans="4:20" s="17" customFormat="1" x14ac:dyDescent="0.2">
      <c r="E145" s="67"/>
      <c r="F145" s="30"/>
      <c r="G145" s="21"/>
      <c r="H145" s="104">
        <v>7777.98</v>
      </c>
      <c r="I145" s="105">
        <v>11666.05</v>
      </c>
      <c r="J145" s="105">
        <v>13584.84</v>
      </c>
      <c r="K145" s="105">
        <v>0</v>
      </c>
      <c r="L145" s="105">
        <v>653.83000000000004</v>
      </c>
      <c r="M145" s="105">
        <v>1816.68</v>
      </c>
      <c r="N145" s="105">
        <v>0.9</v>
      </c>
      <c r="O145" s="105">
        <v>0</v>
      </c>
      <c r="P145" s="105">
        <v>0</v>
      </c>
      <c r="Q145" s="105">
        <v>0</v>
      </c>
      <c r="R145" s="106">
        <f>SUM(H145:Q145)</f>
        <v>35500.28</v>
      </c>
    </row>
    <row r="146" spans="4:20" s="17" customFormat="1" x14ac:dyDescent="0.2">
      <c r="E146" s="67"/>
      <c r="F146" s="30"/>
      <c r="G146" s="21"/>
      <c r="H146" s="64"/>
      <c r="I146" s="65"/>
      <c r="J146" s="65"/>
      <c r="K146" s="65"/>
      <c r="L146" s="65"/>
      <c r="M146" s="65"/>
      <c r="N146" s="65"/>
      <c r="O146" s="65"/>
      <c r="P146" s="65"/>
      <c r="Q146" s="65"/>
      <c r="R146" s="66"/>
    </row>
    <row r="147" spans="4:20" s="17" customFormat="1" x14ac:dyDescent="0.2">
      <c r="E147" s="67" t="s">
        <v>78</v>
      </c>
      <c r="F147" s="30"/>
      <c r="G147" s="21"/>
      <c r="H147" s="90">
        <v>9327.94</v>
      </c>
      <c r="I147" s="91">
        <v>500</v>
      </c>
      <c r="J147" s="91">
        <v>6555.2359800000004</v>
      </c>
      <c r="K147" s="91">
        <v>0</v>
      </c>
      <c r="L147" s="91">
        <v>700</v>
      </c>
      <c r="M147" s="91">
        <v>2600</v>
      </c>
      <c r="N147" s="91">
        <v>0</v>
      </c>
      <c r="O147" s="91">
        <v>0</v>
      </c>
      <c r="P147" s="91">
        <v>0</v>
      </c>
      <c r="Q147" s="91">
        <v>0</v>
      </c>
      <c r="R147" s="93">
        <v>19683.17598</v>
      </c>
    </row>
    <row r="148" spans="4:20" s="17" customFormat="1" x14ac:dyDescent="0.2">
      <c r="E148" s="67"/>
      <c r="F148" s="30"/>
      <c r="G148" s="21"/>
      <c r="H148" s="104">
        <v>12091.21</v>
      </c>
      <c r="I148" s="105">
        <v>0</v>
      </c>
      <c r="J148" s="105">
        <v>8515.75</v>
      </c>
      <c r="K148" s="105">
        <v>4.83</v>
      </c>
      <c r="L148" s="105">
        <v>268.49</v>
      </c>
      <c r="M148" s="105">
        <v>167.8</v>
      </c>
      <c r="N148" s="105">
        <v>214.03</v>
      </c>
      <c r="O148" s="105">
        <v>23.38</v>
      </c>
      <c r="P148" s="105">
        <v>0</v>
      </c>
      <c r="Q148" s="105">
        <v>0</v>
      </c>
      <c r="R148" s="106">
        <f>SUM(H148:Q148)</f>
        <v>21285.49</v>
      </c>
    </row>
    <row r="149" spans="4:20" s="22" customFormat="1" x14ac:dyDescent="0.2">
      <c r="E149" s="74"/>
      <c r="F149" s="135"/>
      <c r="G149" s="21"/>
      <c r="H149" s="136"/>
      <c r="I149" s="137"/>
      <c r="J149" s="137"/>
      <c r="K149" s="137"/>
      <c r="L149" s="137"/>
      <c r="M149" s="137"/>
      <c r="N149" s="137"/>
      <c r="O149" s="137"/>
      <c r="P149" s="137"/>
      <c r="Q149" s="137"/>
      <c r="R149" s="138"/>
    </row>
    <row r="150" spans="4:20" s="17" customFormat="1" x14ac:dyDescent="0.2">
      <c r="E150" s="67" t="s">
        <v>151</v>
      </c>
      <c r="F150" s="30"/>
      <c r="G150" s="21"/>
      <c r="H150" s="90">
        <v>0</v>
      </c>
      <c r="I150" s="91">
        <v>0</v>
      </c>
      <c r="J150" s="91">
        <v>0</v>
      </c>
      <c r="K150" s="91">
        <v>0</v>
      </c>
      <c r="L150" s="91">
        <v>0</v>
      </c>
      <c r="M150" s="91">
        <v>0</v>
      </c>
      <c r="N150" s="91">
        <v>0</v>
      </c>
      <c r="O150" s="91">
        <v>0</v>
      </c>
      <c r="P150" s="91">
        <v>0</v>
      </c>
      <c r="Q150" s="91">
        <v>0</v>
      </c>
      <c r="R150" s="93">
        <v>0</v>
      </c>
    </row>
    <row r="151" spans="4:20" s="17" customFormat="1" x14ac:dyDescent="0.2">
      <c r="D151" s="18"/>
      <c r="F151" s="30"/>
      <c r="G151" s="21"/>
      <c r="H151" s="104"/>
      <c r="I151" s="105"/>
      <c r="J151" s="105"/>
      <c r="K151" s="105"/>
      <c r="L151" s="105"/>
      <c r="M151" s="105"/>
      <c r="N151" s="105"/>
      <c r="O151" s="105"/>
      <c r="P151" s="105"/>
      <c r="Q151" s="105">
        <v>-18049.45</v>
      </c>
      <c r="R151" s="106">
        <f>SUM(H151:Q151)</f>
        <v>-18049.45</v>
      </c>
      <c r="S151" s="139" t="s">
        <v>164</v>
      </c>
      <c r="T151" s="142"/>
    </row>
    <row r="152" spans="4:20" s="17" customFormat="1" x14ac:dyDescent="0.2">
      <c r="E152" s="67"/>
      <c r="F152" s="30"/>
      <c r="G152" s="21"/>
      <c r="H152" s="64"/>
      <c r="I152" s="65"/>
      <c r="J152" s="65"/>
      <c r="K152" s="65"/>
      <c r="L152" s="65"/>
      <c r="M152" s="65"/>
      <c r="N152" s="65"/>
      <c r="O152" s="65"/>
      <c r="P152" s="65"/>
      <c r="Q152" s="65"/>
      <c r="R152" s="66"/>
    </row>
    <row r="153" spans="4:20" s="17" customFormat="1" x14ac:dyDescent="0.2">
      <c r="E153" s="67" t="s">
        <v>143</v>
      </c>
      <c r="F153" s="30"/>
      <c r="G153" s="21"/>
      <c r="H153" s="90">
        <v>0</v>
      </c>
      <c r="I153" s="91">
        <v>0</v>
      </c>
      <c r="J153" s="91">
        <v>0</v>
      </c>
      <c r="K153" s="91">
        <v>0</v>
      </c>
      <c r="L153" s="91">
        <v>0</v>
      </c>
      <c r="M153" s="91">
        <v>0</v>
      </c>
      <c r="N153" s="91">
        <v>0</v>
      </c>
      <c r="O153" s="91">
        <v>0</v>
      </c>
      <c r="P153" s="91">
        <v>0</v>
      </c>
      <c r="Q153" s="91">
        <v>0</v>
      </c>
      <c r="R153" s="93">
        <v>0</v>
      </c>
    </row>
    <row r="154" spans="4:20" s="17" customFormat="1" x14ac:dyDescent="0.2">
      <c r="D154" s="18"/>
      <c r="F154" s="30"/>
      <c r="G154" s="21"/>
      <c r="H154" s="107">
        <v>128.08000000000001</v>
      </c>
      <c r="I154" s="108">
        <v>0</v>
      </c>
      <c r="J154" s="108">
        <v>89.66</v>
      </c>
      <c r="K154" s="108">
        <v>0</v>
      </c>
      <c r="L154" s="108">
        <v>0</v>
      </c>
      <c r="M154" s="108">
        <v>111908.85</v>
      </c>
      <c r="N154" s="108">
        <v>0</v>
      </c>
      <c r="O154" s="108">
        <v>0</v>
      </c>
      <c r="P154" s="108">
        <v>0</v>
      </c>
      <c r="Q154" s="108">
        <v>0</v>
      </c>
      <c r="R154" s="109">
        <f>SUM(H154:Q154)</f>
        <v>112126.59000000001</v>
      </c>
    </row>
    <row r="155" spans="4:20" s="17" customFormat="1" x14ac:dyDescent="0.2">
      <c r="D155" s="18"/>
      <c r="F155" s="30"/>
      <c r="G155" s="21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</row>
    <row r="156" spans="4:20" x14ac:dyDescent="0.2">
      <c r="D156" t="s">
        <v>79</v>
      </c>
      <c r="F156" s="31"/>
      <c r="G156" s="24"/>
      <c r="H156" s="58">
        <v>57151.224000000002</v>
      </c>
      <c r="I156" s="59">
        <v>0</v>
      </c>
      <c r="J156" s="59">
        <v>38119.866408000002</v>
      </c>
      <c r="K156" s="59">
        <v>0</v>
      </c>
      <c r="L156" s="59">
        <v>2704</v>
      </c>
      <c r="M156" s="59">
        <v>0</v>
      </c>
      <c r="N156" s="59">
        <v>650</v>
      </c>
      <c r="O156" s="59">
        <v>0</v>
      </c>
      <c r="P156" s="59">
        <v>0</v>
      </c>
      <c r="Q156" s="116"/>
      <c r="R156" s="60">
        <v>98625.090408000004</v>
      </c>
    </row>
    <row r="157" spans="4:20" x14ac:dyDescent="0.2">
      <c r="F157" s="31"/>
      <c r="G157" s="24"/>
      <c r="H157" s="82">
        <v>37835.629999999997</v>
      </c>
      <c r="I157" s="83">
        <v>0</v>
      </c>
      <c r="J157" s="83">
        <v>27152.34</v>
      </c>
      <c r="K157" s="83">
        <v>11.19</v>
      </c>
      <c r="L157" s="83">
        <v>774.98</v>
      </c>
      <c r="M157" s="83">
        <v>496.14</v>
      </c>
      <c r="N157" s="83">
        <v>774.48</v>
      </c>
      <c r="O157" s="83">
        <v>74.989999999999995</v>
      </c>
      <c r="P157" s="83">
        <v>0</v>
      </c>
      <c r="Q157" s="117">
        <v>0</v>
      </c>
      <c r="R157" s="84">
        <f>SUM(H157:Q157)</f>
        <v>67119.75</v>
      </c>
    </row>
    <row r="158" spans="4:20" x14ac:dyDescent="0.2">
      <c r="F158" s="31"/>
      <c r="G158" s="24"/>
      <c r="Q158"/>
    </row>
    <row r="159" spans="4:20" x14ac:dyDescent="0.2">
      <c r="D159" s="32" t="s">
        <v>80</v>
      </c>
      <c r="E159" s="29"/>
      <c r="F159" s="52"/>
      <c r="G159" s="24"/>
      <c r="H159" s="58">
        <v>25920.65</v>
      </c>
      <c r="I159" s="59">
        <v>0</v>
      </c>
      <c r="J159" s="59">
        <v>17289.073550000001</v>
      </c>
      <c r="K159" s="59">
        <v>0</v>
      </c>
      <c r="L159" s="59">
        <v>2000</v>
      </c>
      <c r="M159" s="59">
        <v>0</v>
      </c>
      <c r="N159" s="59">
        <v>0</v>
      </c>
      <c r="O159" s="59">
        <v>0</v>
      </c>
      <c r="P159" s="59">
        <v>0</v>
      </c>
      <c r="Q159" s="116"/>
      <c r="R159" s="60">
        <v>45209.723550000002</v>
      </c>
    </row>
    <row r="160" spans="4:20" x14ac:dyDescent="0.2">
      <c r="D160" s="32"/>
      <c r="E160" s="29"/>
      <c r="F160" s="52"/>
      <c r="G160" s="24"/>
      <c r="H160" s="82">
        <v>18264.95</v>
      </c>
      <c r="I160" s="83">
        <v>0</v>
      </c>
      <c r="J160" s="83">
        <v>12819.07</v>
      </c>
      <c r="K160" s="83">
        <v>4.03</v>
      </c>
      <c r="L160" s="83">
        <v>1048.9000000000001</v>
      </c>
      <c r="M160" s="83">
        <v>8.26</v>
      </c>
      <c r="N160" s="83">
        <v>422.39</v>
      </c>
      <c r="O160" s="83">
        <v>59.66</v>
      </c>
      <c r="P160" s="83">
        <v>3144.07</v>
      </c>
      <c r="Q160" s="117">
        <v>0</v>
      </c>
      <c r="R160" s="84">
        <f>SUM(H160:Q160)</f>
        <v>35771.33</v>
      </c>
    </row>
    <row r="161" spans="3:20" x14ac:dyDescent="0.2">
      <c r="D161" s="32"/>
      <c r="E161" s="29"/>
      <c r="F161" s="52"/>
      <c r="G161" s="24"/>
      <c r="Q161"/>
    </row>
    <row r="162" spans="3:20" x14ac:dyDescent="0.2">
      <c r="D162" t="s">
        <v>81</v>
      </c>
      <c r="F162" s="31"/>
      <c r="G162" s="24"/>
      <c r="H162" s="58">
        <v>64801.599999999999</v>
      </c>
      <c r="I162" s="59">
        <v>0</v>
      </c>
      <c r="J162" s="59">
        <v>43222.667200000004</v>
      </c>
      <c r="K162" s="59">
        <v>0</v>
      </c>
      <c r="L162" s="59">
        <v>2000</v>
      </c>
      <c r="M162" s="59">
        <v>68900</v>
      </c>
      <c r="N162" s="59">
        <v>0</v>
      </c>
      <c r="O162" s="59">
        <v>0</v>
      </c>
      <c r="P162" s="59">
        <v>0</v>
      </c>
      <c r="Q162" s="59">
        <v>0</v>
      </c>
      <c r="R162" s="60">
        <v>178924.2672</v>
      </c>
    </row>
    <row r="163" spans="3:20" x14ac:dyDescent="0.2">
      <c r="G163" s="24"/>
      <c r="H163" s="82">
        <v>79126.64</v>
      </c>
      <c r="I163" s="83">
        <v>4349.3</v>
      </c>
      <c r="J163" s="83">
        <v>58630.039999999994</v>
      </c>
      <c r="K163" s="83">
        <v>20.99</v>
      </c>
      <c r="L163" s="83">
        <v>1543.27</v>
      </c>
      <c r="M163" s="83">
        <v>105018.37999999999</v>
      </c>
      <c r="N163" s="83">
        <v>1260.6699999999998</v>
      </c>
      <c r="O163" s="83">
        <v>192.93</v>
      </c>
      <c r="P163" s="83">
        <v>0</v>
      </c>
      <c r="Q163" s="83">
        <v>0</v>
      </c>
      <c r="R163" s="84">
        <f>SUM(H163:Q163)</f>
        <v>250142.21999999994</v>
      </c>
    </row>
    <row r="164" spans="3:20" x14ac:dyDescent="0.2">
      <c r="G164" s="24"/>
    </row>
    <row r="165" spans="3:20" x14ac:dyDescent="0.2">
      <c r="D165" t="s">
        <v>82</v>
      </c>
      <c r="G165" s="24"/>
      <c r="H165" s="58">
        <v>56201.274000000005</v>
      </c>
      <c r="I165" s="59">
        <v>1132.3</v>
      </c>
      <c r="J165" s="59">
        <v>38241.493858000009</v>
      </c>
      <c r="K165" s="59">
        <v>13195</v>
      </c>
      <c r="L165" s="59">
        <v>10985</v>
      </c>
      <c r="M165" s="59">
        <v>4225</v>
      </c>
      <c r="N165" s="59">
        <v>6515</v>
      </c>
      <c r="O165" s="59">
        <v>0</v>
      </c>
      <c r="P165" s="59">
        <v>0</v>
      </c>
      <c r="Q165" s="59"/>
      <c r="R165" s="60">
        <v>130495.06785800002</v>
      </c>
    </row>
    <row r="166" spans="3:20" x14ac:dyDescent="0.2">
      <c r="G166" s="24"/>
      <c r="H166" s="82">
        <v>55846.43</v>
      </c>
      <c r="I166" s="83">
        <v>0</v>
      </c>
      <c r="J166" s="83">
        <v>39787.550000000003</v>
      </c>
      <c r="K166" s="83">
        <v>2238.2399999999998</v>
      </c>
      <c r="L166" s="83">
        <v>842.45</v>
      </c>
      <c r="M166" s="83">
        <v>5596.68</v>
      </c>
      <c r="N166" s="83">
        <v>1575.41</v>
      </c>
      <c r="O166" s="83">
        <v>93.86</v>
      </c>
      <c r="P166" s="83">
        <v>0</v>
      </c>
      <c r="Q166" s="83">
        <v>0</v>
      </c>
      <c r="R166" s="84">
        <f>SUM(H166:Q166)</f>
        <v>105980.62000000001</v>
      </c>
    </row>
    <row r="167" spans="3:20" x14ac:dyDescent="0.2">
      <c r="G167" s="24"/>
    </row>
    <row r="168" spans="3:20" x14ac:dyDescent="0.2">
      <c r="D168" s="29" t="s">
        <v>83</v>
      </c>
      <c r="E168" s="29"/>
      <c r="F168" s="29"/>
      <c r="G168" s="24"/>
      <c r="H168" s="58">
        <v>0</v>
      </c>
      <c r="I168" s="59">
        <v>0</v>
      </c>
      <c r="J168" s="59">
        <v>0</v>
      </c>
      <c r="K168" s="59">
        <v>0</v>
      </c>
      <c r="L168" s="59">
        <v>0</v>
      </c>
      <c r="M168" s="59">
        <v>8450</v>
      </c>
      <c r="N168" s="59">
        <v>0</v>
      </c>
      <c r="O168" s="59">
        <v>12565</v>
      </c>
      <c r="P168" s="59">
        <v>0</v>
      </c>
      <c r="Q168" s="59"/>
      <c r="R168" s="60">
        <v>21015</v>
      </c>
    </row>
    <row r="169" spans="3:20" x14ac:dyDescent="0.2">
      <c r="D169" s="29"/>
      <c r="E169" s="29"/>
      <c r="F169" s="29"/>
      <c r="G169" s="24"/>
      <c r="H169" s="82">
        <v>0</v>
      </c>
      <c r="I169" s="83">
        <v>0</v>
      </c>
      <c r="J169" s="83">
        <v>0</v>
      </c>
      <c r="K169" s="83">
        <v>0</v>
      </c>
      <c r="L169" s="83">
        <v>0</v>
      </c>
      <c r="M169" s="83">
        <v>8541</v>
      </c>
      <c r="N169" s="83">
        <v>0</v>
      </c>
      <c r="O169" s="83">
        <v>5941.25</v>
      </c>
      <c r="P169" s="83">
        <v>0</v>
      </c>
      <c r="Q169" s="83">
        <v>0</v>
      </c>
      <c r="R169" s="84">
        <f>SUM(H169:Q169)</f>
        <v>14482.25</v>
      </c>
    </row>
    <row r="170" spans="3:20" x14ac:dyDescent="0.2">
      <c r="D170" s="29"/>
      <c r="E170" s="29"/>
      <c r="F170" s="29"/>
      <c r="G170" s="24"/>
    </row>
    <row r="171" spans="3:20" x14ac:dyDescent="0.2">
      <c r="D171" s="29" t="s">
        <v>84</v>
      </c>
      <c r="E171" s="29"/>
      <c r="F171" s="29"/>
      <c r="G171" s="24"/>
      <c r="H171" s="58">
        <v>151204.21000000002</v>
      </c>
      <c r="I171" s="59">
        <v>4000</v>
      </c>
      <c r="J171" s="59">
        <v>103521.20807000002</v>
      </c>
      <c r="K171" s="59">
        <v>14000</v>
      </c>
      <c r="L171" s="59">
        <v>5000</v>
      </c>
      <c r="M171" s="59">
        <v>16000</v>
      </c>
      <c r="N171" s="59">
        <v>1500</v>
      </c>
      <c r="O171" s="59">
        <v>0</v>
      </c>
      <c r="P171" s="59">
        <v>0</v>
      </c>
      <c r="Q171" s="59">
        <v>-313321.74</v>
      </c>
      <c r="R171" s="60">
        <v>-18096.321929999976</v>
      </c>
    </row>
    <row r="172" spans="3:20" x14ac:dyDescent="0.2">
      <c r="D172" s="29"/>
      <c r="E172" s="29"/>
      <c r="F172" s="29"/>
      <c r="G172" s="24"/>
      <c r="H172" s="82">
        <v>114780.68</v>
      </c>
      <c r="I172" s="83">
        <v>3251.85</v>
      </c>
      <c r="J172" s="83">
        <v>82052.33</v>
      </c>
      <c r="K172" s="83">
        <v>13791.38</v>
      </c>
      <c r="L172" s="83">
        <v>6981.94</v>
      </c>
      <c r="M172" s="83">
        <v>1959.71</v>
      </c>
      <c r="N172" s="83">
        <v>2777.54</v>
      </c>
      <c r="O172" s="83">
        <v>65.239999999999995</v>
      </c>
      <c r="P172" s="83">
        <v>0</v>
      </c>
      <c r="Q172" s="83">
        <v>-154157.13</v>
      </c>
      <c r="R172" s="84">
        <f>SUM(H172:Q172)</f>
        <v>71503.539999999979</v>
      </c>
      <c r="S172" s="139" t="s">
        <v>165</v>
      </c>
      <c r="T172" s="142"/>
    </row>
    <row r="173" spans="3:20" x14ac:dyDescent="0.2">
      <c r="D173" s="29"/>
      <c r="E173" s="29"/>
      <c r="F173" s="29"/>
      <c r="G173" s="24"/>
    </row>
    <row r="174" spans="3:20" s="14" customFormat="1" x14ac:dyDescent="0.2">
      <c r="E174" s="16"/>
      <c r="G174" s="16" t="s">
        <v>85</v>
      </c>
      <c r="H174" s="6">
        <f t="shared" ref="H174:R174" si="9">H123+H138+H156+H159+H162+H165+H168+H171</f>
        <v>499464.24000000005</v>
      </c>
      <c r="I174" s="6">
        <f t="shared" si="9"/>
        <v>7622.2</v>
      </c>
      <c r="J174" s="6">
        <f t="shared" si="9"/>
        <v>338226.65548000002</v>
      </c>
      <c r="K174" s="6">
        <f t="shared" si="9"/>
        <v>30375</v>
      </c>
      <c r="L174" s="6">
        <f t="shared" si="9"/>
        <v>33801</v>
      </c>
      <c r="M174" s="6">
        <f t="shared" si="9"/>
        <v>206055</v>
      </c>
      <c r="N174" s="6">
        <f t="shared" si="9"/>
        <v>14643</v>
      </c>
      <c r="O174" s="6">
        <f t="shared" si="9"/>
        <v>12767</v>
      </c>
      <c r="P174" s="6">
        <f t="shared" si="9"/>
        <v>0</v>
      </c>
      <c r="Q174" s="6">
        <f t="shared" si="9"/>
        <v>-313321.74</v>
      </c>
      <c r="R174" s="6">
        <f t="shared" si="9"/>
        <v>829632.35548000003</v>
      </c>
    </row>
    <row r="175" spans="3:20" s="14" customFormat="1" x14ac:dyDescent="0.2">
      <c r="C175" s="15"/>
      <c r="D175" s="16"/>
      <c r="F175" s="16"/>
      <c r="G175" s="123" t="s">
        <v>142</v>
      </c>
      <c r="H175" s="113">
        <f>H124+H139+H157+H160+H163+H166+H169+H172</f>
        <v>418754.51</v>
      </c>
      <c r="I175" s="113">
        <f>I124+I139+I157+I160+I163+I166+I169+I172</f>
        <v>19267.199999999997</v>
      </c>
      <c r="J175" s="113">
        <f>J124+J139+J157+J160+J163+J166+J169+J172</f>
        <v>306981.07</v>
      </c>
      <c r="K175" s="113">
        <f>K124+K139+K157+K160+K163+K166+K169+K172</f>
        <v>18793.57</v>
      </c>
      <c r="L175" s="113">
        <f>L124+L139+L157+L160+L163+L166+L169+L172</f>
        <v>14507.26</v>
      </c>
      <c r="M175" s="113">
        <f>M124+M139+M157+M160+M163+M166+M169+M172</f>
        <v>312026.71000000008</v>
      </c>
      <c r="N175" s="113">
        <f>N124+N139+N157+N160+N163+N166+N169+N172</f>
        <v>8836.41</v>
      </c>
      <c r="O175" s="113">
        <f>O124+O139+O157+O160+O163+O166+O169+O172</f>
        <v>5495.48</v>
      </c>
      <c r="P175" s="113">
        <f>P124+P139+P157+P160+P163+P166+P169+P172</f>
        <v>3144.07</v>
      </c>
      <c r="Q175" s="113">
        <f>Q124+Q139+Q157+Q160+Q163+Q166+Q169+Q172</f>
        <v>-172206.58000000002</v>
      </c>
      <c r="R175" s="113">
        <f>R124+R139+R157+R160+R163+R166+R169+R172</f>
        <v>935599.7</v>
      </c>
    </row>
    <row r="176" spans="3:20" s="14" customFormat="1" x14ac:dyDescent="0.2">
      <c r="E176" s="16"/>
      <c r="F176" s="16"/>
      <c r="G176" s="57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</row>
    <row r="177" spans="2:18" x14ac:dyDescent="0.2">
      <c r="G177" s="24"/>
    </row>
    <row r="178" spans="2:18" x14ac:dyDescent="0.2">
      <c r="B178" t="s">
        <v>86</v>
      </c>
      <c r="G178" s="24"/>
    </row>
    <row r="179" spans="2:18" x14ac:dyDescent="0.2">
      <c r="G179" s="55" t="s">
        <v>149</v>
      </c>
    </row>
    <row r="180" spans="2:18" x14ac:dyDescent="0.2">
      <c r="D180" t="s">
        <v>87</v>
      </c>
      <c r="G180" s="24"/>
      <c r="H180" s="58">
        <v>13679.41</v>
      </c>
      <c r="I180" s="59">
        <v>0</v>
      </c>
      <c r="J180" s="59">
        <v>9124.1664700000001</v>
      </c>
      <c r="K180" s="59">
        <v>0</v>
      </c>
      <c r="L180" s="59">
        <v>156</v>
      </c>
      <c r="M180" s="59">
        <v>42900</v>
      </c>
      <c r="N180" s="59">
        <v>0</v>
      </c>
      <c r="O180" s="59">
        <v>0</v>
      </c>
      <c r="P180" s="59">
        <v>0</v>
      </c>
      <c r="Q180" s="59"/>
      <c r="R180" s="60">
        <v>65859.57647</v>
      </c>
    </row>
    <row r="181" spans="2:18" x14ac:dyDescent="0.2">
      <c r="G181" s="24"/>
      <c r="H181" s="82">
        <v>13719.12</v>
      </c>
      <c r="I181" s="83">
        <v>0</v>
      </c>
      <c r="J181" s="83">
        <v>9603.43</v>
      </c>
      <c r="K181" s="83">
        <v>0</v>
      </c>
      <c r="L181" s="83">
        <v>0</v>
      </c>
      <c r="M181" s="83">
        <v>26111.06</v>
      </c>
      <c r="N181" s="83">
        <v>0</v>
      </c>
      <c r="O181" s="83">
        <v>0</v>
      </c>
      <c r="P181" s="83">
        <v>0</v>
      </c>
      <c r="Q181" s="83">
        <v>0</v>
      </c>
      <c r="R181" s="84">
        <f>SUM(H181:Q181)</f>
        <v>49433.61</v>
      </c>
    </row>
    <row r="182" spans="2:18" x14ac:dyDescent="0.2">
      <c r="G182" s="24"/>
    </row>
    <row r="183" spans="2:18" x14ac:dyDescent="0.2">
      <c r="D183" t="s">
        <v>88</v>
      </c>
      <c r="G183" s="24"/>
      <c r="H183" s="58">
        <v>12539.36</v>
      </c>
      <c r="I183" s="59">
        <v>0</v>
      </c>
      <c r="J183" s="59">
        <v>8363.7531200000012</v>
      </c>
      <c r="K183" s="59">
        <v>0</v>
      </c>
      <c r="L183" s="59">
        <v>156</v>
      </c>
      <c r="M183" s="59">
        <v>0</v>
      </c>
      <c r="N183" s="59">
        <v>0</v>
      </c>
      <c r="O183" s="59">
        <v>0</v>
      </c>
      <c r="P183" s="59">
        <v>0</v>
      </c>
      <c r="Q183" s="59"/>
      <c r="R183" s="60">
        <v>21059.113120000002</v>
      </c>
    </row>
    <row r="184" spans="2:18" x14ac:dyDescent="0.2">
      <c r="G184" s="24"/>
      <c r="H184" s="82">
        <v>9082.15</v>
      </c>
      <c r="I184" s="83">
        <v>0</v>
      </c>
      <c r="J184" s="83">
        <v>6357.52</v>
      </c>
      <c r="K184" s="83">
        <v>0</v>
      </c>
      <c r="L184" s="83">
        <v>11.83</v>
      </c>
      <c r="M184" s="83">
        <v>0</v>
      </c>
      <c r="N184" s="83">
        <v>0</v>
      </c>
      <c r="O184" s="83">
        <v>0</v>
      </c>
      <c r="P184" s="83">
        <v>0</v>
      </c>
      <c r="Q184" s="83">
        <v>0</v>
      </c>
      <c r="R184" s="84">
        <f>SUM(H184:Q184)</f>
        <v>15451.5</v>
      </c>
    </row>
    <row r="185" spans="2:18" x14ac:dyDescent="0.2">
      <c r="G185" s="24"/>
    </row>
    <row r="186" spans="2:18" x14ac:dyDescent="0.2">
      <c r="D186" t="s">
        <v>89</v>
      </c>
      <c r="G186" s="24"/>
      <c r="H186" s="58">
        <v>21937.5</v>
      </c>
      <c r="I186" s="59">
        <v>0</v>
      </c>
      <c r="J186" s="59">
        <v>14632.3125</v>
      </c>
      <c r="K186" s="59">
        <v>0</v>
      </c>
      <c r="L186" s="59">
        <v>635.70000000000005</v>
      </c>
      <c r="M186" s="59">
        <v>4686.5</v>
      </c>
      <c r="N186" s="59">
        <v>201.5</v>
      </c>
      <c r="O186" s="59">
        <v>0</v>
      </c>
      <c r="P186" s="59">
        <v>0</v>
      </c>
      <c r="Q186" s="59"/>
      <c r="R186" s="60">
        <v>42093.512499999997</v>
      </c>
    </row>
    <row r="187" spans="2:18" x14ac:dyDescent="0.2">
      <c r="G187" s="24"/>
      <c r="H187" s="82">
        <v>12324.16</v>
      </c>
      <c r="I187" s="83">
        <v>0</v>
      </c>
      <c r="J187" s="83">
        <v>8626.76</v>
      </c>
      <c r="K187" s="83">
        <v>0</v>
      </c>
      <c r="L187" s="83">
        <v>0</v>
      </c>
      <c r="M187" s="83">
        <v>1346.35</v>
      </c>
      <c r="N187" s="83">
        <v>0.47</v>
      </c>
      <c r="O187" s="83">
        <v>0</v>
      </c>
      <c r="P187" s="83">
        <v>0</v>
      </c>
      <c r="Q187" s="83">
        <v>0</v>
      </c>
      <c r="R187" s="84">
        <f>SUM(H187:Q187)</f>
        <v>22297.739999999998</v>
      </c>
    </row>
    <row r="188" spans="2:18" x14ac:dyDescent="0.2">
      <c r="G188" s="24"/>
    </row>
    <row r="189" spans="2:18" x14ac:dyDescent="0.2">
      <c r="D189" t="s">
        <v>90</v>
      </c>
      <c r="G189" s="24"/>
      <c r="H189" s="58">
        <v>23443.14</v>
      </c>
      <c r="I189" s="59">
        <v>0</v>
      </c>
      <c r="J189" s="59">
        <v>15636.57438</v>
      </c>
      <c r="K189" s="59">
        <v>0</v>
      </c>
      <c r="L189" s="59">
        <v>149.5</v>
      </c>
      <c r="M189" s="59">
        <v>230750</v>
      </c>
      <c r="N189" s="59">
        <v>0</v>
      </c>
      <c r="O189" s="59">
        <v>585</v>
      </c>
      <c r="P189" s="59">
        <v>0</v>
      </c>
      <c r="Q189" s="59"/>
      <c r="R189" s="60">
        <v>270564.21438000002</v>
      </c>
    </row>
    <row r="190" spans="2:18" x14ac:dyDescent="0.2">
      <c r="G190" s="24"/>
      <c r="H190" s="82">
        <v>17631.580000000002</v>
      </c>
      <c r="I190" s="83">
        <v>0</v>
      </c>
      <c r="J190" s="83">
        <v>12342.11</v>
      </c>
      <c r="K190" s="83">
        <v>0</v>
      </c>
      <c r="L190" s="83">
        <v>0</v>
      </c>
      <c r="M190" s="83">
        <v>178495.03</v>
      </c>
      <c r="N190" s="83">
        <v>0</v>
      </c>
      <c r="O190" s="83">
        <v>0</v>
      </c>
      <c r="P190" s="83">
        <v>0</v>
      </c>
      <c r="Q190" s="83">
        <v>0</v>
      </c>
      <c r="R190" s="84">
        <f>SUM(H190:Q190)</f>
        <v>208468.72</v>
      </c>
    </row>
    <row r="191" spans="2:18" x14ac:dyDescent="0.2">
      <c r="G191" s="24"/>
    </row>
    <row r="192" spans="2:18" x14ac:dyDescent="0.2">
      <c r="D192" t="s">
        <v>91</v>
      </c>
      <c r="G192" s="24"/>
      <c r="H192" s="58">
        <v>57151.224000000002</v>
      </c>
      <c r="I192" s="59">
        <v>0</v>
      </c>
      <c r="J192" s="59">
        <v>38119.866408000002</v>
      </c>
      <c r="K192" s="59">
        <v>0</v>
      </c>
      <c r="L192" s="59">
        <v>1274</v>
      </c>
      <c r="M192" s="59">
        <v>11700</v>
      </c>
      <c r="N192" s="59">
        <v>715</v>
      </c>
      <c r="O192" s="59">
        <v>0</v>
      </c>
      <c r="P192" s="59">
        <v>0</v>
      </c>
      <c r="Q192" s="116"/>
      <c r="R192" s="60">
        <v>108960.090408</v>
      </c>
    </row>
    <row r="193" spans="3:19" x14ac:dyDescent="0.2">
      <c r="G193" s="24"/>
      <c r="H193" s="82">
        <v>29265.75</v>
      </c>
      <c r="I193" s="83">
        <v>0</v>
      </c>
      <c r="J193" s="83">
        <v>20798.740000000002</v>
      </c>
      <c r="K193" s="83">
        <v>7.16</v>
      </c>
      <c r="L193" s="83">
        <v>1358.49</v>
      </c>
      <c r="M193" s="83">
        <v>21992.03</v>
      </c>
      <c r="N193" s="83">
        <v>788.61</v>
      </c>
      <c r="O193" s="83">
        <v>61.71</v>
      </c>
      <c r="P193" s="83">
        <v>0</v>
      </c>
      <c r="Q193" s="117">
        <v>0</v>
      </c>
      <c r="R193" s="84">
        <f>SUM(H193:Q193)</f>
        <v>74272.49000000002</v>
      </c>
    </row>
    <row r="194" spans="3:19" x14ac:dyDescent="0.2">
      <c r="G194" s="24"/>
      <c r="Q194"/>
    </row>
    <row r="195" spans="3:19" s="14" customFormat="1" x14ac:dyDescent="0.2">
      <c r="E195" s="16"/>
      <c r="G195" s="16" t="s">
        <v>92</v>
      </c>
      <c r="H195" s="6">
        <f>H180+H183+H186+H189+H192</f>
        <v>128750.63400000001</v>
      </c>
      <c r="I195" s="6">
        <f t="shared" ref="I195:R195" si="10">I180+I183+I186+I189+I192</f>
        <v>0</v>
      </c>
      <c r="J195" s="6">
        <f t="shared" si="10"/>
        <v>85876.672878000012</v>
      </c>
      <c r="K195" s="6">
        <f t="shared" si="10"/>
        <v>0</v>
      </c>
      <c r="L195" s="6">
        <f t="shared" si="10"/>
        <v>2371.1999999999998</v>
      </c>
      <c r="M195" s="6">
        <f t="shared" si="10"/>
        <v>290036.5</v>
      </c>
      <c r="N195" s="6">
        <f t="shared" si="10"/>
        <v>916.5</v>
      </c>
      <c r="O195" s="6">
        <f t="shared" si="10"/>
        <v>585</v>
      </c>
      <c r="P195" s="6">
        <f t="shared" si="10"/>
        <v>0</v>
      </c>
      <c r="Q195" s="6">
        <f t="shared" si="10"/>
        <v>0</v>
      </c>
      <c r="R195" s="6">
        <f t="shared" si="10"/>
        <v>508536.50687799999</v>
      </c>
    </row>
    <row r="196" spans="3:19" s="14" customFormat="1" x14ac:dyDescent="0.2">
      <c r="C196" s="15"/>
      <c r="D196" s="16"/>
      <c r="F196" s="16"/>
      <c r="G196" s="123" t="s">
        <v>142</v>
      </c>
      <c r="H196" s="113">
        <f>H181+H184+H187+H190+H193</f>
        <v>82022.760000000009</v>
      </c>
      <c r="I196" s="113">
        <f>I181+I184+I187+I190+I193</f>
        <v>0</v>
      </c>
      <c r="J196" s="113">
        <f>J181+J184+J187+J190+J193</f>
        <v>57728.56</v>
      </c>
      <c r="K196" s="113">
        <f>K181+K184+K187+K190+K193</f>
        <v>7.16</v>
      </c>
      <c r="L196" s="113">
        <f>L181+L184+L187+L190+L193</f>
        <v>1370.32</v>
      </c>
      <c r="M196" s="113">
        <f>M181+M184+M187+M190+M193</f>
        <v>227944.47</v>
      </c>
      <c r="N196" s="113">
        <f>N181+N184+N187+N190+N193</f>
        <v>789.08</v>
      </c>
      <c r="O196" s="113">
        <f>O181+O184+O187+O190+O193</f>
        <v>61.71</v>
      </c>
      <c r="P196" s="113">
        <f>P181+P184+P187+P190+P193</f>
        <v>0</v>
      </c>
      <c r="Q196" s="113">
        <f>Q181+Q184+Q187+Q190+Q193</f>
        <v>0</v>
      </c>
      <c r="R196" s="113">
        <f>R181+R184+R187+R190+R193</f>
        <v>369924.06000000006</v>
      </c>
    </row>
    <row r="197" spans="3:19" s="14" customFormat="1" x14ac:dyDescent="0.2">
      <c r="E197" s="16"/>
      <c r="F197" s="16"/>
      <c r="G197" s="5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</row>
    <row r="198" spans="3:19" x14ac:dyDescent="0.2">
      <c r="G198" s="24"/>
    </row>
    <row r="199" spans="3:19" s="14" customFormat="1" x14ac:dyDescent="0.2">
      <c r="E199" s="16"/>
      <c r="G199" s="16" t="s">
        <v>93</v>
      </c>
      <c r="H199" s="6">
        <f t="shared" ref="H199:R199" si="11">H52+H95+H108+H117+H174+H195</f>
        <v>1450604.4140000001</v>
      </c>
      <c r="I199" s="6">
        <f t="shared" si="11"/>
        <v>77964.399999999994</v>
      </c>
      <c r="J199" s="6">
        <f t="shared" si="11"/>
        <v>1019588.0479379999</v>
      </c>
      <c r="K199" s="6">
        <f t="shared" si="11"/>
        <v>489308.13</v>
      </c>
      <c r="L199" s="6">
        <f t="shared" si="11"/>
        <v>73297.2</v>
      </c>
      <c r="M199" s="6">
        <f t="shared" si="11"/>
        <v>2346176.5</v>
      </c>
      <c r="N199" s="6">
        <f t="shared" si="11"/>
        <v>41449.5</v>
      </c>
      <c r="O199" s="6">
        <f t="shared" si="11"/>
        <v>116355.92</v>
      </c>
      <c r="P199" s="6">
        <f t="shared" si="11"/>
        <v>9412293.3754999992</v>
      </c>
      <c r="Q199" s="6">
        <f t="shared" si="11"/>
        <v>-313321.74</v>
      </c>
      <c r="R199" s="6">
        <f t="shared" si="11"/>
        <v>14713715.747438002</v>
      </c>
    </row>
    <row r="200" spans="3:19" s="122" customFormat="1" x14ac:dyDescent="0.2">
      <c r="D200" s="115"/>
      <c r="G200" s="114" t="s">
        <v>145</v>
      </c>
      <c r="H200" s="113">
        <f>H53+H96+H109+H118+H175+H196</f>
        <v>1162052.3299999998</v>
      </c>
      <c r="I200" s="113">
        <f t="shared" ref="H200:R200" si="12">I53+I96+I109+I118+I175+I196</f>
        <v>57162.270000000004</v>
      </c>
      <c r="J200" s="113">
        <f t="shared" si="12"/>
        <v>855583.73</v>
      </c>
      <c r="K200" s="113">
        <f t="shared" si="12"/>
        <v>397505.39999999997</v>
      </c>
      <c r="L200" s="113">
        <f t="shared" si="12"/>
        <v>42983.48</v>
      </c>
      <c r="M200" s="113">
        <f t="shared" si="12"/>
        <v>2683405.89</v>
      </c>
      <c r="N200" s="113">
        <f t="shared" si="12"/>
        <v>28011.170000000002</v>
      </c>
      <c r="O200" s="113">
        <f t="shared" si="12"/>
        <v>13490.589999999998</v>
      </c>
      <c r="P200" s="113">
        <f t="shared" si="12"/>
        <v>8806707.7800000012</v>
      </c>
      <c r="Q200" s="113">
        <f t="shared" si="12"/>
        <v>-403053.72000000003</v>
      </c>
      <c r="R200" s="113">
        <f t="shared" si="12"/>
        <v>13643848.919999998</v>
      </c>
      <c r="S200" s="75"/>
    </row>
    <row r="201" spans="3:19" x14ac:dyDescent="0.2">
      <c r="P201" s="146">
        <f>P200/R200</f>
        <v>0.64547092478359125</v>
      </c>
    </row>
    <row r="202" spans="3:19" x14ac:dyDescent="0.2">
      <c r="P202" s="146">
        <f>P200/(R200-R118)</f>
        <v>0.68713311656590204</v>
      </c>
      <c r="Q202" s="2" t="s">
        <v>170</v>
      </c>
    </row>
    <row r="203" spans="3:19" x14ac:dyDescent="0.2">
      <c r="M203" s="143" t="s">
        <v>160</v>
      </c>
    </row>
    <row r="204" spans="3:19" x14ac:dyDescent="0.2">
      <c r="M204" s="131" t="s">
        <v>161</v>
      </c>
    </row>
    <row r="205" spans="3:19" x14ac:dyDescent="0.2">
      <c r="M205" s="131" t="s">
        <v>162</v>
      </c>
    </row>
    <row r="206" spans="3:19" x14ac:dyDescent="0.2">
      <c r="M206" s="131" t="s">
        <v>174</v>
      </c>
    </row>
    <row r="207" spans="3:19" x14ac:dyDescent="0.2">
      <c r="M207" s="2" t="s">
        <v>163</v>
      </c>
    </row>
    <row r="208" spans="3:19" x14ac:dyDescent="0.2">
      <c r="M208" s="131" t="s">
        <v>166</v>
      </c>
    </row>
    <row r="209" spans="13:13" x14ac:dyDescent="0.2">
      <c r="M209" s="131" t="s">
        <v>167</v>
      </c>
    </row>
    <row r="210" spans="13:13" x14ac:dyDescent="0.2">
      <c r="M210" s="142" t="s">
        <v>168</v>
      </c>
    </row>
  </sheetData>
  <mergeCells count="2">
    <mergeCell ref="D7:F7"/>
    <mergeCell ref="H2:H4"/>
  </mergeCells>
  <pageMargins left="0.7" right="0.2" top="0.5" bottom="0.5" header="0.3" footer="0.3"/>
  <pageSetup paperSize="17" scale="72" orientation="landscape" r:id="rId1"/>
  <headerFooter>
    <oddHeader>&amp;R&amp;G</oddHeader>
    <oddFooter>&amp;C&amp;P of &amp;N&amp;R&amp;G</oddFooter>
  </headerFooter>
  <rowBreaks count="4" manualBreakCount="4">
    <brk id="55" max="16383" man="1"/>
    <brk id="99" max="16383" man="1"/>
    <brk id="120" max="16383" man="1"/>
    <brk id="177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7F0744981CE941B65864CB5F375530" ma:contentTypeVersion="119" ma:contentTypeDescription="" ma:contentTypeScope="" ma:versionID="c80177899861fd973723b07a0a4940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2015-10-29T07:00:00+00:00</OpenedDate>
    <Date1 xmlns="dc463f71-b30c-4ab2-9473-d307f9d35888">2017-03-31T07:00:00+00:00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>2016-2017 Natural Gas Biennial Conservation Plan.</Nickname>
    <DocketNumber xmlns="dc463f71-b30c-4ab2-9473-d307f9d35888">152075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7769EB66-1D33-48A8-93C4-312425EEE36D}"/>
</file>

<file path=customXml/itemProps2.xml><?xml version="1.0" encoding="utf-8"?>
<ds:datastoreItem xmlns:ds="http://schemas.openxmlformats.org/officeDocument/2006/customXml" ds:itemID="{9AE09192-E23A-4881-AD8C-8E7C14F4873E}"/>
</file>

<file path=customXml/itemProps3.xml><?xml version="1.0" encoding="utf-8"?>
<ds:datastoreItem xmlns:ds="http://schemas.openxmlformats.org/officeDocument/2006/customXml" ds:itemID="{7CF86016-A2D8-4CB4-A2CB-B04FB09AB380}"/>
</file>

<file path=customXml/itemProps4.xml><?xml version="1.0" encoding="utf-8"?>
<ds:datastoreItem xmlns:ds="http://schemas.openxmlformats.org/officeDocument/2006/customXml" ds:itemID="{14C22561-16E8-45D1-9C44-4F629CCC50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 Electric</vt:lpstr>
      <vt:lpstr>2016 Natural Gas</vt:lpstr>
      <vt:lpstr>'2016 Electric'!Print_Titles</vt:lpstr>
      <vt:lpstr>'2016 Natural Gas'!Print_Titles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Andy Hemstreet</cp:lastModifiedBy>
  <cp:lastPrinted>2017-02-22T20:46:02Z</cp:lastPrinted>
  <dcterms:created xsi:type="dcterms:W3CDTF">2017-01-11T20:33:56Z</dcterms:created>
  <dcterms:modified xsi:type="dcterms:W3CDTF">2017-03-03T19:28:39Z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0x0101006E56B4D1795A2E4DB2F0B01679ED314A005C7F0744981CE941B65864CB5F375530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