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omments3.xml" ContentType="application/vnd.openxmlformats-officedocument.spreadsheetml.comment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codeName="ThisWorkbook" hidePivotFieldList="1" defaultThemeVersion="124226"/>
  <bookViews>
    <workbookView xWindow="528" yWindow="2328" windowWidth="18708" windowHeight="5040" tabRatio="788" firstSheet="1" activeTab="4"/>
  </bookViews>
  <sheets>
    <sheet name="AMI_Financials" sheetId="4" r:id="rId1"/>
    <sheet name="Summary" sheetId="14" r:id="rId2"/>
    <sheet name="DepreciationSchForExistingMeter" sheetId="88" r:id="rId3"/>
    <sheet name="Benefits Summary" sheetId="28" r:id="rId4"/>
    <sheet name="Direct Customer Benefit Summary" sheetId="73" r:id="rId5"/>
  </sheets>
  <externalReferences>
    <externalReference r:id="rId6"/>
  </externalReferences>
  <definedNames>
    <definedName name="aa">#REF!</definedName>
    <definedName name="ASSUME" localSheetId="0">AMI_Financials!$BD$1:$BM$41</definedName>
    <definedName name="ASSUME">#REF!</definedName>
    <definedName name="ASSUME2">#REF!</definedName>
    <definedName name="ASSUME3">#REF!</definedName>
    <definedName name="bb">#REF!</definedName>
    <definedName name="BILLINGS" localSheetId="0">AMI_Financials!$AR$2:$BC$36</definedName>
    <definedName name="BILLINGS">#REF!</definedName>
    <definedName name="gotit">#REF!</definedName>
    <definedName name="OANDM" localSheetId="0">AMI_Financials!$AV$20:$BD$56</definedName>
    <definedName name="OANDM">#REF!</definedName>
    <definedName name="option">[1]Decode!$B$1:$E$47</definedName>
    <definedName name="_xlnm.Print_Area" localSheetId="0">AMI_Financials!$A:$V,AMI_Financials!$W$13:$AN$72</definedName>
    <definedName name="qry_Step6_CombineInfo">#REF!</definedName>
    <definedName name="REVREQ" localSheetId="0">AMI_Financials!$A$1:$V$78</definedName>
    <definedName name="REVREQ">#REF!</definedName>
    <definedName name="SUPPL" localSheetId="0">AMI_Financials!$W$23:$AH$72</definedName>
    <definedName name="SUPPL">#REF!</definedName>
  </definedNames>
  <calcPr calcId="145621"/>
</workbook>
</file>

<file path=xl/calcChain.xml><?xml version="1.0" encoding="utf-8"?>
<calcChain xmlns="http://schemas.openxmlformats.org/spreadsheetml/2006/main">
  <c r="V108" i="4" l="1"/>
  <c r="X108" i="4" s="1"/>
  <c r="H6" i="28"/>
  <c r="H48" i="28" s="1"/>
  <c r="C7" i="88" l="1"/>
  <c r="E7" i="88"/>
  <c r="E9" i="88" s="1"/>
  <c r="F7" i="88" l="1"/>
  <c r="O1" i="4" l="1"/>
  <c r="J8" i="14" l="1"/>
  <c r="J6" i="14" l="1"/>
  <c r="F6" i="14"/>
  <c r="D11" i="4" l="1"/>
  <c r="K6" i="14"/>
  <c r="K4" i="14"/>
  <c r="K5" i="14"/>
  <c r="G6" i="14"/>
  <c r="L5" i="14"/>
  <c r="L4" i="14"/>
  <c r="B63" i="4" l="1"/>
  <c r="T108" i="4"/>
  <c r="G4" i="14"/>
  <c r="G5" i="14"/>
  <c r="H6" i="14" l="1"/>
  <c r="D6" i="14"/>
  <c r="I6" i="14" l="1"/>
  <c r="E6" i="14"/>
  <c r="L6" i="14"/>
  <c r="I5" i="14"/>
  <c r="E4" i="14"/>
  <c r="E5" i="14"/>
  <c r="I4" i="14"/>
  <c r="L7" i="14" l="1"/>
  <c r="D7" i="14"/>
  <c r="H7" i="14" s="1"/>
  <c r="A391" i="4" l="1"/>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B313" i="4"/>
  <c r="B314" i="4" s="1"/>
  <c r="A312" i="4"/>
  <c r="M308" i="4"/>
  <c r="N308" i="4" s="1"/>
  <c r="O308" i="4" s="1"/>
  <c r="P308" i="4" s="1"/>
  <c r="Q308" i="4" s="1"/>
  <c r="R308" i="4" s="1"/>
  <c r="S308" i="4" s="1"/>
  <c r="T308" i="4" s="1"/>
  <c r="U308" i="4" s="1"/>
  <c r="V308" i="4" s="1"/>
  <c r="B307" i="4"/>
  <c r="B216" i="4"/>
  <c r="A215" i="4"/>
  <c r="M211" i="4"/>
  <c r="N211" i="4" s="1"/>
  <c r="O211" i="4" s="1"/>
  <c r="P211" i="4" s="1"/>
  <c r="Q211" i="4" s="1"/>
  <c r="R211" i="4" s="1"/>
  <c r="S211" i="4" s="1"/>
  <c r="T211" i="4" s="1"/>
  <c r="U211" i="4" s="1"/>
  <c r="V211" i="4" s="1"/>
  <c r="B210" i="4"/>
  <c r="B158" i="4"/>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E153" i="4"/>
  <c r="B152" i="4"/>
  <c r="W64" i="4"/>
  <c r="W65" i="4" s="1"/>
  <c r="W66" i="4" s="1"/>
  <c r="W67" i="4" s="1"/>
  <c r="W68" i="4" s="1"/>
  <c r="W69" i="4" s="1"/>
  <c r="W70" i="4" s="1"/>
  <c r="W71" i="4" s="1"/>
  <c r="W72" i="4" s="1"/>
  <c r="W73" i="4" s="1"/>
  <c r="W74" i="4" s="1"/>
  <c r="W75" i="4" s="1"/>
  <c r="W76" i="4" s="1"/>
  <c r="W77" i="4" s="1"/>
  <c r="A64" i="4"/>
  <c r="B64" i="4" s="1"/>
  <c r="AP52" i="4"/>
  <c r="AP51" i="4"/>
  <c r="AP50" i="4"/>
  <c r="AP49" i="4"/>
  <c r="AP48" i="4"/>
  <c r="AP47" i="4"/>
  <c r="AP46" i="4"/>
  <c r="AP45" i="4"/>
  <c r="AP44" i="4"/>
  <c r="AP43" i="4"/>
  <c r="AP42" i="4"/>
  <c r="AP41" i="4"/>
  <c r="AP40" i="4"/>
  <c r="AP39" i="4"/>
  <c r="AP38" i="4"/>
  <c r="AP37" i="4"/>
  <c r="BI36" i="4"/>
  <c r="AP36" i="4"/>
  <c r="AP35" i="4"/>
  <c r="AP34" i="4"/>
  <c r="AP33" i="4"/>
  <c r="AP32" i="4"/>
  <c r="AP31" i="4"/>
  <c r="BG30" i="4"/>
  <c r="BD30" i="4"/>
  <c r="AP30" i="4"/>
  <c r="BG29" i="4"/>
  <c r="AP29" i="4"/>
  <c r="AP28" i="4"/>
  <c r="Z28" i="4"/>
  <c r="AD28" i="4" s="1"/>
  <c r="Y28" i="4"/>
  <c r="Z29" i="4" s="1"/>
  <c r="AD29" i="4" s="1"/>
  <c r="W28" i="4"/>
  <c r="W29" i="4" s="1"/>
  <c r="W30" i="4" s="1"/>
  <c r="W31" i="4" s="1"/>
  <c r="W32" i="4" s="1"/>
  <c r="W33" i="4" s="1"/>
  <c r="W34" i="4" s="1"/>
  <c r="W35" i="4" s="1"/>
  <c r="W36" i="4" s="1"/>
  <c r="W37" i="4" s="1"/>
  <c r="W38" i="4" s="1"/>
  <c r="W39" i="4" s="1"/>
  <c r="W40" i="4" s="1"/>
  <c r="W41" i="4" s="1"/>
  <c r="W42" i="4" s="1"/>
  <c r="W43" i="4" s="1"/>
  <c r="W44" i="4" s="1"/>
  <c r="W45" i="4" s="1"/>
  <c r="W46" i="4" s="1"/>
  <c r="W47" i="4" s="1"/>
  <c r="W48" i="4" s="1"/>
  <c r="W49" i="4" s="1"/>
  <c r="W50" i="4" s="1"/>
  <c r="W51" i="4" s="1"/>
  <c r="W52" i="4" s="1"/>
  <c r="W53" i="4" s="1"/>
  <c r="W54" i="4" s="1"/>
  <c r="W55" i="4" s="1"/>
  <c r="W56" i="4" s="1"/>
  <c r="W57" i="4" s="1"/>
  <c r="W58" i="4" s="1"/>
  <c r="W59" i="4" s="1"/>
  <c r="W60" i="4" s="1"/>
  <c r="W61" i="4" s="1"/>
  <c r="W62" i="4" s="1"/>
  <c r="A28" i="4"/>
  <c r="BF19" i="4"/>
  <c r="BF20" i="4" s="1"/>
  <c r="BF17" i="4"/>
  <c r="BJ15" i="4"/>
  <c r="BD29" i="4" s="1"/>
  <c r="AR11" i="4"/>
  <c r="BF10" i="4"/>
  <c r="AX31" i="4" s="1"/>
  <c r="T7" i="4"/>
  <c r="N3" i="4"/>
  <c r="N2" i="4"/>
  <c r="O2" i="4" s="1"/>
  <c r="BE30" i="4" l="1"/>
  <c r="V28" i="4"/>
  <c r="BH30" i="4"/>
  <c r="AX11" i="4"/>
  <c r="AX13" i="4"/>
  <c r="BJ19" i="4"/>
  <c r="AX23" i="4"/>
  <c r="AX24" i="4"/>
  <c r="A29" i="4"/>
  <c r="D13" i="4" s="1"/>
  <c r="AS11" i="4"/>
  <c r="AS12" i="4" s="1"/>
  <c r="AS13" i="4" s="1"/>
  <c r="AS14" i="4" s="1"/>
  <c r="AS15" i="4" s="1"/>
  <c r="AS16" i="4" s="1"/>
  <c r="AS17" i="4" s="1"/>
  <c r="AS18" i="4" s="1"/>
  <c r="AS19" i="4" s="1"/>
  <c r="AS20" i="4" s="1"/>
  <c r="AS21" i="4" s="1"/>
  <c r="AS22" i="4" s="1"/>
  <c r="AS23" i="4" s="1"/>
  <c r="AS24" i="4" s="1"/>
  <c r="AS25" i="4" s="1"/>
  <c r="AS26" i="4" s="1"/>
  <c r="AS27" i="4" s="1"/>
  <c r="AS28" i="4" s="1"/>
  <c r="AS29" i="4" s="1"/>
  <c r="AS30" i="4" s="1"/>
  <c r="AS31" i="4" s="1"/>
  <c r="AS32" i="4" s="1"/>
  <c r="AS33" i="4" s="1"/>
  <c r="AS34" i="4" s="1"/>
  <c r="AS35" i="4" s="1"/>
  <c r="AX12" i="4"/>
  <c r="AX14" i="4"/>
  <c r="AX16" i="4"/>
  <c r="AX20" i="4"/>
  <c r="AX21" i="4"/>
  <c r="Y29" i="4"/>
  <c r="Y30" i="4" s="1"/>
  <c r="Z31" i="4" s="1"/>
  <c r="AD31" i="4" s="1"/>
  <c r="AX29" i="4"/>
  <c r="A313" i="4"/>
  <c r="A65" i="4"/>
  <c r="B65" i="4" s="1"/>
  <c r="C65" i="4"/>
  <c r="AC30" i="4"/>
  <c r="A191" i="4"/>
  <c r="A189" i="4"/>
  <c r="A187" i="4"/>
  <c r="A185" i="4"/>
  <c r="A182" i="4"/>
  <c r="A180" i="4"/>
  <c r="A178" i="4"/>
  <c r="A176" i="4"/>
  <c r="A175" i="4"/>
  <c r="A174" i="4"/>
  <c r="A171" i="4"/>
  <c r="A170" i="4"/>
  <c r="A167" i="4"/>
  <c r="A166" i="4"/>
  <c r="A163" i="4"/>
  <c r="A162" i="4"/>
  <c r="A159" i="4"/>
  <c r="A158" i="4"/>
  <c r="A157" i="4"/>
  <c r="B217" i="4"/>
  <c r="A216" i="4"/>
  <c r="AX35" i="4"/>
  <c r="AX34" i="4"/>
  <c r="F153" i="4"/>
  <c r="A314" i="4"/>
  <c r="B315" i="4"/>
  <c r="N4" i="4"/>
  <c r="Z30" i="4"/>
  <c r="AD30" i="4" s="1"/>
  <c r="A164" i="4"/>
  <c r="A165" i="4"/>
  <c r="A172" i="4"/>
  <c r="A173" i="4"/>
  <c r="A177" i="4"/>
  <c r="A181" i="4"/>
  <c r="A186" i="4"/>
  <c r="A190" i="4"/>
  <c r="O3" i="4"/>
  <c r="O4" i="4" s="1"/>
  <c r="T9" i="4"/>
  <c r="T12" i="4" s="1"/>
  <c r="AT11" i="4"/>
  <c r="AR12" i="4"/>
  <c r="AX15" i="4"/>
  <c r="AX17" i="4"/>
  <c r="AX18" i="4"/>
  <c r="AX19" i="4"/>
  <c r="AX22" i="4"/>
  <c r="AX25" i="4"/>
  <c r="AX26" i="4"/>
  <c r="AX27" i="4"/>
  <c r="AC28" i="4"/>
  <c r="AX28" i="4"/>
  <c r="AX30" i="4"/>
  <c r="AX32" i="4"/>
  <c r="AX33" i="4"/>
  <c r="A160" i="4"/>
  <c r="A161" i="4"/>
  <c r="A168" i="4"/>
  <c r="A169" i="4"/>
  <c r="A179" i="4"/>
  <c r="A183" i="4"/>
  <c r="A184" i="4"/>
  <c r="A188" i="4"/>
  <c r="AC29" i="4" l="1"/>
  <c r="Y31" i="4"/>
  <c r="V29" i="4"/>
  <c r="AF29" i="4"/>
  <c r="C29" i="4"/>
  <c r="D310" i="4" s="1"/>
  <c r="D315" i="4" s="1"/>
  <c r="D155" i="4"/>
  <c r="D162" i="4" s="1"/>
  <c r="D213" i="4"/>
  <c r="A30" i="4"/>
  <c r="V30" i="4" s="1"/>
  <c r="A66" i="4"/>
  <c r="B66" i="4" s="1"/>
  <c r="C66" i="4" s="1"/>
  <c r="D3" i="4"/>
  <c r="L9" i="4" s="1"/>
  <c r="AG20" i="4"/>
  <c r="AT12" i="4"/>
  <c r="AV11" i="4"/>
  <c r="G153" i="4"/>
  <c r="A200" i="4"/>
  <c r="AF28" i="4"/>
  <c r="AR13" i="4"/>
  <c r="T13" i="4"/>
  <c r="T15" i="4" s="1"/>
  <c r="B316" i="4"/>
  <c r="A315" i="4"/>
  <c r="B218" i="4"/>
  <c r="A217" i="4"/>
  <c r="Y32" i="4"/>
  <c r="Z32" i="4"/>
  <c r="AD32" i="4" s="1"/>
  <c r="AC31" i="4"/>
  <c r="D164" i="4" l="1"/>
  <c r="D173" i="4"/>
  <c r="D160" i="4"/>
  <c r="D168" i="4"/>
  <c r="D188" i="4"/>
  <c r="D163" i="4"/>
  <c r="D191" i="4"/>
  <c r="D183" i="4"/>
  <c r="D171" i="4"/>
  <c r="D174" i="4"/>
  <c r="D178" i="4"/>
  <c r="D176" i="4"/>
  <c r="D185" i="4"/>
  <c r="D161" i="4"/>
  <c r="D165" i="4"/>
  <c r="D172" i="4"/>
  <c r="D179" i="4"/>
  <c r="D184" i="4"/>
  <c r="D217" i="4"/>
  <c r="D175" i="4"/>
  <c r="D167" i="4"/>
  <c r="D159" i="4"/>
  <c r="D166" i="4"/>
  <c r="D182" i="4"/>
  <c r="D170" i="4"/>
  <c r="D180" i="4"/>
  <c r="D189" i="4"/>
  <c r="D192" i="4"/>
  <c r="D158" i="4"/>
  <c r="D187" i="4"/>
  <c r="C30" i="4"/>
  <c r="E310" i="4" s="1"/>
  <c r="E317" i="4" s="1"/>
  <c r="E213" i="4"/>
  <c r="E155" i="4"/>
  <c r="E219" i="4" s="1"/>
  <c r="D390" i="4"/>
  <c r="D388" i="4"/>
  <c r="D386" i="4"/>
  <c r="D384" i="4"/>
  <c r="D382" i="4"/>
  <c r="D380" i="4"/>
  <c r="D378" i="4"/>
  <c r="D376" i="4"/>
  <c r="D374" i="4"/>
  <c r="D372" i="4"/>
  <c r="D370" i="4"/>
  <c r="D368" i="4"/>
  <c r="D366" i="4"/>
  <c r="D364" i="4"/>
  <c r="D362" i="4"/>
  <c r="D360" i="4"/>
  <c r="D358" i="4"/>
  <c r="D356" i="4"/>
  <c r="D354" i="4"/>
  <c r="D352" i="4"/>
  <c r="D350" i="4"/>
  <c r="D348" i="4"/>
  <c r="D359" i="4"/>
  <c r="D355" i="4"/>
  <c r="D351" i="4"/>
  <c r="D313" i="4"/>
  <c r="D391" i="4"/>
  <c r="D389" i="4"/>
  <c r="D387" i="4"/>
  <c r="D385" i="4"/>
  <c r="D383" i="4"/>
  <c r="D381" i="4"/>
  <c r="D379" i="4"/>
  <c r="D377" i="4"/>
  <c r="D375" i="4"/>
  <c r="D373" i="4"/>
  <c r="D371" i="4"/>
  <c r="D369" i="4"/>
  <c r="D367" i="4"/>
  <c r="D365" i="4"/>
  <c r="D363" i="4"/>
  <c r="D361" i="4"/>
  <c r="D357" i="4"/>
  <c r="D353" i="4"/>
  <c r="D349" i="4"/>
  <c r="D314" i="4"/>
  <c r="A31" i="4"/>
  <c r="V31" i="4" s="1"/>
  <c r="D198" i="4"/>
  <c r="D193" i="4"/>
  <c r="D197" i="4"/>
  <c r="D196" i="4"/>
  <c r="D216" i="4"/>
  <c r="D169" i="4"/>
  <c r="D181" i="4"/>
  <c r="D190" i="4"/>
  <c r="D186" i="4"/>
  <c r="D195" i="4"/>
  <c r="D194" i="4"/>
  <c r="D177" i="4"/>
  <c r="A67" i="4"/>
  <c r="B67" i="4" s="1"/>
  <c r="C67" i="4"/>
  <c r="D218" i="4"/>
  <c r="D316" i="4"/>
  <c r="AR14" i="4"/>
  <c r="AI28" i="4"/>
  <c r="H153" i="4"/>
  <c r="AI29" i="4"/>
  <c r="AT13" i="4"/>
  <c r="AV12" i="4"/>
  <c r="Y33" i="4"/>
  <c r="AC32" i="4"/>
  <c r="Z33" i="4"/>
  <c r="AD33" i="4" s="1"/>
  <c r="B219" i="4"/>
  <c r="A218" i="4"/>
  <c r="B317" i="4"/>
  <c r="A316" i="4"/>
  <c r="BE44" i="4"/>
  <c r="AW11" i="4"/>
  <c r="AW12" i="4" s="1"/>
  <c r="AW13" i="4" s="1"/>
  <c r="AW14" i="4" s="1"/>
  <c r="AW15" i="4" s="1"/>
  <c r="AW16" i="4" s="1"/>
  <c r="AW17" i="4" s="1"/>
  <c r="AW18" i="4" s="1"/>
  <c r="AW19" i="4" s="1"/>
  <c r="AW20" i="4" s="1"/>
  <c r="AW21" i="4" s="1"/>
  <c r="AW22" i="4" s="1"/>
  <c r="AW23" i="4" s="1"/>
  <c r="AW24" i="4" s="1"/>
  <c r="AW25" i="4" s="1"/>
  <c r="AW26" i="4" s="1"/>
  <c r="AW27" i="4" s="1"/>
  <c r="AW28" i="4" s="1"/>
  <c r="AW29" i="4" s="1"/>
  <c r="AW30" i="4" s="1"/>
  <c r="AW31" i="4" s="1"/>
  <c r="AW32" i="4" s="1"/>
  <c r="AW33" i="4" s="1"/>
  <c r="AW34" i="4" s="1"/>
  <c r="AW35" i="4" s="1"/>
  <c r="AF30" i="4" l="1"/>
  <c r="D200" i="4"/>
  <c r="AY11" i="4"/>
  <c r="AZ11" i="4" s="1"/>
  <c r="F213" i="4"/>
  <c r="C31" i="4"/>
  <c r="F310" i="4" s="1"/>
  <c r="F318" i="4" s="1"/>
  <c r="F155" i="4"/>
  <c r="F221" i="4" s="1"/>
  <c r="E197" i="4"/>
  <c r="E195" i="4"/>
  <c r="E192" i="4"/>
  <c r="E189" i="4"/>
  <c r="E182" i="4"/>
  <c r="E178" i="4"/>
  <c r="E170" i="4"/>
  <c r="E217" i="4"/>
  <c r="E160" i="4"/>
  <c r="E183" i="4"/>
  <c r="E188" i="4"/>
  <c r="E198" i="4"/>
  <c r="E196" i="4"/>
  <c r="E194" i="4"/>
  <c r="E191" i="4"/>
  <c r="E187" i="4"/>
  <c r="E180" i="4"/>
  <c r="E176" i="4"/>
  <c r="E168" i="4"/>
  <c r="E169" i="4"/>
  <c r="E179" i="4"/>
  <c r="E218" i="4"/>
  <c r="E190" i="4"/>
  <c r="E181" i="4"/>
  <c r="E164" i="4"/>
  <c r="E174" i="4"/>
  <c r="E184" i="4"/>
  <c r="E161" i="4"/>
  <c r="E163" i="4"/>
  <c r="E193" i="4"/>
  <c r="E186" i="4"/>
  <c r="E165" i="4"/>
  <c r="E173" i="4"/>
  <c r="E177" i="4"/>
  <c r="E166" i="4"/>
  <c r="E185" i="4"/>
  <c r="E159" i="4"/>
  <c r="E167" i="4"/>
  <c r="E175" i="4"/>
  <c r="E172" i="4"/>
  <c r="E162" i="4"/>
  <c r="E171" i="4"/>
  <c r="E367" i="4"/>
  <c r="E356" i="4"/>
  <c r="E357" i="4"/>
  <c r="E364" i="4"/>
  <c r="E369" i="4"/>
  <c r="E376" i="4"/>
  <c r="E382" i="4"/>
  <c r="E387" i="4"/>
  <c r="E390" i="4"/>
  <c r="E352" i="4"/>
  <c r="E359" i="4"/>
  <c r="E370" i="4"/>
  <c r="E372" i="4"/>
  <c r="E378" i="4"/>
  <c r="E383" i="4"/>
  <c r="E386" i="4"/>
  <c r="E391" i="4"/>
  <c r="E358" i="4"/>
  <c r="E362" i="4"/>
  <c r="E373" i="4"/>
  <c r="E381" i="4"/>
  <c r="E363" i="4"/>
  <c r="E314" i="4"/>
  <c r="E315" i="4"/>
  <c r="E349" i="4"/>
  <c r="E355" i="4"/>
  <c r="E360" i="4"/>
  <c r="E368" i="4"/>
  <c r="E374" i="4"/>
  <c r="E379" i="4"/>
  <c r="E384" i="4"/>
  <c r="E389" i="4"/>
  <c r="E351" i="4"/>
  <c r="E353" i="4"/>
  <c r="E366" i="4"/>
  <c r="E371" i="4"/>
  <c r="E375" i="4"/>
  <c r="E380" i="4"/>
  <c r="E385" i="4"/>
  <c r="E388" i="4"/>
  <c r="E350" i="4"/>
  <c r="E361" i="4"/>
  <c r="E365" i="4"/>
  <c r="E377" i="4"/>
  <c r="E354" i="4"/>
  <c r="E316" i="4"/>
  <c r="A32" i="4"/>
  <c r="V32" i="4" s="1"/>
  <c r="AF31" i="4"/>
  <c r="A68" i="4"/>
  <c r="B68" i="4" s="1"/>
  <c r="C68" i="4"/>
  <c r="B318" i="4"/>
  <c r="A317" i="4"/>
  <c r="A219" i="4"/>
  <c r="B220" i="4"/>
  <c r="AT14" i="4"/>
  <c r="AV13" i="4"/>
  <c r="AY13" i="4" s="1"/>
  <c r="AZ13" i="4" s="1"/>
  <c r="E318" i="4"/>
  <c r="D317" i="4"/>
  <c r="D219" i="4"/>
  <c r="E220" i="4"/>
  <c r="Y34" i="4"/>
  <c r="AC33" i="4"/>
  <c r="Z34" i="4"/>
  <c r="AD34" i="4" s="1"/>
  <c r="I153" i="4"/>
  <c r="AR15" i="4"/>
  <c r="AY12" i="4"/>
  <c r="AZ12" i="4" s="1"/>
  <c r="F316" i="4" l="1"/>
  <c r="F350" i="4"/>
  <c r="F374" i="4"/>
  <c r="F358" i="4"/>
  <c r="F359" i="4"/>
  <c r="F390" i="4"/>
  <c r="F319" i="4"/>
  <c r="AI30" i="4"/>
  <c r="F317" i="4"/>
  <c r="F354" i="4"/>
  <c r="F362" i="4"/>
  <c r="F353" i="4"/>
  <c r="F366" i="4"/>
  <c r="F382" i="4"/>
  <c r="F373" i="4"/>
  <c r="F315" i="4"/>
  <c r="F352" i="4"/>
  <c r="F356" i="4"/>
  <c r="F360" i="4"/>
  <c r="F365" i="4"/>
  <c r="F351" i="4"/>
  <c r="F355" i="4"/>
  <c r="F363" i="4"/>
  <c r="F370" i="4"/>
  <c r="F378" i="4"/>
  <c r="F386" i="4"/>
  <c r="F369" i="4"/>
  <c r="F381" i="4"/>
  <c r="F377" i="4"/>
  <c r="F385" i="4"/>
  <c r="F389" i="4"/>
  <c r="F357" i="4"/>
  <c r="F361" i="4"/>
  <c r="F364" i="4"/>
  <c r="F368" i="4"/>
  <c r="F372" i="4"/>
  <c r="F376" i="4"/>
  <c r="F380" i="4"/>
  <c r="F384" i="4"/>
  <c r="F388" i="4"/>
  <c r="F367" i="4"/>
  <c r="F371" i="4"/>
  <c r="F375" i="4"/>
  <c r="F379" i="4"/>
  <c r="F383" i="4"/>
  <c r="F387" i="4"/>
  <c r="F391" i="4"/>
  <c r="A33" i="4"/>
  <c r="V33" i="4" s="1"/>
  <c r="AF32" i="4"/>
  <c r="E200" i="4"/>
  <c r="C32" i="4"/>
  <c r="G310" i="4" s="1"/>
  <c r="G321" i="4" s="1"/>
  <c r="G155" i="4"/>
  <c r="G223" i="4" s="1"/>
  <c r="G213" i="4"/>
  <c r="F163" i="4"/>
  <c r="F170" i="4"/>
  <c r="F178" i="4"/>
  <c r="F185" i="4"/>
  <c r="F194" i="4"/>
  <c r="F167" i="4"/>
  <c r="F175" i="4"/>
  <c r="F187" i="4"/>
  <c r="F191" i="4"/>
  <c r="F166" i="4"/>
  <c r="F219" i="4"/>
  <c r="F180" i="4"/>
  <c r="F176" i="4"/>
  <c r="F193" i="4"/>
  <c r="F182" i="4"/>
  <c r="F189" i="4"/>
  <c r="F192" i="4"/>
  <c r="F171" i="4"/>
  <c r="F174" i="4"/>
  <c r="F162" i="4"/>
  <c r="F195" i="4"/>
  <c r="F196" i="4"/>
  <c r="F172" i="4"/>
  <c r="F177" i="4"/>
  <c r="F181" i="4"/>
  <c r="F188" i="4"/>
  <c r="F164" i="4"/>
  <c r="F168" i="4"/>
  <c r="F183" i="4"/>
  <c r="F190" i="4"/>
  <c r="F197" i="4"/>
  <c r="F198" i="4"/>
  <c r="F161" i="4"/>
  <c r="F173" i="4"/>
  <c r="F179" i="4"/>
  <c r="F186" i="4"/>
  <c r="F160" i="4"/>
  <c r="F165" i="4"/>
  <c r="F169" i="4"/>
  <c r="F184" i="4"/>
  <c r="F218" i="4"/>
  <c r="F220" i="4"/>
  <c r="A69" i="4"/>
  <c r="B69" i="4" s="1"/>
  <c r="C69" i="4"/>
  <c r="AI31" i="4"/>
  <c r="AR16" i="4"/>
  <c r="B221" i="4"/>
  <c r="A220" i="4"/>
  <c r="D318" i="4"/>
  <c r="F320" i="4"/>
  <c r="E319" i="4"/>
  <c r="J153" i="4"/>
  <c r="Y35" i="4"/>
  <c r="AC34" i="4"/>
  <c r="Z35" i="4"/>
  <c r="AD35" i="4" s="1"/>
  <c r="AT15" i="4"/>
  <c r="AV14" i="4"/>
  <c r="AY14" i="4" s="1"/>
  <c r="AZ14" i="4" s="1"/>
  <c r="D220" i="4"/>
  <c r="E221" i="4"/>
  <c r="F222" i="4"/>
  <c r="A318" i="4"/>
  <c r="B319" i="4"/>
  <c r="G316" i="4" l="1"/>
  <c r="G388" i="4"/>
  <c r="G384" i="4"/>
  <c r="G380" i="4"/>
  <c r="G376" i="4"/>
  <c r="G372" i="4"/>
  <c r="G368" i="4"/>
  <c r="G354" i="4"/>
  <c r="G389" i="4"/>
  <c r="G385" i="4"/>
  <c r="G381" i="4"/>
  <c r="G377" i="4"/>
  <c r="G373" i="4"/>
  <c r="G369" i="4"/>
  <c r="G351" i="4"/>
  <c r="G355" i="4"/>
  <c r="G357" i="4"/>
  <c r="G359" i="4"/>
  <c r="G361" i="4"/>
  <c r="G363" i="4"/>
  <c r="G365" i="4"/>
  <c r="G367" i="4"/>
  <c r="G317" i="4"/>
  <c r="G390" i="4"/>
  <c r="G386" i="4"/>
  <c r="G382" i="4"/>
  <c r="G378" i="4"/>
  <c r="G374" i="4"/>
  <c r="G370" i="4"/>
  <c r="G352" i="4"/>
  <c r="G391" i="4"/>
  <c r="G387" i="4"/>
  <c r="G383" i="4"/>
  <c r="G379" i="4"/>
  <c r="G375" i="4"/>
  <c r="G371" i="4"/>
  <c r="G318" i="4"/>
  <c r="G353" i="4"/>
  <c r="G356" i="4"/>
  <c r="G358" i="4"/>
  <c r="G360" i="4"/>
  <c r="G362" i="4"/>
  <c r="G364" i="4"/>
  <c r="G366" i="4"/>
  <c r="G319" i="4"/>
  <c r="G320" i="4"/>
  <c r="G179" i="4"/>
  <c r="G168" i="4"/>
  <c r="G161" i="4"/>
  <c r="G187" i="4"/>
  <c r="G186" i="4"/>
  <c r="G192" i="4"/>
  <c r="G176" i="4"/>
  <c r="G185" i="4"/>
  <c r="G184" i="4"/>
  <c r="G183" i="4"/>
  <c r="G188" i="4"/>
  <c r="G220" i="4"/>
  <c r="G164" i="4"/>
  <c r="G194" i="4"/>
  <c r="G165" i="4"/>
  <c r="G169" i="4"/>
  <c r="G197" i="4"/>
  <c r="G191" i="4"/>
  <c r="G178" i="4"/>
  <c r="G170" i="4"/>
  <c r="G162" i="4"/>
  <c r="G181" i="4"/>
  <c r="G196" i="4"/>
  <c r="G189" i="4"/>
  <c r="G175" i="4"/>
  <c r="G167" i="4"/>
  <c r="G173" i="4"/>
  <c r="G190" i="4"/>
  <c r="G219" i="4"/>
  <c r="G195" i="4"/>
  <c r="G182" i="4"/>
  <c r="G174" i="4"/>
  <c r="G166" i="4"/>
  <c r="G172" i="4"/>
  <c r="G198" i="4"/>
  <c r="G193" i="4"/>
  <c r="G180" i="4"/>
  <c r="G171" i="4"/>
  <c r="G163" i="4"/>
  <c r="G177" i="4"/>
  <c r="G221" i="4"/>
  <c r="G222" i="4"/>
  <c r="A34" i="4"/>
  <c r="V34" i="4" s="1"/>
  <c r="AF33" i="4"/>
  <c r="F200" i="4"/>
  <c r="A70" i="4"/>
  <c r="B70" i="4" s="1"/>
  <c r="C70" i="4"/>
  <c r="AI32" i="4"/>
  <c r="E320" i="4"/>
  <c r="F321" i="4"/>
  <c r="D319" i="4"/>
  <c r="G322" i="4"/>
  <c r="AT16" i="4"/>
  <c r="AV15" i="4"/>
  <c r="AY15" i="4" s="1"/>
  <c r="AZ15" i="4" s="1"/>
  <c r="K153" i="4"/>
  <c r="F223" i="4"/>
  <c r="E222" i="4"/>
  <c r="G224" i="4"/>
  <c r="D221" i="4"/>
  <c r="AR17" i="4"/>
  <c r="B320" i="4"/>
  <c r="A319" i="4"/>
  <c r="Y36" i="4"/>
  <c r="AC35" i="4"/>
  <c r="Z36" i="4"/>
  <c r="AD36" i="4" s="1"/>
  <c r="B222" i="4"/>
  <c r="A221" i="4"/>
  <c r="A35" i="4" l="1"/>
  <c r="V35" i="4" s="1"/>
  <c r="AF34" i="4"/>
  <c r="G200" i="4"/>
  <c r="C34" i="4"/>
  <c r="I310" i="4" s="1"/>
  <c r="I325" i="4" s="1"/>
  <c r="I155" i="4"/>
  <c r="I227" i="4" s="1"/>
  <c r="I213" i="4"/>
  <c r="A71" i="4"/>
  <c r="B71" i="4" s="1"/>
  <c r="C71" i="4"/>
  <c r="AI33" i="4"/>
  <c r="B223" i="4"/>
  <c r="A222" i="4"/>
  <c r="Y37" i="4"/>
  <c r="AC36" i="4"/>
  <c r="Z37" i="4"/>
  <c r="AD37" i="4" s="1"/>
  <c r="B321" i="4"/>
  <c r="A320" i="4"/>
  <c r="AT17" i="4"/>
  <c r="AV16" i="4"/>
  <c r="AY16" i="4" s="1"/>
  <c r="AZ16" i="4" s="1"/>
  <c r="F224" i="4"/>
  <c r="E223" i="4"/>
  <c r="G225" i="4"/>
  <c r="D222" i="4"/>
  <c r="E321" i="4"/>
  <c r="F322" i="4"/>
  <c r="D320" i="4"/>
  <c r="G323" i="4"/>
  <c r="AR18" i="4"/>
  <c r="L153" i="4"/>
  <c r="I320" i="4" l="1"/>
  <c r="I364" i="4"/>
  <c r="I359" i="4"/>
  <c r="I362" i="4"/>
  <c r="I354" i="4"/>
  <c r="I358" i="4"/>
  <c r="I367" i="4"/>
  <c r="I361" i="4"/>
  <c r="I365" i="4"/>
  <c r="I369" i="4"/>
  <c r="I373" i="4"/>
  <c r="I377" i="4"/>
  <c r="I381" i="4"/>
  <c r="I385" i="4"/>
  <c r="I389" i="4"/>
  <c r="I319" i="4"/>
  <c r="I353" i="4"/>
  <c r="I360" i="4"/>
  <c r="I363" i="4"/>
  <c r="I318" i="4"/>
  <c r="I375" i="4"/>
  <c r="I383" i="4"/>
  <c r="I391" i="4"/>
  <c r="I370" i="4"/>
  <c r="I374" i="4"/>
  <c r="I378" i="4"/>
  <c r="I382" i="4"/>
  <c r="I386" i="4"/>
  <c r="I390" i="4"/>
  <c r="I357" i="4"/>
  <c r="I366" i="4"/>
  <c r="I356" i="4"/>
  <c r="I355" i="4"/>
  <c r="I371" i="4"/>
  <c r="I379" i="4"/>
  <c r="I387" i="4"/>
  <c r="I368" i="4"/>
  <c r="I372" i="4"/>
  <c r="I376" i="4"/>
  <c r="I380" i="4"/>
  <c r="I384" i="4"/>
  <c r="I388" i="4"/>
  <c r="I321" i="4"/>
  <c r="I322" i="4"/>
  <c r="I323" i="4"/>
  <c r="I324" i="4"/>
  <c r="I222" i="4"/>
  <c r="I190" i="4"/>
  <c r="I177" i="4"/>
  <c r="I170" i="4"/>
  <c r="I192" i="4"/>
  <c r="I186" i="4"/>
  <c r="I169" i="4"/>
  <c r="I185" i="4"/>
  <c r="I196" i="4"/>
  <c r="I164" i="4"/>
  <c r="I167" i="4"/>
  <c r="I189" i="4"/>
  <c r="I166" i="4"/>
  <c r="I188" i="4"/>
  <c r="I172" i="4"/>
  <c r="I173" i="4"/>
  <c r="I165" i="4"/>
  <c r="I194" i="4"/>
  <c r="I174" i="4"/>
  <c r="I178" i="4"/>
  <c r="I181" i="4"/>
  <c r="I193" i="4"/>
  <c r="I180" i="4"/>
  <c r="I163" i="4"/>
  <c r="I221" i="4"/>
  <c r="I195" i="4"/>
  <c r="I182" i="4"/>
  <c r="I171" i="4"/>
  <c r="I179" i="4"/>
  <c r="I197" i="4"/>
  <c r="I175" i="4"/>
  <c r="I198" i="4"/>
  <c r="I176" i="4"/>
  <c r="I184" i="4"/>
  <c r="I223" i="4"/>
  <c r="I187" i="4"/>
  <c r="I183" i="4"/>
  <c r="I191" i="4"/>
  <c r="I168" i="4"/>
  <c r="I224" i="4"/>
  <c r="I225" i="4"/>
  <c r="I226" i="4"/>
  <c r="A36" i="4"/>
  <c r="V36" i="4" s="1"/>
  <c r="AF35" i="4"/>
  <c r="A72" i="4"/>
  <c r="B72" i="4" s="1"/>
  <c r="C72" i="4"/>
  <c r="AI34" i="4"/>
  <c r="M153" i="4"/>
  <c r="G324" i="4"/>
  <c r="E322" i="4"/>
  <c r="I326" i="4"/>
  <c r="D321" i="4"/>
  <c r="F323" i="4"/>
  <c r="Y38" i="4"/>
  <c r="AC37" i="4"/>
  <c r="Z38" i="4"/>
  <c r="AD38" i="4" s="1"/>
  <c r="A223" i="4"/>
  <c r="B224" i="4"/>
  <c r="AR19" i="4"/>
  <c r="AV17" i="4"/>
  <c r="AY17" i="4" s="1"/>
  <c r="AZ17" i="4" s="1"/>
  <c r="AT18" i="4"/>
  <c r="A321" i="4"/>
  <c r="B322" i="4"/>
  <c r="D223" i="4"/>
  <c r="G226" i="4"/>
  <c r="I228" i="4"/>
  <c r="E224" i="4"/>
  <c r="F225" i="4"/>
  <c r="A37" i="4" l="1"/>
  <c r="V37" i="4" s="1"/>
  <c r="AF36" i="4"/>
  <c r="I200" i="4"/>
  <c r="A73" i="4"/>
  <c r="B73" i="4" s="1"/>
  <c r="C73" i="4"/>
  <c r="AI35" i="4"/>
  <c r="A322" i="4"/>
  <c r="B323" i="4"/>
  <c r="AV18" i="4"/>
  <c r="AY18" i="4" s="1"/>
  <c r="AZ18" i="4" s="1"/>
  <c r="AT19" i="4"/>
  <c r="D224" i="4"/>
  <c r="E225" i="4"/>
  <c r="I229" i="4"/>
  <c r="F226" i="4"/>
  <c r="G227" i="4"/>
  <c r="G325" i="4"/>
  <c r="D322" i="4"/>
  <c r="E323" i="4"/>
  <c r="I327" i="4"/>
  <c r="F324" i="4"/>
  <c r="AR20" i="4"/>
  <c r="B225" i="4"/>
  <c r="A224" i="4"/>
  <c r="Z39" i="4"/>
  <c r="AD39" i="4" s="1"/>
  <c r="AC38" i="4"/>
  <c r="Y39" i="4"/>
  <c r="N153" i="4"/>
  <c r="A38" i="4" l="1"/>
  <c r="V38" i="4" s="1"/>
  <c r="AF37" i="4"/>
  <c r="A74" i="4"/>
  <c r="B74" i="4" s="1"/>
  <c r="AI36" i="4"/>
  <c r="O153" i="4"/>
  <c r="P153" i="4" s="1"/>
  <c r="Q153" i="4" s="1"/>
  <c r="R153" i="4" s="1"/>
  <c r="S153" i="4" s="1"/>
  <c r="T153" i="4" s="1"/>
  <c r="U153" i="4" s="1"/>
  <c r="V153" i="4" s="1"/>
  <c r="Y40" i="4"/>
  <c r="Z40" i="4"/>
  <c r="AD40" i="4" s="1"/>
  <c r="AC39" i="4"/>
  <c r="B226" i="4"/>
  <c r="A225" i="4"/>
  <c r="AT20" i="4"/>
  <c r="AV19" i="4"/>
  <c r="AY19" i="4" s="1"/>
  <c r="AZ19" i="4" s="1"/>
  <c r="B324" i="4"/>
  <c r="A323" i="4"/>
  <c r="F227" i="4"/>
  <c r="I230" i="4"/>
  <c r="G228" i="4"/>
  <c r="E226" i="4"/>
  <c r="D225" i="4"/>
  <c r="AR21" i="4"/>
  <c r="I328" i="4"/>
  <c r="E324" i="4"/>
  <c r="D323" i="4"/>
  <c r="F325" i="4"/>
  <c r="G326" i="4"/>
  <c r="A39" i="4" l="1"/>
  <c r="V39" i="4" s="1"/>
  <c r="AF38" i="4"/>
  <c r="A75" i="4"/>
  <c r="B75" i="4" s="1"/>
  <c r="C75" i="4"/>
  <c r="C74" i="4"/>
  <c r="AI37" i="4"/>
  <c r="AR22" i="4"/>
  <c r="I329" i="4"/>
  <c r="E325" i="4"/>
  <c r="D324" i="4"/>
  <c r="F326" i="4"/>
  <c r="G327" i="4"/>
  <c r="B227" i="4"/>
  <c r="A226" i="4"/>
  <c r="B325" i="4"/>
  <c r="A324" i="4"/>
  <c r="AT21" i="4"/>
  <c r="AV20" i="4"/>
  <c r="AY20" i="4" s="1"/>
  <c r="AZ20" i="4" s="1"/>
  <c r="F228" i="4"/>
  <c r="G229" i="4"/>
  <c r="E227" i="4"/>
  <c r="I231" i="4"/>
  <c r="D226" i="4"/>
  <c r="Z41" i="4"/>
  <c r="AD41" i="4" s="1"/>
  <c r="AC40" i="4"/>
  <c r="Y41" i="4"/>
  <c r="A40" i="4" l="1"/>
  <c r="V40" i="4" s="1"/>
  <c r="AF39" i="4"/>
  <c r="A76" i="4"/>
  <c r="B76" i="4" s="1"/>
  <c r="C76" i="4" s="1"/>
  <c r="AI38" i="4"/>
  <c r="G328" i="4"/>
  <c r="F327" i="4"/>
  <c r="E326" i="4"/>
  <c r="I330" i="4"/>
  <c r="D325" i="4"/>
  <c r="D227" i="4"/>
  <c r="I232" i="4"/>
  <c r="G230" i="4"/>
  <c r="F229" i="4"/>
  <c r="E228" i="4"/>
  <c r="AR23" i="4"/>
  <c r="Y42" i="4"/>
  <c r="Z42" i="4"/>
  <c r="AD42" i="4" s="1"/>
  <c r="AC41" i="4"/>
  <c r="AT22" i="4"/>
  <c r="AV21" i="4"/>
  <c r="AY21" i="4" s="1"/>
  <c r="AZ21" i="4" s="1"/>
  <c r="B326" i="4"/>
  <c r="A325" i="4"/>
  <c r="A227" i="4"/>
  <c r="B228" i="4"/>
  <c r="A41" i="4" l="1"/>
  <c r="V41" i="4" s="1"/>
  <c r="AF40" i="4"/>
  <c r="A77" i="4"/>
  <c r="B77" i="4" s="1"/>
  <c r="AI39" i="4"/>
  <c r="B229" i="4"/>
  <c r="A228" i="4"/>
  <c r="D326" i="4"/>
  <c r="G329" i="4"/>
  <c r="E327" i="4"/>
  <c r="I331" i="4"/>
  <c r="F328" i="4"/>
  <c r="Y43" i="4"/>
  <c r="AC42" i="4"/>
  <c r="Z43" i="4"/>
  <c r="AD43" i="4" s="1"/>
  <c r="I233" i="4"/>
  <c r="D228" i="4"/>
  <c r="G231" i="4"/>
  <c r="E229" i="4"/>
  <c r="F230" i="4"/>
  <c r="A326" i="4"/>
  <c r="B327" i="4"/>
  <c r="AT23" i="4"/>
  <c r="AV22" i="4"/>
  <c r="AY22" i="4" s="1"/>
  <c r="AZ22" i="4" s="1"/>
  <c r="AR24" i="4"/>
  <c r="M15" i="4" l="1"/>
  <c r="A42" i="4"/>
  <c r="V42" i="4" s="1"/>
  <c r="AF41" i="4"/>
  <c r="C77" i="4"/>
  <c r="A78" i="4"/>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I40" i="4"/>
  <c r="B328" i="4"/>
  <c r="A327" i="4"/>
  <c r="F231" i="4"/>
  <c r="E230" i="4"/>
  <c r="G232" i="4"/>
  <c r="I234" i="4"/>
  <c r="D229" i="4"/>
  <c r="AR25" i="4"/>
  <c r="AT24" i="4"/>
  <c r="AV23" i="4"/>
  <c r="AY23" i="4" s="1"/>
  <c r="AZ23" i="4" s="1"/>
  <c r="E328" i="4"/>
  <c r="I332" i="4"/>
  <c r="F329" i="4"/>
  <c r="D327" i="4"/>
  <c r="G330" i="4"/>
  <c r="Z44" i="4"/>
  <c r="AD44" i="4" s="1"/>
  <c r="AC43" i="4"/>
  <c r="Y44" i="4"/>
  <c r="B230" i="4"/>
  <c r="A229" i="4"/>
  <c r="C42" i="4" l="1"/>
  <c r="Q213" i="4"/>
  <c r="Q310" i="4"/>
  <c r="Q155" i="4"/>
  <c r="Q243" i="4" s="1"/>
  <c r="A43" i="4"/>
  <c r="AF42" i="4"/>
  <c r="AI41" i="4"/>
  <c r="B231" i="4"/>
  <c r="A230" i="4"/>
  <c r="AR26" i="4"/>
  <c r="E329" i="4"/>
  <c r="F330" i="4"/>
  <c r="D328" i="4"/>
  <c r="I333" i="4"/>
  <c r="G331" i="4"/>
  <c r="F232" i="4"/>
  <c r="E231" i="4"/>
  <c r="D230" i="4"/>
  <c r="I235" i="4"/>
  <c r="G233" i="4"/>
  <c r="Z45" i="4"/>
  <c r="AD45" i="4" s="1"/>
  <c r="Y45" i="4"/>
  <c r="AC44" i="4"/>
  <c r="AT25" i="4"/>
  <c r="AV24" i="4"/>
  <c r="AY24" i="4" s="1"/>
  <c r="AZ24" i="4" s="1"/>
  <c r="B329" i="4"/>
  <c r="A328" i="4"/>
  <c r="B43" i="4" l="1"/>
  <c r="C43" i="4" s="1"/>
  <c r="V43" i="4"/>
  <c r="Q341" i="4"/>
  <c r="A44" i="4"/>
  <c r="Q186" i="4"/>
  <c r="Q192" i="4"/>
  <c r="Q172" i="4"/>
  <c r="Q190" i="4"/>
  <c r="Q175" i="4"/>
  <c r="Q198" i="4"/>
  <c r="Q191" i="4"/>
  <c r="Q196" i="4"/>
  <c r="Q174" i="4"/>
  <c r="Q178" i="4"/>
  <c r="Q177" i="4"/>
  <c r="Q185" i="4"/>
  <c r="Q173" i="4"/>
  <c r="Q328" i="4"/>
  <c r="Q189" i="4"/>
  <c r="Q197" i="4"/>
  <c r="Q181" i="4"/>
  <c r="Q230" i="4"/>
  <c r="Q391" i="4"/>
  <c r="Q387" i="4"/>
  <c r="Q383" i="4"/>
  <c r="Q379" i="4"/>
  <c r="Q375" i="4"/>
  <c r="Q371" i="4"/>
  <c r="Q367" i="4"/>
  <c r="Q365" i="4"/>
  <c r="Q361" i="4"/>
  <c r="Q187" i="4"/>
  <c r="Q171" i="4"/>
  <c r="Q188" i="4"/>
  <c r="Q390" i="4"/>
  <c r="Q386" i="4"/>
  <c r="Q382" i="4"/>
  <c r="Q378" i="4"/>
  <c r="Q374" i="4"/>
  <c r="Q370" i="4"/>
  <c r="Q327" i="4"/>
  <c r="Q364" i="4"/>
  <c r="Q195" i="4"/>
  <c r="Q182" i="4"/>
  <c r="Q179" i="4"/>
  <c r="Q389" i="4"/>
  <c r="Q385" i="4"/>
  <c r="Q381" i="4"/>
  <c r="Q377" i="4"/>
  <c r="Q373" i="4"/>
  <c r="Q369" i="4"/>
  <c r="Q326" i="4"/>
  <c r="Q363" i="4"/>
  <c r="Q194" i="4"/>
  <c r="Q180" i="4"/>
  <c r="Q183" i="4"/>
  <c r="Q229" i="4"/>
  <c r="Q388" i="4"/>
  <c r="Q384" i="4"/>
  <c r="Q380" i="4"/>
  <c r="Q376" i="4"/>
  <c r="Q372" i="4"/>
  <c r="Q368" i="4"/>
  <c r="Q366" i="4"/>
  <c r="Q362" i="4"/>
  <c r="Q193" i="4"/>
  <c r="Q176" i="4"/>
  <c r="Q184" i="4"/>
  <c r="Q231" i="4"/>
  <c r="Q329" i="4"/>
  <c r="Q330" i="4"/>
  <c r="Q232" i="4"/>
  <c r="Q331" i="4"/>
  <c r="Q233" i="4"/>
  <c r="Q332" i="4"/>
  <c r="Q234" i="4"/>
  <c r="Q235" i="4"/>
  <c r="Q333" i="4"/>
  <c r="Q334" i="4"/>
  <c r="Q236" i="4"/>
  <c r="Q335" i="4"/>
  <c r="Q237" i="4"/>
  <c r="Q238" i="4"/>
  <c r="Q336" i="4"/>
  <c r="Q337" i="4"/>
  <c r="Q239" i="4"/>
  <c r="Q240" i="4"/>
  <c r="Q338" i="4"/>
  <c r="Q339" i="4"/>
  <c r="Q241" i="4"/>
  <c r="Q340" i="4"/>
  <c r="Q242" i="4"/>
  <c r="R213" i="4"/>
  <c r="R310" i="4"/>
  <c r="R155" i="4"/>
  <c r="R343" i="4" s="1"/>
  <c r="AI42" i="4"/>
  <c r="A329" i="4"/>
  <c r="B330" i="4"/>
  <c r="AV25" i="4"/>
  <c r="AY25" i="4" s="1"/>
  <c r="AZ25" i="4" s="1"/>
  <c r="AT26" i="4"/>
  <c r="Y46" i="4"/>
  <c r="Z46" i="4"/>
  <c r="AD46" i="4" s="1"/>
  <c r="AC45" i="4"/>
  <c r="A231" i="4"/>
  <c r="B232" i="4"/>
  <c r="G332" i="4"/>
  <c r="Q342" i="4"/>
  <c r="I334" i="4"/>
  <c r="F331" i="4"/>
  <c r="E330" i="4"/>
  <c r="D329" i="4"/>
  <c r="AR27" i="4"/>
  <c r="D231" i="4"/>
  <c r="I236" i="4"/>
  <c r="G234" i="4"/>
  <c r="E232" i="4"/>
  <c r="Q244" i="4"/>
  <c r="F233" i="4"/>
  <c r="B44" i="4" l="1"/>
  <c r="S155" i="4" s="1"/>
  <c r="S345" i="4" s="1"/>
  <c r="V44" i="4"/>
  <c r="R245" i="4"/>
  <c r="AF43" i="4"/>
  <c r="AI43" i="4" s="1"/>
  <c r="A45" i="4"/>
  <c r="R176" i="4"/>
  <c r="R231" i="4"/>
  <c r="R178" i="4"/>
  <c r="R194" i="4"/>
  <c r="R182" i="4"/>
  <c r="R187" i="4"/>
  <c r="R175" i="4"/>
  <c r="R195" i="4"/>
  <c r="R196" i="4"/>
  <c r="R197" i="4"/>
  <c r="R193" i="4"/>
  <c r="R189" i="4"/>
  <c r="R198" i="4"/>
  <c r="R329" i="4"/>
  <c r="R191" i="4"/>
  <c r="R185" i="4"/>
  <c r="R180" i="4"/>
  <c r="R174" i="4"/>
  <c r="R192" i="4"/>
  <c r="R327" i="4"/>
  <c r="R389" i="4"/>
  <c r="R385" i="4"/>
  <c r="R381" i="4"/>
  <c r="R377" i="4"/>
  <c r="R373" i="4"/>
  <c r="R369" i="4"/>
  <c r="R365" i="4"/>
  <c r="R328" i="4"/>
  <c r="R388" i="4"/>
  <c r="R384" i="4"/>
  <c r="R380" i="4"/>
  <c r="R376" i="4"/>
  <c r="R372" i="4"/>
  <c r="R368" i="4"/>
  <c r="R364" i="4"/>
  <c r="R173" i="4"/>
  <c r="R179" i="4"/>
  <c r="R188" i="4"/>
  <c r="R230" i="4"/>
  <c r="R181" i="4"/>
  <c r="R186" i="4"/>
  <c r="R387" i="4"/>
  <c r="R379" i="4"/>
  <c r="R371" i="4"/>
  <c r="R363" i="4"/>
  <c r="R386" i="4"/>
  <c r="R378" i="4"/>
  <c r="R370" i="4"/>
  <c r="R362" i="4"/>
  <c r="R183" i="4"/>
  <c r="R172" i="4"/>
  <c r="R391" i="4"/>
  <c r="R383" i="4"/>
  <c r="R375" i="4"/>
  <c r="R367" i="4"/>
  <c r="R390" i="4"/>
  <c r="R382" i="4"/>
  <c r="R374" i="4"/>
  <c r="R366" i="4"/>
  <c r="R177" i="4"/>
  <c r="R190" i="4"/>
  <c r="R184" i="4"/>
  <c r="R232" i="4"/>
  <c r="R330" i="4"/>
  <c r="R233" i="4"/>
  <c r="R331" i="4"/>
  <c r="R332" i="4"/>
  <c r="R234" i="4"/>
  <c r="R235" i="4"/>
  <c r="R333" i="4"/>
  <c r="R236" i="4"/>
  <c r="R334" i="4"/>
  <c r="R237" i="4"/>
  <c r="R335" i="4"/>
  <c r="R238" i="4"/>
  <c r="R336" i="4"/>
  <c r="R337" i="4"/>
  <c r="R239" i="4"/>
  <c r="R338" i="4"/>
  <c r="R240" i="4"/>
  <c r="R241" i="4"/>
  <c r="R339" i="4"/>
  <c r="R242" i="4"/>
  <c r="R340" i="4"/>
  <c r="R341" i="4"/>
  <c r="R243" i="4"/>
  <c r="R342" i="4"/>
  <c r="R244" i="4"/>
  <c r="S310" i="4"/>
  <c r="C44" i="4"/>
  <c r="S213" i="4"/>
  <c r="AR28" i="4"/>
  <c r="D232" i="4"/>
  <c r="E233" i="4"/>
  <c r="I237" i="4"/>
  <c r="R246" i="4"/>
  <c r="F234" i="4"/>
  <c r="G235" i="4"/>
  <c r="Q245" i="4"/>
  <c r="AV26" i="4"/>
  <c r="AY26" i="4" s="1"/>
  <c r="AZ26" i="4" s="1"/>
  <c r="AT27" i="4"/>
  <c r="E331" i="4"/>
  <c r="Q343" i="4"/>
  <c r="R344" i="4"/>
  <c r="F332" i="4"/>
  <c r="D330" i="4"/>
  <c r="I335" i="4"/>
  <c r="G333" i="4"/>
  <c r="B233" i="4"/>
  <c r="A232" i="4"/>
  <c r="Z47" i="4"/>
  <c r="AD47" i="4" s="1"/>
  <c r="AC46" i="4"/>
  <c r="Y47" i="4"/>
  <c r="A330" i="4"/>
  <c r="B331" i="4"/>
  <c r="B45" i="4" l="1"/>
  <c r="T310" i="4" s="1"/>
  <c r="V45" i="4"/>
  <c r="AF44" i="4"/>
  <c r="S247" i="4"/>
  <c r="T213" i="4"/>
  <c r="S179" i="4"/>
  <c r="S188" i="4"/>
  <c r="S176" i="4"/>
  <c r="S330" i="4"/>
  <c r="S173" i="4"/>
  <c r="S185" i="4"/>
  <c r="S232" i="4"/>
  <c r="S194" i="4"/>
  <c r="S198" i="4"/>
  <c r="S180" i="4"/>
  <c r="S189" i="4"/>
  <c r="S193" i="4"/>
  <c r="S184" i="4"/>
  <c r="S183" i="4"/>
  <c r="S390" i="4"/>
  <c r="S386" i="4"/>
  <c r="S382" i="4"/>
  <c r="S378" i="4"/>
  <c r="S374" i="4"/>
  <c r="S370" i="4"/>
  <c r="S366" i="4"/>
  <c r="S231" i="4"/>
  <c r="S192" i="4"/>
  <c r="S178" i="4"/>
  <c r="S177" i="4"/>
  <c r="S328" i="4"/>
  <c r="S388" i="4"/>
  <c r="S384" i="4"/>
  <c r="S380" i="4"/>
  <c r="S376" i="4"/>
  <c r="S372" i="4"/>
  <c r="S368" i="4"/>
  <c r="S364" i="4"/>
  <c r="S196" i="4"/>
  <c r="S187" i="4"/>
  <c r="S174" i="4"/>
  <c r="S186" i="4"/>
  <c r="S389" i="4"/>
  <c r="S385" i="4"/>
  <c r="S381" i="4"/>
  <c r="S377" i="4"/>
  <c r="S373" i="4"/>
  <c r="S369" i="4"/>
  <c r="S365" i="4"/>
  <c r="S197" i="4"/>
  <c r="S191" i="4"/>
  <c r="S175" i="4"/>
  <c r="S190" i="4"/>
  <c r="S391" i="4"/>
  <c r="S383" i="4"/>
  <c r="S375" i="4"/>
  <c r="S367" i="4"/>
  <c r="S195" i="4"/>
  <c r="S181" i="4"/>
  <c r="S233" i="4"/>
  <c r="S387" i="4"/>
  <c r="S379" i="4"/>
  <c r="S371" i="4"/>
  <c r="S363" i="4"/>
  <c r="S182" i="4"/>
  <c r="S329" i="4"/>
  <c r="S331" i="4"/>
  <c r="S332" i="4"/>
  <c r="S234" i="4"/>
  <c r="S235" i="4"/>
  <c r="S333" i="4"/>
  <c r="S334" i="4"/>
  <c r="S236" i="4"/>
  <c r="S237" i="4"/>
  <c r="S335" i="4"/>
  <c r="S238" i="4"/>
  <c r="S336" i="4"/>
  <c r="S337" i="4"/>
  <c r="S239" i="4"/>
  <c r="S338" i="4"/>
  <c r="S240" i="4"/>
  <c r="S339" i="4"/>
  <c r="S241" i="4"/>
  <c r="S242" i="4"/>
  <c r="S340" i="4"/>
  <c r="S341" i="4"/>
  <c r="S243" i="4"/>
  <c r="S244" i="4"/>
  <c r="S342" i="4"/>
  <c r="S245" i="4"/>
  <c r="S343" i="4"/>
  <c r="S246" i="4"/>
  <c r="S344" i="4"/>
  <c r="A46" i="4"/>
  <c r="AF45" i="4"/>
  <c r="B332" i="4"/>
  <c r="A331" i="4"/>
  <c r="Y48" i="4"/>
  <c r="Z48" i="4"/>
  <c r="AD48" i="4" s="1"/>
  <c r="AC47" i="4"/>
  <c r="B234" i="4"/>
  <c r="A233" i="4"/>
  <c r="F333" i="4"/>
  <c r="E332" i="4"/>
  <c r="D331" i="4"/>
  <c r="Q344" i="4"/>
  <c r="S346" i="4"/>
  <c r="G334" i="4"/>
  <c r="R345" i="4"/>
  <c r="I336" i="4"/>
  <c r="F235" i="4"/>
  <c r="S248" i="4"/>
  <c r="R247" i="4"/>
  <c r="Q246" i="4"/>
  <c r="I238" i="4"/>
  <c r="D233" i="4"/>
  <c r="E234" i="4"/>
  <c r="G236" i="4"/>
  <c r="AV27" i="4"/>
  <c r="AY27" i="4" s="1"/>
  <c r="AZ27" i="4" s="1"/>
  <c r="AT28" i="4"/>
  <c r="AR29" i="4"/>
  <c r="B46" i="4" l="1"/>
  <c r="C46" i="4" s="1"/>
  <c r="V46" i="4"/>
  <c r="AF46" i="4" s="1"/>
  <c r="T155" i="4"/>
  <c r="T347" i="4" s="1"/>
  <c r="C45" i="4"/>
  <c r="AI44" i="4"/>
  <c r="T249" i="4"/>
  <c r="U213" i="4"/>
  <c r="U310" i="4"/>
  <c r="U155" i="4"/>
  <c r="U251" i="4" s="1"/>
  <c r="A47" i="4"/>
  <c r="T194" i="4"/>
  <c r="T178" i="4"/>
  <c r="T174" i="4"/>
  <c r="T185" i="4"/>
  <c r="T198" i="4"/>
  <c r="T181" i="4"/>
  <c r="T184" i="4"/>
  <c r="T187" i="4"/>
  <c r="T182" i="4"/>
  <c r="T180" i="4"/>
  <c r="T177" i="4"/>
  <c r="T188" i="4"/>
  <c r="T193" i="4"/>
  <c r="T191" i="4"/>
  <c r="T175" i="4"/>
  <c r="T196" i="4"/>
  <c r="T331" i="4"/>
  <c r="T192" i="4"/>
  <c r="T189" i="4"/>
  <c r="T233" i="4"/>
  <c r="T197" i="4"/>
  <c r="T195" i="4"/>
  <c r="T176" i="4"/>
  <c r="T390" i="4"/>
  <c r="T386" i="4"/>
  <c r="T382" i="4"/>
  <c r="T378" i="4"/>
  <c r="T374" i="4"/>
  <c r="T370" i="4"/>
  <c r="T366" i="4"/>
  <c r="T232" i="4"/>
  <c r="T389" i="4"/>
  <c r="T385" i="4"/>
  <c r="T381" i="4"/>
  <c r="T377" i="4"/>
  <c r="T373" i="4"/>
  <c r="T369" i="4"/>
  <c r="T365" i="4"/>
  <c r="T186" i="4"/>
  <c r="T183" i="4"/>
  <c r="T330" i="4"/>
  <c r="T388" i="4"/>
  <c r="T384" i="4"/>
  <c r="T380" i="4"/>
  <c r="T376" i="4"/>
  <c r="T372" i="4"/>
  <c r="T368" i="4"/>
  <c r="T364" i="4"/>
  <c r="T391" i="4"/>
  <c r="T387" i="4"/>
  <c r="T383" i="4"/>
  <c r="T379" i="4"/>
  <c r="T375" i="4"/>
  <c r="T371" i="4"/>
  <c r="T367" i="4"/>
  <c r="T329" i="4"/>
  <c r="T179" i="4"/>
  <c r="T190" i="4"/>
  <c r="T332" i="4"/>
  <c r="T234" i="4"/>
  <c r="T333" i="4"/>
  <c r="T235" i="4"/>
  <c r="T236" i="4"/>
  <c r="T334" i="4"/>
  <c r="T335" i="4"/>
  <c r="T237" i="4"/>
  <c r="T238" i="4"/>
  <c r="T336" i="4"/>
  <c r="T337" i="4"/>
  <c r="T239" i="4"/>
  <c r="T240" i="4"/>
  <c r="T338" i="4"/>
  <c r="T339" i="4"/>
  <c r="T241" i="4"/>
  <c r="T340" i="4"/>
  <c r="T242" i="4"/>
  <c r="T341" i="4"/>
  <c r="T243" i="4"/>
  <c r="T342" i="4"/>
  <c r="T244" i="4"/>
  <c r="T245" i="4"/>
  <c r="T343" i="4"/>
  <c r="T344" i="4"/>
  <c r="T246" i="4"/>
  <c r="T345" i="4"/>
  <c r="T247" i="4"/>
  <c r="T248" i="4"/>
  <c r="T346" i="4"/>
  <c r="AI45" i="4"/>
  <c r="AR30" i="4"/>
  <c r="E235" i="4"/>
  <c r="G237" i="4"/>
  <c r="Q247" i="4"/>
  <c r="S249" i="4"/>
  <c r="T250" i="4"/>
  <c r="F236" i="4"/>
  <c r="I239" i="4"/>
  <c r="R248" i="4"/>
  <c r="D234" i="4"/>
  <c r="Z49" i="4"/>
  <c r="AD49" i="4" s="1"/>
  <c r="AC48" i="4"/>
  <c r="Y49" i="4"/>
  <c r="B333" i="4"/>
  <c r="A332" i="4"/>
  <c r="AT29" i="4"/>
  <c r="AV28" i="4"/>
  <c r="AY28" i="4" s="1"/>
  <c r="AZ28" i="4" s="1"/>
  <c r="B235" i="4"/>
  <c r="A234" i="4"/>
  <c r="Q345" i="4"/>
  <c r="R346" i="4"/>
  <c r="T348" i="4"/>
  <c r="D332" i="4"/>
  <c r="I337" i="4"/>
  <c r="E333" i="4"/>
  <c r="S347" i="4"/>
  <c r="F334" i="4"/>
  <c r="G335" i="4"/>
  <c r="B47" i="4" l="1"/>
  <c r="C47" i="4" s="1"/>
  <c r="V47" i="4"/>
  <c r="U349" i="4"/>
  <c r="V310" i="4"/>
  <c r="A48" i="4"/>
  <c r="AF47" i="4"/>
  <c r="U190" i="4"/>
  <c r="U177" i="4"/>
  <c r="U195" i="4"/>
  <c r="U182" i="4"/>
  <c r="U191" i="4"/>
  <c r="U193" i="4"/>
  <c r="U178" i="4"/>
  <c r="U186" i="4"/>
  <c r="U175" i="4"/>
  <c r="U332" i="4"/>
  <c r="U197" i="4"/>
  <c r="U187" i="4"/>
  <c r="U181" i="4"/>
  <c r="U330" i="4"/>
  <c r="U388" i="4"/>
  <c r="U384" i="4"/>
  <c r="U380" i="4"/>
  <c r="U376" i="4"/>
  <c r="U372" i="4"/>
  <c r="U368" i="4"/>
  <c r="U194" i="4"/>
  <c r="U180" i="4"/>
  <c r="U184" i="4"/>
  <c r="U365" i="4"/>
  <c r="U331" i="4"/>
  <c r="U389" i="4"/>
  <c r="U385" i="4"/>
  <c r="U381" i="4"/>
  <c r="U377" i="4"/>
  <c r="U373" i="4"/>
  <c r="U369" i="4"/>
  <c r="U196" i="4"/>
  <c r="U185" i="4"/>
  <c r="U233" i="4"/>
  <c r="U188" i="4"/>
  <c r="U390" i="4"/>
  <c r="U386" i="4"/>
  <c r="U382" i="4"/>
  <c r="U378" i="4"/>
  <c r="U374" i="4"/>
  <c r="U370" i="4"/>
  <c r="U198" i="4"/>
  <c r="U189" i="4"/>
  <c r="U179" i="4"/>
  <c r="U234" i="4"/>
  <c r="U366" i="4"/>
  <c r="U391" i="4"/>
  <c r="U387" i="4"/>
  <c r="U383" i="4"/>
  <c r="U379" i="4"/>
  <c r="U375" i="4"/>
  <c r="U371" i="4"/>
  <c r="U367" i="4"/>
  <c r="U192" i="4"/>
  <c r="U176" i="4"/>
  <c r="U183" i="4"/>
  <c r="U333" i="4"/>
  <c r="U235" i="4"/>
  <c r="U334" i="4"/>
  <c r="U236" i="4"/>
  <c r="U237" i="4"/>
  <c r="U335" i="4"/>
  <c r="U336" i="4"/>
  <c r="U238" i="4"/>
  <c r="U239" i="4"/>
  <c r="U337" i="4"/>
  <c r="U240" i="4"/>
  <c r="U338" i="4"/>
  <c r="U241" i="4"/>
  <c r="U339" i="4"/>
  <c r="U242" i="4"/>
  <c r="U340" i="4"/>
  <c r="U341" i="4"/>
  <c r="U243" i="4"/>
  <c r="U244" i="4"/>
  <c r="U342" i="4"/>
  <c r="U343" i="4"/>
  <c r="U245" i="4"/>
  <c r="U246" i="4"/>
  <c r="U344" i="4"/>
  <c r="U345" i="4"/>
  <c r="U247" i="4"/>
  <c r="U346" i="4"/>
  <c r="U248" i="4"/>
  <c r="U347" i="4"/>
  <c r="U249" i="4"/>
  <c r="U250" i="4"/>
  <c r="U348" i="4"/>
  <c r="AI46" i="4"/>
  <c r="B236" i="4"/>
  <c r="A235" i="4"/>
  <c r="AT30" i="4"/>
  <c r="AV29" i="4"/>
  <c r="AY29" i="4" s="1"/>
  <c r="AZ29" i="4" s="1"/>
  <c r="B334" i="4"/>
  <c r="A333" i="4"/>
  <c r="I240" i="4"/>
  <c r="G238" i="4"/>
  <c r="F237" i="4"/>
  <c r="E236" i="4"/>
  <c r="D235" i="4"/>
  <c r="Q248" i="4"/>
  <c r="U252" i="4"/>
  <c r="R249" i="4"/>
  <c r="T251" i="4"/>
  <c r="S250" i="4"/>
  <c r="I338" i="4"/>
  <c r="G336" i="4"/>
  <c r="E334" i="4"/>
  <c r="U350" i="4"/>
  <c r="S348" i="4"/>
  <c r="Q346" i="4"/>
  <c r="R347" i="4"/>
  <c r="T349" i="4"/>
  <c r="D333" i="4"/>
  <c r="F335" i="4"/>
  <c r="Y50" i="4"/>
  <c r="Z50" i="4"/>
  <c r="AD50" i="4" s="1"/>
  <c r="AC49" i="4"/>
  <c r="AR31" i="4"/>
  <c r="B48" i="4" l="1"/>
  <c r="C48" i="4" s="1"/>
  <c r="V48" i="4"/>
  <c r="V213" i="4"/>
  <c r="V155" i="4"/>
  <c r="V253" i="4" s="1"/>
  <c r="N49" i="4"/>
  <c r="V351" i="4"/>
  <c r="V176" i="4"/>
  <c r="V191" i="4"/>
  <c r="V185" i="4"/>
  <c r="V195" i="4"/>
  <c r="V192" i="4"/>
  <c r="V182" i="4"/>
  <c r="V178" i="4"/>
  <c r="V333" i="4"/>
  <c r="V187" i="4"/>
  <c r="V196" i="4"/>
  <c r="V198" i="4"/>
  <c r="V194" i="4"/>
  <c r="V389" i="4"/>
  <c r="V385" i="4"/>
  <c r="V381" i="4"/>
  <c r="V373" i="4"/>
  <c r="V369" i="4"/>
  <c r="V332" i="4"/>
  <c r="V384" i="4"/>
  <c r="V380" i="4"/>
  <c r="V376" i="4"/>
  <c r="V368" i="4"/>
  <c r="V179" i="4"/>
  <c r="V183" i="4"/>
  <c r="V177" i="4"/>
  <c r="V188" i="4"/>
  <c r="V391" i="4"/>
  <c r="V375" i="4"/>
  <c r="V367" i="4"/>
  <c r="V386" i="4"/>
  <c r="V370" i="4"/>
  <c r="V181" i="4"/>
  <c r="V331" i="4"/>
  <c r="V387" i="4"/>
  <c r="V379" i="4"/>
  <c r="V371" i="4"/>
  <c r="V382" i="4"/>
  <c r="V374" i="4"/>
  <c r="V366" i="4"/>
  <c r="V186" i="4"/>
  <c r="V236" i="4"/>
  <c r="V334" i="4"/>
  <c r="V335" i="4"/>
  <c r="V238" i="4"/>
  <c r="V336" i="4"/>
  <c r="V239" i="4"/>
  <c r="V338" i="4"/>
  <c r="V240" i="4"/>
  <c r="V241" i="4"/>
  <c r="V340" i="4"/>
  <c r="V242" i="4"/>
  <c r="V243" i="4"/>
  <c r="V342" i="4"/>
  <c r="V244" i="4"/>
  <c r="V245" i="4"/>
  <c r="V344" i="4"/>
  <c r="V246" i="4"/>
  <c r="V247" i="4"/>
  <c r="V346" i="4"/>
  <c r="V248" i="4"/>
  <c r="V249" i="4"/>
  <c r="V250" i="4"/>
  <c r="V348" i="4"/>
  <c r="V251" i="4"/>
  <c r="V252" i="4"/>
  <c r="V350" i="4"/>
  <c r="A49" i="4"/>
  <c r="B49" i="4" s="1"/>
  <c r="C49" i="4"/>
  <c r="V16" i="4"/>
  <c r="AI47" i="4"/>
  <c r="AR32" i="4"/>
  <c r="U351" i="4"/>
  <c r="Q347" i="4"/>
  <c r="R348" i="4"/>
  <c r="T350" i="4"/>
  <c r="V352" i="4"/>
  <c r="D334" i="4"/>
  <c r="F336" i="4"/>
  <c r="G337" i="4"/>
  <c r="S349" i="4"/>
  <c r="E335" i="4"/>
  <c r="I339" i="4"/>
  <c r="I241" i="4"/>
  <c r="R250" i="4"/>
  <c r="V254" i="4"/>
  <c r="F238" i="4"/>
  <c r="E237" i="4"/>
  <c r="G239" i="4"/>
  <c r="Q249" i="4"/>
  <c r="S251" i="4"/>
  <c r="U253" i="4"/>
  <c r="T252" i="4"/>
  <c r="D236" i="4"/>
  <c r="Z51" i="4"/>
  <c r="AD51" i="4" s="1"/>
  <c r="AC50" i="4"/>
  <c r="Y51" i="4"/>
  <c r="A334" i="4"/>
  <c r="B335" i="4"/>
  <c r="AT31" i="4"/>
  <c r="AV30" i="4"/>
  <c r="AY30" i="4" s="1"/>
  <c r="AZ30" i="4" s="1"/>
  <c r="B237" i="4"/>
  <c r="A236" i="4"/>
  <c r="V349" i="4" l="1"/>
  <c r="V347" i="4"/>
  <c r="V345" i="4"/>
  <c r="V343" i="4"/>
  <c r="V341" i="4"/>
  <c r="V339" i="4"/>
  <c r="V337" i="4"/>
  <c r="V237" i="4"/>
  <c r="V184" i="4"/>
  <c r="V390" i="4"/>
  <c r="V234" i="4"/>
  <c r="V378" i="4"/>
  <c r="V383" i="4"/>
  <c r="V190" i="4"/>
  <c r="V372" i="4"/>
  <c r="V388" i="4"/>
  <c r="V377" i="4"/>
  <c r="V235" i="4"/>
  <c r="V197" i="4"/>
  <c r="V189" i="4"/>
  <c r="V193" i="4"/>
  <c r="V180" i="4"/>
  <c r="V20" i="4"/>
  <c r="N50" i="4"/>
  <c r="AF48" i="4"/>
  <c r="A50" i="4"/>
  <c r="B50" i="4" s="1"/>
  <c r="C50" i="4"/>
  <c r="AF49" i="4"/>
  <c r="AI49" i="4" s="1"/>
  <c r="B238" i="4"/>
  <c r="A237" i="4"/>
  <c r="AT32" i="4"/>
  <c r="AV31" i="4"/>
  <c r="AY31" i="4" s="1"/>
  <c r="AZ31" i="4" s="1"/>
  <c r="U352" i="4"/>
  <c r="S350" i="4"/>
  <c r="F337" i="4"/>
  <c r="E336" i="4"/>
  <c r="G338" i="4"/>
  <c r="Q348" i="4"/>
  <c r="R349" i="4"/>
  <c r="T351" i="4"/>
  <c r="V353" i="4"/>
  <c r="D335" i="4"/>
  <c r="I340" i="4"/>
  <c r="V255" i="4"/>
  <c r="T253" i="4"/>
  <c r="R251" i="4"/>
  <c r="F239" i="4"/>
  <c r="D237" i="4"/>
  <c r="I242" i="4"/>
  <c r="S252" i="4"/>
  <c r="E238" i="4"/>
  <c r="G240" i="4"/>
  <c r="Q250" i="4"/>
  <c r="U254" i="4"/>
  <c r="B336" i="4"/>
  <c r="A335" i="4"/>
  <c r="Y52" i="4"/>
  <c r="Z52" i="4"/>
  <c r="AD52" i="4" s="1"/>
  <c r="AC51" i="4"/>
  <c r="AR33" i="4"/>
  <c r="N9" i="4" l="1"/>
  <c r="AI48" i="4"/>
  <c r="N51" i="4"/>
  <c r="A51" i="4"/>
  <c r="B51" i="4" s="1"/>
  <c r="C51" i="4"/>
  <c r="AF50" i="4"/>
  <c r="AI50" i="4" s="1"/>
  <c r="AR34" i="4"/>
  <c r="Z53" i="4"/>
  <c r="AD53" i="4" s="1"/>
  <c r="AC52" i="4"/>
  <c r="Y53" i="4"/>
  <c r="B337" i="4"/>
  <c r="A336" i="4"/>
  <c r="AV32" i="4"/>
  <c r="AY32" i="4" s="1"/>
  <c r="AZ32" i="4" s="1"/>
  <c r="AT33" i="4"/>
  <c r="B239" i="4"/>
  <c r="A238" i="4"/>
  <c r="Q349" i="4"/>
  <c r="R350" i="4"/>
  <c r="T352" i="4"/>
  <c r="V354" i="4"/>
  <c r="E337" i="4"/>
  <c r="I341" i="4"/>
  <c r="S351" i="4"/>
  <c r="U353" i="4"/>
  <c r="D336" i="4"/>
  <c r="F338" i="4"/>
  <c r="G339" i="4"/>
  <c r="E239" i="4"/>
  <c r="G241" i="4"/>
  <c r="I243" i="4"/>
  <c r="Q251" i="4"/>
  <c r="S253" i="4"/>
  <c r="U255" i="4"/>
  <c r="T254" i="4"/>
  <c r="F240" i="4"/>
  <c r="R252" i="4"/>
  <c r="V256" i="4"/>
  <c r="D238" i="4"/>
  <c r="N52" i="4" l="1"/>
  <c r="A52" i="4"/>
  <c r="B52" i="4" s="1"/>
  <c r="C52" i="4" s="1"/>
  <c r="AF51" i="4"/>
  <c r="AI51" i="4" s="1"/>
  <c r="G242" i="4"/>
  <c r="F241" i="4"/>
  <c r="E240" i="4"/>
  <c r="D239" i="4"/>
  <c r="S254" i="4"/>
  <c r="R253" i="4"/>
  <c r="T255" i="4"/>
  <c r="I244" i="4"/>
  <c r="Q252" i="4"/>
  <c r="U256" i="4"/>
  <c r="V257" i="4"/>
  <c r="AT34" i="4"/>
  <c r="AV33" i="4"/>
  <c r="AY33" i="4" s="1"/>
  <c r="AZ33" i="4" s="1"/>
  <c r="I342" i="4"/>
  <c r="G340" i="4"/>
  <c r="E338" i="4"/>
  <c r="U354" i="4"/>
  <c r="F339" i="4"/>
  <c r="D337" i="4"/>
  <c r="S352" i="4"/>
  <c r="Q350" i="4"/>
  <c r="R351" i="4"/>
  <c r="T353" i="4"/>
  <c r="V355" i="4"/>
  <c r="Y54" i="4"/>
  <c r="Z54" i="4"/>
  <c r="AD54" i="4" s="1"/>
  <c r="AC53" i="4"/>
  <c r="B240" i="4"/>
  <c r="A239" i="4"/>
  <c r="B338" i="4"/>
  <c r="A337" i="4"/>
  <c r="AR35" i="4"/>
  <c r="AQ51" i="4" s="1"/>
  <c r="N53" i="4" l="1"/>
  <c r="A53" i="4"/>
  <c r="B53" i="4" s="1"/>
  <c r="C53" i="4" s="1"/>
  <c r="AF52" i="4"/>
  <c r="AI52" i="4" s="1"/>
  <c r="Q351" i="4"/>
  <c r="R352" i="4"/>
  <c r="T354" i="4"/>
  <c r="V356" i="4"/>
  <c r="D338" i="4"/>
  <c r="F340" i="4"/>
  <c r="G341" i="4"/>
  <c r="S353" i="4"/>
  <c r="U355" i="4"/>
  <c r="E339" i="4"/>
  <c r="I343" i="4"/>
  <c r="G243" i="4"/>
  <c r="R254" i="4"/>
  <c r="V258" i="4"/>
  <c r="F242" i="4"/>
  <c r="E241" i="4"/>
  <c r="I245" i="4"/>
  <c r="Q253" i="4"/>
  <c r="S255" i="4"/>
  <c r="U257" i="4"/>
  <c r="T256" i="4"/>
  <c r="D240" i="4"/>
  <c r="AQ52" i="4"/>
  <c r="AQ28" i="4"/>
  <c r="AQ29" i="4"/>
  <c r="AQ30" i="4"/>
  <c r="AQ31" i="4"/>
  <c r="AQ32" i="4"/>
  <c r="AQ33" i="4"/>
  <c r="AQ34" i="4"/>
  <c r="AQ35" i="4"/>
  <c r="AQ36" i="4"/>
  <c r="AQ37" i="4"/>
  <c r="AQ38" i="4"/>
  <c r="AQ39" i="4"/>
  <c r="AQ40" i="4"/>
  <c r="AQ41" i="4"/>
  <c r="AQ42" i="4"/>
  <c r="AQ43" i="4"/>
  <c r="AQ44" i="4"/>
  <c r="AQ45" i="4"/>
  <c r="AQ46" i="4"/>
  <c r="AQ47" i="4"/>
  <c r="AQ48" i="4"/>
  <c r="AQ49" i="4"/>
  <c r="AQ50" i="4"/>
  <c r="B339" i="4"/>
  <c r="A338" i="4"/>
  <c r="B241" i="4"/>
  <c r="A240" i="4"/>
  <c r="Z55" i="4"/>
  <c r="AD55" i="4" s="1"/>
  <c r="AC54" i="4"/>
  <c r="Y55" i="4"/>
  <c r="AV34" i="4"/>
  <c r="AY34" i="4" s="1"/>
  <c r="AZ34" i="4" s="1"/>
  <c r="AT35" i="4"/>
  <c r="AV35" i="4" s="1"/>
  <c r="AY35" i="4" s="1"/>
  <c r="AZ35" i="4" s="1"/>
  <c r="N54" i="4" l="1"/>
  <c r="A54" i="4"/>
  <c r="B54" i="4" s="1"/>
  <c r="C54" i="4" s="1"/>
  <c r="AF53" i="4"/>
  <c r="AI53" i="4" s="1"/>
  <c r="D241" i="4"/>
  <c r="V259" i="4"/>
  <c r="U258" i="4"/>
  <c r="T257" i="4"/>
  <c r="S256" i="4"/>
  <c r="R255" i="4"/>
  <c r="Q254" i="4"/>
  <c r="I246" i="4"/>
  <c r="G244" i="4"/>
  <c r="F243" i="4"/>
  <c r="E242" i="4"/>
  <c r="U356" i="4"/>
  <c r="S354" i="4"/>
  <c r="D339" i="4"/>
  <c r="E340" i="4"/>
  <c r="G342" i="4"/>
  <c r="Q352" i="4"/>
  <c r="R353" i="4"/>
  <c r="T355" i="4"/>
  <c r="V357" i="4"/>
  <c r="F341" i="4"/>
  <c r="I344" i="4"/>
  <c r="Y56" i="4"/>
  <c r="AC55" i="4"/>
  <c r="Z56" i="4"/>
  <c r="AD56" i="4" s="1"/>
  <c r="B242" i="4"/>
  <c r="A241" i="4"/>
  <c r="B340" i="4"/>
  <c r="A339" i="4"/>
  <c r="AZ37" i="4"/>
  <c r="N55" i="4" l="1"/>
  <c r="A55" i="4"/>
  <c r="B55" i="4" s="1"/>
  <c r="C55" i="4" s="1"/>
  <c r="AF54" i="4"/>
  <c r="AI54" i="4" s="1"/>
  <c r="B341" i="4"/>
  <c r="A340" i="4"/>
  <c r="B243" i="4"/>
  <c r="A242" i="4"/>
  <c r="BA31" i="4"/>
  <c r="BA24" i="4"/>
  <c r="BA21" i="4"/>
  <c r="BA14" i="4"/>
  <c r="BA12" i="4"/>
  <c r="BA34" i="4"/>
  <c r="BA32" i="4"/>
  <c r="BA28" i="4"/>
  <c r="BA26" i="4"/>
  <c r="BA22" i="4"/>
  <c r="BA18" i="4"/>
  <c r="BA15" i="4"/>
  <c r="BA35" i="4"/>
  <c r="BA29" i="4"/>
  <c r="BA23" i="4"/>
  <c r="BA20" i="4"/>
  <c r="BA16" i="4"/>
  <c r="BA13" i="4"/>
  <c r="BA11" i="4"/>
  <c r="BA33" i="4"/>
  <c r="BA30" i="4"/>
  <c r="BA27" i="4"/>
  <c r="BA25" i="4"/>
  <c r="BA19" i="4"/>
  <c r="BA17" i="4"/>
  <c r="Q353" i="4"/>
  <c r="R354" i="4"/>
  <c r="T356" i="4"/>
  <c r="V358" i="4"/>
  <c r="E341" i="4"/>
  <c r="I345" i="4"/>
  <c r="S355" i="4"/>
  <c r="U357" i="4"/>
  <c r="D340" i="4"/>
  <c r="F342" i="4"/>
  <c r="G343" i="4"/>
  <c r="I247" i="4"/>
  <c r="Q255" i="4"/>
  <c r="S257" i="4"/>
  <c r="U259" i="4"/>
  <c r="F244" i="4"/>
  <c r="T258" i="4"/>
  <c r="E243" i="4"/>
  <c r="G245" i="4"/>
  <c r="R256" i="4"/>
  <c r="V260" i="4"/>
  <c r="D242" i="4"/>
  <c r="Z57" i="4"/>
  <c r="AD57" i="4" s="1"/>
  <c r="AC56" i="4"/>
  <c r="Y57" i="4"/>
  <c r="N56" i="4" l="1"/>
  <c r="A56" i="4"/>
  <c r="B56" i="4" s="1"/>
  <c r="C56" i="4" s="1"/>
  <c r="AF55" i="4"/>
  <c r="AI55" i="4" s="1"/>
  <c r="Z58" i="4"/>
  <c r="AD58" i="4" s="1"/>
  <c r="Y58" i="4"/>
  <c r="AC57" i="4"/>
  <c r="E244" i="4"/>
  <c r="I248" i="4"/>
  <c r="Q256" i="4"/>
  <c r="U260" i="4"/>
  <c r="D243" i="4"/>
  <c r="R257" i="4"/>
  <c r="T259" i="4"/>
  <c r="G246" i="4"/>
  <c r="S258" i="4"/>
  <c r="F245" i="4"/>
  <c r="V261" i="4"/>
  <c r="I346" i="4"/>
  <c r="G344" i="4"/>
  <c r="E342" i="4"/>
  <c r="U358" i="4"/>
  <c r="S356" i="4"/>
  <c r="D341" i="4"/>
  <c r="Q354" i="4"/>
  <c r="R355" i="4"/>
  <c r="T357" i="4"/>
  <c r="V359" i="4"/>
  <c r="F343" i="4"/>
  <c r="B244" i="4"/>
  <c r="A243" i="4"/>
  <c r="B342" i="4"/>
  <c r="A341" i="4"/>
  <c r="N57" i="4" l="1"/>
  <c r="A57" i="4"/>
  <c r="B57" i="4" s="1"/>
  <c r="C57" i="4" s="1"/>
  <c r="AF56" i="4"/>
  <c r="AI56" i="4" s="1"/>
  <c r="B343" i="4"/>
  <c r="A342" i="4"/>
  <c r="B245" i="4"/>
  <c r="A244" i="4"/>
  <c r="I347" i="4"/>
  <c r="Q355" i="4"/>
  <c r="R356" i="4"/>
  <c r="T358" i="4"/>
  <c r="V360" i="4"/>
  <c r="D342" i="4"/>
  <c r="F344" i="4"/>
  <c r="G345" i="4"/>
  <c r="S357" i="4"/>
  <c r="U359" i="4"/>
  <c r="E343" i="4"/>
  <c r="E245" i="4"/>
  <c r="G247" i="4"/>
  <c r="D244" i="4"/>
  <c r="R258" i="4"/>
  <c r="V262" i="4"/>
  <c r="I249" i="4"/>
  <c r="Q257" i="4"/>
  <c r="S259" i="4"/>
  <c r="U261" i="4"/>
  <c r="F246" i="4"/>
  <c r="T260" i="4"/>
  <c r="Z59" i="4"/>
  <c r="AD59" i="4" s="1"/>
  <c r="AC58" i="4"/>
  <c r="Y59" i="4"/>
  <c r="N58" i="4" l="1"/>
  <c r="A58" i="4"/>
  <c r="B58" i="4" s="1"/>
  <c r="C58" i="4" s="1"/>
  <c r="AF57" i="4"/>
  <c r="AI57" i="4" s="1"/>
  <c r="B246" i="4"/>
  <c r="A245" i="4"/>
  <c r="B344" i="4"/>
  <c r="A343" i="4"/>
  <c r="Z60" i="4"/>
  <c r="AD60" i="4" s="1"/>
  <c r="AC59" i="4"/>
  <c r="Y60" i="4"/>
  <c r="V263" i="4"/>
  <c r="T261" i="4"/>
  <c r="R259" i="4"/>
  <c r="F247" i="4"/>
  <c r="D245" i="4"/>
  <c r="G248" i="4"/>
  <c r="I250" i="4"/>
  <c r="S260" i="4"/>
  <c r="E246" i="4"/>
  <c r="Q258" i="4"/>
  <c r="U262" i="4"/>
  <c r="I348" i="4"/>
  <c r="U360" i="4"/>
  <c r="S358" i="4"/>
  <c r="F345" i="4"/>
  <c r="E344" i="4"/>
  <c r="G346" i="4"/>
  <c r="Q356" i="4"/>
  <c r="R357" i="4"/>
  <c r="T359" i="4"/>
  <c r="V361" i="4"/>
  <c r="D343" i="4"/>
  <c r="N59" i="4" l="1"/>
  <c r="C59" i="4"/>
  <c r="A59" i="4"/>
  <c r="B59" i="4" s="1"/>
  <c r="AF58" i="4"/>
  <c r="AI58" i="4" s="1"/>
  <c r="Z61" i="4"/>
  <c r="AD61" i="4" s="1"/>
  <c r="AC60" i="4"/>
  <c r="Y61" i="4"/>
  <c r="B345" i="4"/>
  <c r="A344" i="4"/>
  <c r="B247" i="4"/>
  <c r="A246" i="4"/>
  <c r="I349" i="4"/>
  <c r="Q357" i="4"/>
  <c r="R358" i="4"/>
  <c r="T360" i="4"/>
  <c r="V362" i="4"/>
  <c r="E345" i="4"/>
  <c r="G347" i="4"/>
  <c r="S359" i="4"/>
  <c r="U361" i="4"/>
  <c r="D344" i="4"/>
  <c r="F346" i="4"/>
  <c r="I251" i="4"/>
  <c r="Q259" i="4"/>
  <c r="S261" i="4"/>
  <c r="U263" i="4"/>
  <c r="F248" i="4"/>
  <c r="T262" i="4"/>
  <c r="E247" i="4"/>
  <c r="G249" i="4"/>
  <c r="D246" i="4"/>
  <c r="R260" i="4"/>
  <c r="V264" i="4"/>
  <c r="N60" i="4" l="1"/>
  <c r="AF59" i="4"/>
  <c r="AI59" i="4" s="1"/>
  <c r="A60" i="4"/>
  <c r="B60" i="4" s="1"/>
  <c r="C60" i="4" s="1"/>
  <c r="B248" i="4"/>
  <c r="A247" i="4"/>
  <c r="B346" i="4"/>
  <c r="A346" i="4" s="1"/>
  <c r="A345" i="4"/>
  <c r="G250" i="4"/>
  <c r="S262" i="4"/>
  <c r="D247" i="4"/>
  <c r="R261" i="4"/>
  <c r="T263" i="4"/>
  <c r="E248" i="4"/>
  <c r="I252" i="4"/>
  <c r="Q260" i="4"/>
  <c r="U264" i="4"/>
  <c r="F249" i="4"/>
  <c r="V265" i="4"/>
  <c r="I350" i="4"/>
  <c r="D345" i="4"/>
  <c r="U362" i="4"/>
  <c r="E346" i="4"/>
  <c r="S360" i="4"/>
  <c r="F347" i="4"/>
  <c r="G348" i="4"/>
  <c r="Q358" i="4"/>
  <c r="R359" i="4"/>
  <c r="T361" i="4"/>
  <c r="V363" i="4"/>
  <c r="Z62" i="4"/>
  <c r="AD62" i="4" s="1"/>
  <c r="AC61" i="4"/>
  <c r="Y62" i="4"/>
  <c r="N61" i="4" l="1"/>
  <c r="C61" i="4"/>
  <c r="A61" i="4"/>
  <c r="B61" i="4" s="1"/>
  <c r="AF60" i="4"/>
  <c r="AI60" i="4" s="1"/>
  <c r="I352" i="4"/>
  <c r="U364" i="4"/>
  <c r="E348" i="4"/>
  <c r="S362" i="4"/>
  <c r="F349" i="4"/>
  <c r="G350" i="4"/>
  <c r="Q360" i="4"/>
  <c r="R361" i="4"/>
  <c r="T363" i="4"/>
  <c r="V365" i="4"/>
  <c r="D347" i="4"/>
  <c r="B249" i="4"/>
  <c r="A248" i="4"/>
  <c r="Z63" i="4"/>
  <c r="AD63" i="4" s="1"/>
  <c r="Y63" i="4"/>
  <c r="AC62" i="4"/>
  <c r="I351" i="4"/>
  <c r="E347" i="4"/>
  <c r="Q359" i="4"/>
  <c r="R360" i="4"/>
  <c r="T362" i="4"/>
  <c r="V364" i="4"/>
  <c r="D346" i="4"/>
  <c r="G349" i="4"/>
  <c r="S361" i="4"/>
  <c r="U363" i="4"/>
  <c r="F348" i="4"/>
  <c r="E249" i="4"/>
  <c r="G251" i="4"/>
  <c r="D248" i="4"/>
  <c r="R262" i="4"/>
  <c r="V266" i="4"/>
  <c r="I253" i="4"/>
  <c r="Q261" i="4"/>
  <c r="S263" i="4"/>
  <c r="U265" i="4"/>
  <c r="F250" i="4"/>
  <c r="T264" i="4"/>
  <c r="N62" i="4" l="1"/>
  <c r="A62" i="4"/>
  <c r="B62" i="4" s="1"/>
  <c r="C62" i="4" s="1"/>
  <c r="AF61" i="4"/>
  <c r="AI61" i="4" s="1"/>
  <c r="V267" i="4"/>
  <c r="U266" i="4"/>
  <c r="T265" i="4"/>
  <c r="S264" i="4"/>
  <c r="R263" i="4"/>
  <c r="Q262" i="4"/>
  <c r="I254" i="4"/>
  <c r="G252" i="4"/>
  <c r="F251" i="4"/>
  <c r="E250" i="4"/>
  <c r="D249" i="4"/>
  <c r="V393" i="4"/>
  <c r="R393" i="4"/>
  <c r="G393" i="4"/>
  <c r="F393" i="4"/>
  <c r="S393" i="4"/>
  <c r="U393" i="4"/>
  <c r="Z64" i="4"/>
  <c r="AD64" i="4" s="1"/>
  <c r="Y64" i="4"/>
  <c r="AC63" i="4"/>
  <c r="B250" i="4"/>
  <c r="A249" i="4"/>
  <c r="D393" i="4"/>
  <c r="T393" i="4"/>
  <c r="Q393" i="4"/>
  <c r="E393" i="4"/>
  <c r="I393" i="4"/>
  <c r="C63" i="4" l="1"/>
  <c r="N63" i="4"/>
  <c r="N64" i="4" s="1"/>
  <c r="N65" i="4" s="1"/>
  <c r="N66" i="4" s="1"/>
  <c r="N67" i="4" s="1"/>
  <c r="N68" i="4" s="1"/>
  <c r="N69" i="4" s="1"/>
  <c r="N70" i="4" s="1"/>
  <c r="N71" i="4" s="1"/>
  <c r="N72" i="4" s="1"/>
  <c r="N73" i="4" s="1"/>
  <c r="N74" i="4" s="1"/>
  <c r="N75" i="4" s="1"/>
  <c r="N76" i="4" s="1"/>
  <c r="N77" i="4" s="1"/>
  <c r="N78" i="4" s="1"/>
  <c r="N79" i="4" s="1"/>
  <c r="N80" i="4" s="1"/>
  <c r="N81" i="4" s="1"/>
  <c r="N82" i="4" s="1"/>
  <c r="N83" i="4" s="1"/>
  <c r="N84" i="4" s="1"/>
  <c r="N85" i="4" s="1"/>
  <c r="N86" i="4" s="1"/>
  <c r="N87" i="4" s="1"/>
  <c r="N88" i="4" s="1"/>
  <c r="N89" i="4" s="1"/>
  <c r="N90" i="4" s="1"/>
  <c r="N91" i="4" s="1"/>
  <c r="N92" i="4" s="1"/>
  <c r="N93" i="4" s="1"/>
  <c r="N94" i="4" s="1"/>
  <c r="N95" i="4" s="1"/>
  <c r="N96" i="4" s="1"/>
  <c r="N97" i="4" s="1"/>
  <c r="N98" i="4" s="1"/>
  <c r="N99" i="4" s="1"/>
  <c r="N100" i="4" s="1"/>
  <c r="N101" i="4" s="1"/>
  <c r="N102" i="4" s="1"/>
  <c r="N103" i="4" s="1"/>
  <c r="N104" i="4" s="1"/>
  <c r="N105" i="4" s="1"/>
  <c r="N106" i="4" s="1"/>
  <c r="N107" i="4" s="1"/>
  <c r="N24" i="4" s="1"/>
  <c r="AF62" i="4"/>
  <c r="AI62" i="4" s="1"/>
  <c r="I255" i="4"/>
  <c r="Q263" i="4"/>
  <c r="S265" i="4"/>
  <c r="U267" i="4"/>
  <c r="F252" i="4"/>
  <c r="T266" i="4"/>
  <c r="E251" i="4"/>
  <c r="G253" i="4"/>
  <c r="D250" i="4"/>
  <c r="R264" i="4"/>
  <c r="V268" i="4"/>
  <c r="B251" i="4"/>
  <c r="A250" i="4"/>
  <c r="Z65" i="4"/>
  <c r="AD65" i="4" s="1"/>
  <c r="Y65" i="4"/>
  <c r="AC64" i="4"/>
  <c r="C64" i="4" l="1"/>
  <c r="AF63" i="4"/>
  <c r="AI63" i="4" s="1"/>
  <c r="B252" i="4"/>
  <c r="A251" i="4"/>
  <c r="Z66" i="4"/>
  <c r="AD66" i="4" s="1"/>
  <c r="Y66" i="4"/>
  <c r="AC65" i="4"/>
  <c r="E252" i="4"/>
  <c r="I256" i="4"/>
  <c r="Q264" i="4"/>
  <c r="U268" i="4"/>
  <c r="D251" i="4"/>
  <c r="R265" i="4"/>
  <c r="T267" i="4"/>
  <c r="G254" i="4"/>
  <c r="S266" i="4"/>
  <c r="F253" i="4"/>
  <c r="V269" i="4"/>
  <c r="AF64" i="4" l="1"/>
  <c r="AI64" i="4" s="1"/>
  <c r="Z67" i="4"/>
  <c r="AD67" i="4" s="1"/>
  <c r="Y67" i="4"/>
  <c r="AC66" i="4"/>
  <c r="E253" i="4"/>
  <c r="G255" i="4"/>
  <c r="D252" i="4"/>
  <c r="R266" i="4"/>
  <c r="V270" i="4"/>
  <c r="I257" i="4"/>
  <c r="Q265" i="4"/>
  <c r="S267" i="4"/>
  <c r="U269" i="4"/>
  <c r="F254" i="4"/>
  <c r="T268" i="4"/>
  <c r="B253" i="4"/>
  <c r="A252" i="4"/>
  <c r="P213" i="4" l="1"/>
  <c r="C41" i="4"/>
  <c r="P310" i="4"/>
  <c r="P155" i="4"/>
  <c r="P265" i="4" s="1"/>
  <c r="C33" i="4"/>
  <c r="H213" i="4"/>
  <c r="H155" i="4"/>
  <c r="H257" i="4" s="1"/>
  <c r="C35" i="4"/>
  <c r="J310" i="4" s="1"/>
  <c r="J213" i="4"/>
  <c r="J155" i="4"/>
  <c r="J259" i="4" s="1"/>
  <c r="AF65" i="4"/>
  <c r="AI65" i="4" s="1"/>
  <c r="B254" i="4"/>
  <c r="A253" i="4"/>
  <c r="V271" i="4"/>
  <c r="T269" i="4"/>
  <c r="R267" i="4"/>
  <c r="F255" i="4"/>
  <c r="D253" i="4"/>
  <c r="G256" i="4"/>
  <c r="I258" i="4"/>
  <c r="S268" i="4"/>
  <c r="E254" i="4"/>
  <c r="Q266" i="4"/>
  <c r="U270" i="4"/>
  <c r="Z68" i="4"/>
  <c r="AD68" i="4" s="1"/>
  <c r="Y68" i="4"/>
  <c r="AC67" i="4"/>
  <c r="H225" i="4" l="1"/>
  <c r="H166" i="4"/>
  <c r="H171" i="4"/>
  <c r="H182" i="4"/>
  <c r="H175" i="4"/>
  <c r="H194" i="4"/>
  <c r="H164" i="4"/>
  <c r="H188" i="4"/>
  <c r="H163" i="4"/>
  <c r="H174" i="4"/>
  <c r="H187" i="4"/>
  <c r="H191" i="4"/>
  <c r="H177" i="4"/>
  <c r="H178" i="4"/>
  <c r="H192" i="4"/>
  <c r="H198" i="4"/>
  <c r="H190" i="4"/>
  <c r="H181" i="4"/>
  <c r="H221" i="4"/>
  <c r="H184" i="4"/>
  <c r="H222" i="4"/>
  <c r="H224" i="4"/>
  <c r="H226" i="4"/>
  <c r="H189" i="4"/>
  <c r="H170" i="4"/>
  <c r="H165" i="4"/>
  <c r="H180" i="4"/>
  <c r="H183" i="4"/>
  <c r="H168" i="4"/>
  <c r="H172" i="4"/>
  <c r="H185" i="4"/>
  <c r="H195" i="4"/>
  <c r="H196" i="4"/>
  <c r="H176" i="4"/>
  <c r="H169" i="4"/>
  <c r="H167" i="4"/>
  <c r="H193" i="4"/>
  <c r="H162" i="4"/>
  <c r="H220" i="4"/>
  <c r="H173" i="4"/>
  <c r="H197" i="4"/>
  <c r="H186" i="4"/>
  <c r="H179" i="4"/>
  <c r="H223"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310" i="4"/>
  <c r="J229" i="4"/>
  <c r="J170" i="4"/>
  <c r="J182" i="4"/>
  <c r="J167" i="4"/>
  <c r="J196" i="4"/>
  <c r="J191" i="4"/>
  <c r="J189" i="4"/>
  <c r="J176" i="4"/>
  <c r="J164" i="4"/>
  <c r="J173" i="4"/>
  <c r="J186" i="4"/>
  <c r="J188" i="4"/>
  <c r="J195" i="4"/>
  <c r="J192" i="4"/>
  <c r="J198" i="4"/>
  <c r="J171" i="4"/>
  <c r="J169" i="4"/>
  <c r="J183" i="4"/>
  <c r="J184" i="4"/>
  <c r="J224" i="4"/>
  <c r="J226" i="4"/>
  <c r="J228" i="4"/>
  <c r="J230" i="4"/>
  <c r="J193" i="4"/>
  <c r="J174" i="4"/>
  <c r="J194" i="4"/>
  <c r="J180" i="4"/>
  <c r="J187" i="4"/>
  <c r="J175" i="4"/>
  <c r="J166" i="4"/>
  <c r="J178" i="4"/>
  <c r="J168" i="4"/>
  <c r="J181" i="4"/>
  <c r="J177" i="4"/>
  <c r="J222" i="4"/>
  <c r="J223" i="4"/>
  <c r="J197" i="4"/>
  <c r="J185" i="4"/>
  <c r="J165" i="4"/>
  <c r="J179" i="4"/>
  <c r="J172" i="4"/>
  <c r="J190" i="4"/>
  <c r="J225" i="4"/>
  <c r="J227"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327" i="4"/>
  <c r="J391" i="4"/>
  <c r="J383" i="4"/>
  <c r="J375" i="4"/>
  <c r="J319" i="4"/>
  <c r="J385" i="4"/>
  <c r="J377" i="4"/>
  <c r="J369" i="4"/>
  <c r="J361" i="4"/>
  <c r="J321" i="4"/>
  <c r="J384" i="4"/>
  <c r="J376" i="4"/>
  <c r="J368" i="4"/>
  <c r="J360" i="4"/>
  <c r="J320" i="4"/>
  <c r="J359" i="4"/>
  <c r="J382" i="4"/>
  <c r="J366" i="4"/>
  <c r="J363" i="4"/>
  <c r="J386" i="4"/>
  <c r="J370" i="4"/>
  <c r="J354" i="4"/>
  <c r="J323" i="4"/>
  <c r="J325" i="4"/>
  <c r="J328" i="4"/>
  <c r="J387" i="4"/>
  <c r="J379" i="4"/>
  <c r="J371" i="4"/>
  <c r="J389" i="4"/>
  <c r="J381" i="4"/>
  <c r="J373" i="4"/>
  <c r="J365" i="4"/>
  <c r="J357" i="4"/>
  <c r="J388" i="4"/>
  <c r="J380" i="4"/>
  <c r="J372" i="4"/>
  <c r="J364" i="4"/>
  <c r="J356" i="4"/>
  <c r="J367" i="4"/>
  <c r="J390" i="4"/>
  <c r="J374" i="4"/>
  <c r="J358" i="4"/>
  <c r="J355" i="4"/>
  <c r="J378" i="4"/>
  <c r="J362" i="4"/>
  <c r="J322" i="4"/>
  <c r="J324" i="4"/>
  <c r="J326" i="4"/>
  <c r="J329" i="4"/>
  <c r="J330" i="4"/>
  <c r="J331" i="4"/>
  <c r="J332" i="4"/>
  <c r="J333" i="4"/>
  <c r="J334" i="4"/>
  <c r="J335" i="4"/>
  <c r="J336" i="4"/>
  <c r="J337" i="4"/>
  <c r="J338" i="4"/>
  <c r="J339" i="4"/>
  <c r="J340" i="4"/>
  <c r="J341" i="4"/>
  <c r="J342" i="4"/>
  <c r="J343" i="4"/>
  <c r="J344" i="4"/>
  <c r="J345" i="4"/>
  <c r="J346" i="4"/>
  <c r="J347" i="4"/>
  <c r="J348" i="4"/>
  <c r="J349" i="4"/>
  <c r="J350" i="4"/>
  <c r="J351" i="4"/>
  <c r="J353" i="4"/>
  <c r="J352" i="4"/>
  <c r="P241" i="4"/>
  <c r="P339" i="4"/>
  <c r="P196" i="4"/>
  <c r="P185" i="4"/>
  <c r="P192" i="4"/>
  <c r="P175" i="4"/>
  <c r="P177" i="4"/>
  <c r="P198" i="4"/>
  <c r="P182" i="4"/>
  <c r="P172" i="4"/>
  <c r="P189" i="4"/>
  <c r="P173" i="4"/>
  <c r="P176" i="4"/>
  <c r="P187" i="4"/>
  <c r="P194" i="4"/>
  <c r="P390" i="4"/>
  <c r="P382" i="4"/>
  <c r="P374" i="4"/>
  <c r="P366" i="4"/>
  <c r="P391" i="4"/>
  <c r="P383" i="4"/>
  <c r="P375" i="4"/>
  <c r="P367" i="4"/>
  <c r="P325" i="4"/>
  <c r="P183" i="4"/>
  <c r="P388" i="4"/>
  <c r="P380" i="4"/>
  <c r="P372" i="4"/>
  <c r="P364" i="4"/>
  <c r="P389" i="4"/>
  <c r="P381" i="4"/>
  <c r="P373" i="4"/>
  <c r="P365" i="4"/>
  <c r="P181" i="4"/>
  <c r="P229" i="4"/>
  <c r="P230" i="4"/>
  <c r="P329" i="4"/>
  <c r="P232" i="4"/>
  <c r="P233" i="4"/>
  <c r="P234" i="4"/>
  <c r="P235" i="4"/>
  <c r="P334" i="4"/>
  <c r="P335" i="4"/>
  <c r="P336" i="4"/>
  <c r="P239" i="4"/>
  <c r="P338" i="4"/>
  <c r="P340" i="4"/>
  <c r="P242" i="4"/>
  <c r="P197" i="4"/>
  <c r="P195" i="4"/>
  <c r="P180" i="4"/>
  <c r="P178" i="4"/>
  <c r="P190" i="4"/>
  <c r="P327" i="4"/>
  <c r="P193" i="4"/>
  <c r="P191" i="4"/>
  <c r="P184" i="4"/>
  <c r="P170" i="4"/>
  <c r="P188" i="4"/>
  <c r="P174" i="4"/>
  <c r="P171" i="4"/>
  <c r="P228" i="4"/>
  <c r="P386" i="4"/>
  <c r="P378" i="4"/>
  <c r="P370" i="4"/>
  <c r="P362" i="4"/>
  <c r="P387" i="4"/>
  <c r="P379" i="4"/>
  <c r="P371" i="4"/>
  <c r="P363" i="4"/>
  <c r="P186" i="4"/>
  <c r="P326" i="4"/>
  <c r="P384" i="4"/>
  <c r="P376" i="4"/>
  <c r="P368" i="4"/>
  <c r="P360" i="4"/>
  <c r="P385" i="4"/>
  <c r="P377" i="4"/>
  <c r="P369" i="4"/>
  <c r="P361" i="4"/>
  <c r="P179" i="4"/>
  <c r="P328" i="4"/>
  <c r="P231" i="4"/>
  <c r="P330" i="4"/>
  <c r="P331" i="4"/>
  <c r="P332" i="4"/>
  <c r="P333" i="4"/>
  <c r="P236" i="4"/>
  <c r="P237" i="4"/>
  <c r="P238" i="4"/>
  <c r="P337" i="4"/>
  <c r="P240" i="4"/>
  <c r="P341" i="4"/>
  <c r="P243" i="4"/>
  <c r="P244" i="4"/>
  <c r="P342" i="4"/>
  <c r="P343" i="4"/>
  <c r="P245" i="4"/>
  <c r="P344" i="4"/>
  <c r="P246" i="4"/>
  <c r="P345" i="4"/>
  <c r="P247" i="4"/>
  <c r="P346" i="4"/>
  <c r="P248" i="4"/>
  <c r="P347" i="4"/>
  <c r="P249" i="4"/>
  <c r="P348" i="4"/>
  <c r="P250" i="4"/>
  <c r="P251" i="4"/>
  <c r="P349" i="4"/>
  <c r="P252" i="4"/>
  <c r="P350" i="4"/>
  <c r="P253" i="4"/>
  <c r="P351" i="4"/>
  <c r="P254" i="4"/>
  <c r="P352" i="4"/>
  <c r="P255" i="4"/>
  <c r="P353" i="4"/>
  <c r="P354" i="4"/>
  <c r="P256" i="4"/>
  <c r="P355" i="4"/>
  <c r="P257" i="4"/>
  <c r="P356" i="4"/>
  <c r="P258" i="4"/>
  <c r="P357" i="4"/>
  <c r="P259" i="4"/>
  <c r="P359" i="4"/>
  <c r="P358" i="4"/>
  <c r="P260" i="4"/>
  <c r="P261" i="4"/>
  <c r="P262" i="4"/>
  <c r="P263" i="4"/>
  <c r="P264" i="4"/>
  <c r="C36" i="4"/>
  <c r="K310" i="4" s="1"/>
  <c r="K213" i="4"/>
  <c r="K155" i="4"/>
  <c r="AF66" i="4"/>
  <c r="AI66" i="4" s="1"/>
  <c r="I259" i="4"/>
  <c r="Q267" i="4"/>
  <c r="S269" i="4"/>
  <c r="U271" i="4"/>
  <c r="F256" i="4"/>
  <c r="J260" i="4"/>
  <c r="P266" i="4"/>
  <c r="T270" i="4"/>
  <c r="E255" i="4"/>
  <c r="G257" i="4"/>
  <c r="D254" i="4"/>
  <c r="H258" i="4"/>
  <c r="R268" i="4"/>
  <c r="V272" i="4"/>
  <c r="Z69" i="4"/>
  <c r="AD69" i="4" s="1"/>
  <c r="Y69" i="4"/>
  <c r="AC68" i="4"/>
  <c r="B255" i="4"/>
  <c r="A254" i="4"/>
  <c r="H200" i="4" l="1"/>
  <c r="K261" i="4"/>
  <c r="H323" i="4"/>
  <c r="H318" i="4"/>
  <c r="H384" i="4"/>
  <c r="H376" i="4"/>
  <c r="H368" i="4"/>
  <c r="H360" i="4"/>
  <c r="H352" i="4"/>
  <c r="H387" i="4"/>
  <c r="H379" i="4"/>
  <c r="H371" i="4"/>
  <c r="H363" i="4"/>
  <c r="H355" i="4"/>
  <c r="H386" i="4"/>
  <c r="H370" i="4"/>
  <c r="H354" i="4"/>
  <c r="H381" i="4"/>
  <c r="H365" i="4"/>
  <c r="H320" i="4"/>
  <c r="H382" i="4"/>
  <c r="H366" i="4"/>
  <c r="H319" i="4"/>
  <c r="H377" i="4"/>
  <c r="H361" i="4"/>
  <c r="H321" i="4"/>
  <c r="H324" i="4"/>
  <c r="H388" i="4"/>
  <c r="H380" i="4"/>
  <c r="H372" i="4"/>
  <c r="H364" i="4"/>
  <c r="H356" i="4"/>
  <c r="H391" i="4"/>
  <c r="H383" i="4"/>
  <c r="H375" i="4"/>
  <c r="H367" i="4"/>
  <c r="H359" i="4"/>
  <c r="H317" i="4"/>
  <c r="H378" i="4"/>
  <c r="H362" i="4"/>
  <c r="H389" i="4"/>
  <c r="H373" i="4"/>
  <c r="H357" i="4"/>
  <c r="H390" i="4"/>
  <c r="H374" i="4"/>
  <c r="H358" i="4"/>
  <c r="H385" i="4"/>
  <c r="H369" i="4"/>
  <c r="H353" i="4"/>
  <c r="H322"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1" i="4"/>
  <c r="H350" i="4"/>
  <c r="K231" i="4"/>
  <c r="K184" i="4"/>
  <c r="K196" i="4"/>
  <c r="K192" i="4"/>
  <c r="K194" i="4"/>
  <c r="K191" i="4"/>
  <c r="K183" i="4"/>
  <c r="K224" i="4"/>
  <c r="K198" i="4"/>
  <c r="K172" i="4"/>
  <c r="K182" i="4"/>
  <c r="K165" i="4"/>
  <c r="K223" i="4"/>
  <c r="K174" i="4"/>
  <c r="K175" i="4"/>
  <c r="K195" i="4"/>
  <c r="K193" i="4"/>
  <c r="K186" i="4"/>
  <c r="K181" i="4"/>
  <c r="K226" i="4"/>
  <c r="K228" i="4"/>
  <c r="K230" i="4"/>
  <c r="K169" i="4"/>
  <c r="K179" i="4"/>
  <c r="K185" i="4"/>
  <c r="K190" i="4"/>
  <c r="K180" i="4"/>
  <c r="K188" i="4"/>
  <c r="K168" i="4"/>
  <c r="K176" i="4"/>
  <c r="K189" i="4"/>
  <c r="K197" i="4"/>
  <c r="K171" i="4"/>
  <c r="K177" i="4"/>
  <c r="K187" i="4"/>
  <c r="K166" i="4"/>
  <c r="K173" i="4"/>
  <c r="K170" i="4"/>
  <c r="K167" i="4"/>
  <c r="K178" i="4"/>
  <c r="K225" i="4"/>
  <c r="K227" i="4"/>
  <c r="K229"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329" i="4"/>
  <c r="K320" i="4"/>
  <c r="K386" i="4"/>
  <c r="K378" i="4"/>
  <c r="K370" i="4"/>
  <c r="K356" i="4"/>
  <c r="K360" i="4"/>
  <c r="K364" i="4"/>
  <c r="K391" i="4"/>
  <c r="K383" i="4"/>
  <c r="K375" i="4"/>
  <c r="K321" i="4"/>
  <c r="K376" i="4"/>
  <c r="K357" i="4"/>
  <c r="K365" i="4"/>
  <c r="K381" i="4"/>
  <c r="K388" i="4"/>
  <c r="K372" i="4"/>
  <c r="K359" i="4"/>
  <c r="K367" i="4"/>
  <c r="K377" i="4"/>
  <c r="K323" i="4"/>
  <c r="K325" i="4"/>
  <c r="K327" i="4"/>
  <c r="K390" i="4"/>
  <c r="K382" i="4"/>
  <c r="K374" i="4"/>
  <c r="K322" i="4"/>
  <c r="K358" i="4"/>
  <c r="K362" i="4"/>
  <c r="K366" i="4"/>
  <c r="K387" i="4"/>
  <c r="K379" i="4"/>
  <c r="K371" i="4"/>
  <c r="K384" i="4"/>
  <c r="K368" i="4"/>
  <c r="K361" i="4"/>
  <c r="K389" i="4"/>
  <c r="K373" i="4"/>
  <c r="K380" i="4"/>
  <c r="K355" i="4"/>
  <c r="K363" i="4"/>
  <c r="K385" i="4"/>
  <c r="K369" i="4"/>
  <c r="K324" i="4"/>
  <c r="K326" i="4"/>
  <c r="K328"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P393" i="4"/>
  <c r="J393" i="4"/>
  <c r="J200" i="4"/>
  <c r="AF67" i="4"/>
  <c r="AI67" i="4" s="1"/>
  <c r="G258" i="4"/>
  <c r="K262" i="4"/>
  <c r="S270" i="4"/>
  <c r="D255" i="4"/>
  <c r="J261" i="4"/>
  <c r="R269" i="4"/>
  <c r="T271" i="4"/>
  <c r="E256" i="4"/>
  <c r="I260" i="4"/>
  <c r="Q268" i="4"/>
  <c r="U272" i="4"/>
  <c r="F257" i="4"/>
  <c r="H259" i="4"/>
  <c r="P267" i="4"/>
  <c r="V273" i="4"/>
  <c r="B256" i="4"/>
  <c r="A255" i="4"/>
  <c r="Y70" i="4"/>
  <c r="Z70" i="4"/>
  <c r="AD70" i="4" s="1"/>
  <c r="AC69" i="4"/>
  <c r="K200" i="4" l="1"/>
  <c r="K393" i="4"/>
  <c r="H393" i="4"/>
  <c r="AF68" i="4"/>
  <c r="AI68" i="4" s="1"/>
  <c r="Z71" i="4"/>
  <c r="AD71" i="4" s="1"/>
  <c r="AC70" i="4"/>
  <c r="Y71" i="4"/>
  <c r="AC71" i="4" s="1"/>
  <c r="B257" i="4"/>
  <c r="A256" i="4"/>
  <c r="E257" i="4"/>
  <c r="G259" i="4"/>
  <c r="D256" i="4"/>
  <c r="H260" i="4"/>
  <c r="R270" i="4"/>
  <c r="V274" i="4"/>
  <c r="I261" i="4"/>
  <c r="K263" i="4"/>
  <c r="Q269" i="4"/>
  <c r="S271" i="4"/>
  <c r="U273" i="4"/>
  <c r="F258" i="4"/>
  <c r="J262" i="4"/>
  <c r="P268" i="4"/>
  <c r="T272" i="4"/>
  <c r="AF69" i="4" l="1"/>
  <c r="AI69" i="4" s="1"/>
  <c r="B258" i="4"/>
  <c r="A257" i="4"/>
  <c r="V275" i="4"/>
  <c r="U274" i="4"/>
  <c r="T273" i="4"/>
  <c r="S272" i="4"/>
  <c r="R271" i="4"/>
  <c r="Q270" i="4"/>
  <c r="P269" i="4"/>
  <c r="K264" i="4"/>
  <c r="J263" i="4"/>
  <c r="I262" i="4"/>
  <c r="H261" i="4"/>
  <c r="G260" i="4"/>
  <c r="F259" i="4"/>
  <c r="E258" i="4"/>
  <c r="D257" i="4"/>
  <c r="AF70" i="4" l="1"/>
  <c r="AI70" i="4" s="1"/>
  <c r="I263" i="4"/>
  <c r="K265" i="4"/>
  <c r="Q271" i="4"/>
  <c r="S273" i="4"/>
  <c r="U275" i="4"/>
  <c r="F260" i="4"/>
  <c r="J264" i="4"/>
  <c r="P270" i="4"/>
  <c r="T274" i="4"/>
  <c r="E259" i="4"/>
  <c r="G261" i="4"/>
  <c r="D258" i="4"/>
  <c r="H262" i="4"/>
  <c r="R272" i="4"/>
  <c r="V276" i="4"/>
  <c r="B259" i="4"/>
  <c r="A258" i="4"/>
  <c r="AF71" i="4" l="1"/>
  <c r="AI71" i="4" s="1"/>
  <c r="E260" i="4"/>
  <c r="I264" i="4"/>
  <c r="Q272" i="4"/>
  <c r="U276" i="4"/>
  <c r="D259" i="4"/>
  <c r="J265" i="4"/>
  <c r="R273" i="4"/>
  <c r="T275" i="4"/>
  <c r="G262" i="4"/>
  <c r="K266" i="4"/>
  <c r="S274" i="4"/>
  <c r="F261" i="4"/>
  <c r="H263" i="4"/>
  <c r="P271" i="4"/>
  <c r="V277" i="4"/>
  <c r="B260" i="4"/>
  <c r="A259" i="4"/>
  <c r="E261" i="4" l="1"/>
  <c r="G263" i="4"/>
  <c r="D260" i="4"/>
  <c r="H264" i="4"/>
  <c r="R274" i="4"/>
  <c r="V278" i="4"/>
  <c r="I265" i="4"/>
  <c r="K267" i="4"/>
  <c r="Q273" i="4"/>
  <c r="S275" i="4"/>
  <c r="U277" i="4"/>
  <c r="F262" i="4"/>
  <c r="J266" i="4"/>
  <c r="P272" i="4"/>
  <c r="T276" i="4"/>
  <c r="B261" i="4"/>
  <c r="A260" i="4"/>
  <c r="B262" i="4" l="1"/>
  <c r="A261" i="4"/>
  <c r="V279" i="4"/>
  <c r="T277" i="4"/>
  <c r="R275" i="4"/>
  <c r="P273" i="4"/>
  <c r="J267" i="4"/>
  <c r="H265" i="4"/>
  <c r="F263" i="4"/>
  <c r="D261" i="4"/>
  <c r="G264" i="4"/>
  <c r="I266" i="4"/>
  <c r="S276" i="4"/>
  <c r="E262" i="4"/>
  <c r="K268" i="4"/>
  <c r="Q274" i="4"/>
  <c r="U278" i="4"/>
  <c r="I267" i="4" l="1"/>
  <c r="K269" i="4"/>
  <c r="Q275" i="4"/>
  <c r="S277" i="4"/>
  <c r="U279" i="4"/>
  <c r="F264" i="4"/>
  <c r="J268" i="4"/>
  <c r="P274" i="4"/>
  <c r="T278" i="4"/>
  <c r="E263" i="4"/>
  <c r="G265" i="4"/>
  <c r="D262" i="4"/>
  <c r="H266" i="4"/>
  <c r="R276" i="4"/>
  <c r="V280" i="4"/>
  <c r="B263" i="4"/>
  <c r="A262" i="4"/>
  <c r="G266" i="4" l="1"/>
  <c r="K270" i="4"/>
  <c r="S278" i="4"/>
  <c r="D263" i="4"/>
  <c r="J269" i="4"/>
  <c r="R277" i="4"/>
  <c r="T279" i="4"/>
  <c r="E264" i="4"/>
  <c r="I268" i="4"/>
  <c r="Q276" i="4"/>
  <c r="U280" i="4"/>
  <c r="F265" i="4"/>
  <c r="H267" i="4"/>
  <c r="P275" i="4"/>
  <c r="V281" i="4"/>
  <c r="B264" i="4"/>
  <c r="A263" i="4"/>
  <c r="E265" i="4" l="1"/>
  <c r="G267" i="4"/>
  <c r="D264" i="4"/>
  <c r="H268" i="4"/>
  <c r="R278" i="4"/>
  <c r="V282" i="4"/>
  <c r="I269" i="4"/>
  <c r="K271" i="4"/>
  <c r="Q277" i="4"/>
  <c r="S279" i="4"/>
  <c r="U281" i="4"/>
  <c r="F266" i="4"/>
  <c r="J270" i="4"/>
  <c r="P276" i="4"/>
  <c r="T280" i="4"/>
  <c r="B265" i="4"/>
  <c r="A264" i="4"/>
  <c r="V283" i="4" l="1"/>
  <c r="U282" i="4"/>
  <c r="T281" i="4"/>
  <c r="S280" i="4"/>
  <c r="R279" i="4"/>
  <c r="Q278" i="4"/>
  <c r="P277" i="4"/>
  <c r="K272" i="4"/>
  <c r="J271" i="4"/>
  <c r="I270" i="4"/>
  <c r="H269" i="4"/>
  <c r="G268" i="4"/>
  <c r="F267" i="4"/>
  <c r="E266" i="4"/>
  <c r="D265" i="4"/>
  <c r="B266" i="4"/>
  <c r="A265" i="4"/>
  <c r="I271" i="4" l="1"/>
  <c r="K273" i="4"/>
  <c r="Q279" i="4"/>
  <c r="S281" i="4"/>
  <c r="U283" i="4"/>
  <c r="F268" i="4"/>
  <c r="J272" i="4"/>
  <c r="P278" i="4"/>
  <c r="T282" i="4"/>
  <c r="E267" i="4"/>
  <c r="G269" i="4"/>
  <c r="D266" i="4"/>
  <c r="H270" i="4"/>
  <c r="R280" i="4"/>
  <c r="V284" i="4"/>
  <c r="B267" i="4"/>
  <c r="A266" i="4"/>
  <c r="B268" i="4" l="1"/>
  <c r="A267" i="4"/>
  <c r="E268" i="4"/>
  <c r="I272" i="4"/>
  <c r="Q280" i="4"/>
  <c r="U284" i="4"/>
  <c r="D267" i="4"/>
  <c r="J273" i="4"/>
  <c r="R281" i="4"/>
  <c r="T283" i="4"/>
  <c r="G270" i="4"/>
  <c r="K274" i="4"/>
  <c r="S282" i="4"/>
  <c r="F269" i="4"/>
  <c r="H271" i="4"/>
  <c r="P279" i="4"/>
  <c r="V285" i="4"/>
  <c r="B269" i="4" l="1"/>
  <c r="A268" i="4"/>
  <c r="E269" i="4"/>
  <c r="G271" i="4"/>
  <c r="D268" i="4"/>
  <c r="H272" i="4"/>
  <c r="R282" i="4"/>
  <c r="V286" i="4"/>
  <c r="I273" i="4"/>
  <c r="K275" i="4"/>
  <c r="Q281" i="4"/>
  <c r="S283" i="4"/>
  <c r="U285" i="4"/>
  <c r="F270" i="4"/>
  <c r="J274" i="4"/>
  <c r="P280" i="4"/>
  <c r="T284" i="4"/>
  <c r="B270" i="4" l="1"/>
  <c r="A269" i="4"/>
  <c r="V287" i="4"/>
  <c r="T285" i="4"/>
  <c r="R283" i="4"/>
  <c r="P281" i="4"/>
  <c r="J275" i="4"/>
  <c r="H273" i="4"/>
  <c r="F271" i="4"/>
  <c r="D269" i="4"/>
  <c r="G272" i="4"/>
  <c r="I274" i="4"/>
  <c r="S284" i="4"/>
  <c r="E270" i="4"/>
  <c r="K276" i="4"/>
  <c r="Q282" i="4"/>
  <c r="U286" i="4"/>
  <c r="B271" i="4" l="1"/>
  <c r="A270" i="4"/>
  <c r="I275" i="4"/>
  <c r="K277" i="4"/>
  <c r="Q283" i="4"/>
  <c r="S285" i="4"/>
  <c r="U287" i="4"/>
  <c r="F272" i="4"/>
  <c r="J276" i="4"/>
  <c r="P282" i="4"/>
  <c r="T286" i="4"/>
  <c r="E271" i="4"/>
  <c r="G273" i="4"/>
  <c r="D270" i="4"/>
  <c r="H274" i="4"/>
  <c r="R284" i="4"/>
  <c r="V288" i="4"/>
  <c r="B272" i="4" l="1"/>
  <c r="A271" i="4"/>
  <c r="G274" i="4"/>
  <c r="K278" i="4"/>
  <c r="S286" i="4"/>
  <c r="D271" i="4"/>
  <c r="J277" i="4"/>
  <c r="R285" i="4"/>
  <c r="T287" i="4"/>
  <c r="E272" i="4"/>
  <c r="I276" i="4"/>
  <c r="Q284" i="4"/>
  <c r="U288" i="4"/>
  <c r="F273" i="4"/>
  <c r="H275" i="4"/>
  <c r="P283" i="4"/>
  <c r="V289" i="4"/>
  <c r="E273" i="4" l="1"/>
  <c r="G275" i="4"/>
  <c r="D272" i="4"/>
  <c r="H276" i="4"/>
  <c r="R286" i="4"/>
  <c r="V290" i="4"/>
  <c r="I277" i="4"/>
  <c r="K279" i="4"/>
  <c r="Q285" i="4"/>
  <c r="S287" i="4"/>
  <c r="U289" i="4"/>
  <c r="F274" i="4"/>
  <c r="J278" i="4"/>
  <c r="P284" i="4"/>
  <c r="T288" i="4"/>
  <c r="B273" i="4"/>
  <c r="A272" i="4"/>
  <c r="B274" i="4" l="1"/>
  <c r="A273" i="4"/>
  <c r="V291" i="4"/>
  <c r="U290" i="4"/>
  <c r="T289" i="4"/>
  <c r="S288" i="4"/>
  <c r="R287" i="4"/>
  <c r="Q286" i="4"/>
  <c r="P285" i="4"/>
  <c r="K280" i="4"/>
  <c r="J279" i="4"/>
  <c r="I278" i="4"/>
  <c r="H277" i="4"/>
  <c r="G276" i="4"/>
  <c r="F275" i="4"/>
  <c r="E274" i="4"/>
  <c r="D273" i="4"/>
  <c r="I279" i="4" l="1"/>
  <c r="K281" i="4"/>
  <c r="Q287" i="4"/>
  <c r="S289" i="4"/>
  <c r="U291" i="4"/>
  <c r="F276" i="4"/>
  <c r="J280" i="4"/>
  <c r="P286" i="4"/>
  <c r="T290" i="4"/>
  <c r="E275" i="4"/>
  <c r="G277" i="4"/>
  <c r="D274" i="4"/>
  <c r="H278" i="4"/>
  <c r="R288" i="4"/>
  <c r="V292" i="4"/>
  <c r="B275" i="4"/>
  <c r="A274" i="4"/>
  <c r="B276" i="4" l="1"/>
  <c r="A275" i="4"/>
  <c r="E276" i="4"/>
  <c r="I280" i="4"/>
  <c r="Q288" i="4"/>
  <c r="U292" i="4"/>
  <c r="D275" i="4"/>
  <c r="J281" i="4"/>
  <c r="R289" i="4"/>
  <c r="T291" i="4"/>
  <c r="G278" i="4"/>
  <c r="K282" i="4"/>
  <c r="S290" i="4"/>
  <c r="F277" i="4"/>
  <c r="H279" i="4"/>
  <c r="P287" i="4"/>
  <c r="V293" i="4"/>
  <c r="E277" i="4" l="1"/>
  <c r="G279" i="4"/>
  <c r="D276" i="4"/>
  <c r="H280" i="4"/>
  <c r="R290" i="4"/>
  <c r="V294" i="4"/>
  <c r="V296" i="4" s="1"/>
  <c r="I281" i="4"/>
  <c r="K283" i="4"/>
  <c r="Q289" i="4"/>
  <c r="S291" i="4"/>
  <c r="U293" i="4"/>
  <c r="F278" i="4"/>
  <c r="J282" i="4"/>
  <c r="P288" i="4"/>
  <c r="T292" i="4"/>
  <c r="B277" i="4"/>
  <c r="A276" i="4"/>
  <c r="T293" i="4" l="1"/>
  <c r="R291" i="4"/>
  <c r="P289" i="4"/>
  <c r="J283" i="4"/>
  <c r="H281" i="4"/>
  <c r="F279" i="4"/>
  <c r="D277" i="4"/>
  <c r="G280" i="4"/>
  <c r="I282" i="4"/>
  <c r="S292" i="4"/>
  <c r="E278" i="4"/>
  <c r="K284" i="4"/>
  <c r="Q290" i="4"/>
  <c r="U294" i="4"/>
  <c r="U296" i="4" s="1"/>
  <c r="B278" i="4"/>
  <c r="A277" i="4"/>
  <c r="I283" i="4" l="1"/>
  <c r="K285" i="4"/>
  <c r="Q291" i="4"/>
  <c r="S293" i="4"/>
  <c r="F280" i="4"/>
  <c r="J284" i="4"/>
  <c r="P290" i="4"/>
  <c r="T294" i="4"/>
  <c r="T296" i="4" s="1"/>
  <c r="E279" i="4"/>
  <c r="G281" i="4"/>
  <c r="D278" i="4"/>
  <c r="H282" i="4"/>
  <c r="R292" i="4"/>
  <c r="B279" i="4"/>
  <c r="A278" i="4"/>
  <c r="G282" i="4" l="1"/>
  <c r="K286" i="4"/>
  <c r="S294" i="4"/>
  <c r="S296" i="4" s="1"/>
  <c r="D279" i="4"/>
  <c r="J285" i="4"/>
  <c r="R293" i="4"/>
  <c r="E280" i="4"/>
  <c r="I284" i="4"/>
  <c r="Q292" i="4"/>
  <c r="F281" i="4"/>
  <c r="H283" i="4"/>
  <c r="P291" i="4"/>
  <c r="B280" i="4"/>
  <c r="A279" i="4"/>
  <c r="E281" i="4" l="1"/>
  <c r="G283" i="4"/>
  <c r="D280" i="4"/>
  <c r="H284" i="4"/>
  <c r="R294" i="4"/>
  <c r="R296" i="4" s="1"/>
  <c r="I285" i="4"/>
  <c r="K287" i="4"/>
  <c r="Q293" i="4"/>
  <c r="F282" i="4"/>
  <c r="J286" i="4"/>
  <c r="P292" i="4"/>
  <c r="B281" i="4"/>
  <c r="A280" i="4"/>
  <c r="B282" i="4" l="1"/>
  <c r="A281" i="4"/>
  <c r="Q294" i="4"/>
  <c r="Q296" i="4" s="1"/>
  <c r="P293" i="4"/>
  <c r="K288" i="4"/>
  <c r="J287" i="4"/>
  <c r="I286" i="4"/>
  <c r="H285" i="4"/>
  <c r="G284" i="4"/>
  <c r="F283" i="4"/>
  <c r="E282" i="4"/>
  <c r="D281" i="4"/>
  <c r="I287" i="4" l="1"/>
  <c r="K289" i="4"/>
  <c r="F284" i="4"/>
  <c r="J288" i="4"/>
  <c r="P294" i="4"/>
  <c r="P296" i="4" s="1"/>
  <c r="E283" i="4"/>
  <c r="G285" i="4"/>
  <c r="D282" i="4"/>
  <c r="H286" i="4"/>
  <c r="B283" i="4"/>
  <c r="A282" i="4"/>
  <c r="B284" i="4" l="1"/>
  <c r="A283" i="4"/>
  <c r="E284" i="4"/>
  <c r="I288" i="4"/>
  <c r="D283" i="4"/>
  <c r="J289" i="4"/>
  <c r="G286" i="4"/>
  <c r="K290" i="4"/>
  <c r="F285" i="4"/>
  <c r="H287" i="4"/>
  <c r="E285" i="4" l="1"/>
  <c r="G287" i="4"/>
  <c r="D284" i="4"/>
  <c r="H288" i="4"/>
  <c r="I289" i="4"/>
  <c r="K291" i="4"/>
  <c r="F286" i="4"/>
  <c r="J290" i="4"/>
  <c r="B285" i="4"/>
  <c r="A284" i="4"/>
  <c r="B286" i="4" l="1"/>
  <c r="A285" i="4"/>
  <c r="J291" i="4"/>
  <c r="H289" i="4"/>
  <c r="F287" i="4"/>
  <c r="D285" i="4"/>
  <c r="G288" i="4"/>
  <c r="I290" i="4"/>
  <c r="E286" i="4"/>
  <c r="K292" i="4"/>
  <c r="I291" i="4" l="1"/>
  <c r="K293" i="4"/>
  <c r="F288" i="4"/>
  <c r="J292" i="4"/>
  <c r="E287" i="4"/>
  <c r="G289" i="4"/>
  <c r="D286" i="4"/>
  <c r="H290" i="4"/>
  <c r="B287" i="4"/>
  <c r="A286" i="4"/>
  <c r="G290" i="4" l="1"/>
  <c r="K294" i="4"/>
  <c r="K296" i="4" s="1"/>
  <c r="D287" i="4"/>
  <c r="J293" i="4"/>
  <c r="E288" i="4"/>
  <c r="I292" i="4"/>
  <c r="F289" i="4"/>
  <c r="H291" i="4"/>
  <c r="B288" i="4"/>
  <c r="A287" i="4"/>
  <c r="B289" i="4" l="1"/>
  <c r="A288" i="4"/>
  <c r="E289" i="4"/>
  <c r="G291" i="4"/>
  <c r="D288" i="4"/>
  <c r="H292" i="4"/>
  <c r="I293" i="4"/>
  <c r="F290" i="4"/>
  <c r="J294" i="4"/>
  <c r="J296" i="4" s="1"/>
  <c r="B290" i="4" l="1"/>
  <c r="A289" i="4"/>
  <c r="I294" i="4"/>
  <c r="I296" i="4" s="1"/>
  <c r="H293" i="4"/>
  <c r="G292" i="4"/>
  <c r="F291" i="4"/>
  <c r="E290" i="4"/>
  <c r="D289" i="4"/>
  <c r="F292" i="4" l="1"/>
  <c r="E291" i="4"/>
  <c r="G293" i="4"/>
  <c r="D290" i="4"/>
  <c r="H294" i="4"/>
  <c r="H296" i="4" s="1"/>
  <c r="B291" i="4"/>
  <c r="A290" i="4"/>
  <c r="B292" i="4" l="1"/>
  <c r="A291" i="4"/>
  <c r="E292" i="4"/>
  <c r="D291" i="4"/>
  <c r="G294" i="4"/>
  <c r="G296" i="4" s="1"/>
  <c r="F293" i="4"/>
  <c r="E293" i="4" l="1"/>
  <c r="D292" i="4"/>
  <c r="F294" i="4"/>
  <c r="F296" i="4" s="1"/>
  <c r="B293" i="4"/>
  <c r="A292" i="4"/>
  <c r="B294" i="4" l="1"/>
  <c r="A294" i="4" s="1"/>
  <c r="A293" i="4"/>
  <c r="D293" i="4"/>
  <c r="E294" i="4"/>
  <c r="E296" i="4" s="1"/>
  <c r="A296" i="4" l="1"/>
  <c r="D294" i="4"/>
  <c r="D296" i="4" s="1"/>
  <c r="O310" i="4" l="1"/>
  <c r="C40" i="4"/>
  <c r="O155" i="4"/>
  <c r="O213" i="4"/>
  <c r="O239" i="4" l="1"/>
  <c r="O179" i="4"/>
  <c r="O189" i="4"/>
  <c r="O193" i="4"/>
  <c r="O187" i="4"/>
  <c r="O326" i="4"/>
  <c r="O195" i="4"/>
  <c r="O196" i="4"/>
  <c r="O183" i="4"/>
  <c r="O385" i="4"/>
  <c r="O377" i="4"/>
  <c r="O369" i="4"/>
  <c r="O361" i="4"/>
  <c r="O194" i="4"/>
  <c r="O181" i="4"/>
  <c r="O386" i="4"/>
  <c r="O378" i="4"/>
  <c r="O370" i="4"/>
  <c r="O362" i="4"/>
  <c r="O197" i="4"/>
  <c r="O170" i="4"/>
  <c r="O186" i="4"/>
  <c r="O387" i="4"/>
  <c r="O379" i="4"/>
  <c r="O371" i="4"/>
  <c r="O363" i="4"/>
  <c r="O227" i="4"/>
  <c r="O174" i="4"/>
  <c r="O388" i="4"/>
  <c r="O380" i="4"/>
  <c r="O372" i="4"/>
  <c r="O364" i="4"/>
  <c r="O228" i="4"/>
  <c r="O178" i="4"/>
  <c r="O177" i="4"/>
  <c r="O229" i="4"/>
  <c r="O230" i="4"/>
  <c r="O329" i="4"/>
  <c r="O232" i="4"/>
  <c r="O331" i="4"/>
  <c r="O332" i="4"/>
  <c r="O333" i="4"/>
  <c r="O236" i="4"/>
  <c r="O335" i="4"/>
  <c r="O336" i="4"/>
  <c r="O338" i="4"/>
  <c r="O337" i="4"/>
  <c r="O184" i="4"/>
  <c r="O169" i="4"/>
  <c r="O171" i="4"/>
  <c r="O198" i="4"/>
  <c r="O191" i="4"/>
  <c r="O176" i="4"/>
  <c r="O175" i="4"/>
  <c r="O188" i="4"/>
  <c r="O389" i="4"/>
  <c r="O381" i="4"/>
  <c r="O373" i="4"/>
  <c r="O365" i="4"/>
  <c r="O324" i="4"/>
  <c r="O180" i="4"/>
  <c r="O390" i="4"/>
  <c r="O382" i="4"/>
  <c r="O374" i="4"/>
  <c r="O366" i="4"/>
  <c r="O325" i="4"/>
  <c r="O182" i="4"/>
  <c r="O173" i="4"/>
  <c r="O391" i="4"/>
  <c r="O383" i="4"/>
  <c r="O375" i="4"/>
  <c r="O367" i="4"/>
  <c r="O359" i="4"/>
  <c r="O185" i="4"/>
  <c r="O190" i="4"/>
  <c r="O384" i="4"/>
  <c r="O376" i="4"/>
  <c r="O368" i="4"/>
  <c r="O360" i="4"/>
  <c r="O192" i="4"/>
  <c r="O172" i="4"/>
  <c r="O327" i="4"/>
  <c r="O328" i="4"/>
  <c r="O231" i="4"/>
  <c r="O330" i="4"/>
  <c r="O233" i="4"/>
  <c r="O234" i="4"/>
  <c r="O235" i="4"/>
  <c r="O334" i="4"/>
  <c r="O237" i="4"/>
  <c r="O238" i="4"/>
  <c r="O240" i="4"/>
  <c r="O241" i="4"/>
  <c r="O339" i="4"/>
  <c r="O242" i="4"/>
  <c r="O340" i="4"/>
  <c r="O243" i="4"/>
  <c r="O341" i="4"/>
  <c r="O342" i="4"/>
  <c r="O244" i="4"/>
  <c r="O245" i="4"/>
  <c r="O343" i="4"/>
  <c r="O246" i="4"/>
  <c r="O344" i="4"/>
  <c r="O247" i="4"/>
  <c r="O345" i="4"/>
  <c r="O248" i="4"/>
  <c r="O346" i="4"/>
  <c r="O347" i="4"/>
  <c r="O249" i="4"/>
  <c r="O250" i="4"/>
  <c r="O348" i="4"/>
  <c r="O251" i="4"/>
  <c r="O349" i="4"/>
  <c r="O252" i="4"/>
  <c r="O350" i="4"/>
  <c r="O351" i="4"/>
  <c r="O253" i="4"/>
  <c r="O254" i="4"/>
  <c r="O352" i="4"/>
  <c r="O353" i="4"/>
  <c r="O255" i="4"/>
  <c r="O354" i="4"/>
  <c r="O256" i="4"/>
  <c r="O257" i="4"/>
  <c r="O355" i="4"/>
  <c r="O258" i="4"/>
  <c r="O356" i="4"/>
  <c r="O358" i="4"/>
  <c r="O259" i="4"/>
  <c r="O357"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393" i="4" l="1"/>
  <c r="O296" i="4"/>
  <c r="L213" i="4" l="1"/>
  <c r="L155" i="4"/>
  <c r="C37" i="4"/>
  <c r="N310" i="4"/>
  <c r="N155" i="4"/>
  <c r="N213" i="4"/>
  <c r="C39" i="4"/>
  <c r="C38" i="4"/>
  <c r="M310" i="4"/>
  <c r="M213" i="4"/>
  <c r="M155" i="4"/>
  <c r="M333" i="4" l="1"/>
  <c r="M185" i="4"/>
  <c r="M196" i="4"/>
  <c r="M181" i="4"/>
  <c r="M174" i="4"/>
  <c r="M171" i="4"/>
  <c r="M170" i="4"/>
  <c r="M186" i="4"/>
  <c r="M198" i="4"/>
  <c r="M187" i="4"/>
  <c r="M363" i="4"/>
  <c r="M389" i="4"/>
  <c r="M323" i="4"/>
  <c r="M175" i="4"/>
  <c r="M324" i="4"/>
  <c r="M372" i="4"/>
  <c r="M388" i="4"/>
  <c r="M391" i="4"/>
  <c r="M371" i="4"/>
  <c r="M180" i="4"/>
  <c r="M169" i="4"/>
  <c r="M364" i="4"/>
  <c r="M378" i="4"/>
  <c r="M387" i="4"/>
  <c r="M375" i="4"/>
  <c r="M379" i="4"/>
  <c r="M178" i="4"/>
  <c r="M184" i="4"/>
  <c r="M368" i="4"/>
  <c r="M384" i="4"/>
  <c r="M383" i="4"/>
  <c r="M361" i="4"/>
  <c r="M195" i="4"/>
  <c r="M225" i="4"/>
  <c r="M360" i="4"/>
  <c r="M374" i="4"/>
  <c r="M390" i="4"/>
  <c r="M325" i="4"/>
  <c r="M228" i="4"/>
  <c r="M327" i="4"/>
  <c r="M230" i="4"/>
  <c r="M231" i="4"/>
  <c r="M232" i="4"/>
  <c r="M331" i="4"/>
  <c r="M332" i="4"/>
  <c r="M235" i="4"/>
  <c r="M173" i="4"/>
  <c r="M182" i="4"/>
  <c r="M192" i="4"/>
  <c r="M194" i="4"/>
  <c r="M226" i="4"/>
  <c r="M177" i="4"/>
  <c r="M193" i="4"/>
  <c r="M172" i="4"/>
  <c r="M189" i="4"/>
  <c r="M190" i="4"/>
  <c r="M367" i="4"/>
  <c r="M373" i="4"/>
  <c r="M191" i="4"/>
  <c r="M179" i="4"/>
  <c r="M362" i="4"/>
  <c r="M380" i="4"/>
  <c r="M381" i="4"/>
  <c r="M369" i="4"/>
  <c r="M322" i="4"/>
  <c r="M167" i="4"/>
  <c r="M188" i="4"/>
  <c r="M370" i="4"/>
  <c r="M386" i="4"/>
  <c r="M365" i="4"/>
  <c r="M357" i="4"/>
  <c r="M197" i="4"/>
  <c r="M168" i="4"/>
  <c r="M358" i="4"/>
  <c r="M376" i="4"/>
  <c r="M377" i="4"/>
  <c r="M359" i="4"/>
  <c r="M385" i="4"/>
  <c r="M176" i="4"/>
  <c r="M183" i="4"/>
  <c r="M366" i="4"/>
  <c r="M382" i="4"/>
  <c r="M227" i="4"/>
  <c r="M326" i="4"/>
  <c r="M229" i="4"/>
  <c r="M328" i="4"/>
  <c r="M329" i="4"/>
  <c r="M330" i="4"/>
  <c r="M233" i="4"/>
  <c r="M234" i="4"/>
  <c r="M334" i="4"/>
  <c r="M236" i="4"/>
  <c r="M335" i="4"/>
  <c r="M237" i="4"/>
  <c r="M238" i="4"/>
  <c r="M336" i="4"/>
  <c r="M337" i="4"/>
  <c r="M239" i="4"/>
  <c r="M338" i="4"/>
  <c r="M240" i="4"/>
  <c r="M241" i="4"/>
  <c r="M339" i="4"/>
  <c r="M340" i="4"/>
  <c r="M242" i="4"/>
  <c r="M341" i="4"/>
  <c r="M243" i="4"/>
  <c r="M244" i="4"/>
  <c r="M342" i="4"/>
  <c r="M343" i="4"/>
  <c r="M245" i="4"/>
  <c r="M344" i="4"/>
  <c r="M246" i="4"/>
  <c r="M247" i="4"/>
  <c r="M345" i="4"/>
  <c r="M248" i="4"/>
  <c r="M346" i="4"/>
  <c r="M347" i="4"/>
  <c r="M249" i="4"/>
  <c r="M250" i="4"/>
  <c r="M348" i="4"/>
  <c r="M349" i="4"/>
  <c r="M251" i="4"/>
  <c r="M252" i="4"/>
  <c r="M350" i="4"/>
  <c r="M351" i="4"/>
  <c r="M253" i="4"/>
  <c r="M352" i="4"/>
  <c r="M254" i="4"/>
  <c r="M353" i="4"/>
  <c r="M255" i="4"/>
  <c r="M256" i="4"/>
  <c r="M354" i="4"/>
  <c r="M356" i="4"/>
  <c r="M355"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N335" i="4"/>
  <c r="N237" i="4"/>
  <c r="N171" i="4"/>
  <c r="N192" i="4"/>
  <c r="N196" i="4"/>
  <c r="N191" i="4"/>
  <c r="N227" i="4"/>
  <c r="N176" i="4"/>
  <c r="N182" i="4"/>
  <c r="N193" i="4"/>
  <c r="N187" i="4"/>
  <c r="N198" i="4"/>
  <c r="N389" i="4"/>
  <c r="N381" i="4"/>
  <c r="N373" i="4"/>
  <c r="N365" i="4"/>
  <c r="N324" i="4"/>
  <c r="N384" i="4"/>
  <c r="N376" i="4"/>
  <c r="N368" i="4"/>
  <c r="N360" i="4"/>
  <c r="N183" i="4"/>
  <c r="N168" i="4"/>
  <c r="N181" i="4"/>
  <c r="N391" i="4"/>
  <c r="N375" i="4"/>
  <c r="N359" i="4"/>
  <c r="N378" i="4"/>
  <c r="N362" i="4"/>
  <c r="N323" i="4"/>
  <c r="N190" i="4"/>
  <c r="N379" i="4"/>
  <c r="N363" i="4"/>
  <c r="N382" i="4"/>
  <c r="N366" i="4"/>
  <c r="N184" i="4"/>
  <c r="N186" i="4"/>
  <c r="N326" i="4"/>
  <c r="N327" i="4"/>
  <c r="N230" i="4"/>
  <c r="N231" i="4"/>
  <c r="N330" i="4"/>
  <c r="N233" i="4"/>
  <c r="N332" i="4"/>
  <c r="N235" i="4"/>
  <c r="N236" i="4"/>
  <c r="N336" i="4"/>
  <c r="N195" i="4"/>
  <c r="N174" i="4"/>
  <c r="N185" i="4"/>
  <c r="N178" i="4"/>
  <c r="N325" i="4"/>
  <c r="N197" i="4"/>
  <c r="N189" i="4"/>
  <c r="N170" i="4"/>
  <c r="N175" i="4"/>
  <c r="N180" i="4"/>
  <c r="N194" i="4"/>
  <c r="N385" i="4"/>
  <c r="N377" i="4"/>
  <c r="N369" i="4"/>
  <c r="N361" i="4"/>
  <c r="N388" i="4"/>
  <c r="N380" i="4"/>
  <c r="N372" i="4"/>
  <c r="N364" i="4"/>
  <c r="N172" i="4"/>
  <c r="N226" i="4"/>
  <c r="N173" i="4"/>
  <c r="N188" i="4"/>
  <c r="N383" i="4"/>
  <c r="N367" i="4"/>
  <c r="N386" i="4"/>
  <c r="N370" i="4"/>
  <c r="N179" i="4"/>
  <c r="N177" i="4"/>
  <c r="N387" i="4"/>
  <c r="N371" i="4"/>
  <c r="N390" i="4"/>
  <c r="N374" i="4"/>
  <c r="N358" i="4"/>
  <c r="N169" i="4"/>
  <c r="N228" i="4"/>
  <c r="N229" i="4"/>
  <c r="N328" i="4"/>
  <c r="N329" i="4"/>
  <c r="N232" i="4"/>
  <c r="N331" i="4"/>
  <c r="N234" i="4"/>
  <c r="N333" i="4"/>
  <c r="N334" i="4"/>
  <c r="N238" i="4"/>
  <c r="N239" i="4"/>
  <c r="N337" i="4"/>
  <c r="N338" i="4"/>
  <c r="N240" i="4"/>
  <c r="N241" i="4"/>
  <c r="N339" i="4"/>
  <c r="N242" i="4"/>
  <c r="N340" i="4"/>
  <c r="N341" i="4"/>
  <c r="N243" i="4"/>
  <c r="N244" i="4"/>
  <c r="N342" i="4"/>
  <c r="N245" i="4"/>
  <c r="N343" i="4"/>
  <c r="N246" i="4"/>
  <c r="N344" i="4"/>
  <c r="N345" i="4"/>
  <c r="N247" i="4"/>
  <c r="N346" i="4"/>
  <c r="N248" i="4"/>
  <c r="N249" i="4"/>
  <c r="N347" i="4"/>
  <c r="N348" i="4"/>
  <c r="N250" i="4"/>
  <c r="N251" i="4"/>
  <c r="N349" i="4"/>
  <c r="N350" i="4"/>
  <c r="N252" i="4"/>
  <c r="N253" i="4"/>
  <c r="N351" i="4"/>
  <c r="N352" i="4"/>
  <c r="N254" i="4"/>
  <c r="N255" i="4"/>
  <c r="N353" i="4"/>
  <c r="N354" i="4"/>
  <c r="N256" i="4"/>
  <c r="N257" i="4"/>
  <c r="N355" i="4"/>
  <c r="N357" i="4"/>
  <c r="N356"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L310" i="4"/>
  <c r="L233" i="4"/>
  <c r="L192" i="4"/>
  <c r="L195" i="4"/>
  <c r="L197" i="4"/>
  <c r="L167" i="4"/>
  <c r="L184" i="4"/>
  <c r="L170" i="4"/>
  <c r="L168" i="4"/>
  <c r="L185" i="4"/>
  <c r="L182" i="4"/>
  <c r="L198" i="4"/>
  <c r="L176" i="4"/>
  <c r="L173" i="4"/>
  <c r="L186" i="4"/>
  <c r="L174" i="4"/>
  <c r="L180" i="4"/>
  <c r="L188" i="4"/>
  <c r="L177" i="4"/>
  <c r="L190" i="4"/>
  <c r="L227" i="4"/>
  <c r="L229" i="4"/>
  <c r="L231" i="4"/>
  <c r="L166" i="4"/>
  <c r="L187" i="4"/>
  <c r="L178" i="4"/>
  <c r="L225" i="4"/>
  <c r="L172" i="4"/>
  <c r="L193" i="4"/>
  <c r="L194" i="4"/>
  <c r="L171" i="4"/>
  <c r="L196" i="4"/>
  <c r="L189" i="4"/>
  <c r="L169" i="4"/>
  <c r="L181" i="4"/>
  <c r="L175" i="4"/>
  <c r="L191" i="4"/>
  <c r="L224" i="4"/>
  <c r="L179" i="4"/>
  <c r="L183" i="4"/>
  <c r="L226" i="4"/>
  <c r="L228" i="4"/>
  <c r="L230" i="4"/>
  <c r="L232"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M296" i="4" l="1"/>
  <c r="L296" i="4"/>
  <c r="L200" i="4"/>
  <c r="N296" i="4"/>
  <c r="N200" i="4"/>
  <c r="M200" i="4"/>
  <c r="M393" i="4"/>
  <c r="L331" i="4"/>
  <c r="L323" i="4"/>
  <c r="L387" i="4"/>
  <c r="L379" i="4"/>
  <c r="L371" i="4"/>
  <c r="L363" i="4"/>
  <c r="L321" i="4"/>
  <c r="L384" i="4"/>
  <c r="L376" i="4"/>
  <c r="L368" i="4"/>
  <c r="L360" i="4"/>
  <c r="L385" i="4"/>
  <c r="L369" i="4"/>
  <c r="L390" i="4"/>
  <c r="L374" i="4"/>
  <c r="L358" i="4"/>
  <c r="L381" i="4"/>
  <c r="L365" i="4"/>
  <c r="L386" i="4"/>
  <c r="L370" i="4"/>
  <c r="L322" i="4"/>
  <c r="L325" i="4"/>
  <c r="L327" i="4"/>
  <c r="L329" i="4"/>
  <c r="L391" i="4"/>
  <c r="L383" i="4"/>
  <c r="L375" i="4"/>
  <c r="L367" i="4"/>
  <c r="L359" i="4"/>
  <c r="L388" i="4"/>
  <c r="L380" i="4"/>
  <c r="L372" i="4"/>
  <c r="L364" i="4"/>
  <c r="L356" i="4"/>
  <c r="L377" i="4"/>
  <c r="L361" i="4"/>
  <c r="L382" i="4"/>
  <c r="L366" i="4"/>
  <c r="L389" i="4"/>
  <c r="L373" i="4"/>
  <c r="L357" i="4"/>
  <c r="L378" i="4"/>
  <c r="L362" i="4"/>
  <c r="L324" i="4"/>
  <c r="L326" i="4"/>
  <c r="L328" i="4"/>
  <c r="L330" i="4"/>
  <c r="L332" i="4"/>
  <c r="L333" i="4"/>
  <c r="L334" i="4"/>
  <c r="L335" i="4"/>
  <c r="L336" i="4"/>
  <c r="L337" i="4"/>
  <c r="L338" i="4"/>
  <c r="L339" i="4"/>
  <c r="L340" i="4"/>
  <c r="L341" i="4"/>
  <c r="L342" i="4"/>
  <c r="L343" i="4"/>
  <c r="L344" i="4"/>
  <c r="L345" i="4"/>
  <c r="L346" i="4"/>
  <c r="L347" i="4"/>
  <c r="L348" i="4"/>
  <c r="L349" i="4"/>
  <c r="L350" i="4"/>
  <c r="L351" i="4"/>
  <c r="L352" i="4"/>
  <c r="L353" i="4"/>
  <c r="L355" i="4"/>
  <c r="L354" i="4"/>
  <c r="N393" i="4"/>
  <c r="L393" i="4" l="1"/>
  <c r="C155" i="4" l="1"/>
  <c r="C28" i="4"/>
  <c r="C213" i="4"/>
  <c r="B24" i="4"/>
  <c r="C161" i="4" l="1"/>
  <c r="AL161" i="4" s="1"/>
  <c r="F32" i="4" s="1"/>
  <c r="C165" i="4"/>
  <c r="AL165" i="4" s="1"/>
  <c r="F36" i="4" s="1"/>
  <c r="C197" i="4"/>
  <c r="AL197" i="4" s="1"/>
  <c r="F68" i="4" s="1"/>
  <c r="C160" i="4"/>
  <c r="AL160" i="4" s="1"/>
  <c r="F31" i="4" s="1"/>
  <c r="C184" i="4"/>
  <c r="AL184" i="4" s="1"/>
  <c r="F55" i="4" s="1"/>
  <c r="C175" i="4"/>
  <c r="AL175" i="4" s="1"/>
  <c r="F46" i="4" s="1"/>
  <c r="C198" i="4"/>
  <c r="AL198" i="4" s="1"/>
  <c r="F69" i="4" s="1"/>
  <c r="C240" i="4"/>
  <c r="AL240" i="4" s="1"/>
  <c r="G53" i="4" s="1"/>
  <c r="C256" i="4"/>
  <c r="AL256" i="4" s="1"/>
  <c r="G69" i="4" s="1"/>
  <c r="C272" i="4"/>
  <c r="AL272" i="4" s="1"/>
  <c r="G85" i="4" s="1"/>
  <c r="H85" i="4" s="1"/>
  <c r="C288" i="4"/>
  <c r="AL288" i="4" s="1"/>
  <c r="G101" i="4" s="1"/>
  <c r="H101" i="4" s="1"/>
  <c r="C174" i="4"/>
  <c r="AL174" i="4" s="1"/>
  <c r="F45" i="4" s="1"/>
  <c r="C215" i="4"/>
  <c r="C169" i="4"/>
  <c r="AL169" i="4" s="1"/>
  <c r="F40" i="4" s="1"/>
  <c r="C226" i="4"/>
  <c r="AL226" i="4" s="1"/>
  <c r="G39" i="4" s="1"/>
  <c r="C216" i="4"/>
  <c r="AL216" i="4" s="1"/>
  <c r="G29" i="4" s="1"/>
  <c r="C192" i="4"/>
  <c r="AL192" i="4" s="1"/>
  <c r="F63" i="4" s="1"/>
  <c r="C173" i="4"/>
  <c r="AL173" i="4" s="1"/>
  <c r="F44" i="4" s="1"/>
  <c r="C246" i="4"/>
  <c r="AL246" i="4" s="1"/>
  <c r="G59" i="4" s="1"/>
  <c r="C250" i="4"/>
  <c r="AL250" i="4" s="1"/>
  <c r="G63" i="4" s="1"/>
  <c r="C262" i="4"/>
  <c r="AL262" i="4" s="1"/>
  <c r="G75" i="4" s="1"/>
  <c r="H75" i="4" s="1"/>
  <c r="C266" i="4"/>
  <c r="AL266" i="4" s="1"/>
  <c r="G79" i="4" s="1"/>
  <c r="H79" i="4" s="1"/>
  <c r="C274" i="4"/>
  <c r="AL274" i="4" s="1"/>
  <c r="G87" i="4" s="1"/>
  <c r="H87" i="4" s="1"/>
  <c r="C282" i="4"/>
  <c r="AL282" i="4" s="1"/>
  <c r="G95" i="4" s="1"/>
  <c r="H95" i="4" s="1"/>
  <c r="C290" i="4"/>
  <c r="AL290" i="4" s="1"/>
  <c r="G103" i="4" s="1"/>
  <c r="H103" i="4" s="1"/>
  <c r="C163" i="4"/>
  <c r="AL163" i="4" s="1"/>
  <c r="F34" i="4" s="1"/>
  <c r="C177" i="4"/>
  <c r="AL177" i="4" s="1"/>
  <c r="F48" i="4" s="1"/>
  <c r="C194" i="4"/>
  <c r="AL194" i="4" s="1"/>
  <c r="F65" i="4" s="1"/>
  <c r="C196" i="4"/>
  <c r="AL196" i="4" s="1"/>
  <c r="F67" i="4" s="1"/>
  <c r="C222" i="4"/>
  <c r="AL222" i="4" s="1"/>
  <c r="G35" i="4" s="1"/>
  <c r="C176" i="4"/>
  <c r="AL176" i="4" s="1"/>
  <c r="F47" i="4" s="1"/>
  <c r="C230" i="4"/>
  <c r="AL230" i="4" s="1"/>
  <c r="G43" i="4" s="1"/>
  <c r="C234" i="4"/>
  <c r="AL234" i="4" s="1"/>
  <c r="G47" i="4" s="1"/>
  <c r="C229" i="4"/>
  <c r="AL229" i="4" s="1"/>
  <c r="G42" i="4" s="1"/>
  <c r="C180" i="4"/>
  <c r="AL180" i="4" s="1"/>
  <c r="F51" i="4" s="1"/>
  <c r="C235" i="4"/>
  <c r="AL235" i="4" s="1"/>
  <c r="G48" i="4" s="1"/>
  <c r="C162" i="4"/>
  <c r="AL162" i="4" s="1"/>
  <c r="F33" i="4" s="1"/>
  <c r="C187" i="4"/>
  <c r="AL187" i="4" s="1"/>
  <c r="F58" i="4" s="1"/>
  <c r="C183" i="4"/>
  <c r="AL183" i="4" s="1"/>
  <c r="F54" i="4" s="1"/>
  <c r="C168" i="4"/>
  <c r="AL168" i="4" s="1"/>
  <c r="F39" i="4" s="1"/>
  <c r="C217" i="4"/>
  <c r="AL217" i="4" s="1"/>
  <c r="G30" i="4" s="1"/>
  <c r="C239" i="4"/>
  <c r="AL239" i="4" s="1"/>
  <c r="G52" i="4" s="1"/>
  <c r="C243" i="4"/>
  <c r="AL243" i="4" s="1"/>
  <c r="G56" i="4" s="1"/>
  <c r="C247" i="4"/>
  <c r="AL247" i="4" s="1"/>
  <c r="G60" i="4" s="1"/>
  <c r="C251" i="4"/>
  <c r="AL251" i="4" s="1"/>
  <c r="G64" i="4" s="1"/>
  <c r="C255" i="4"/>
  <c r="AL255" i="4" s="1"/>
  <c r="G68" i="4" s="1"/>
  <c r="C259" i="4"/>
  <c r="AL259" i="4" s="1"/>
  <c r="G72" i="4" s="1"/>
  <c r="H72" i="4" s="1"/>
  <c r="C263" i="4"/>
  <c r="AL263" i="4" s="1"/>
  <c r="G76" i="4" s="1"/>
  <c r="H76" i="4" s="1"/>
  <c r="C267" i="4"/>
  <c r="AL267" i="4" s="1"/>
  <c r="G80" i="4" s="1"/>
  <c r="H80" i="4" s="1"/>
  <c r="C271" i="4"/>
  <c r="AL271" i="4" s="1"/>
  <c r="G84" i="4" s="1"/>
  <c r="H84" i="4" s="1"/>
  <c r="C275" i="4"/>
  <c r="AL275" i="4" s="1"/>
  <c r="G88" i="4" s="1"/>
  <c r="H88" i="4" s="1"/>
  <c r="C279" i="4"/>
  <c r="AL279" i="4" s="1"/>
  <c r="G92" i="4" s="1"/>
  <c r="H92" i="4" s="1"/>
  <c r="C283" i="4"/>
  <c r="AL283" i="4" s="1"/>
  <c r="G96" i="4" s="1"/>
  <c r="H96" i="4" s="1"/>
  <c r="C287" i="4"/>
  <c r="AL287" i="4" s="1"/>
  <c r="G100" i="4" s="1"/>
  <c r="H100" i="4" s="1"/>
  <c r="C291" i="4"/>
  <c r="AL291" i="4" s="1"/>
  <c r="G104" i="4" s="1"/>
  <c r="H104" i="4" s="1"/>
  <c r="C221" i="4"/>
  <c r="AL221" i="4" s="1"/>
  <c r="G34" i="4" s="1"/>
  <c r="C189" i="4"/>
  <c r="AL189" i="4" s="1"/>
  <c r="F60" i="4" s="1"/>
  <c r="C219" i="4"/>
  <c r="AL219" i="4" s="1"/>
  <c r="G32" i="4" s="1"/>
  <c r="C227" i="4"/>
  <c r="AL227" i="4" s="1"/>
  <c r="G40" i="4" s="1"/>
  <c r="C238" i="4"/>
  <c r="AL238" i="4" s="1"/>
  <c r="G51" i="4" s="1"/>
  <c r="C254" i="4"/>
  <c r="AL254" i="4" s="1"/>
  <c r="G67" i="4" s="1"/>
  <c r="C278" i="4"/>
  <c r="AL278" i="4" s="1"/>
  <c r="G91" i="4" s="1"/>
  <c r="H91" i="4" s="1"/>
  <c r="C293" i="4"/>
  <c r="AL293" i="4" s="1"/>
  <c r="G106" i="4" s="1"/>
  <c r="H106" i="4" s="1"/>
  <c r="C233" i="4"/>
  <c r="AL233" i="4" s="1"/>
  <c r="G46" i="4" s="1"/>
  <c r="C182" i="4"/>
  <c r="AL182" i="4" s="1"/>
  <c r="F53" i="4" s="1"/>
  <c r="C195" i="4"/>
  <c r="AL195" i="4" s="1"/>
  <c r="F66" i="4" s="1"/>
  <c r="C179" i="4"/>
  <c r="AL179" i="4" s="1"/>
  <c r="F50" i="4" s="1"/>
  <c r="C181" i="4"/>
  <c r="AL181" i="4" s="1"/>
  <c r="F52" i="4" s="1"/>
  <c r="C171" i="4"/>
  <c r="AL171" i="4" s="1"/>
  <c r="F42" i="4" s="1"/>
  <c r="C167" i="4"/>
  <c r="AL167" i="4" s="1"/>
  <c r="F38" i="4" s="1"/>
  <c r="C223" i="4"/>
  <c r="AL223" i="4" s="1"/>
  <c r="G36" i="4" s="1"/>
  <c r="C232" i="4"/>
  <c r="AL232" i="4" s="1"/>
  <c r="G45" i="4" s="1"/>
  <c r="C224" i="4"/>
  <c r="AL224" i="4" s="1"/>
  <c r="G37" i="4" s="1"/>
  <c r="C172" i="4"/>
  <c r="AL172" i="4" s="1"/>
  <c r="F43" i="4" s="1"/>
  <c r="C225" i="4"/>
  <c r="AL225" i="4" s="1"/>
  <c r="G38" i="4" s="1"/>
  <c r="C218" i="4"/>
  <c r="AL218" i="4" s="1"/>
  <c r="G31" i="4" s="1"/>
  <c r="C190" i="4"/>
  <c r="AL190" i="4" s="1"/>
  <c r="F61" i="4" s="1"/>
  <c r="C178" i="4"/>
  <c r="AL178" i="4" s="1"/>
  <c r="F49" i="4" s="1"/>
  <c r="C158" i="4"/>
  <c r="AL158" i="4" s="1"/>
  <c r="F29" i="4" s="1"/>
  <c r="C237" i="4"/>
  <c r="AL237" i="4" s="1"/>
  <c r="G50" i="4" s="1"/>
  <c r="C241" i="4"/>
  <c r="AL241" i="4" s="1"/>
  <c r="G54" i="4" s="1"/>
  <c r="C245" i="4"/>
  <c r="AL245" i="4" s="1"/>
  <c r="G58" i="4" s="1"/>
  <c r="C249" i="4"/>
  <c r="AL249" i="4" s="1"/>
  <c r="G62" i="4" s="1"/>
  <c r="C253" i="4"/>
  <c r="AL253" i="4" s="1"/>
  <c r="G66" i="4" s="1"/>
  <c r="C257" i="4"/>
  <c r="AL257" i="4" s="1"/>
  <c r="G70" i="4" s="1"/>
  <c r="H70" i="4" s="1"/>
  <c r="C261" i="4"/>
  <c r="AL261" i="4" s="1"/>
  <c r="G74" i="4" s="1"/>
  <c r="H74" i="4" s="1"/>
  <c r="C265" i="4"/>
  <c r="AL265" i="4" s="1"/>
  <c r="G78" i="4" s="1"/>
  <c r="H78" i="4" s="1"/>
  <c r="C269" i="4"/>
  <c r="AL269" i="4" s="1"/>
  <c r="G82" i="4" s="1"/>
  <c r="H82" i="4" s="1"/>
  <c r="C273" i="4"/>
  <c r="AL273" i="4" s="1"/>
  <c r="G86" i="4" s="1"/>
  <c r="H86" i="4" s="1"/>
  <c r="C277" i="4"/>
  <c r="AL277" i="4" s="1"/>
  <c r="G90" i="4" s="1"/>
  <c r="H90" i="4" s="1"/>
  <c r="C281" i="4"/>
  <c r="AL281" i="4" s="1"/>
  <c r="G94" i="4" s="1"/>
  <c r="H94" i="4" s="1"/>
  <c r="C285" i="4"/>
  <c r="AL285" i="4" s="1"/>
  <c r="G98" i="4" s="1"/>
  <c r="H98" i="4" s="1"/>
  <c r="C289" i="4"/>
  <c r="AL289" i="4" s="1"/>
  <c r="G102" i="4" s="1"/>
  <c r="H102" i="4" s="1"/>
  <c r="C294" i="4"/>
  <c r="AL294" i="4" s="1"/>
  <c r="G107" i="4" s="1"/>
  <c r="H107" i="4" s="1"/>
  <c r="C185" i="4"/>
  <c r="AL185" i="4" s="1"/>
  <c r="F56" i="4" s="1"/>
  <c r="H56" i="4" s="1"/>
  <c r="C186" i="4"/>
  <c r="AL186" i="4" s="1"/>
  <c r="F57" i="4" s="1"/>
  <c r="C228" i="4"/>
  <c r="AL228" i="4" s="1"/>
  <c r="G41" i="4" s="1"/>
  <c r="C193" i="4"/>
  <c r="AL193" i="4" s="1"/>
  <c r="F64" i="4" s="1"/>
  <c r="C164" i="4"/>
  <c r="AL164" i="4" s="1"/>
  <c r="F35" i="4" s="1"/>
  <c r="C191" i="4"/>
  <c r="AL191" i="4" s="1"/>
  <c r="F62" i="4" s="1"/>
  <c r="C220" i="4"/>
  <c r="AL220" i="4" s="1"/>
  <c r="G33" i="4" s="1"/>
  <c r="C159" i="4"/>
  <c r="AL159" i="4" s="1"/>
  <c r="F30" i="4" s="1"/>
  <c r="C236" i="4"/>
  <c r="AL236" i="4" s="1"/>
  <c r="G49" i="4" s="1"/>
  <c r="C244" i="4"/>
  <c r="AL244" i="4" s="1"/>
  <c r="G57" i="4" s="1"/>
  <c r="C248" i="4"/>
  <c r="AL248" i="4" s="1"/>
  <c r="G61" i="4" s="1"/>
  <c r="C252" i="4"/>
  <c r="AL252" i="4" s="1"/>
  <c r="G65" i="4" s="1"/>
  <c r="C260" i="4"/>
  <c r="AL260" i="4" s="1"/>
  <c r="G73" i="4" s="1"/>
  <c r="H73" i="4" s="1"/>
  <c r="C264" i="4"/>
  <c r="AL264" i="4" s="1"/>
  <c r="G77" i="4" s="1"/>
  <c r="H77" i="4" s="1"/>
  <c r="C268" i="4"/>
  <c r="AL268" i="4" s="1"/>
  <c r="G81" i="4" s="1"/>
  <c r="H81" i="4" s="1"/>
  <c r="C276" i="4"/>
  <c r="AL276" i="4" s="1"/>
  <c r="G89" i="4" s="1"/>
  <c r="H89" i="4" s="1"/>
  <c r="C280" i="4"/>
  <c r="AL280" i="4" s="1"/>
  <c r="G93" i="4" s="1"/>
  <c r="H93" i="4" s="1"/>
  <c r="C284" i="4"/>
  <c r="AL284" i="4" s="1"/>
  <c r="G97" i="4" s="1"/>
  <c r="H97" i="4" s="1"/>
  <c r="C292" i="4"/>
  <c r="AL292" i="4" s="1"/>
  <c r="G105" i="4" s="1"/>
  <c r="H105" i="4" s="1"/>
  <c r="C231" i="4"/>
  <c r="AL231" i="4" s="1"/>
  <c r="G44" i="4" s="1"/>
  <c r="C157" i="4"/>
  <c r="C170" i="4"/>
  <c r="AL170" i="4" s="1"/>
  <c r="F41" i="4" s="1"/>
  <c r="C188" i="4"/>
  <c r="AL188" i="4" s="1"/>
  <c r="F59" i="4" s="1"/>
  <c r="C166" i="4"/>
  <c r="AL166" i="4" s="1"/>
  <c r="F37" i="4" s="1"/>
  <c r="C242" i="4"/>
  <c r="AL242" i="4" s="1"/>
  <c r="G55" i="4" s="1"/>
  <c r="C258" i="4"/>
  <c r="AL258" i="4" s="1"/>
  <c r="G71" i="4" s="1"/>
  <c r="H71" i="4" s="1"/>
  <c r="C270" i="4"/>
  <c r="AL270" i="4" s="1"/>
  <c r="G83" i="4" s="1"/>
  <c r="H83" i="4" s="1"/>
  <c r="C286" i="4"/>
  <c r="AL286" i="4" s="1"/>
  <c r="G99" i="4" s="1"/>
  <c r="H99" i="4" s="1"/>
  <c r="C310" i="4"/>
  <c r="AN28" i="4"/>
  <c r="O28" i="4" s="1"/>
  <c r="C24" i="4"/>
  <c r="D28" i="4"/>
  <c r="H43" i="4" l="1"/>
  <c r="H29" i="4"/>
  <c r="H53" i="4"/>
  <c r="H60" i="4"/>
  <c r="H63" i="4"/>
  <c r="H59" i="4"/>
  <c r="H42" i="4"/>
  <c r="H55" i="4"/>
  <c r="H32" i="4"/>
  <c r="BO158" i="4"/>
  <c r="BO159" i="4"/>
  <c r="BO166" i="4"/>
  <c r="H37" i="4"/>
  <c r="H50" i="4"/>
  <c r="H48" i="4"/>
  <c r="BO162" i="4"/>
  <c r="BO161" i="4"/>
  <c r="BO174" i="4"/>
  <c r="H35" i="4"/>
  <c r="BO170" i="4"/>
  <c r="BO165" i="4"/>
  <c r="BO160" i="4"/>
  <c r="BO171" i="4"/>
  <c r="H62" i="4"/>
  <c r="H52" i="4"/>
  <c r="H39" i="4"/>
  <c r="C296" i="4"/>
  <c r="AL215" i="4"/>
  <c r="G28" i="4" s="1"/>
  <c r="H61" i="4"/>
  <c r="H33" i="4"/>
  <c r="H67" i="4"/>
  <c r="BO167" i="4"/>
  <c r="BO169" i="4"/>
  <c r="BO163" i="4"/>
  <c r="BO172" i="4"/>
  <c r="H30" i="4"/>
  <c r="H64" i="4"/>
  <c r="H49" i="4"/>
  <c r="H38" i="4"/>
  <c r="H66" i="4"/>
  <c r="H58" i="4"/>
  <c r="H34" i="4"/>
  <c r="H44" i="4"/>
  <c r="H40" i="4"/>
  <c r="H46" i="4"/>
  <c r="H36" i="4"/>
  <c r="C317" i="4"/>
  <c r="AL317" i="4" s="1"/>
  <c r="J33" i="4" s="1"/>
  <c r="C315" i="4"/>
  <c r="AL315" i="4" s="1"/>
  <c r="J31" i="4" s="1"/>
  <c r="C357" i="4"/>
  <c r="AL357" i="4" s="1"/>
  <c r="J73" i="4" s="1"/>
  <c r="C325" i="4"/>
  <c r="AL325" i="4" s="1"/>
  <c r="J41" i="4" s="1"/>
  <c r="C354" i="4"/>
  <c r="AL354" i="4" s="1"/>
  <c r="J70" i="4" s="1"/>
  <c r="C385" i="4"/>
  <c r="AL385" i="4" s="1"/>
  <c r="J101" i="4" s="1"/>
  <c r="C376" i="4"/>
  <c r="AL376" i="4" s="1"/>
  <c r="J92" i="4" s="1"/>
  <c r="C389" i="4"/>
  <c r="AL389" i="4" s="1"/>
  <c r="J105" i="4" s="1"/>
  <c r="C329" i="4"/>
  <c r="AL329" i="4" s="1"/>
  <c r="J45" i="4" s="1"/>
  <c r="C371" i="4"/>
  <c r="AL371" i="4" s="1"/>
  <c r="J87" i="4" s="1"/>
  <c r="C351" i="4"/>
  <c r="AL351" i="4" s="1"/>
  <c r="J67" i="4" s="1"/>
  <c r="C321" i="4"/>
  <c r="AL321" i="4" s="1"/>
  <c r="J37" i="4" s="1"/>
  <c r="C368" i="4"/>
  <c r="AL368" i="4" s="1"/>
  <c r="J84" i="4" s="1"/>
  <c r="C360" i="4"/>
  <c r="AL360" i="4" s="1"/>
  <c r="J76" i="4" s="1"/>
  <c r="C334" i="4"/>
  <c r="AL334" i="4" s="1"/>
  <c r="J50" i="4" s="1"/>
  <c r="C384" i="4"/>
  <c r="AL384" i="4" s="1"/>
  <c r="J100" i="4" s="1"/>
  <c r="C391" i="4"/>
  <c r="AL391" i="4" s="1"/>
  <c r="J107" i="4" s="1"/>
  <c r="C338" i="4"/>
  <c r="AL338" i="4" s="1"/>
  <c r="J54" i="4" s="1"/>
  <c r="C342" i="4"/>
  <c r="AL342" i="4" s="1"/>
  <c r="J58" i="4" s="1"/>
  <c r="C345" i="4"/>
  <c r="AL345" i="4" s="1"/>
  <c r="J61" i="4" s="1"/>
  <c r="C332" i="4"/>
  <c r="AL332" i="4" s="1"/>
  <c r="J48" i="4" s="1"/>
  <c r="C372" i="4"/>
  <c r="AL372" i="4" s="1"/>
  <c r="J88" i="4" s="1"/>
  <c r="C358" i="4"/>
  <c r="AL358" i="4" s="1"/>
  <c r="J74" i="4" s="1"/>
  <c r="C352" i="4"/>
  <c r="AL352" i="4" s="1"/>
  <c r="J68" i="4" s="1"/>
  <c r="C324" i="4"/>
  <c r="AL324" i="4" s="1"/>
  <c r="J40" i="4" s="1"/>
  <c r="C319" i="4"/>
  <c r="AL319" i="4" s="1"/>
  <c r="J35" i="4" s="1"/>
  <c r="C353" i="4"/>
  <c r="AL353" i="4" s="1"/>
  <c r="J69" i="4" s="1"/>
  <c r="C348" i="4"/>
  <c r="AL348" i="4" s="1"/>
  <c r="J64" i="4" s="1"/>
  <c r="C364" i="4"/>
  <c r="AL364" i="4" s="1"/>
  <c r="J80" i="4" s="1"/>
  <c r="C382" i="4"/>
  <c r="AL382" i="4" s="1"/>
  <c r="J98" i="4" s="1"/>
  <c r="C373" i="4"/>
  <c r="AL373" i="4" s="1"/>
  <c r="J89" i="4" s="1"/>
  <c r="C363" i="4"/>
  <c r="AL363" i="4" s="1"/>
  <c r="J79" i="4" s="1"/>
  <c r="C356" i="4"/>
  <c r="AL356" i="4" s="1"/>
  <c r="J72" i="4" s="1"/>
  <c r="C359" i="4"/>
  <c r="AL359" i="4" s="1"/>
  <c r="J75" i="4" s="1"/>
  <c r="C331" i="4"/>
  <c r="AL331" i="4" s="1"/>
  <c r="J47" i="4" s="1"/>
  <c r="C369" i="4"/>
  <c r="AL369" i="4" s="1"/>
  <c r="J85" i="4" s="1"/>
  <c r="C383" i="4"/>
  <c r="AL383" i="4" s="1"/>
  <c r="J99" i="4" s="1"/>
  <c r="C322" i="4"/>
  <c r="AL322" i="4" s="1"/>
  <c r="J38" i="4" s="1"/>
  <c r="C323" i="4"/>
  <c r="AL323" i="4" s="1"/>
  <c r="J39" i="4" s="1"/>
  <c r="C377" i="4"/>
  <c r="AL377" i="4" s="1"/>
  <c r="J93" i="4" s="1"/>
  <c r="C349" i="4"/>
  <c r="AL349" i="4" s="1"/>
  <c r="J65" i="4" s="1"/>
  <c r="C379" i="4"/>
  <c r="AL379" i="4" s="1"/>
  <c r="J95" i="4" s="1"/>
  <c r="C320" i="4"/>
  <c r="AL320" i="4" s="1"/>
  <c r="J36" i="4" s="1"/>
  <c r="C337" i="4"/>
  <c r="AL337" i="4" s="1"/>
  <c r="J53" i="4" s="1"/>
  <c r="C341" i="4"/>
  <c r="AL341" i="4" s="1"/>
  <c r="J57" i="4" s="1"/>
  <c r="C346" i="4"/>
  <c r="AL346" i="4" s="1"/>
  <c r="J62" i="4" s="1"/>
  <c r="C381" i="4"/>
  <c r="AL381" i="4" s="1"/>
  <c r="J97" i="4" s="1"/>
  <c r="C386" i="4"/>
  <c r="AL386" i="4" s="1"/>
  <c r="J102" i="4" s="1"/>
  <c r="C330" i="4"/>
  <c r="AL330" i="4" s="1"/>
  <c r="J46" i="4" s="1"/>
  <c r="C333" i="4"/>
  <c r="AL333" i="4" s="1"/>
  <c r="J49" i="4" s="1"/>
  <c r="C335" i="4"/>
  <c r="AL335" i="4" s="1"/>
  <c r="J51" i="4" s="1"/>
  <c r="C387" i="4"/>
  <c r="AL387" i="4" s="1"/>
  <c r="J103" i="4" s="1"/>
  <c r="C367" i="4"/>
  <c r="AL367" i="4" s="1"/>
  <c r="J83" i="4" s="1"/>
  <c r="C375" i="4"/>
  <c r="AL375" i="4" s="1"/>
  <c r="J91" i="4" s="1"/>
  <c r="C326" i="4"/>
  <c r="AL326" i="4" s="1"/>
  <c r="J42" i="4" s="1"/>
  <c r="C350" i="4"/>
  <c r="AL350" i="4" s="1"/>
  <c r="J66" i="4" s="1"/>
  <c r="C361" i="4"/>
  <c r="AL361" i="4" s="1"/>
  <c r="J77" i="4" s="1"/>
  <c r="C312" i="4"/>
  <c r="C390" i="4"/>
  <c r="AL390" i="4" s="1"/>
  <c r="J106" i="4" s="1"/>
  <c r="C355" i="4"/>
  <c r="AL355" i="4" s="1"/>
  <c r="J71" i="4" s="1"/>
  <c r="C388" i="4"/>
  <c r="AL388" i="4" s="1"/>
  <c r="J104" i="4" s="1"/>
  <c r="C365" i="4"/>
  <c r="AL365" i="4" s="1"/>
  <c r="J81" i="4" s="1"/>
  <c r="C328" i="4"/>
  <c r="AL328" i="4" s="1"/>
  <c r="J44" i="4" s="1"/>
  <c r="C378" i="4"/>
  <c r="AL378" i="4" s="1"/>
  <c r="J94" i="4" s="1"/>
  <c r="C370" i="4"/>
  <c r="AL370" i="4" s="1"/>
  <c r="J86" i="4" s="1"/>
  <c r="C316" i="4"/>
  <c r="AL316" i="4" s="1"/>
  <c r="J32" i="4" s="1"/>
  <c r="C347" i="4"/>
  <c r="AL347" i="4" s="1"/>
  <c r="J63" i="4" s="1"/>
  <c r="C313" i="4"/>
  <c r="AL313" i="4" s="1"/>
  <c r="J29" i="4" s="1"/>
  <c r="C336" i="4"/>
  <c r="AL336" i="4" s="1"/>
  <c r="J52" i="4" s="1"/>
  <c r="C340" i="4"/>
  <c r="AL340" i="4" s="1"/>
  <c r="J56" i="4" s="1"/>
  <c r="C344" i="4"/>
  <c r="AL344" i="4" s="1"/>
  <c r="J60" i="4" s="1"/>
  <c r="C327" i="4"/>
  <c r="AL327" i="4" s="1"/>
  <c r="J43" i="4" s="1"/>
  <c r="C380" i="4"/>
  <c r="AL380" i="4" s="1"/>
  <c r="J96" i="4" s="1"/>
  <c r="C314" i="4"/>
  <c r="AL314" i="4" s="1"/>
  <c r="J30" i="4" s="1"/>
  <c r="C374" i="4"/>
  <c r="AL374" i="4" s="1"/>
  <c r="J90" i="4" s="1"/>
  <c r="C362" i="4"/>
  <c r="AL362" i="4" s="1"/>
  <c r="J78" i="4" s="1"/>
  <c r="C366" i="4"/>
  <c r="AL366" i="4" s="1"/>
  <c r="J82" i="4" s="1"/>
  <c r="C318" i="4"/>
  <c r="AL318" i="4" s="1"/>
  <c r="J34" i="4" s="1"/>
  <c r="C339" i="4"/>
  <c r="AL339" i="4" s="1"/>
  <c r="J55" i="4" s="1"/>
  <c r="C343" i="4"/>
  <c r="AL343" i="4" s="1"/>
  <c r="J59" i="4" s="1"/>
  <c r="AL157" i="4"/>
  <c r="C200" i="4"/>
  <c r="H54" i="4"/>
  <c r="H51" i="4"/>
  <c r="H47" i="4"/>
  <c r="H69" i="4"/>
  <c r="H68" i="4"/>
  <c r="BO173" i="4"/>
  <c r="BO164" i="4"/>
  <c r="BO168" i="4"/>
  <c r="H41" i="4"/>
  <c r="H57" i="4"/>
  <c r="H65" i="4"/>
  <c r="H45" i="4"/>
  <c r="H31" i="4"/>
  <c r="AL155" i="4" l="1"/>
  <c r="BO156" i="4"/>
  <c r="F28" i="4"/>
  <c r="AL200" i="4"/>
  <c r="BO183" i="4" s="1"/>
  <c r="BO157" i="4"/>
  <c r="C393" i="4"/>
  <c r="AL312" i="4"/>
  <c r="J28" i="4" s="1"/>
  <c r="AL213" i="4"/>
  <c r="G24" i="4"/>
  <c r="H28" i="4" l="1"/>
  <c r="H24" i="4" s="1"/>
  <c r="F24" i="4"/>
  <c r="BB141" i="4"/>
  <c r="BO153" i="4"/>
  <c r="BB143" i="4"/>
  <c r="BB145" i="4"/>
  <c r="BB151" i="4"/>
  <c r="BB146" i="4"/>
  <c r="BO155" i="4"/>
  <c r="BB150" i="4"/>
  <c r="BB147" i="4"/>
  <c r="BB149" i="4"/>
  <c r="BB148" i="4"/>
  <c r="BO154" i="4"/>
  <c r="BB140" i="4"/>
  <c r="BB138" i="4"/>
  <c r="BB152" i="4"/>
  <c r="BB144" i="4"/>
  <c r="BB142" i="4"/>
  <c r="AL393" i="4"/>
  <c r="AN29" i="4" l="1"/>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J24" i="4"/>
  <c r="I28" i="4"/>
  <c r="AN30" i="4" l="1"/>
  <c r="O29" i="4"/>
  <c r="K28" i="4"/>
  <c r="D29" i="4"/>
  <c r="I29" i="4" s="1"/>
  <c r="L28" i="4" l="1"/>
  <c r="M28" i="4"/>
  <c r="D30" i="4"/>
  <c r="I30" i="4" s="1"/>
  <c r="K29" i="4"/>
  <c r="O30" i="4"/>
  <c r="AN31" i="4"/>
  <c r="O31" i="4" l="1"/>
  <c r="AN32" i="4"/>
  <c r="L29" i="4"/>
  <c r="M29" i="4"/>
  <c r="K30" i="4"/>
  <c r="D31" i="4"/>
  <c r="I31" i="4" s="1"/>
  <c r="AL28" i="4"/>
  <c r="K31" i="4" l="1"/>
  <c r="D32" i="4"/>
  <c r="I32" i="4" s="1"/>
  <c r="P28" i="4"/>
  <c r="AN33" i="4"/>
  <c r="O32" i="4"/>
  <c r="M30" i="4"/>
  <c r="L30" i="4"/>
  <c r="AL29" i="4"/>
  <c r="P29" i="4" s="1"/>
  <c r="Q29" i="4" s="1"/>
  <c r="R29" i="4" s="1"/>
  <c r="S29" i="4" s="1"/>
  <c r="AL30" i="4" l="1"/>
  <c r="U29" i="4"/>
  <c r="AE29" i="4"/>
  <c r="T29" i="4"/>
  <c r="L31" i="4"/>
  <c r="M31" i="4"/>
  <c r="AN34" i="4"/>
  <c r="O33" i="4"/>
  <c r="D33" i="4"/>
  <c r="I33" i="4" s="1"/>
  <c r="K32" i="4"/>
  <c r="Q28" i="4"/>
  <c r="R28" i="4" s="1"/>
  <c r="AL31" i="4" l="1"/>
  <c r="P31" i="4" s="1"/>
  <c r="Q31" i="4" s="1"/>
  <c r="R31" i="4" s="1"/>
  <c r="S31" i="4" s="1"/>
  <c r="U31" i="4" s="1"/>
  <c r="P30" i="4"/>
  <c r="Q30" i="4" s="1"/>
  <c r="R30" i="4" s="1"/>
  <c r="K33" i="4"/>
  <c r="D34" i="4"/>
  <c r="I34" i="4" s="1"/>
  <c r="AN35" i="4"/>
  <c r="O34" i="4"/>
  <c r="S28" i="4"/>
  <c r="L32" i="4"/>
  <c r="M32" i="4"/>
  <c r="AG29" i="4"/>
  <c r="T31" i="4" l="1"/>
  <c r="AE31" i="4"/>
  <c r="AG31" i="4" s="1"/>
  <c r="S30" i="4"/>
  <c r="T28" i="4"/>
  <c r="AE28" i="4"/>
  <c r="U28" i="4"/>
  <c r="M33" i="4"/>
  <c r="L33" i="4"/>
  <c r="K34" i="4"/>
  <c r="D35" i="4"/>
  <c r="I35" i="4" s="1"/>
  <c r="O35" i="4"/>
  <c r="AN36" i="4"/>
  <c r="AL32" i="4"/>
  <c r="P32" i="4" s="1"/>
  <c r="Q32" i="4" s="1"/>
  <c r="R32" i="4" s="1"/>
  <c r="S32" i="4" s="1"/>
  <c r="U30" i="4" l="1"/>
  <c r="AE30" i="4"/>
  <c r="T30" i="4"/>
  <c r="AL33" i="4"/>
  <c r="P33" i="4" s="1"/>
  <c r="AE32" i="4"/>
  <c r="U32" i="4"/>
  <c r="T32" i="4"/>
  <c r="M34" i="4"/>
  <c r="L34" i="4"/>
  <c r="O36" i="4"/>
  <c r="AN37" i="4"/>
  <c r="K35" i="4"/>
  <c r="D36" i="4"/>
  <c r="I36" i="4" s="1"/>
  <c r="AG28" i="4"/>
  <c r="AH28" i="4"/>
  <c r="AH29" i="4" s="1"/>
  <c r="AG30" i="4" l="1"/>
  <c r="AH30" i="4"/>
  <c r="AH31" i="4" s="1"/>
  <c r="AH32" i="4" s="1"/>
  <c r="Q33" i="4"/>
  <c r="R33" i="4" s="1"/>
  <c r="AL34" i="4"/>
  <c r="P34" i="4" s="1"/>
  <c r="Q34" i="4" s="1"/>
  <c r="R34" i="4" s="1"/>
  <c r="S34" i="4" s="1"/>
  <c r="AG32" i="4"/>
  <c r="O37" i="4"/>
  <c r="AN38" i="4"/>
  <c r="M35" i="4"/>
  <c r="L35" i="4"/>
  <c r="D37" i="4"/>
  <c r="I37" i="4" s="1"/>
  <c r="K36" i="4"/>
  <c r="S33" i="4" l="1"/>
  <c r="U34" i="4"/>
  <c r="T34" i="4"/>
  <c r="AE34" i="4"/>
  <c r="AG34" i="4" s="1"/>
  <c r="AN39" i="4"/>
  <c r="O38" i="4"/>
  <c r="K37" i="4"/>
  <c r="D38" i="4"/>
  <c r="I38" i="4" s="1"/>
  <c r="AL35" i="4"/>
  <c r="P35" i="4" s="1"/>
  <c r="L36" i="4"/>
  <c r="M36" i="4"/>
  <c r="Q35" i="4" l="1"/>
  <c r="R35" i="4" s="1"/>
  <c r="S35" i="4" s="1"/>
  <c r="U35" i="4" s="1"/>
  <c r="U33" i="4"/>
  <c r="AE33" i="4"/>
  <c r="T33" i="4"/>
  <c r="AL36" i="4"/>
  <c r="P36" i="4" s="1"/>
  <c r="Q36" i="4" s="1"/>
  <c r="R36" i="4" s="1"/>
  <c r="S36" i="4" s="1"/>
  <c r="AE36" i="4" s="1"/>
  <c r="AG36" i="4" s="1"/>
  <c r="M37" i="4"/>
  <c r="L37" i="4"/>
  <c r="K38" i="4"/>
  <c r="D39" i="4"/>
  <c r="I39" i="4" s="1"/>
  <c r="AN40" i="4"/>
  <c r="O39" i="4"/>
  <c r="AE35" i="4" l="1"/>
  <c r="T35" i="4"/>
  <c r="AH33" i="4"/>
  <c r="AH34" i="4" s="1"/>
  <c r="AG33" i="4"/>
  <c r="U36" i="4"/>
  <c r="T36" i="4"/>
  <c r="L38" i="4"/>
  <c r="M38" i="4"/>
  <c r="K39" i="4"/>
  <c r="D40" i="4"/>
  <c r="I40" i="4" s="1"/>
  <c r="AL37" i="4"/>
  <c r="P37" i="4" s="1"/>
  <c r="AN41" i="4"/>
  <c r="O40" i="4"/>
  <c r="AH35" i="4" l="1"/>
  <c r="AH36" i="4" s="1"/>
  <c r="AG35" i="4"/>
  <c r="AL38" i="4"/>
  <c r="P38" i="4" s="1"/>
  <c r="Q38" i="4" s="1"/>
  <c r="R38" i="4" s="1"/>
  <c r="S38" i="4" s="1"/>
  <c r="U38" i="4" s="1"/>
  <c r="Q37" i="4"/>
  <c r="R37" i="4" s="1"/>
  <c r="S37" i="4" s="1"/>
  <c r="O41" i="4"/>
  <c r="AN42" i="4"/>
  <c r="M39" i="4"/>
  <c r="L39" i="4"/>
  <c r="K40" i="4"/>
  <c r="D41" i="4"/>
  <c r="I41" i="4" s="1"/>
  <c r="T38" i="4" l="1"/>
  <c r="AE38" i="4"/>
  <c r="M40" i="4"/>
  <c r="L40" i="4"/>
  <c r="D42" i="4"/>
  <c r="I42" i="4" s="1"/>
  <c r="K41" i="4"/>
  <c r="O42" i="4"/>
  <c r="AN43" i="4"/>
  <c r="AL39" i="4"/>
  <c r="P39" i="4" s="1"/>
  <c r="Q39" i="4" s="1"/>
  <c r="R39" i="4" s="1"/>
  <c r="U37" i="4"/>
  <c r="T37" i="4"/>
  <c r="AE37" i="4"/>
  <c r="AL40" i="4" l="1"/>
  <c r="P40" i="4" s="1"/>
  <c r="AG38" i="4"/>
  <c r="M41" i="4"/>
  <c r="L41" i="4"/>
  <c r="S39" i="4"/>
  <c r="AN44" i="4"/>
  <c r="O43" i="4"/>
  <c r="K42" i="4"/>
  <c r="D43" i="4"/>
  <c r="I43" i="4" s="1"/>
  <c r="AH37" i="4"/>
  <c r="AH38" i="4" s="1"/>
  <c r="AG37" i="4"/>
  <c r="AL41" i="4" l="1"/>
  <c r="P41" i="4" s="1"/>
  <c r="Q40" i="4"/>
  <c r="R40" i="4" s="1"/>
  <c r="S40" i="4" s="1"/>
  <c r="AE40" i="4" s="1"/>
  <c r="U39" i="4"/>
  <c r="AE39" i="4"/>
  <c r="AH39" i="4" s="1"/>
  <c r="T39" i="4"/>
  <c r="M42" i="4"/>
  <c r="L42" i="4"/>
  <c r="AN45" i="4"/>
  <c r="O44" i="4"/>
  <c r="K43" i="4"/>
  <c r="D44" i="4"/>
  <c r="I44" i="4" s="1"/>
  <c r="T40" i="4" l="1"/>
  <c r="U40" i="4"/>
  <c r="Q41" i="4"/>
  <c r="R41" i="4" s="1"/>
  <c r="S41" i="4" s="1"/>
  <c r="T41" i="4" s="1"/>
  <c r="AL42" i="4"/>
  <c r="P42" i="4" s="1"/>
  <c r="Q42" i="4" s="1"/>
  <c r="R42" i="4" s="1"/>
  <c r="AH40" i="4"/>
  <c r="M43" i="4"/>
  <c r="L43" i="4"/>
  <c r="O45" i="4"/>
  <c r="AN46" i="4"/>
  <c r="AG39" i="4"/>
  <c r="D45" i="4"/>
  <c r="I45" i="4" s="1"/>
  <c r="K44" i="4"/>
  <c r="AG40" i="4"/>
  <c r="S42" i="4" l="1"/>
  <c r="U41" i="4"/>
  <c r="AE41" i="4"/>
  <c r="AH41" i="4" s="1"/>
  <c r="M44" i="4"/>
  <c r="L44" i="4"/>
  <c r="O46" i="4"/>
  <c r="AN47" i="4"/>
  <c r="D46" i="4"/>
  <c r="I46" i="4" s="1"/>
  <c r="K45" i="4"/>
  <c r="AL43" i="4"/>
  <c r="P43" i="4" s="1"/>
  <c r="Q43" i="4" s="1"/>
  <c r="R43" i="4" s="1"/>
  <c r="S43" i="4" s="1"/>
  <c r="AG41" i="4"/>
  <c r="T42" i="4" l="1"/>
  <c r="T17" i="4" s="1"/>
  <c r="U42" i="4"/>
  <c r="AE42" i="4"/>
  <c r="M45" i="4"/>
  <c r="L45" i="4"/>
  <c r="AL44" i="4"/>
  <c r="P44" i="4" s="1"/>
  <c r="D47" i="4"/>
  <c r="I47" i="4" s="1"/>
  <c r="K46" i="4"/>
  <c r="AE43" i="4"/>
  <c r="T43" i="4"/>
  <c r="U43" i="4"/>
  <c r="O47" i="4"/>
  <c r="AN48" i="4"/>
  <c r="AG43" i="4" l="1"/>
  <c r="AG42" i="4"/>
  <c r="AH42" i="4"/>
  <c r="AH43" i="4" s="1"/>
  <c r="K47" i="4"/>
  <c r="D48" i="4"/>
  <c r="I48" i="4" s="1"/>
  <c r="L46" i="4"/>
  <c r="M46" i="4"/>
  <c r="AN49" i="4"/>
  <c r="O48" i="4"/>
  <c r="Q44" i="4"/>
  <c r="R44" i="4" s="1"/>
  <c r="S44" i="4" s="1"/>
  <c r="AL45" i="4"/>
  <c r="P45" i="4" s="1"/>
  <c r="Q45" i="4" s="1"/>
  <c r="R45" i="4" l="1"/>
  <c r="S45" i="4" s="1"/>
  <c r="U45" i="4" s="1"/>
  <c r="M47" i="4"/>
  <c r="L47" i="4"/>
  <c r="K48" i="4"/>
  <c r="D49" i="4"/>
  <c r="I49" i="4" s="1"/>
  <c r="AL46" i="4"/>
  <c r="P46" i="4" s="1"/>
  <c r="Q46" i="4" s="1"/>
  <c r="R46" i="4" s="1"/>
  <c r="S46" i="4" s="1"/>
  <c r="AN50" i="4"/>
  <c r="O49" i="4"/>
  <c r="U44" i="4"/>
  <c r="AE44" i="4"/>
  <c r="T44" i="4"/>
  <c r="AE45" i="4" l="1"/>
  <c r="T45" i="4"/>
  <c r="L48" i="4"/>
  <c r="M48" i="4"/>
  <c r="O50" i="4"/>
  <c r="AN51" i="4"/>
  <c r="D50" i="4"/>
  <c r="I50" i="4" s="1"/>
  <c r="K49" i="4"/>
  <c r="AL47" i="4"/>
  <c r="P47" i="4" s="1"/>
  <c r="Q47" i="4" s="1"/>
  <c r="R47" i="4" s="1"/>
  <c r="S47" i="4" s="1"/>
  <c r="U46" i="4"/>
  <c r="T46" i="4"/>
  <c r="AE46" i="4"/>
  <c r="AH44" i="4"/>
  <c r="AG44" i="4"/>
  <c r="AG46" i="4" l="1"/>
  <c r="AG45" i="4"/>
  <c r="AH45" i="4"/>
  <c r="AH46" i="4" s="1"/>
  <c r="U47" i="4"/>
  <c r="AE47" i="4"/>
  <c r="T47" i="4"/>
  <c r="M49" i="4"/>
  <c r="L49" i="4"/>
  <c r="O51" i="4"/>
  <c r="AN52" i="4"/>
  <c r="D51" i="4"/>
  <c r="I51" i="4" s="1"/>
  <c r="K50" i="4"/>
  <c r="AL48" i="4"/>
  <c r="P48" i="4" s="1"/>
  <c r="Q48" i="4" s="1"/>
  <c r="R48" i="4" s="1"/>
  <c r="S48" i="4" s="1"/>
  <c r="AG47" i="4" l="1"/>
  <c r="D52" i="4"/>
  <c r="I52" i="4" s="1"/>
  <c r="K51" i="4"/>
  <c r="M50" i="4"/>
  <c r="L50" i="4"/>
  <c r="AE48" i="4"/>
  <c r="T48" i="4"/>
  <c r="U48" i="4"/>
  <c r="O52" i="4"/>
  <c r="AN53" i="4"/>
  <c r="AL49" i="4"/>
  <c r="P49" i="4" s="1"/>
  <c r="Q49" i="4" s="1"/>
  <c r="R49" i="4" s="1"/>
  <c r="AH47" i="4"/>
  <c r="AG48" i="4" l="1"/>
  <c r="AH48" i="4"/>
  <c r="K52" i="4"/>
  <c r="D53" i="4"/>
  <c r="I53" i="4" s="1"/>
  <c r="M51" i="4"/>
  <c r="L51" i="4"/>
  <c r="O53" i="4"/>
  <c r="AN54" i="4"/>
  <c r="S49" i="4"/>
  <c r="AL50" i="4"/>
  <c r="P50" i="4" s="1"/>
  <c r="Q50" i="4" s="1"/>
  <c r="R50" i="4" s="1"/>
  <c r="S50" i="4" s="1"/>
  <c r="AL51" i="4" l="1"/>
  <c r="P51" i="4" s="1"/>
  <c r="Q51" i="4" s="1"/>
  <c r="R51" i="4" s="1"/>
  <c r="S51" i="4" s="1"/>
  <c r="U51" i="4" s="1"/>
  <c r="O54" i="4"/>
  <c r="AN55" i="4"/>
  <c r="AE50" i="4"/>
  <c r="AG50" i="4" s="1"/>
  <c r="U50" i="4"/>
  <c r="T50" i="4"/>
  <c r="AE49" i="4"/>
  <c r="T49" i="4"/>
  <c r="U49" i="4"/>
  <c r="M52" i="4"/>
  <c r="L52" i="4"/>
  <c r="D54" i="4"/>
  <c r="I54" i="4" s="1"/>
  <c r="K53" i="4"/>
  <c r="T51" i="4" l="1"/>
  <c r="AE51" i="4"/>
  <c r="AG51" i="4" s="1"/>
  <c r="K54" i="4"/>
  <c r="D55" i="4"/>
  <c r="I55" i="4" s="1"/>
  <c r="AN56" i="4"/>
  <c r="O55" i="4"/>
  <c r="M53" i="4"/>
  <c r="L53" i="4"/>
  <c r="AG49" i="4"/>
  <c r="AH49" i="4"/>
  <c r="AH50" i="4" s="1"/>
  <c r="AL52" i="4"/>
  <c r="P52" i="4" s="1"/>
  <c r="Q52" i="4" s="1"/>
  <c r="R52" i="4" s="1"/>
  <c r="S52" i="4" s="1"/>
  <c r="AH51" i="4" l="1"/>
  <c r="AL53" i="4"/>
  <c r="P53" i="4" s="1"/>
  <c r="Q53" i="4" s="1"/>
  <c r="AE52" i="4"/>
  <c r="AG52" i="4" s="1"/>
  <c r="T52" i="4"/>
  <c r="U52" i="4"/>
  <c r="K55" i="4"/>
  <c r="D56" i="4"/>
  <c r="I56" i="4" s="1"/>
  <c r="O56" i="4"/>
  <c r="AN57" i="4"/>
  <c r="L54" i="4"/>
  <c r="M54" i="4"/>
  <c r="AH52" i="4" l="1"/>
  <c r="R53" i="4"/>
  <c r="S53" i="4" s="1"/>
  <c r="D57" i="4"/>
  <c r="I57" i="4" s="1"/>
  <c r="K56" i="4"/>
  <c r="AL54" i="4"/>
  <c r="P54" i="4" s="1"/>
  <c r="Q54" i="4" s="1"/>
  <c r="R54" i="4" s="1"/>
  <c r="O57" i="4"/>
  <c r="AN58" i="4"/>
  <c r="L55" i="4"/>
  <c r="M55" i="4"/>
  <c r="AL55" i="4" l="1"/>
  <c r="P55" i="4" s="1"/>
  <c r="Q55" i="4" s="1"/>
  <c r="R55" i="4" s="1"/>
  <c r="S55" i="4" s="1"/>
  <c r="AE55" i="4" s="1"/>
  <c r="AG55" i="4" s="1"/>
  <c r="U53" i="4"/>
  <c r="T53" i="4"/>
  <c r="AE53" i="4"/>
  <c r="D58" i="4"/>
  <c r="I58" i="4" s="1"/>
  <c r="K57" i="4"/>
  <c r="AN59" i="4"/>
  <c r="O58" i="4"/>
  <c r="L56" i="4"/>
  <c r="M56" i="4"/>
  <c r="S54" i="4"/>
  <c r="AL56" i="4" l="1"/>
  <c r="P56" i="4" s="1"/>
  <c r="Q56" i="4" s="1"/>
  <c r="T55" i="4"/>
  <c r="U55" i="4"/>
  <c r="AG53" i="4"/>
  <c r="AH53" i="4"/>
  <c r="O59" i="4"/>
  <c r="AN60" i="4"/>
  <c r="K58" i="4"/>
  <c r="D59" i="4"/>
  <c r="I59" i="4" s="1"/>
  <c r="U54" i="4"/>
  <c r="AE54" i="4"/>
  <c r="T54" i="4"/>
  <c r="M57" i="4"/>
  <c r="L57" i="4"/>
  <c r="R56" i="4" l="1"/>
  <c r="S56" i="4" s="1"/>
  <c r="AE56" i="4" s="1"/>
  <c r="AG56" i="4" s="1"/>
  <c r="AL57" i="4"/>
  <c r="P57" i="4" s="1"/>
  <c r="Q57" i="4" s="1"/>
  <c r="M58" i="4"/>
  <c r="L58" i="4"/>
  <c r="AG54" i="4"/>
  <c r="AH54" i="4"/>
  <c r="AH55" i="4" s="1"/>
  <c r="D60" i="4"/>
  <c r="I60" i="4" s="1"/>
  <c r="K59" i="4"/>
  <c r="O60" i="4"/>
  <c r="AN61" i="4"/>
  <c r="U56" i="4" l="1"/>
  <c r="T56" i="4"/>
  <c r="AH56" i="4"/>
  <c r="R57" i="4"/>
  <c r="S57" i="4" s="1"/>
  <c r="U57" i="4" s="1"/>
  <c r="AL58" i="4"/>
  <c r="P58" i="4" s="1"/>
  <c r="Q58" i="4" s="1"/>
  <c r="R58" i="4" s="1"/>
  <c r="S58" i="4" s="1"/>
  <c r="U58" i="4" s="1"/>
  <c r="O61" i="4"/>
  <c r="AN62" i="4"/>
  <c r="K60" i="4"/>
  <c r="D61" i="4"/>
  <c r="I61" i="4" s="1"/>
  <c r="M59" i="4"/>
  <c r="L59" i="4"/>
  <c r="AE57" i="4" l="1"/>
  <c r="AG57" i="4" s="1"/>
  <c r="T57" i="4"/>
  <c r="T58" i="4"/>
  <c r="AE58" i="4"/>
  <c r="AG58" i="4" s="1"/>
  <c r="AL59" i="4"/>
  <c r="P59" i="4" s="1"/>
  <c r="Q59" i="4" s="1"/>
  <c r="R59" i="4" s="1"/>
  <c r="S59" i="4" s="1"/>
  <c r="L60" i="4"/>
  <c r="M60" i="4"/>
  <c r="D62" i="4"/>
  <c r="I62" i="4" s="1"/>
  <c r="K61" i="4"/>
  <c r="O62" i="4"/>
  <c r="AN63" i="4"/>
  <c r="AH57" i="4" l="1"/>
  <c r="AH58" i="4" s="1"/>
  <c r="AE59" i="4"/>
  <c r="AG59" i="4" s="1"/>
  <c r="T59" i="4"/>
  <c r="U59" i="4"/>
  <c r="L61" i="4"/>
  <c r="M61" i="4"/>
  <c r="AN64" i="4"/>
  <c r="O63" i="4"/>
  <c r="D63" i="4"/>
  <c r="I63" i="4" s="1"/>
  <c r="K62" i="4"/>
  <c r="AL60" i="4"/>
  <c r="P60" i="4" s="1"/>
  <c r="Q60" i="4" s="1"/>
  <c r="R60" i="4" s="1"/>
  <c r="S60" i="4" s="1"/>
  <c r="AH59" i="4" l="1"/>
  <c r="L62" i="4"/>
  <c r="M62" i="4"/>
  <c r="AL61" i="4"/>
  <c r="P61" i="4" s="1"/>
  <c r="Q61" i="4" s="1"/>
  <c r="R61" i="4" s="1"/>
  <c r="S61" i="4" s="1"/>
  <c r="AE60" i="4"/>
  <c r="AG60" i="4" s="1"/>
  <c r="U60" i="4"/>
  <c r="T60" i="4"/>
  <c r="K63" i="4"/>
  <c r="D64" i="4"/>
  <c r="I64" i="4" s="1"/>
  <c r="O64" i="4"/>
  <c r="AN65" i="4"/>
  <c r="AL62" i="4" l="1"/>
  <c r="P62" i="4" s="1"/>
  <c r="Q62" i="4" s="1"/>
  <c r="R62" i="4" s="1"/>
  <c r="S62" i="4" s="1"/>
  <c r="AE62" i="4" s="1"/>
  <c r="AG62" i="4" s="1"/>
  <c r="L63" i="4"/>
  <c r="M63" i="4"/>
  <c r="K64" i="4"/>
  <c r="D65" i="4"/>
  <c r="I65" i="4" s="1"/>
  <c r="AH60" i="4"/>
  <c r="O65" i="4"/>
  <c r="AN66" i="4"/>
  <c r="T61" i="4"/>
  <c r="AE61" i="4"/>
  <c r="AG61" i="4" s="1"/>
  <c r="U61" i="4"/>
  <c r="U62" i="4" l="1"/>
  <c r="T62" i="4"/>
  <c r="AN67" i="4"/>
  <c r="O66" i="4"/>
  <c r="AL63" i="4"/>
  <c r="P63" i="4" s="1"/>
  <c r="Q63" i="4" s="1"/>
  <c r="R63" i="4" s="1"/>
  <c r="S63" i="4" s="1"/>
  <c r="M64" i="4"/>
  <c r="L64" i="4"/>
  <c r="K65" i="4"/>
  <c r="D66" i="4"/>
  <c r="I66" i="4" s="1"/>
  <c r="AH61" i="4"/>
  <c r="AH62" i="4" s="1"/>
  <c r="AL64" i="4" l="1"/>
  <c r="P64" i="4" s="1"/>
  <c r="Q64" i="4" s="1"/>
  <c r="R64" i="4" s="1"/>
  <c r="U63" i="4"/>
  <c r="T63" i="4"/>
  <c r="AE63" i="4"/>
  <c r="AN68" i="4"/>
  <c r="O67" i="4"/>
  <c r="M65" i="4"/>
  <c r="L65" i="4"/>
  <c r="K66" i="4"/>
  <c r="D67" i="4"/>
  <c r="I67" i="4" s="1"/>
  <c r="S64" i="4" l="1"/>
  <c r="U64" i="4" s="1"/>
  <c r="AL65" i="4"/>
  <c r="P65" i="4" s="1"/>
  <c r="Q65" i="4" s="1"/>
  <c r="R65" i="4" s="1"/>
  <c r="S65" i="4" s="1"/>
  <c r="T65" i="4" s="1"/>
  <c r="K67" i="4"/>
  <c r="D68" i="4"/>
  <c r="I68" i="4" s="1"/>
  <c r="AG63" i="4"/>
  <c r="AH63" i="4"/>
  <c r="L66" i="4"/>
  <c r="M66" i="4"/>
  <c r="AN69" i="4"/>
  <c r="O68" i="4"/>
  <c r="U65" i="4" l="1"/>
  <c r="AE65" i="4"/>
  <c r="AG65" i="4" s="1"/>
  <c r="T64" i="4"/>
  <c r="AE64" i="4"/>
  <c r="AG64" i="4" s="1"/>
  <c r="M67" i="4"/>
  <c r="L67" i="4"/>
  <c r="AL66" i="4"/>
  <c r="P66" i="4" s="1"/>
  <c r="Q66" i="4" s="1"/>
  <c r="R66" i="4" s="1"/>
  <c r="D69" i="4"/>
  <c r="I69" i="4" s="1"/>
  <c r="K68" i="4"/>
  <c r="AN70" i="4"/>
  <c r="O69" i="4"/>
  <c r="AH64" i="4" l="1"/>
  <c r="AH65" i="4" s="1"/>
  <c r="K69" i="4"/>
  <c r="D70" i="4"/>
  <c r="I70" i="4" s="1"/>
  <c r="AN71" i="4"/>
  <c r="O70" i="4"/>
  <c r="AL67" i="4"/>
  <c r="P67" i="4" s="1"/>
  <c r="Q67" i="4" s="1"/>
  <c r="R67" i="4" s="1"/>
  <c r="S67" i="4" s="1"/>
  <c r="S66" i="4"/>
  <c r="L68" i="4"/>
  <c r="M68" i="4"/>
  <c r="AL68" i="4" l="1"/>
  <c r="P68" i="4" s="1"/>
  <c r="Q68" i="4" s="1"/>
  <c r="R68" i="4" s="1"/>
  <c r="AE67" i="4"/>
  <c r="AG67" i="4" s="1"/>
  <c r="U67" i="4"/>
  <c r="T67" i="4"/>
  <c r="L69" i="4"/>
  <c r="M69" i="4"/>
  <c r="O71" i="4"/>
  <c r="AN72" i="4"/>
  <c r="T66" i="4"/>
  <c r="AE66" i="4"/>
  <c r="U66" i="4"/>
  <c r="D71" i="4"/>
  <c r="I71" i="4" s="1"/>
  <c r="K70" i="4"/>
  <c r="S68" i="4" l="1"/>
  <c r="AE68" i="4" s="1"/>
  <c r="AG68" i="4" s="1"/>
  <c r="AL69" i="4"/>
  <c r="P69" i="4" s="1"/>
  <c r="O72" i="4"/>
  <c r="AN73" i="4"/>
  <c r="K71" i="4"/>
  <c r="D72" i="4"/>
  <c r="I72" i="4" s="1"/>
  <c r="AH66" i="4"/>
  <c r="AH67" i="4" s="1"/>
  <c r="AG66" i="4"/>
  <c r="L70" i="4"/>
  <c r="M70" i="4"/>
  <c r="AH68" i="4" l="1"/>
  <c r="T68" i="4"/>
  <c r="U68" i="4"/>
  <c r="Q69" i="4"/>
  <c r="R69" i="4" s="1"/>
  <c r="AL70" i="4"/>
  <c r="P70" i="4" s="1"/>
  <c r="Q70" i="4" s="1"/>
  <c r="R70" i="4" s="1"/>
  <c r="S70" i="4" s="1"/>
  <c r="AN74" i="4"/>
  <c r="O73" i="4"/>
  <c r="L71" i="4"/>
  <c r="M71" i="4"/>
  <c r="D73" i="4"/>
  <c r="I73" i="4" s="1"/>
  <c r="K72" i="4"/>
  <c r="AL71" i="4" l="1"/>
  <c r="P71" i="4" s="1"/>
  <c r="Q71" i="4" s="1"/>
  <c r="T70" i="4"/>
  <c r="U70" i="4"/>
  <c r="AE70" i="4"/>
  <c r="AG70" i="4" s="1"/>
  <c r="S69" i="4"/>
  <c r="D74" i="4"/>
  <c r="I74" i="4" s="1"/>
  <c r="K73" i="4"/>
  <c r="M72" i="4"/>
  <c r="AI72" i="4" s="1"/>
  <c r="L72" i="4"/>
  <c r="O74" i="4"/>
  <c r="AN75" i="4"/>
  <c r="R71" i="4" l="1"/>
  <c r="S71" i="4" s="1"/>
  <c r="AE71" i="4" s="1"/>
  <c r="AG71" i="4" s="1"/>
  <c r="T69" i="4"/>
  <c r="U69" i="4"/>
  <c r="AE69" i="4"/>
  <c r="M73" i="4"/>
  <c r="AI73" i="4" s="1"/>
  <c r="L73" i="4"/>
  <c r="AL72" i="4"/>
  <c r="AN76" i="4"/>
  <c r="O75" i="4"/>
  <c r="D75" i="4"/>
  <c r="I75" i="4" s="1"/>
  <c r="K74" i="4"/>
  <c r="U71" i="4" l="1"/>
  <c r="T71" i="4"/>
  <c r="AH69" i="4"/>
  <c r="AH70" i="4" s="1"/>
  <c r="AH71" i="4" s="1"/>
  <c r="AG69" i="4"/>
  <c r="AG19" i="4" s="1"/>
  <c r="AG22" i="4" s="1"/>
  <c r="AH22" i="4" s="1"/>
  <c r="AL73" i="4"/>
  <c r="P73" i="4" s="1"/>
  <c r="D76" i="4"/>
  <c r="I76" i="4" s="1"/>
  <c r="K75" i="4"/>
  <c r="AN77" i="4"/>
  <c r="O76" i="4"/>
  <c r="M74" i="4"/>
  <c r="AI74" i="4" s="1"/>
  <c r="L74" i="4"/>
  <c r="P72" i="4"/>
  <c r="Q72" i="4" s="1"/>
  <c r="Q73" i="4" l="1"/>
  <c r="R73" i="4" s="1"/>
  <c r="S73" i="4" s="1"/>
  <c r="U73" i="4" s="1"/>
  <c r="AN78" i="4"/>
  <c r="O77" i="4"/>
  <c r="D77" i="4"/>
  <c r="I77" i="4" s="1"/>
  <c r="K76" i="4"/>
  <c r="R72" i="4"/>
  <c r="S72" i="4" s="1"/>
  <c r="L75" i="4"/>
  <c r="M75" i="4"/>
  <c r="AI75" i="4" s="1"/>
  <c r="AL74" i="4"/>
  <c r="P74" i="4" s="1"/>
  <c r="U72" i="4" l="1"/>
  <c r="T72" i="4"/>
  <c r="D78" i="4"/>
  <c r="I78" i="4" s="1"/>
  <c r="K77" i="4"/>
  <c r="Q74" i="4"/>
  <c r="R74" i="4" s="1"/>
  <c r="M76" i="4"/>
  <c r="AI76" i="4" s="1"/>
  <c r="L76" i="4"/>
  <c r="O78" i="4"/>
  <c r="AN79" i="4"/>
  <c r="AL75" i="4"/>
  <c r="P75" i="4" s="1"/>
  <c r="Q75" i="4" s="1"/>
  <c r="R75" i="4" s="1"/>
  <c r="T73" i="4"/>
  <c r="AL76" i="4" l="1"/>
  <c r="P76" i="4" s="1"/>
  <c r="Q76" i="4" s="1"/>
  <c r="R76" i="4" s="1"/>
  <c r="S76" i="4" s="1"/>
  <c r="S74" i="4"/>
  <c r="T74" i="4" s="1"/>
  <c r="O79" i="4"/>
  <c r="AN80" i="4"/>
  <c r="S75" i="4"/>
  <c r="D79" i="4"/>
  <c r="I79" i="4" s="1"/>
  <c r="K78" i="4"/>
  <c r="L77" i="4"/>
  <c r="M77" i="4"/>
  <c r="AI77" i="4" s="1"/>
  <c r="AL77" i="4" l="1"/>
  <c r="P77" i="4" s="1"/>
  <c r="Q77" i="4" s="1"/>
  <c r="R77" i="4" s="1"/>
  <c r="S77" i="4" s="1"/>
  <c r="T77" i="4" s="1"/>
  <c r="U74" i="4"/>
  <c r="T76" i="4"/>
  <c r="U76" i="4"/>
  <c r="T75" i="4"/>
  <c r="U75" i="4"/>
  <c r="L78" i="4"/>
  <c r="M78" i="4"/>
  <c r="AI78" i="4" s="1"/>
  <c r="K79" i="4"/>
  <c r="D80" i="4"/>
  <c r="I80" i="4" s="1"/>
  <c r="AN81" i="4"/>
  <c r="O80" i="4"/>
  <c r="U77" i="4" l="1"/>
  <c r="D81" i="4"/>
  <c r="I81" i="4" s="1"/>
  <c r="K80" i="4"/>
  <c r="AL78" i="4"/>
  <c r="P78" i="4" s="1"/>
  <c r="Q78" i="4" s="1"/>
  <c r="R78" i="4" s="1"/>
  <c r="S78" i="4" s="1"/>
  <c r="T78" i="4" s="1"/>
  <c r="O81" i="4"/>
  <c r="AN82" i="4"/>
  <c r="L79" i="4"/>
  <c r="M79" i="4"/>
  <c r="AI79" i="4" s="1"/>
  <c r="AL79" i="4" l="1"/>
  <c r="P79" i="4" s="1"/>
  <c r="Q79" i="4" s="1"/>
  <c r="AN83" i="4"/>
  <c r="O82" i="4"/>
  <c r="D82" i="4"/>
  <c r="I82" i="4" s="1"/>
  <c r="K81" i="4"/>
  <c r="L80" i="4"/>
  <c r="M80" i="4"/>
  <c r="AI80" i="4" s="1"/>
  <c r="AL80" i="4" l="1"/>
  <c r="P80" i="4" s="1"/>
  <c r="Q80" i="4" s="1"/>
  <c r="R80" i="4" s="1"/>
  <c r="S80" i="4" s="1"/>
  <c r="T80" i="4" s="1"/>
  <c r="R79" i="4"/>
  <c r="S79" i="4" s="1"/>
  <c r="T79" i="4" s="1"/>
  <c r="D83" i="4"/>
  <c r="I83" i="4" s="1"/>
  <c r="K82" i="4"/>
  <c r="M81" i="4"/>
  <c r="AI81" i="4" s="1"/>
  <c r="L81" i="4"/>
  <c r="AN84" i="4"/>
  <c r="O83" i="4"/>
  <c r="K83" i="4" l="1"/>
  <c r="D84" i="4"/>
  <c r="I84" i="4" s="1"/>
  <c r="O84" i="4"/>
  <c r="AN85" i="4"/>
  <c r="M82" i="4"/>
  <c r="AI82" i="4" s="1"/>
  <c r="L82" i="4"/>
  <c r="AL81" i="4"/>
  <c r="P81" i="4" s="1"/>
  <c r="Q81" i="4" s="1"/>
  <c r="R81" i="4" s="1"/>
  <c r="S81" i="4" s="1"/>
  <c r="T81" i="4" s="1"/>
  <c r="AL82" i="4" l="1"/>
  <c r="P82" i="4" s="1"/>
  <c r="Q82" i="4" s="1"/>
  <c r="R82" i="4" s="1"/>
  <c r="S82" i="4" s="1"/>
  <c r="T82" i="4" s="1"/>
  <c r="K84" i="4"/>
  <c r="D85" i="4"/>
  <c r="I85" i="4" s="1"/>
  <c r="O85" i="4"/>
  <c r="AN86" i="4"/>
  <c r="M83" i="4"/>
  <c r="AI83" i="4" s="1"/>
  <c r="L83" i="4"/>
  <c r="AL83" i="4" l="1"/>
  <c r="P83" i="4" s="1"/>
  <c r="Q83" i="4" s="1"/>
  <c r="R83" i="4" s="1"/>
  <c r="AN87" i="4"/>
  <c r="O86" i="4"/>
  <c r="M84" i="4"/>
  <c r="AI84" i="4" s="1"/>
  <c r="L84" i="4"/>
  <c r="K85" i="4"/>
  <c r="D86" i="4"/>
  <c r="I86" i="4" s="1"/>
  <c r="S83" i="4" l="1"/>
  <c r="T83" i="4" s="1"/>
  <c r="AL84" i="4"/>
  <c r="P84" i="4" s="1"/>
  <c r="Q84" i="4" s="1"/>
  <c r="R84" i="4" s="1"/>
  <c r="S84" i="4" s="1"/>
  <c r="T84" i="4" s="1"/>
  <c r="L85" i="4"/>
  <c r="M85" i="4"/>
  <c r="AI85" i="4" s="1"/>
  <c r="O87" i="4"/>
  <c r="AN88" i="4"/>
  <c r="K86" i="4"/>
  <c r="D87" i="4"/>
  <c r="I87" i="4" s="1"/>
  <c r="D88" i="4" l="1"/>
  <c r="I88" i="4" s="1"/>
  <c r="K87" i="4"/>
  <c r="AL85" i="4"/>
  <c r="P85" i="4" s="1"/>
  <c r="Q85" i="4" s="1"/>
  <c r="R85" i="4" s="1"/>
  <c r="S85" i="4" s="1"/>
  <c r="T85" i="4" s="1"/>
  <c r="AN89" i="4"/>
  <c r="O88" i="4"/>
  <c r="M86" i="4"/>
  <c r="AI86" i="4" s="1"/>
  <c r="L86" i="4"/>
  <c r="AL86" i="4" l="1"/>
  <c r="P86" i="4" s="1"/>
  <c r="Q86" i="4" s="1"/>
  <c r="R86" i="4" s="1"/>
  <c r="S86" i="4" s="1"/>
  <c r="T86" i="4" s="1"/>
  <c r="O89" i="4"/>
  <c r="AN90" i="4"/>
  <c r="D89" i="4"/>
  <c r="I89" i="4" s="1"/>
  <c r="K88" i="4"/>
  <c r="L87" i="4"/>
  <c r="M87" i="4"/>
  <c r="AI87" i="4" s="1"/>
  <c r="AL87" i="4" l="1"/>
  <c r="P87" i="4" s="1"/>
  <c r="Q87" i="4" s="1"/>
  <c r="R87" i="4" s="1"/>
  <c r="S87" i="4" s="1"/>
  <c r="T87" i="4" s="1"/>
  <c r="M88" i="4"/>
  <c r="AI88" i="4" s="1"/>
  <c r="L88" i="4"/>
  <c r="O90" i="4"/>
  <c r="AN91" i="4"/>
  <c r="K89" i="4"/>
  <c r="D90" i="4"/>
  <c r="I90" i="4" s="1"/>
  <c r="AL88" i="4" l="1"/>
  <c r="P88" i="4" s="1"/>
  <c r="Q88" i="4" s="1"/>
  <c r="D91" i="4"/>
  <c r="I91" i="4" s="1"/>
  <c r="K90" i="4"/>
  <c r="O91" i="4"/>
  <c r="AN92" i="4"/>
  <c r="M89" i="4"/>
  <c r="AI89" i="4" s="1"/>
  <c r="L89" i="4"/>
  <c r="R88" i="4" l="1"/>
  <c r="S88" i="4" s="1"/>
  <c r="T88" i="4" s="1"/>
  <c r="K91" i="4"/>
  <c r="D92" i="4"/>
  <c r="I92" i="4" s="1"/>
  <c r="O92" i="4"/>
  <c r="AN93" i="4"/>
  <c r="L90" i="4"/>
  <c r="M90" i="4"/>
  <c r="AI90" i="4" s="1"/>
  <c r="AL89" i="4"/>
  <c r="P89" i="4" s="1"/>
  <c r="Q89" i="4" l="1"/>
  <c r="R89" i="4" s="1"/>
  <c r="L91" i="4"/>
  <c r="M91" i="4"/>
  <c r="AI91" i="4" s="1"/>
  <c r="AL90" i="4"/>
  <c r="O93" i="4"/>
  <c r="AN94" i="4"/>
  <c r="D93" i="4"/>
  <c r="I93" i="4" s="1"/>
  <c r="K92" i="4"/>
  <c r="S89" i="4" l="1"/>
  <c r="T89" i="4" s="1"/>
  <c r="K93" i="4"/>
  <c r="D94" i="4"/>
  <c r="I94" i="4" s="1"/>
  <c r="L92" i="4"/>
  <c r="M92" i="4"/>
  <c r="AI92" i="4" s="1"/>
  <c r="P90" i="4"/>
  <c r="Q90" i="4" s="1"/>
  <c r="O94" i="4"/>
  <c r="AN95" i="4"/>
  <c r="AL91" i="4"/>
  <c r="P91" i="4" s="1"/>
  <c r="Q91" i="4" s="1"/>
  <c r="R91" i="4" s="1"/>
  <c r="R90" i="4" l="1"/>
  <c r="S90" i="4" s="1"/>
  <c r="T90" i="4" s="1"/>
  <c r="S91" i="4"/>
  <c r="T91" i="4" s="1"/>
  <c r="D95" i="4"/>
  <c r="I95" i="4" s="1"/>
  <c r="K94" i="4"/>
  <c r="AL92" i="4"/>
  <c r="P92" i="4" s="1"/>
  <c r="Q92" i="4" s="1"/>
  <c r="O95" i="4"/>
  <c r="AN96" i="4"/>
  <c r="M93" i="4"/>
  <c r="AI93" i="4" s="1"/>
  <c r="L93" i="4"/>
  <c r="AL93" i="4" l="1"/>
  <c r="P93" i="4" s="1"/>
  <c r="Q93" i="4" s="1"/>
  <c r="R93" i="4" s="1"/>
  <c r="S93" i="4" s="1"/>
  <c r="T93" i="4" s="1"/>
  <c r="D96" i="4"/>
  <c r="I96" i="4" s="1"/>
  <c r="K95" i="4"/>
  <c r="L94" i="4"/>
  <c r="M94" i="4"/>
  <c r="AI94" i="4" s="1"/>
  <c r="R92" i="4"/>
  <c r="S92" i="4" s="1"/>
  <c r="T92" i="4" s="1"/>
  <c r="AN97" i="4"/>
  <c r="O96" i="4"/>
  <c r="AL94" i="4" l="1"/>
  <c r="P94" i="4" s="1"/>
  <c r="Q94" i="4" s="1"/>
  <c r="R94" i="4" s="1"/>
  <c r="S94" i="4" s="1"/>
  <c r="T94" i="4" s="1"/>
  <c r="O97" i="4"/>
  <c r="AN98" i="4"/>
  <c r="K96" i="4"/>
  <c r="D97" i="4"/>
  <c r="I97" i="4" s="1"/>
  <c r="L95" i="4"/>
  <c r="M95" i="4"/>
  <c r="AI95" i="4" s="1"/>
  <c r="K97" i="4" l="1"/>
  <c r="D98" i="4"/>
  <c r="I98" i="4" s="1"/>
  <c r="O98" i="4"/>
  <c r="AN99" i="4"/>
  <c r="L96" i="4"/>
  <c r="M96" i="4"/>
  <c r="AI96" i="4" s="1"/>
  <c r="AL95" i="4"/>
  <c r="P95" i="4" s="1"/>
  <c r="Q95" i="4" s="1"/>
  <c r="R95" i="4" s="1"/>
  <c r="S95" i="4" s="1"/>
  <c r="T95" i="4" s="1"/>
  <c r="AL96" i="4" l="1"/>
  <c r="P96" i="4" s="1"/>
  <c r="M97" i="4"/>
  <c r="AI97" i="4" s="1"/>
  <c r="L97" i="4"/>
  <c r="AN100" i="4"/>
  <c r="O99" i="4"/>
  <c r="D99" i="4"/>
  <c r="I99" i="4" s="1"/>
  <c r="K98" i="4"/>
  <c r="Q96" i="4" l="1"/>
  <c r="R96" i="4" s="1"/>
  <c r="AL97" i="4"/>
  <c r="P97" i="4" s="1"/>
  <c r="Q97" i="4" s="1"/>
  <c r="R97" i="4" s="1"/>
  <c r="S97" i="4" s="1"/>
  <c r="T97" i="4" s="1"/>
  <c r="D100" i="4"/>
  <c r="I100" i="4" s="1"/>
  <c r="K99" i="4"/>
  <c r="L98" i="4"/>
  <c r="M98" i="4"/>
  <c r="AI98" i="4" s="1"/>
  <c r="O100" i="4"/>
  <c r="AN101" i="4"/>
  <c r="S96" i="4" l="1"/>
  <c r="T96" i="4" s="1"/>
  <c r="AL98" i="4"/>
  <c r="M99" i="4"/>
  <c r="AI99" i="4" s="1"/>
  <c r="L99" i="4"/>
  <c r="AN102" i="4"/>
  <c r="O101" i="4"/>
  <c r="K100" i="4"/>
  <c r="D101" i="4"/>
  <c r="I101" i="4" s="1"/>
  <c r="P98" i="4" l="1"/>
  <c r="Q98" i="4" s="1"/>
  <c r="R98" i="4" s="1"/>
  <c r="K101" i="4"/>
  <c r="D102" i="4"/>
  <c r="I102" i="4" s="1"/>
  <c r="O102" i="4"/>
  <c r="AN103" i="4"/>
  <c r="L100" i="4"/>
  <c r="M100" i="4"/>
  <c r="AI100" i="4" s="1"/>
  <c r="AL99" i="4"/>
  <c r="P99" i="4" s="1"/>
  <c r="Q99" i="4" s="1"/>
  <c r="R99" i="4" s="1"/>
  <c r="S99" i="4" l="1"/>
  <c r="T99" i="4" s="1"/>
  <c r="AL100" i="4"/>
  <c r="P100" i="4" s="1"/>
  <c r="Q100" i="4" s="1"/>
  <c r="S98" i="4"/>
  <c r="T98" i="4" s="1"/>
  <c r="M101" i="4"/>
  <c r="AI101" i="4" s="1"/>
  <c r="L101" i="4"/>
  <c r="K102" i="4"/>
  <c r="D103" i="4"/>
  <c r="I103" i="4" s="1"/>
  <c r="AN104" i="4"/>
  <c r="O103" i="4"/>
  <c r="R100" i="4" l="1"/>
  <c r="S100" i="4" s="1"/>
  <c r="T100" i="4" s="1"/>
  <c r="AL101" i="4"/>
  <c r="P101" i="4" s="1"/>
  <c r="Q101" i="4" s="1"/>
  <c r="R101" i="4" s="1"/>
  <c r="S101" i="4" s="1"/>
  <c r="T101" i="4" s="1"/>
  <c r="O104" i="4"/>
  <c r="AN105" i="4"/>
  <c r="L102" i="4"/>
  <c r="M102" i="4"/>
  <c r="AI102" i="4" s="1"/>
  <c r="K103" i="4"/>
  <c r="D104" i="4"/>
  <c r="I104" i="4" s="1"/>
  <c r="AL102" i="4" l="1"/>
  <c r="P102" i="4" s="1"/>
  <c r="Q102" i="4" s="1"/>
  <c r="R102" i="4" s="1"/>
  <c r="S102" i="4" s="1"/>
  <c r="T102" i="4" s="1"/>
  <c r="L103" i="4"/>
  <c r="M103" i="4"/>
  <c r="AI103" i="4" s="1"/>
  <c r="K104" i="4"/>
  <c r="D105" i="4"/>
  <c r="I105" i="4" s="1"/>
  <c r="AN106" i="4"/>
  <c r="O105" i="4"/>
  <c r="AL103" i="4" l="1"/>
  <c r="P103" i="4" s="1"/>
  <c r="Q103" i="4" s="1"/>
  <c r="R103" i="4" s="1"/>
  <c r="S103" i="4" s="1"/>
  <c r="T103" i="4" s="1"/>
  <c r="AN107" i="4"/>
  <c r="O107" i="4" s="1"/>
  <c r="O106" i="4"/>
  <c r="M104" i="4"/>
  <c r="AI104" i="4" s="1"/>
  <c r="L104" i="4"/>
  <c r="K105" i="4"/>
  <c r="D106" i="4"/>
  <c r="I106" i="4" s="1"/>
  <c r="D107" i="4" l="1"/>
  <c r="I107" i="4" s="1"/>
  <c r="K107" i="4" s="1"/>
  <c r="K106" i="4"/>
  <c r="O24" i="4"/>
  <c r="M105" i="4"/>
  <c r="AI105" i="4" s="1"/>
  <c r="L105" i="4"/>
  <c r="AL104" i="4"/>
  <c r="P104" i="4" s="1"/>
  <c r="Q104" i="4" s="1"/>
  <c r="R104" i="4" l="1"/>
  <c r="S104" i="4" s="1"/>
  <c r="T104" i="4" s="1"/>
  <c r="M107" i="4"/>
  <c r="L107" i="4"/>
  <c r="L106" i="4"/>
  <c r="M106" i="4"/>
  <c r="AL105" i="4"/>
  <c r="AI107" i="4" l="1"/>
  <c r="L15" i="4"/>
  <c r="AL107" i="4"/>
  <c r="P107" i="4" s="1"/>
  <c r="M24" i="4"/>
  <c r="AI106" i="4"/>
  <c r="P105" i="4"/>
  <c r="Q105" i="4" s="1"/>
  <c r="AL106" i="4"/>
  <c r="P106" i="4" s="1"/>
  <c r="Q106" i="4" s="1"/>
  <c r="R106" i="4" s="1"/>
  <c r="L24" i="4"/>
  <c r="Q107" i="4" l="1"/>
  <c r="R107" i="4" s="1"/>
  <c r="R105" i="4"/>
  <c r="S105" i="4" s="1"/>
  <c r="T105" i="4" s="1"/>
  <c r="P24" i="4"/>
  <c r="S106" i="4"/>
  <c r="T106" i="4" s="1"/>
  <c r="L14" i="4"/>
  <c r="Q24" i="4" l="1"/>
  <c r="S107" i="4"/>
  <c r="R24" i="4"/>
  <c r="T107" i="4" l="1"/>
  <c r="T24" i="4" s="1"/>
  <c r="S24" i="4"/>
  <c r="T18" i="4" l="1"/>
  <c r="L8" i="4"/>
  <c r="AI27" i="4" l="1"/>
  <c r="L11" i="4"/>
  <c r="N8" i="4"/>
  <c r="N10" i="4" l="1"/>
  <c r="BB27" i="4"/>
  <c r="BC27" i="4" s="1"/>
  <c r="BB22" i="4"/>
  <c r="BC22" i="4" s="1"/>
  <c r="BB20" i="4"/>
  <c r="BC20" i="4" s="1"/>
  <c r="BB26" i="4"/>
  <c r="BC26" i="4" s="1"/>
  <c r="BB31" i="4"/>
  <c r="BC31" i="4" s="1"/>
  <c r="BB16" i="4"/>
  <c r="BC16" i="4" s="1"/>
  <c r="BB12" i="4"/>
  <c r="BC12" i="4" s="1"/>
  <c r="BB18" i="4"/>
  <c r="BC18" i="4" s="1"/>
  <c r="BB17" i="4"/>
  <c r="BC17" i="4" s="1"/>
  <c r="BB19" i="4"/>
  <c r="BC19" i="4" s="1"/>
  <c r="BB35" i="4"/>
  <c r="BC35" i="4" s="1"/>
  <c r="BB14" i="4"/>
  <c r="BC14" i="4" s="1"/>
  <c r="BB34" i="4"/>
  <c r="BC34" i="4" s="1"/>
  <c r="BB32" i="4"/>
  <c r="BC32" i="4" s="1"/>
  <c r="BB23" i="4"/>
  <c r="BC23" i="4" s="1"/>
  <c r="BB24" i="4"/>
  <c r="BC24" i="4" s="1"/>
  <c r="BB13" i="4"/>
  <c r="BC13" i="4" s="1"/>
  <c r="BB33" i="4"/>
  <c r="BC33" i="4" s="1"/>
  <c r="BB25" i="4"/>
  <c r="BC25" i="4" s="1"/>
  <c r="BB21" i="4"/>
  <c r="BC21" i="4" s="1"/>
  <c r="BB28" i="4"/>
  <c r="BC28" i="4" s="1"/>
  <c r="BB30" i="4"/>
  <c r="BC30" i="4" s="1"/>
  <c r="BB11" i="4"/>
  <c r="BC11" i="4" s="1"/>
  <c r="BB29" i="4"/>
  <c r="BC29" i="4" s="1"/>
  <c r="BB15" i="4"/>
  <c r="BC15" i="4" s="1"/>
  <c r="AJ26" i="4"/>
</calcChain>
</file>

<file path=xl/comments1.xml><?xml version="1.0" encoding="utf-8"?>
<comments xmlns="http://schemas.openxmlformats.org/spreadsheetml/2006/main">
  <authors>
    <author>tzmj9b</author>
  </authors>
  <commentList>
    <comment ref="L11" authorId="0">
      <text>
        <r>
          <rPr>
            <b/>
            <sz val="8"/>
            <color indexed="81"/>
            <rFont val="Tahoma"/>
            <family val="2"/>
          </rPr>
          <t>PMT on total Gr Mrg Requirements</t>
        </r>
      </text>
    </comment>
    <comment ref="L28" authorId="0">
      <text>
        <r>
          <rPr>
            <b/>
            <sz val="10"/>
            <color indexed="81"/>
            <rFont val="Tahoma"/>
            <family val="2"/>
          </rPr>
          <t xml:space="preserve">Why 6 months?  Assumption that first year capital additions tend to occur in every month throughout the year so the net effect (if the additions are equal across months) is that the total capital additions are in service for an average of a half of a year.  In actuality, capital additions may not be linear across all the months, but for modeling purposes, it closely approximates the total impact close enough in most cases. </t>
        </r>
      </text>
    </comment>
    <comment ref="B29" authorId="0">
      <text>
        <r>
          <rPr>
            <b/>
            <sz val="11"/>
            <color indexed="81"/>
            <rFont val="Tahoma"/>
            <family val="2"/>
          </rPr>
          <t>Capital Additions include new meters for new customers, plus the costs to replace batteries</t>
        </r>
      </text>
    </comment>
    <comment ref="V29" authorId="0">
      <text>
        <r>
          <rPr>
            <b/>
            <sz val="11"/>
            <color indexed="81"/>
            <rFont val="Tahoma"/>
            <family val="2"/>
          </rPr>
          <t>tzmj9b:</t>
        </r>
        <r>
          <rPr>
            <sz val="11"/>
            <color indexed="81"/>
            <rFont val="Tahoma"/>
            <family val="2"/>
          </rPr>
          <t xml:space="preserve">
Added production increase rate along with CPI increase</t>
        </r>
      </text>
    </comment>
    <comment ref="J48" authorId="0">
      <text>
        <r>
          <rPr>
            <b/>
            <sz val="12"/>
            <color indexed="81"/>
            <rFont val="Tahoma"/>
            <family val="2"/>
          </rPr>
          <t>tzmj9b:</t>
        </r>
        <r>
          <rPr>
            <sz val="12"/>
            <color indexed="81"/>
            <rFont val="Tahoma"/>
            <family val="2"/>
          </rPr>
          <t xml:space="preserve">
Should this have a IF Statement?</t>
        </r>
      </text>
    </comment>
  </commentList>
</comments>
</file>

<file path=xl/comments2.xml><?xml version="1.0" encoding="utf-8"?>
<comments xmlns="http://schemas.openxmlformats.org/spreadsheetml/2006/main">
  <authors>
    <author>tzmj9b</author>
  </authors>
  <commentList>
    <comment ref="C3" authorId="0">
      <text>
        <r>
          <rPr>
            <b/>
            <sz val="8"/>
            <color indexed="81"/>
            <rFont val="Tahoma"/>
            <family val="2"/>
          </rPr>
          <t>Usage_PT query - all meters not in R or 6.  Closed meters still need to be replaced
qry_MeterReading_MeterCountsAndUsage</t>
        </r>
      </text>
    </comment>
    <comment ref="F3" authorId="0">
      <text>
        <r>
          <rPr>
            <b/>
            <sz val="8"/>
            <color indexed="81"/>
            <rFont val="Tahoma"/>
            <family val="2"/>
          </rPr>
          <t>(Accum_Usage/Accum_Days)*365</t>
        </r>
      </text>
    </comment>
  </commentList>
</comments>
</file>

<file path=xl/comments3.xml><?xml version="1.0" encoding="utf-8"?>
<comments xmlns="http://schemas.openxmlformats.org/spreadsheetml/2006/main">
  <authors>
    <author>tzmj9b</author>
  </authors>
  <commentList>
    <comment ref="C19" authorId="0">
      <text>
        <r>
          <rPr>
            <sz val="11"/>
            <color indexed="81"/>
            <rFont val="Tahoma"/>
            <family val="2"/>
          </rPr>
          <t>tzmj9b: Currently W/O decisions may not correlate with AMI activity based on decision to write off amounts that were incurred prior to implementation or might occur post implementation - resulting in arbitrary values for benefits</t>
        </r>
      </text>
    </comment>
    <comment ref="H43" authorId="0">
      <text>
        <r>
          <rPr>
            <b/>
            <sz val="9"/>
            <color indexed="81"/>
            <rFont val="Tahoma"/>
            <family val="2"/>
          </rPr>
          <t>tzmj9b:</t>
        </r>
        <r>
          <rPr>
            <sz val="9"/>
            <color indexed="81"/>
            <rFont val="Tahoma"/>
            <family val="2"/>
          </rPr>
          <t xml:space="preserve">
reduced to zero per conversation with Larry</t>
        </r>
      </text>
    </comment>
  </commentList>
</comments>
</file>

<file path=xl/sharedStrings.xml><?xml version="1.0" encoding="utf-8"?>
<sst xmlns="http://schemas.openxmlformats.org/spreadsheetml/2006/main" count="616" uniqueCount="327">
  <si>
    <t>State Income Tax Rate ............</t>
  </si>
  <si>
    <t>Debt ...........................</t>
  </si>
  <si>
    <t>Gross Revenue</t>
  </si>
  <si>
    <t xml:space="preserve">    WASHINGTON WATER POWER</t>
  </si>
  <si>
    <t>Federal Income Tax Rate ........</t>
  </si>
  <si>
    <t>Preferred Stock .................</t>
  </si>
  <si>
    <t>Uncollectables</t>
  </si>
  <si>
    <t>DEFELICE</t>
  </si>
  <si>
    <t xml:space="preserve"> WASHINGTON WATER POWER</t>
  </si>
  <si>
    <t>BC HYDRO TRANSMISSION PROPOSAL</t>
  </si>
  <si>
    <t>Discount Factor ......................</t>
  </si>
  <si>
    <t>Common Equity ......................</t>
  </si>
  <si>
    <t>Commission Fees</t>
  </si>
  <si>
    <t>MITCHELL</t>
  </si>
  <si>
    <t>Capital Class ...........................</t>
  </si>
  <si>
    <t>(1) General Structures.</t>
  </si>
  <si>
    <t>Washington Excise Tax</t>
  </si>
  <si>
    <t xml:space="preserve">(2) Generation, Transmission, </t>
  </si>
  <si>
    <t>Franchise Fees</t>
  </si>
  <si>
    <t>ASSUMPTIONS</t>
  </si>
  <si>
    <t xml:space="preserve">    and Distribution.</t>
  </si>
  <si>
    <t>-</t>
  </si>
  <si>
    <t>(3) Other Equipment.</t>
  </si>
  <si>
    <t>Misc. Revenue Items</t>
  </si>
  <si>
    <t>PRESENT</t>
  </si>
  <si>
    <t>OTHER</t>
  </si>
  <si>
    <t>1)  WWP'S PROPOSED PORTION OF MARSHALL NORTH CAPACITY IS 20%</t>
  </si>
  <si>
    <t>(4) Transportation Equipment.</t>
  </si>
  <si>
    <t>Principal ......................</t>
  </si>
  <si>
    <t>CAP RLPCMT</t>
  </si>
  <si>
    <t>TOTAL OTHER</t>
  </si>
  <si>
    <t>VALUE OTHER</t>
  </si>
  <si>
    <t>BILLINGS</t>
  </si>
  <si>
    <t>TOTAL</t>
  </si>
  <si>
    <t xml:space="preserve">  MARSHALL NORTH</t>
  </si>
  <si>
    <t>Book Life (Years) ..............</t>
  </si>
  <si>
    <t>Interest .......................</t>
  </si>
  <si>
    <t>Before State Income Tax</t>
  </si>
  <si>
    <t>PERIOD</t>
  </si>
  <si>
    <t>OPERATIONS</t>
  </si>
  <si>
    <t>MAINTENANCE</t>
  </si>
  <si>
    <t>TOTAL O&amp;M</t>
  </si>
  <si>
    <t>A&amp;G</t>
  </si>
  <si>
    <t>CHARGE</t>
  </si>
  <si>
    <t>BILLING</t>
  </si>
  <si>
    <t>LEVELIZED</t>
  </si>
  <si>
    <t>WHEELING</t>
  </si>
  <si>
    <t>Property Tax Rate ...............</t>
  </si>
  <si>
    <t>Term .............................</t>
  </si>
  <si>
    <t>State Income Tax</t>
  </si>
  <si>
    <t xml:space="preserve">  WWP'S SHARE</t>
  </si>
  <si>
    <t>O&amp;M Escalation Factor ..........</t>
  </si>
  <si>
    <t>Levelized Gr. Mar. Requirement .......</t>
  </si>
  <si>
    <t>Before Federal Income Tax</t>
  </si>
  <si>
    <t>2)  WWP'S TRANSMISSION PLANT, TOTAL PLANT (GROSS &amp; NET) AND TRANSMISSION O&amp;M ARE AS FOLLOWS AT 12/31/88.</t>
  </si>
  <si>
    <t>Federal Income Tax</t>
  </si>
  <si>
    <t>TRANSM PLNT GROSS</t>
  </si>
  <si>
    <t>TRANSMISSION EXPENSES</t>
  </si>
  <si>
    <t>Conversion Factor</t>
  </si>
  <si>
    <t>PV GM</t>
  </si>
  <si>
    <t>TRANSM PLNT A/D</t>
  </si>
  <si>
    <t xml:space="preserve">  OPER (NO WHEELING)</t>
  </si>
  <si>
    <t xml:space="preserve">  WHEELING</t>
  </si>
  <si>
    <t>......................................................................................................................................................................................................................</t>
  </si>
  <si>
    <t>TERM</t>
  </si>
  <si>
    <t>TRANSM PLNT NET</t>
  </si>
  <si>
    <t xml:space="preserve">  MAINT</t>
  </si>
  <si>
    <t xml:space="preserve">  Capital Additions</t>
  </si>
  <si>
    <t xml:space="preserve">  -----------------</t>
  </si>
  <si>
    <t>Rate</t>
  </si>
  <si>
    <t>Accum.</t>
  </si>
  <si>
    <t>Book Dep.</t>
  </si>
  <si>
    <t>Average</t>
  </si>
  <si>
    <t>Misc.</t>
  </si>
  <si>
    <t>State</t>
  </si>
  <si>
    <t>Federal</t>
  </si>
  <si>
    <t>Total</t>
  </si>
  <si>
    <t>Present Val</t>
  </si>
  <si>
    <t xml:space="preserve">ACTUAL </t>
  </si>
  <si>
    <t>Inter.</t>
  </si>
  <si>
    <t>GROSS ELECTRIC PLANT</t>
  </si>
  <si>
    <t>TOTAL TRANS O&amp;M</t>
  </si>
  <si>
    <t>Tax</t>
  </si>
  <si>
    <t>Book</t>
  </si>
  <si>
    <t>Base</t>
  </si>
  <si>
    <t>on Tax</t>
  </si>
  <si>
    <t xml:space="preserve">Deferred </t>
  </si>
  <si>
    <t>Interest</t>
  </si>
  <si>
    <t>Equity</t>
  </si>
  <si>
    <t>O&amp;M &amp; A&amp;G</t>
  </si>
  <si>
    <t>Property</t>
  </si>
  <si>
    <t xml:space="preserve">Revenue </t>
  </si>
  <si>
    <t>Income</t>
  </si>
  <si>
    <t>Gross Marg</t>
  </si>
  <si>
    <t>Revenue</t>
  </si>
  <si>
    <t>Net Book</t>
  </si>
  <si>
    <t>NET ELECTRIC PLANT</t>
  </si>
  <si>
    <t>Basis</t>
  </si>
  <si>
    <t>BOP</t>
  </si>
  <si>
    <t>Deprec.</t>
  </si>
  <si>
    <t>Taxes</t>
  </si>
  <si>
    <t>EOP</t>
  </si>
  <si>
    <t>Expense</t>
  </si>
  <si>
    <t>Return</t>
  </si>
  <si>
    <t>Items</t>
  </si>
  <si>
    <t>Reqmnt</t>
  </si>
  <si>
    <t>YEAR</t>
  </si>
  <si>
    <t>Requirement</t>
  </si>
  <si>
    <t>(a)</t>
  </si>
  <si>
    <t>(b)</t>
  </si>
  <si>
    <t>(c)</t>
  </si>
  <si>
    <t>(d)</t>
  </si>
  <si>
    <t>(e)</t>
  </si>
  <si>
    <t>(f)</t>
  </si>
  <si>
    <t>(g)</t>
  </si>
  <si>
    <t>(h)</t>
  </si>
  <si>
    <t>(i)</t>
  </si>
  <si>
    <t>(j)</t>
  </si>
  <si>
    <t>(k)</t>
  </si>
  <si>
    <t>(l)</t>
  </si>
  <si>
    <t>(m)</t>
  </si>
  <si>
    <t>(n)</t>
  </si>
  <si>
    <t>(o)</t>
  </si>
  <si>
    <t>(p)</t>
  </si>
  <si>
    <t>(q)</t>
  </si>
  <si>
    <t>(r)</t>
  </si>
  <si>
    <t>(s)</t>
  </si>
  <si>
    <t>(t)</t>
  </si>
  <si>
    <t>(u)</t>
  </si>
  <si>
    <t>3)  INFLATION RATE ON TRANSMISSION O&amp;M</t>
  </si>
  <si>
    <t>Total =&gt;</t>
  </si>
  <si>
    <t>RES LOAD @</t>
  </si>
  <si>
    <t>ANNUAL</t>
  </si>
  <si>
    <t>CUMULATIVE</t>
  </si>
  <si>
    <t xml:space="preserve">ASSUMED INFLATION </t>
  </si>
  <si>
    <t>Period</t>
  </si>
  <si>
    <t>margin by</t>
  </si>
  <si>
    <t>NEW</t>
  </si>
  <si>
    <t>CUML</t>
  </si>
  <si>
    <t>COMM</t>
  </si>
  <si>
    <t>REVENUE</t>
  </si>
  <si>
    <t>ESTIMATED</t>
  </si>
  <si>
    <t>(SHORTFALL)</t>
  </si>
  <si>
    <t>year</t>
  </si>
  <si>
    <t>YR</t>
  </si>
  <si>
    <t>CUST</t>
  </si>
  <si>
    <t xml:space="preserve"> KWH EA</t>
  </si>
  <si>
    <t>LOAD</t>
  </si>
  <si>
    <t>REQ</t>
  </si>
  <si>
    <t>MARGIN</t>
  </si>
  <si>
    <t>EXCESS</t>
  </si>
  <si>
    <t xml:space="preserve">4)  ASSUME THAT O&amp;M EXPENSES ARE RELATED TO GROSS PLANT AND THAT MARSHALL NORTH AND SOUTH </t>
  </si>
  <si>
    <t xml:space="preserve">    WILL INCUR O&amp;M IN THE SAME RATIO.</t>
  </si>
  <si>
    <t xml:space="preserve">5)  ASSUME THAT A&amp;G AND RETURN ON GENERAL PLANT ARE A FUNCTION OF O&amp;M AND THAT THEY  </t>
  </si>
  <si>
    <t xml:space="preserve">    CAN BE ALLOCATED TO BC HYDRO O&amp;M ON THAT BASIS. </t>
  </si>
  <si>
    <t>A&amp;G EXPENSES</t>
  </si>
  <si>
    <t>RETURN ON GENERAL PLANT</t>
  </si>
  <si>
    <t>6)  ASSUME THAT PARTICIPANTS WILL PAY A 1% ANNUAL CAPITAL REPLACEMENT CHARGE.</t>
  </si>
  <si>
    <t>=</t>
  </si>
  <si>
    <t>(a) Time Period in Years</t>
  </si>
  <si>
    <t>(b) Capital Additions Tax Basis</t>
  </si>
  <si>
    <t>(c) Capital Additions Book Basis</t>
  </si>
  <si>
    <t>(d) Rate Base Beginning of Period = Previous(i) + Previous(c)</t>
  </si>
  <si>
    <t>(e) Accumulated Depreciation = Previous(e) + (j)</t>
  </si>
  <si>
    <t>(f) Tax Depreciation = Modified ACRS Schedules Times The Tax Basis</t>
  </si>
  <si>
    <t>(g) Book Depreciation on Tax Basis = Straight Line Depreciation of Tax Basis</t>
  </si>
  <si>
    <t>(h) Deferred Taxes = [(f)-(g)] * Federal Income Tax Rate</t>
  </si>
  <si>
    <t>(i) Rate Base End of Period = (d) - (j) - (h)</t>
  </si>
  <si>
    <t>(j) Book Depreciation = Straight Line Per Book Life</t>
  </si>
  <si>
    <t>(k) Average Rate Base = [(d) + (i)] / 2</t>
  </si>
  <si>
    <t>(l) Interest Expense = Weighted Cost of Debt * (k)</t>
  </si>
  <si>
    <t>(m) Equity Return = [Weighted Cost of Preferred + Weighted Cost of Common] * (k)</t>
  </si>
  <si>
    <t>(n) Operating and Maintenance Expense = Previous(n) * [1 + O&amp;M Escalation Factor]</t>
  </si>
  <si>
    <t>(o) Property Taxes = Property Tax Rate * (d)</t>
  </si>
  <si>
    <t>(p) Miscellaneous Revenue Items = Revenue Requirements * Miscellaneous Revenue Items Percentage</t>
  </si>
  <si>
    <t>(q) State Income Tax = [Revenue Requirement - [(g) + (l) + (m) + (n) + (o) + (p)] * State Income Tax Rate</t>
  </si>
  <si>
    <t>(r) Federal Income Taxes = [Revenue Requirements - [(g) + (l) + (n) + (o) + Miscellaneous Revenue Items + State Tax] * Federal Income Tax Rate</t>
  </si>
  <si>
    <t>(s) Total Revenue Requirements = (j) + (l) + (m) + (n) + (o) + (p) + (q) + (r)</t>
  </si>
  <si>
    <t xml:space="preserve">(r) Present Value Revenue Requirements = Total Revenue Requirements / [1 + Discount Factor] ^ [(a) - .5] </t>
  </si>
  <si>
    <t>31.5 Year</t>
  </si>
  <si>
    <t>20 Years</t>
  </si>
  <si>
    <t>7 Years</t>
  </si>
  <si>
    <t>5 Years</t>
  </si>
  <si>
    <t>Revenue Requirements = [(j) + (l) + (m) + (n) + (o) - Federal Income Tax Rate * [(g) + (l) + (n) + (o)]] / Conversion Factor</t>
  </si>
  <si>
    <t>TAX DEPRECIATION</t>
  </si>
  <si>
    <t>Class =&gt;</t>
  </si>
  <si>
    <t>Capital</t>
  </si>
  <si>
    <t>BOOK DEPRECIATION ON TAX BASIS</t>
  </si>
  <si>
    <t>BOOK DEPRECIATION ON BOOK BASIS</t>
  </si>
  <si>
    <t>IRR CALC</t>
  </si>
  <si>
    <t>pv princ</t>
  </si>
  <si>
    <t>pv lvlized margin</t>
  </si>
  <si>
    <t>IRR</t>
  </si>
  <si>
    <t>(v)</t>
  </si>
  <si>
    <t>(w)</t>
  </si>
  <si>
    <t>(x)</t>
  </si>
  <si>
    <t>(y)</t>
  </si>
  <si>
    <t>(z)</t>
  </si>
  <si>
    <t>(aa)</t>
  </si>
  <si>
    <t>(ab)</t>
  </si>
  <si>
    <t>(ac)</t>
  </si>
  <si>
    <t>(ad)</t>
  </si>
  <si>
    <t>(ae)</t>
  </si>
  <si>
    <t>(af)</t>
  </si>
  <si>
    <t>(ag)</t>
  </si>
  <si>
    <t>(ah)</t>
  </si>
  <si>
    <t xml:space="preserve">ROR BY </t>
  </si>
  <si>
    <t>pv of contribution to fixed costs</t>
  </si>
  <si>
    <t>per kwh</t>
  </si>
  <si>
    <t>levelized cont. to fixed costs</t>
  </si>
  <si>
    <t>NPV equity</t>
  </si>
  <si>
    <t>Lev ROE</t>
  </si>
  <si>
    <t>Savings or</t>
  </si>
  <si>
    <t>Contact Center</t>
  </si>
  <si>
    <t>CAGR</t>
  </si>
  <si>
    <t>Outage Management</t>
  </si>
  <si>
    <t>Meters</t>
  </si>
  <si>
    <t>Residential</t>
  </si>
  <si>
    <t>Costs</t>
  </si>
  <si>
    <t>Meter Reading</t>
  </si>
  <si>
    <t>Billing</t>
  </si>
  <si>
    <t>Meter Testing</t>
  </si>
  <si>
    <t>Meter Shop</t>
  </si>
  <si>
    <t>Electric</t>
  </si>
  <si>
    <t>Gas</t>
  </si>
  <si>
    <t>Electric %</t>
  </si>
  <si>
    <t>Gas %</t>
  </si>
  <si>
    <t>Field Services</t>
  </si>
  <si>
    <t>Unbilled Usage</t>
  </si>
  <si>
    <t>Restoration</t>
  </si>
  <si>
    <t>Bill Analysis</t>
  </si>
  <si>
    <t>Washington</t>
  </si>
  <si>
    <t>Bill Inquiry</t>
  </si>
  <si>
    <t>Rebills</t>
  </si>
  <si>
    <t>Meter Repair</t>
  </si>
  <si>
    <t>Weighted CAGR</t>
  </si>
  <si>
    <t>Benefit Summary</t>
  </si>
  <si>
    <t>Percent</t>
  </si>
  <si>
    <t>Electric kWh</t>
  </si>
  <si>
    <t>Gas therms</t>
  </si>
  <si>
    <t>Total Meters</t>
  </si>
  <si>
    <t>Electric kWh %</t>
  </si>
  <si>
    <t>Gas therms %</t>
  </si>
  <si>
    <t>O&amp;M Escalation</t>
  </si>
  <si>
    <t>Revenue Protection</t>
  </si>
  <si>
    <t>Meter Distribution</t>
  </si>
  <si>
    <t>Percent of Total</t>
  </si>
  <si>
    <t>Rates Department</t>
  </si>
  <si>
    <t>Modeling Rates</t>
  </si>
  <si>
    <t>Customer Growth Rate</t>
  </si>
  <si>
    <t>Adjustable Assumptions</t>
  </si>
  <si>
    <t>Engineering</t>
  </si>
  <si>
    <t>Problem Customers</t>
  </si>
  <si>
    <t>Distribution Optimization</t>
  </si>
  <si>
    <t>Commercial/Industrial (Rate 025 not represented)</t>
  </si>
  <si>
    <t>Obtain Special Read</t>
  </si>
  <si>
    <t>CVR</t>
  </si>
  <si>
    <t>.</t>
  </si>
  <si>
    <t>Replace Interval Meters</t>
  </si>
  <si>
    <t>Collections</t>
  </si>
  <si>
    <t>Write-Off Reductions</t>
  </si>
  <si>
    <t>Back-Off Expenses</t>
  </si>
  <si>
    <t>Estimated Bills</t>
  </si>
  <si>
    <t>False Positives (NOP)</t>
  </si>
  <si>
    <t>Stopped Meters</t>
  </si>
  <si>
    <t>Theft and Diversion</t>
  </si>
  <si>
    <t>Slow Run or Failed Meters</t>
  </si>
  <si>
    <t>Customer</t>
  </si>
  <si>
    <t>Annual Customer Cost Savings AMI</t>
  </si>
  <si>
    <t>Web Interface for Interval Data</t>
  </si>
  <si>
    <t>Privacy</t>
  </si>
  <si>
    <t>Fewer Avista employees on customer property</t>
  </si>
  <si>
    <t>Outage Restoration</t>
  </si>
  <si>
    <t>Reduced Outage Hours due to OMT integration</t>
  </si>
  <si>
    <t>Disconnect/Reconnect</t>
  </si>
  <si>
    <t>Reduced Time for reconnect after payment</t>
  </si>
  <si>
    <t>Reduced Reconnect Fee</t>
  </si>
  <si>
    <t>Energy Efficiency</t>
  </si>
  <si>
    <t>CVR Energy usage reduction</t>
  </si>
  <si>
    <t>Energy Savings due to better understanding of energy usage</t>
  </si>
  <si>
    <t>Customer Experience</t>
  </si>
  <si>
    <t>Better information during high bill inquiries</t>
  </si>
  <si>
    <t>Billing Accuracy</t>
  </si>
  <si>
    <t>Elimination of estimated reads</t>
  </si>
  <si>
    <t>faster open/close/transfer of service</t>
  </si>
  <si>
    <t>disconnect while home is vacant (landlords)</t>
  </si>
  <si>
    <t>More timely energy usage information</t>
  </si>
  <si>
    <t>Demand Response (future)</t>
  </si>
  <si>
    <t>Billing Options</t>
  </si>
  <si>
    <t>Text Alerts based on personal energy budget</t>
  </si>
  <si>
    <t>Improved Estimated Restoration Times during outages</t>
  </si>
  <si>
    <t>Flexible Billing Schedules</t>
  </si>
  <si>
    <t>Pre-pay programs (future)</t>
  </si>
  <si>
    <t>Time of use rate discounts (Future, e.g. night for Electric Vehicles)</t>
  </si>
  <si>
    <t>OSM</t>
  </si>
  <si>
    <t>Outage Calls</t>
  </si>
  <si>
    <t>Service Remote Switching</t>
  </si>
  <si>
    <t>Total AMI Benefit (for project comparison only)</t>
  </si>
  <si>
    <t>One time</t>
  </si>
  <si>
    <t>Permanent Reduction of Annual Cost</t>
  </si>
  <si>
    <t>Re-deployment of Annual Cost</t>
  </si>
  <si>
    <t>Avoided Annual Cost</t>
  </si>
  <si>
    <t>Revenue Shift</t>
  </si>
  <si>
    <t>1st year %</t>
  </si>
  <si>
    <t>For ten years 2016-2025</t>
  </si>
  <si>
    <t xml:space="preserve">Additional Book Depreciation </t>
  </si>
  <si>
    <t>Accrual Reduction</t>
  </si>
  <si>
    <t>Exp</t>
  </si>
  <si>
    <t>DFIT</t>
  </si>
  <si>
    <t>Amort</t>
  </si>
  <si>
    <t>Depr</t>
  </si>
  <si>
    <t xml:space="preserve">Depr </t>
  </si>
  <si>
    <t>Value of old</t>
  </si>
  <si>
    <t>*manually add into the financial model</t>
  </si>
  <si>
    <t>Operational Savings</t>
  </si>
  <si>
    <t>Customer Direct Savings</t>
  </si>
  <si>
    <t>Gap Plus</t>
  </si>
  <si>
    <t>Gap</t>
  </si>
  <si>
    <t>Operating Expense</t>
  </si>
  <si>
    <t>Capital Investment</t>
  </si>
  <si>
    <t>Remote Rapid Connect</t>
  </si>
  <si>
    <t>Energy Theft and Diversion</t>
  </si>
  <si>
    <t>Utility Studies</t>
  </si>
  <si>
    <t>Customer Outage Management</t>
  </si>
  <si>
    <t>After Hours Fees</t>
  </si>
  <si>
    <t xml:space="preserve"> LifeCycle Years</t>
  </si>
  <si>
    <t>Direct Customer Benefit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</si>
</sst>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0\ ;\(#,##0\)"/>
    <numFmt numFmtId="165" formatCode="0.0000%"/>
    <numFmt numFmtId="166" formatCode="0.00000"/>
    <numFmt numFmtId="167" formatCode="0.0000000"/>
    <numFmt numFmtId="168" formatCode="&quot;$&quot;#,##0.00000"/>
    <numFmt numFmtId="169" formatCode="_(* #,##0_);_(* \(#,##0\);_(* &quot;-&quot;??_);_(@_)"/>
    <numFmt numFmtId="170" formatCode="_(&quot;$&quot;* #,##0_);_(&quot;$&quot;* \(#,##0\);_(&quot;$&quot;* &quot;-&quot;??_);_(@_)"/>
    <numFmt numFmtId="171" formatCode="&quot;$&quot;#,##0.000_);[Red]\(&quot;$&quot;#,##0.000\)"/>
    <numFmt numFmtId="172" formatCode="0.0%"/>
    <numFmt numFmtId="173" formatCode="_(* #,##0.0_);_(* \(#,##0.0\);_(* &quot;-&quot;??_);_(@_)"/>
    <numFmt numFmtId="174" formatCode="0.000%"/>
    <numFmt numFmtId="175" formatCode="#,##0.000\ ;\(#,##0.000\)"/>
    <numFmt numFmtId="176" formatCode="#,##0.00\ ;\(#,##0.00\)"/>
    <numFmt numFmtId="177" formatCode="#,##0.00000\ ;\(#,##0.00000\)"/>
    <numFmt numFmtId="178" formatCode="#,##0.000000\ ;\(#,##0.000000\)"/>
    <numFmt numFmtId="179" formatCode="_(* #,##0.0000_);_(* \(#,##0.0000\);_(* &quot;-&quot;??_);_(@_)"/>
    <numFmt numFmtId="180" formatCode="#,##0.0000\ ;\(#,##0.0000\)"/>
    <numFmt numFmtId="181" formatCode="[$-409]d/mmm/yy;@"/>
  </numFmts>
  <fonts count="65">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12"/>
      <name val="Courier"/>
      <family val="3"/>
    </font>
    <font>
      <b/>
      <sz val="8"/>
      <color indexed="81"/>
      <name val="Tahoma"/>
      <family val="2"/>
    </font>
    <font>
      <sz val="12"/>
      <name val="Courier"/>
      <family val="3"/>
    </font>
    <font>
      <sz val="12"/>
      <name val="Courier"/>
      <family val="3"/>
    </font>
    <font>
      <b/>
      <sz val="11"/>
      <color theme="1"/>
      <name val="Calibri"/>
      <family val="2"/>
      <scheme val="minor"/>
    </font>
    <font>
      <sz val="11"/>
      <color theme="0"/>
      <name val="Calibri"/>
      <family val="2"/>
      <scheme val="minor"/>
    </font>
    <font>
      <b/>
      <sz val="12"/>
      <color theme="0"/>
      <name val="Calibri"/>
      <family val="2"/>
      <scheme val="minor"/>
    </font>
    <font>
      <sz val="10"/>
      <name val="MS Sans Serif"/>
      <family val="2"/>
    </font>
    <font>
      <sz val="10"/>
      <name val="Arial"/>
      <family val="2"/>
    </font>
    <font>
      <b/>
      <sz val="12"/>
      <color theme="1"/>
      <name val="Calibri"/>
      <family val="2"/>
      <scheme val="minor"/>
    </font>
    <font>
      <sz val="12"/>
      <name val="Calibri"/>
      <family val="2"/>
      <scheme val="minor"/>
    </font>
    <font>
      <b/>
      <sz val="14"/>
      <name val="Calibri"/>
      <family val="2"/>
      <scheme val="minor"/>
    </font>
    <font>
      <b/>
      <sz val="12"/>
      <name val="Calibri"/>
      <family val="2"/>
      <scheme val="minor"/>
    </font>
    <font>
      <b/>
      <sz val="16"/>
      <name val="Calibri"/>
      <family val="2"/>
      <scheme val="minor"/>
    </font>
    <font>
      <sz val="12"/>
      <color theme="1"/>
      <name val="Calibri"/>
      <family val="2"/>
      <scheme val="minor"/>
    </font>
    <font>
      <sz val="9"/>
      <name val="Calibri"/>
      <family val="2"/>
      <scheme val="minor"/>
    </font>
    <font>
      <b/>
      <sz val="16"/>
      <color theme="0"/>
      <name val="Calibri"/>
      <family val="2"/>
      <scheme val="minor"/>
    </font>
    <font>
      <b/>
      <sz val="22"/>
      <name val="Calibri"/>
      <family val="2"/>
      <scheme val="minor"/>
    </font>
    <font>
      <sz val="12"/>
      <name val="Courier"/>
      <family val="3"/>
    </font>
    <font>
      <b/>
      <sz val="11"/>
      <color indexed="81"/>
      <name val="Tahoma"/>
      <family val="2"/>
    </font>
    <font>
      <sz val="11"/>
      <color indexed="81"/>
      <name val="Tahoma"/>
      <family val="2"/>
    </font>
    <font>
      <b/>
      <sz val="12"/>
      <color indexed="81"/>
      <name val="Tahoma"/>
      <family val="2"/>
    </font>
    <font>
      <sz val="12"/>
      <color indexed="81"/>
      <name val="Tahoma"/>
      <family val="2"/>
    </font>
    <font>
      <sz val="12"/>
      <color theme="0"/>
      <name val="Calibri"/>
      <family val="2"/>
      <scheme val="minor"/>
    </font>
    <font>
      <b/>
      <sz val="10"/>
      <color indexed="81"/>
      <name val="Tahoma"/>
      <family val="2"/>
    </font>
    <font>
      <sz val="12"/>
      <name val="Calibri"/>
      <family val="2"/>
    </font>
    <font>
      <sz val="9"/>
      <color indexed="81"/>
      <name val="Tahoma"/>
      <family val="2"/>
    </font>
    <font>
      <sz val="11"/>
      <color rgb="FF9C0006"/>
      <name val="Calibri"/>
      <family val="2"/>
      <scheme val="minor"/>
    </font>
    <font>
      <sz val="11"/>
      <color rgb="FF3F3F76"/>
      <name val="Calibri"/>
      <family val="2"/>
      <scheme val="minor"/>
    </font>
    <font>
      <b/>
      <sz val="14"/>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2"/>
      <color rgb="FFFF0000"/>
      <name val="Calibri"/>
      <family val="2"/>
      <scheme val="minor"/>
    </font>
    <font>
      <u/>
      <sz val="11"/>
      <color theme="10"/>
      <name val="Calibri"/>
      <family val="2"/>
    </font>
    <font>
      <sz val="12"/>
      <name val="Courier"/>
      <family val="3"/>
    </font>
    <font>
      <b/>
      <sz val="9"/>
      <color indexed="81"/>
      <name val="Tahoma"/>
      <family val="2"/>
    </font>
    <font>
      <sz val="12"/>
      <name val="Courier"/>
      <family val="3"/>
    </font>
    <font>
      <sz val="14"/>
      <color theme="1"/>
      <name val="Calibri"/>
      <family val="2"/>
      <scheme val="minor"/>
    </font>
    <font>
      <sz val="14"/>
      <name val="Calibri"/>
      <family val="2"/>
      <scheme val="minor"/>
    </font>
  </fonts>
  <fills count="48">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theme="0"/>
        <bgColor indexed="64"/>
      </patternFill>
    </fill>
    <fill>
      <patternFill patternType="solid">
        <fgColor theme="4"/>
      </patternFill>
    </fill>
    <fill>
      <patternFill patternType="solid">
        <fgColor theme="4" tint="0.59999389629810485"/>
        <bgColor indexed="65"/>
      </patternFill>
    </fill>
    <fill>
      <patternFill patternType="solid">
        <fgColor theme="6" tint="0.79998168889431442"/>
        <bgColor indexed="65"/>
      </patternFill>
    </fill>
    <fill>
      <patternFill patternType="solid">
        <fgColor theme="3"/>
        <bgColor indexed="64"/>
      </patternFill>
    </fill>
    <fill>
      <patternFill patternType="solid">
        <fgColor rgb="FFFFFF00"/>
        <bgColor indexed="64"/>
      </patternFill>
    </fill>
    <fill>
      <patternFill patternType="solid">
        <fgColor theme="3" tint="0.39997558519241921"/>
        <bgColor indexed="64"/>
      </patternFill>
    </fill>
    <fill>
      <patternFill patternType="solid">
        <fgColor theme="7"/>
      </patternFill>
    </fill>
    <fill>
      <patternFill patternType="solid">
        <fgColor rgb="FFFFFFCC"/>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4" tint="0.39997558519241921"/>
        <bgColor indexed="65"/>
      </patternFill>
    </fill>
    <fill>
      <patternFill patternType="solid">
        <fgColor theme="4" tint="0.79998168889431442"/>
        <bgColor indexed="65"/>
      </patternFill>
    </fill>
    <fill>
      <patternFill patternType="solid">
        <fgColor rgb="FFFFC7CE"/>
      </patternFill>
    </fill>
    <fill>
      <patternFill patternType="solid">
        <fgColor rgb="FFFFCC99"/>
      </patternFill>
    </fill>
    <fill>
      <patternFill patternType="solid">
        <fgColor theme="1"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9">
    <border>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2">
    <xf numFmtId="0" fontId="0" fillId="0" borderId="0"/>
    <xf numFmtId="8" fontId="15" fillId="0" borderId="0" applyFont="0" applyFill="0" applyBorder="0" applyAlignment="0" applyProtection="0"/>
    <xf numFmtId="43" fontId="18" fillId="0" borderId="0" applyFont="0" applyFill="0" applyBorder="0" applyAlignment="0" applyProtection="0"/>
    <xf numFmtId="9" fontId="19" fillId="0" borderId="0" applyFont="0" applyFill="0" applyBorder="0" applyAlignment="0" applyProtection="0"/>
    <xf numFmtId="0" fontId="21" fillId="5" borderId="0" applyNumberFormat="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4" fillId="0" borderId="0"/>
    <xf numFmtId="0" fontId="23" fillId="0" borderId="0"/>
    <xf numFmtId="0" fontId="24" fillId="0" borderId="0"/>
    <xf numFmtId="43" fontId="16" fillId="0" borderId="0" applyFont="0" applyFill="0" applyBorder="0" applyAlignment="0" applyProtection="0"/>
    <xf numFmtId="9" fontId="16"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2" fillId="6" borderId="0" applyNumberFormat="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0" borderId="0"/>
    <xf numFmtId="9" fontId="12" fillId="0" borderId="0" applyFont="0" applyFill="0" applyBorder="0" applyAlignment="0" applyProtection="0"/>
    <xf numFmtId="0" fontId="21" fillId="11" borderId="0" applyNumberFormat="0" applyBorder="0" applyAlignment="0" applyProtection="0"/>
    <xf numFmtId="0" fontId="34" fillId="12" borderId="30" applyNumberFormat="0" applyFont="0" applyAlignment="0" applyProtection="0"/>
    <xf numFmtId="0" fontId="11" fillId="13" borderId="0" applyNumberFormat="0" applyBorder="0" applyAlignment="0" applyProtection="0"/>
    <xf numFmtId="0" fontId="21" fillId="14" borderId="0" applyNumberFormat="0" applyBorder="0" applyAlignment="0" applyProtection="0"/>
    <xf numFmtId="0" fontId="11" fillId="15" borderId="0" applyNumberFormat="0" applyBorder="0" applyAlignment="0" applyProtection="0"/>
    <xf numFmtId="0" fontId="21" fillId="16" borderId="0" applyNumberFormat="0" applyBorder="0" applyAlignment="0" applyProtection="0"/>
    <xf numFmtId="0" fontId="16" fillId="0" borderId="0"/>
    <xf numFmtId="0" fontId="43" fillId="18" borderId="0" applyNumberFormat="0" applyBorder="0" applyAlignment="0" applyProtection="0"/>
    <xf numFmtId="0" fontId="44" fillId="19" borderId="31" applyNumberFormat="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46" fillId="0" borderId="0" applyNumberFormat="0" applyFill="0" applyBorder="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24" borderId="0" applyNumberFormat="0" applyBorder="0" applyAlignment="0" applyProtection="0"/>
    <xf numFmtId="0" fontId="51" fillId="25" borderId="0" applyNumberFormat="0" applyBorder="0" applyAlignment="0" applyProtection="0"/>
    <xf numFmtId="0" fontId="52" fillId="26" borderId="35" applyNumberFormat="0" applyAlignment="0" applyProtection="0"/>
    <xf numFmtId="0" fontId="53" fillId="26" borderId="31" applyNumberFormat="0" applyAlignment="0" applyProtection="0"/>
    <xf numFmtId="0" fontId="54" fillId="0" borderId="36" applyNumberFormat="0" applyFill="0" applyAlignment="0" applyProtection="0"/>
    <xf numFmtId="0" fontId="55" fillId="27" borderId="37"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38" applyNumberFormat="0" applyFill="0" applyAlignment="0" applyProtection="0"/>
    <xf numFmtId="0" fontId="21"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9" fillId="33" borderId="0" applyNumberFormat="0" applyBorder="0" applyAlignment="0" applyProtection="0"/>
    <xf numFmtId="0" fontId="21" fillId="34" borderId="0" applyNumberFormat="0" applyBorder="0" applyAlignment="0" applyProtection="0"/>
    <xf numFmtId="0" fontId="9" fillId="35" borderId="0" applyNumberFormat="0" applyBorder="0" applyAlignment="0" applyProtection="0"/>
    <xf numFmtId="0" fontId="21" fillId="36" borderId="0" applyNumberFormat="0" applyBorder="0" applyAlignment="0" applyProtection="0"/>
    <xf numFmtId="0" fontId="9"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21" fillId="42" borderId="0" applyNumberFormat="0" applyBorder="0" applyAlignment="0" applyProtection="0"/>
    <xf numFmtId="0" fontId="9" fillId="0" borderId="0"/>
    <xf numFmtId="181" fontId="9" fillId="0" borderId="0"/>
    <xf numFmtId="0" fontId="9" fillId="0" borderId="0"/>
    <xf numFmtId="181" fontId="9" fillId="0" borderId="0"/>
    <xf numFmtId="44" fontId="23" fillId="0" borderId="0" applyFont="0" applyFill="0" applyBorder="0" applyAlignment="0" applyProtection="0"/>
    <xf numFmtId="0" fontId="9" fillId="17"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2" borderId="30" applyNumberFormat="0" applyFon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37" borderId="0" applyNumberFormat="0" applyBorder="0" applyAlignment="0" applyProtection="0"/>
    <xf numFmtId="0" fontId="9" fillId="15" borderId="0" applyNumberFormat="0" applyBorder="0" applyAlignment="0" applyProtection="0"/>
    <xf numFmtId="9" fontId="23" fillId="0" borderId="0" applyFont="0" applyFill="0" applyBorder="0" applyAlignment="0" applyProtection="0"/>
    <xf numFmtId="0" fontId="8" fillId="0" borderId="0"/>
    <xf numFmtId="0" fontId="5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xf numFmtId="0" fontId="24"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 fillId="0" borderId="0"/>
    <xf numFmtId="43" fontId="24" fillId="0" borderId="0" applyFont="0" applyFill="0" applyBorder="0" applyAlignment="0" applyProtection="0"/>
    <xf numFmtId="44" fontId="24" fillId="0" borderId="0" applyFont="0" applyFill="0" applyBorder="0" applyAlignment="0" applyProtection="0"/>
    <xf numFmtId="0" fontId="16" fillId="0" borderId="0"/>
    <xf numFmtId="43" fontId="16" fillId="0" borderId="0" applyFont="0" applyFill="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5" borderId="0" applyNumberFormat="0" applyBorder="0" applyAlignment="0" applyProtection="0"/>
    <xf numFmtId="0" fontId="5" fillId="37"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8" fontId="15" fillId="0" borderId="0" applyFont="0" applyFill="0" applyBorder="0" applyAlignment="0" applyProtection="0"/>
    <xf numFmtId="9" fontId="1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6" fillId="12" borderId="30" applyNumberFormat="0" applyFont="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81" fontId="5" fillId="0" borderId="0"/>
    <xf numFmtId="0" fontId="5" fillId="0" borderId="0"/>
    <xf numFmtId="181" fontId="5" fillId="0" borderId="0"/>
    <xf numFmtId="0" fontId="5" fillId="17"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12" borderId="30" applyNumberFormat="0" applyFont="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37" borderId="0" applyNumberFormat="0" applyBorder="0" applyAlignment="0" applyProtection="0"/>
    <xf numFmtId="0" fontId="5" fillId="15" borderId="0" applyNumberFormat="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 fillId="0" borderId="0"/>
    <xf numFmtId="44" fontId="3"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60" fillId="0" borderId="0"/>
    <xf numFmtId="8" fontId="15"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16"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81" fontId="3" fillId="0" borderId="0"/>
    <xf numFmtId="0" fontId="3" fillId="0" borderId="0"/>
    <xf numFmtId="181" fontId="3" fillId="0" borderId="0"/>
    <xf numFmtId="0" fontId="3" fillId="17"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37"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81" fontId="3" fillId="0" borderId="0"/>
    <xf numFmtId="0" fontId="3" fillId="0" borderId="0"/>
    <xf numFmtId="181" fontId="3" fillId="0" borderId="0"/>
    <xf numFmtId="0" fontId="3" fillId="17"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37"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6" fillId="0" borderId="0"/>
    <xf numFmtId="8" fontId="15"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16"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62" fillId="0" borderId="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22" fillId="5" borderId="25" xfId="4" applyFont="1" applyBorder="1" applyAlignment="1">
      <alignment horizontal="center" wrapText="1"/>
    </xf>
    <xf numFmtId="0" fontId="22" fillId="5" borderId="26" xfId="4" applyFont="1" applyBorder="1" applyAlignment="1">
      <alignment horizontal="center" wrapText="1"/>
    </xf>
    <xf numFmtId="0" fontId="22" fillId="5" borderId="27" xfId="4" applyFont="1" applyBorder="1" applyAlignment="1">
      <alignment horizontal="center" wrapText="1"/>
    </xf>
    <xf numFmtId="0" fontId="25" fillId="6" borderId="25" xfId="25" applyFont="1" applyBorder="1"/>
    <xf numFmtId="0" fontId="25" fillId="6" borderId="26" xfId="25" applyFont="1" applyBorder="1"/>
    <xf numFmtId="6" fontId="25" fillId="6" borderId="26" xfId="25" applyNumberFormat="1" applyFont="1" applyBorder="1"/>
    <xf numFmtId="0" fontId="26" fillId="0" borderId="0" xfId="0" applyFont="1"/>
    <xf numFmtId="0" fontId="26" fillId="0" borderId="0" xfId="0" applyFont="1" applyAlignment="1">
      <alignment horizontal="center"/>
    </xf>
    <xf numFmtId="6" fontId="26" fillId="0" borderId="0" xfId="0" applyNumberFormat="1" applyFont="1" applyAlignment="1">
      <alignment horizontal="center"/>
    </xf>
    <xf numFmtId="169" fontId="26" fillId="0" borderId="0" xfId="2" applyNumberFormat="1" applyFont="1" applyBorder="1"/>
    <xf numFmtId="172" fontId="26" fillId="0" borderId="0" xfId="3" applyNumberFormat="1" applyFont="1" applyBorder="1" applyAlignment="1">
      <alignment horizontal="center"/>
    </xf>
    <xf numFmtId="0" fontId="26" fillId="0" borderId="20" xfId="0" applyFont="1" applyBorder="1"/>
    <xf numFmtId="0" fontId="26" fillId="0" borderId="0" xfId="0" applyFont="1"/>
    <xf numFmtId="9" fontId="26" fillId="0" borderId="0" xfId="3" applyFont="1"/>
    <xf numFmtId="6" fontId="26" fillId="0" borderId="0" xfId="1" applyNumberFormat="1" applyFont="1"/>
    <xf numFmtId="0" fontId="29" fillId="0" borderId="0" xfId="0" applyFont="1"/>
    <xf numFmtId="0" fontId="28" fillId="0" borderId="0" xfId="0" applyFont="1"/>
    <xf numFmtId="0" fontId="28" fillId="0" borderId="23" xfId="0" applyFont="1" applyBorder="1"/>
    <xf numFmtId="0" fontId="26" fillId="0" borderId="0" xfId="0" applyFont="1" applyBorder="1"/>
    <xf numFmtId="0" fontId="26" fillId="0" borderId="23" xfId="0" applyFont="1" applyBorder="1"/>
    <xf numFmtId="0" fontId="26" fillId="0" borderId="24" xfId="0" applyFont="1" applyBorder="1"/>
    <xf numFmtId="6" fontId="26" fillId="0" borderId="23" xfId="0" applyNumberFormat="1" applyFont="1" applyBorder="1"/>
    <xf numFmtId="6" fontId="26" fillId="0" borderId="24" xfId="0" applyNumberFormat="1" applyFont="1" applyBorder="1"/>
    <xf numFmtId="0" fontId="26" fillId="4" borderId="0" xfId="0" applyFont="1" applyFill="1" applyBorder="1"/>
    <xf numFmtId="0" fontId="28" fillId="0" borderId="0" xfId="0" applyFont="1" applyBorder="1"/>
    <xf numFmtId="0" fontId="26" fillId="0" borderId="29" xfId="0" applyFont="1" applyBorder="1" applyAlignment="1">
      <alignment horizontal="center"/>
    </xf>
    <xf numFmtId="6" fontId="26" fillId="0" borderId="23" xfId="1" applyNumberFormat="1" applyFont="1" applyBorder="1"/>
    <xf numFmtId="164" fontId="26" fillId="0" borderId="0" xfId="0" applyNumberFormat="1" applyFont="1" applyAlignment="1">
      <alignment horizontal="left"/>
    </xf>
    <xf numFmtId="164" fontId="26" fillId="0" borderId="0" xfId="0" applyNumberFormat="1" applyFont="1"/>
    <xf numFmtId="10" fontId="26" fillId="0" borderId="0" xfId="0" applyNumberFormat="1" applyFont="1"/>
    <xf numFmtId="10" fontId="26" fillId="3" borderId="0" xfId="0" applyNumberFormat="1" applyFont="1" applyFill="1"/>
    <xf numFmtId="165" fontId="26" fillId="0" borderId="0" xfId="0" applyNumberFormat="1" applyFont="1"/>
    <xf numFmtId="3" fontId="26" fillId="0" borderId="0" xfId="0" applyNumberFormat="1" applyFont="1"/>
    <xf numFmtId="165" fontId="26" fillId="3" borderId="0" xfId="0" applyNumberFormat="1" applyFont="1" applyFill="1"/>
    <xf numFmtId="14" fontId="26" fillId="0" borderId="0" xfId="0" applyNumberFormat="1" applyFont="1"/>
    <xf numFmtId="164" fontId="26" fillId="0" borderId="0" xfId="0" applyNumberFormat="1" applyFont="1" applyProtection="1">
      <protection locked="0"/>
    </xf>
    <xf numFmtId="164" fontId="26" fillId="3" borderId="0" xfId="0" applyNumberFormat="1" applyFont="1" applyFill="1"/>
    <xf numFmtId="165" fontId="26" fillId="0" borderId="0" xfId="0" applyNumberFormat="1" applyFont="1" applyAlignment="1">
      <alignment horizontal="fill"/>
    </xf>
    <xf numFmtId="164" fontId="26" fillId="0" borderId="1" xfId="0" applyNumberFormat="1" applyFont="1" applyBorder="1"/>
    <xf numFmtId="164" fontId="26" fillId="0" borderId="3" xfId="0" applyNumberFormat="1" applyFont="1" applyBorder="1"/>
    <xf numFmtId="164" fontId="26" fillId="0" borderId="4" xfId="0" applyNumberFormat="1" applyFont="1" applyBorder="1"/>
    <xf numFmtId="164" fontId="26" fillId="0" borderId="5" xfId="0" applyNumberFormat="1" applyFont="1" applyBorder="1"/>
    <xf numFmtId="164" fontId="26" fillId="0" borderId="0" xfId="0" applyNumberFormat="1" applyFont="1" applyAlignment="1">
      <alignment horizontal="right"/>
    </xf>
    <xf numFmtId="164" fontId="26" fillId="0" borderId="6" xfId="0" applyNumberFormat="1" applyFont="1" applyBorder="1"/>
    <xf numFmtId="164" fontId="26" fillId="0" borderId="0" xfId="0" applyNumberFormat="1" applyFont="1" applyBorder="1"/>
    <xf numFmtId="164" fontId="26" fillId="0" borderId="7" xfId="0" applyNumberFormat="1" applyFont="1" applyBorder="1"/>
    <xf numFmtId="9" fontId="26" fillId="0" borderId="0" xfId="0" applyNumberFormat="1" applyFont="1"/>
    <xf numFmtId="164" fontId="26" fillId="0" borderId="8" xfId="0" applyNumberFormat="1" applyFont="1" applyBorder="1"/>
    <xf numFmtId="164" fontId="26" fillId="0" borderId="9" xfId="0" applyNumberFormat="1" applyFont="1" applyBorder="1"/>
    <xf numFmtId="10" fontId="26" fillId="0" borderId="0" xfId="0" applyNumberFormat="1" applyFont="1" applyProtection="1">
      <protection locked="0"/>
    </xf>
    <xf numFmtId="164" fontId="26" fillId="0" borderId="16" xfId="0" applyNumberFormat="1" applyFont="1" applyBorder="1"/>
    <xf numFmtId="164" fontId="26" fillId="0" borderId="17" xfId="0" applyNumberFormat="1" applyFont="1" applyBorder="1"/>
    <xf numFmtId="164" fontId="26" fillId="0" borderId="18" xfId="0" applyNumberFormat="1" applyFont="1" applyBorder="1"/>
    <xf numFmtId="8" fontId="26" fillId="0" borderId="19" xfId="1" applyFont="1" applyBorder="1"/>
    <xf numFmtId="164" fontId="26" fillId="0" borderId="20" xfId="0" applyNumberFormat="1" applyFont="1" applyBorder="1"/>
    <xf numFmtId="164" fontId="26" fillId="0" borderId="21" xfId="0" applyNumberFormat="1" applyFont="1" applyBorder="1"/>
    <xf numFmtId="164" fontId="26" fillId="0" borderId="2" xfId="0" applyNumberFormat="1" applyFont="1" applyBorder="1"/>
    <xf numFmtId="164" fontId="26" fillId="0" borderId="0" xfId="0" applyNumberFormat="1" applyFont="1" applyAlignment="1">
      <alignment horizontal="center"/>
    </xf>
    <xf numFmtId="164" fontId="31" fillId="0" borderId="0" xfId="0" applyNumberFormat="1" applyFont="1" applyAlignment="1">
      <alignment horizontal="center"/>
    </xf>
    <xf numFmtId="3" fontId="26" fillId="0" borderId="0" xfId="0" applyNumberFormat="1" applyFont="1" applyAlignment="1">
      <alignment horizontal="center"/>
    </xf>
    <xf numFmtId="164" fontId="26" fillId="0" borderId="10" xfId="0" applyNumberFormat="1" applyFont="1" applyBorder="1"/>
    <xf numFmtId="3" fontId="26" fillId="0" borderId="11" xfId="0" applyNumberFormat="1" applyFont="1" applyBorder="1"/>
    <xf numFmtId="164" fontId="26" fillId="0" borderId="12" xfId="0" applyNumberFormat="1" applyFont="1" applyBorder="1"/>
    <xf numFmtId="164" fontId="26" fillId="0" borderId="0" xfId="0" applyNumberFormat="1" applyFont="1" applyBorder="1" applyAlignment="1">
      <alignment horizontal="left"/>
    </xf>
    <xf numFmtId="10" fontId="26" fillId="0" borderId="13" xfId="0" applyNumberFormat="1" applyFont="1" applyBorder="1"/>
    <xf numFmtId="164" fontId="26" fillId="0" borderId="13" xfId="0" applyNumberFormat="1" applyFont="1" applyBorder="1"/>
    <xf numFmtId="0" fontId="26" fillId="0" borderId="11" xfId="0" applyFont="1" applyBorder="1"/>
    <xf numFmtId="164" fontId="26" fillId="0" borderId="14" xfId="0" applyNumberFormat="1" applyFont="1" applyBorder="1"/>
    <xf numFmtId="0" fontId="26" fillId="0" borderId="2" xfId="0" applyFont="1" applyBorder="1"/>
    <xf numFmtId="3" fontId="26" fillId="0" borderId="15" xfId="0" applyNumberFormat="1" applyFont="1" applyBorder="1"/>
    <xf numFmtId="168" fontId="26" fillId="0" borderId="15" xfId="0" applyNumberFormat="1" applyFont="1" applyBorder="1"/>
    <xf numFmtId="164" fontId="26" fillId="0" borderId="0" xfId="0" applyNumberFormat="1" applyFont="1" applyAlignment="1">
      <alignment horizontal="fill"/>
    </xf>
    <xf numFmtId="10" fontId="26" fillId="0" borderId="0" xfId="0" applyNumberFormat="1" applyFont="1" applyAlignment="1">
      <alignment horizontal="center"/>
    </xf>
    <xf numFmtId="167" fontId="26" fillId="0" borderId="0" xfId="0" applyNumberFormat="1" applyFont="1"/>
    <xf numFmtId="166" fontId="26" fillId="0" borderId="0" xfId="0" applyNumberFormat="1" applyFont="1"/>
    <xf numFmtId="9" fontId="26" fillId="0" borderId="19" xfId="3" applyFont="1" applyBorder="1" applyAlignment="1">
      <alignment horizontal="center"/>
    </xf>
    <xf numFmtId="169" fontId="26" fillId="0" borderId="23" xfId="2" applyNumberFormat="1" applyFont="1" applyBorder="1"/>
    <xf numFmtId="169" fontId="26" fillId="0" borderId="0" xfId="0" applyNumberFormat="1" applyFont="1" applyBorder="1"/>
    <xf numFmtId="172" fontId="26" fillId="0" borderId="20" xfId="3" applyNumberFormat="1" applyFont="1" applyBorder="1" applyAlignment="1">
      <alignment horizontal="center"/>
    </xf>
    <xf numFmtId="172" fontId="26" fillId="0" borderId="21" xfId="3" applyNumberFormat="1" applyFont="1" applyBorder="1" applyAlignment="1">
      <alignment horizontal="center"/>
    </xf>
    <xf numFmtId="169" fontId="26" fillId="0" borderId="0" xfId="0" applyNumberFormat="1" applyFont="1" applyBorder="1" applyAlignment="1">
      <alignment horizontal="center"/>
    </xf>
    <xf numFmtId="0" fontId="28" fillId="0" borderId="19" xfId="0" applyFont="1" applyBorder="1"/>
    <xf numFmtId="9" fontId="26" fillId="0" borderId="20" xfId="3" applyFont="1" applyBorder="1" applyAlignment="1">
      <alignment horizontal="center"/>
    </xf>
    <xf numFmtId="169" fontId="26" fillId="0" borderId="23" xfId="0" applyNumberFormat="1" applyFont="1" applyBorder="1" applyAlignment="1">
      <alignment horizontal="center"/>
    </xf>
    <xf numFmtId="9" fontId="26" fillId="0" borderId="0" xfId="3" applyFont="1" applyBorder="1" applyAlignment="1">
      <alignment horizontal="center"/>
    </xf>
    <xf numFmtId="169" fontId="26" fillId="0" borderId="24" xfId="0" applyNumberFormat="1" applyFont="1" applyBorder="1"/>
    <xf numFmtId="164" fontId="27" fillId="2" borderId="22" xfId="0" applyNumberFormat="1" applyFont="1" applyFill="1" applyBorder="1" applyAlignment="1">
      <alignment horizontal="center"/>
    </xf>
    <xf numFmtId="164" fontId="29" fillId="2" borderId="22" xfId="0" applyNumberFormat="1" applyFont="1" applyFill="1" applyBorder="1" applyAlignment="1">
      <alignment horizontal="center"/>
    </xf>
    <xf numFmtId="10" fontId="29" fillId="9" borderId="22" xfId="0" applyNumberFormat="1" applyFont="1" applyFill="1" applyBorder="1" applyAlignment="1">
      <alignment horizontal="center"/>
    </xf>
    <xf numFmtId="164" fontId="29" fillId="9" borderId="22" xfId="0" applyNumberFormat="1" applyFont="1" applyFill="1" applyBorder="1" applyAlignment="1">
      <alignment horizontal="center"/>
    </xf>
    <xf numFmtId="164" fontId="26" fillId="0" borderId="0" xfId="0" applyNumberFormat="1" applyFont="1" applyFill="1" applyAlignment="1">
      <alignment horizontal="center"/>
    </xf>
    <xf numFmtId="164" fontId="26" fillId="0" borderId="0" xfId="0" applyNumberFormat="1" applyFont="1" applyFill="1" applyAlignment="1">
      <alignment horizontal="fill"/>
    </xf>
    <xf numFmtId="164" fontId="26" fillId="0" borderId="0" xfId="0" applyNumberFormat="1" applyFont="1" applyFill="1"/>
    <xf numFmtId="0" fontId="26" fillId="0" borderId="0" xfId="0" applyFont="1"/>
    <xf numFmtId="0" fontId="0" fillId="0" borderId="0" xfId="0" applyAlignment="1">
      <alignment horizontal="center"/>
    </xf>
    <xf numFmtId="0" fontId="26" fillId="0" borderId="0" xfId="0" applyFont="1" applyAlignment="1"/>
    <xf numFmtId="0" fontId="26" fillId="0" borderId="0" xfId="0" applyFont="1"/>
    <xf numFmtId="0" fontId="29" fillId="10" borderId="25" xfId="0" applyFont="1" applyFill="1" applyBorder="1" applyAlignment="1">
      <alignment horizontal="right" vertical="center"/>
    </xf>
    <xf numFmtId="172" fontId="32" fillId="8" borderId="26" xfId="3" applyNumberFormat="1" applyFont="1" applyFill="1" applyBorder="1" applyAlignment="1">
      <alignment horizontal="center"/>
    </xf>
    <xf numFmtId="0" fontId="32" fillId="8" borderId="26" xfId="0" applyFont="1" applyFill="1" applyBorder="1" applyAlignment="1">
      <alignment horizontal="center"/>
    </xf>
    <xf numFmtId="0" fontId="32" fillId="8" borderId="27" xfId="0" applyFont="1" applyFill="1" applyBorder="1" applyAlignment="1">
      <alignment horizontal="center"/>
    </xf>
    <xf numFmtId="9" fontId="32" fillId="8" borderId="25" xfId="3" applyFont="1" applyFill="1" applyBorder="1" applyAlignment="1">
      <alignment horizontal="center"/>
    </xf>
    <xf numFmtId="9" fontId="32" fillId="8" borderId="26" xfId="3" applyFont="1" applyFill="1" applyBorder="1" applyAlignment="1">
      <alignment horizontal="center"/>
    </xf>
    <xf numFmtId="0" fontId="26" fillId="0" borderId="0" xfId="0" applyFont="1"/>
    <xf numFmtId="10" fontId="26" fillId="0" borderId="0" xfId="3" applyNumberFormat="1" applyFont="1"/>
    <xf numFmtId="173" fontId="26" fillId="0" borderId="0" xfId="2" applyNumberFormat="1" applyFont="1"/>
    <xf numFmtId="171" fontId="26" fillId="0" borderId="0" xfId="1" applyNumberFormat="1" applyFont="1"/>
    <xf numFmtId="174" fontId="26" fillId="0" borderId="0" xfId="3" applyNumberFormat="1" applyFont="1"/>
    <xf numFmtId="10" fontId="26" fillId="0" borderId="2" xfId="0" applyNumberFormat="1" applyFont="1" applyBorder="1"/>
    <xf numFmtId="3" fontId="26" fillId="0" borderId="2" xfId="0" applyNumberFormat="1" applyFont="1" applyBorder="1"/>
    <xf numFmtId="10" fontId="26" fillId="0" borderId="0" xfId="0" applyNumberFormat="1" applyFont="1" applyBorder="1"/>
    <xf numFmtId="3" fontId="26" fillId="0" borderId="0" xfId="0" applyNumberFormat="1" applyFont="1" applyBorder="1"/>
    <xf numFmtId="175" fontId="26" fillId="0" borderId="0" xfId="0" applyNumberFormat="1" applyFont="1"/>
    <xf numFmtId="9" fontId="26" fillId="0" borderId="0" xfId="3" applyFont="1" applyBorder="1"/>
    <xf numFmtId="0" fontId="33" fillId="4" borderId="10" xfId="0" applyFont="1" applyFill="1" applyBorder="1"/>
    <xf numFmtId="0" fontId="26" fillId="4" borderId="1" xfId="0" applyFont="1" applyFill="1" applyBorder="1"/>
    <xf numFmtId="0" fontId="26" fillId="4" borderId="11" xfId="0" applyFont="1" applyFill="1" applyBorder="1"/>
    <xf numFmtId="0" fontId="26" fillId="4" borderId="12" xfId="0" applyFont="1" applyFill="1" applyBorder="1"/>
    <xf numFmtId="0" fontId="29" fillId="4" borderId="0" xfId="0" applyFont="1" applyFill="1" applyBorder="1"/>
    <xf numFmtId="0" fontId="26" fillId="4" borderId="13" xfId="0" applyFont="1" applyFill="1" applyBorder="1"/>
    <xf numFmtId="0" fontId="22" fillId="5" borderId="22" xfId="4" applyFont="1" applyBorder="1" applyAlignment="1">
      <alignment horizontal="center" wrapText="1"/>
    </xf>
    <xf numFmtId="164" fontId="26" fillId="0" borderId="0" xfId="0" applyNumberFormat="1" applyFont="1" applyFill="1" applyProtection="1">
      <protection locked="0"/>
    </xf>
    <xf numFmtId="164" fontId="11" fillId="0" borderId="0" xfId="33" applyNumberFormat="1" applyFill="1" applyProtection="1">
      <protection locked="0"/>
    </xf>
    <xf numFmtId="164" fontId="11" fillId="0" borderId="2" xfId="33" applyNumberFormat="1" applyFill="1" applyBorder="1" applyProtection="1">
      <protection locked="0"/>
    </xf>
    <xf numFmtId="176" fontId="26" fillId="0" borderId="0" xfId="0" applyNumberFormat="1" applyFont="1"/>
    <xf numFmtId="164" fontId="30" fillId="15" borderId="25" xfId="35" applyNumberFormat="1" applyFont="1" applyBorder="1"/>
    <xf numFmtId="164" fontId="30" fillId="15" borderId="26" xfId="35" applyNumberFormat="1" applyFont="1" applyBorder="1"/>
    <xf numFmtId="164" fontId="39" fillId="14" borderId="22" xfId="34" applyNumberFormat="1" applyFont="1" applyBorder="1"/>
    <xf numFmtId="0" fontId="26" fillId="0" borderId="0" xfId="0" applyFont="1"/>
    <xf numFmtId="10" fontId="32" fillId="10" borderId="26" xfId="2" applyNumberFormat="1" applyFont="1" applyFill="1" applyBorder="1" applyAlignment="1">
      <alignment horizontal="center" vertical="center"/>
    </xf>
    <xf numFmtId="177" fontId="26" fillId="0" borderId="0" xfId="0" applyNumberFormat="1" applyFont="1"/>
    <xf numFmtId="172" fontId="26" fillId="0" borderId="0" xfId="3" applyNumberFormat="1" applyFont="1"/>
    <xf numFmtId="43" fontId="26" fillId="0" borderId="0" xfId="2" applyFont="1"/>
    <xf numFmtId="169" fontId="26" fillId="0" borderId="0" xfId="2" applyNumberFormat="1" applyFont="1"/>
    <xf numFmtId="178" fontId="26" fillId="0" borderId="0" xfId="0" applyNumberFormat="1" applyFont="1"/>
    <xf numFmtId="179" fontId="26" fillId="0" borderId="0" xfId="2" applyNumberFormat="1" applyFont="1"/>
    <xf numFmtId="0" fontId="26" fillId="0" borderId="0" xfId="0" applyFont="1"/>
    <xf numFmtId="6" fontId="26" fillId="0" borderId="24" xfId="1" applyNumberFormat="1" applyFont="1" applyBorder="1" applyAlignment="1">
      <alignment horizontal="center"/>
    </xf>
    <xf numFmtId="6" fontId="26" fillId="0" borderId="21" xfId="1" applyNumberFormat="1" applyFont="1" applyBorder="1" applyAlignment="1">
      <alignment horizontal="center"/>
    </xf>
    <xf numFmtId="172" fontId="26" fillId="0" borderId="0" xfId="3" applyNumberFormat="1" applyFont="1" applyBorder="1"/>
    <xf numFmtId="180" fontId="26" fillId="0" borderId="0" xfId="0" applyNumberFormat="1" applyFont="1"/>
    <xf numFmtId="0" fontId="26" fillId="0" borderId="0" xfId="0" applyFont="1"/>
    <xf numFmtId="0" fontId="26" fillId="0" borderId="0" xfId="0" applyFont="1"/>
    <xf numFmtId="0" fontId="26" fillId="9" borderId="0" xfId="0" applyFont="1" applyFill="1" applyBorder="1"/>
    <xf numFmtId="0" fontId="26" fillId="21" borderId="0" xfId="0" applyFont="1" applyFill="1" applyBorder="1"/>
    <xf numFmtId="0" fontId="26" fillId="22" borderId="0" xfId="0" applyFont="1" applyFill="1" applyBorder="1"/>
    <xf numFmtId="0" fontId="26" fillId="23" borderId="0" xfId="0" applyFont="1" applyFill="1" applyBorder="1"/>
    <xf numFmtId="6" fontId="30" fillId="0" borderId="24" xfId="0" applyNumberFormat="1" applyFont="1" applyBorder="1"/>
    <xf numFmtId="0" fontId="26" fillId="0" borderId="0" xfId="0" applyFont="1" applyFill="1"/>
    <xf numFmtId="9" fontId="25" fillId="6" borderId="25" xfId="25" applyNumberFormat="1" applyFont="1" applyBorder="1"/>
    <xf numFmtId="10" fontId="25" fillId="6" borderId="26" xfId="25" applyNumberFormat="1" applyFont="1" applyBorder="1" applyAlignment="1">
      <alignment horizontal="center"/>
    </xf>
    <xf numFmtId="0" fontId="30" fillId="0" borderId="0" xfId="92" applyFont="1"/>
    <xf numFmtId="0" fontId="30" fillId="21" borderId="0" xfId="92" applyFont="1" applyFill="1"/>
    <xf numFmtId="0" fontId="26" fillId="21" borderId="0" xfId="0" applyFont="1" applyFill="1"/>
    <xf numFmtId="0" fontId="26" fillId="0" borderId="0" xfId="0" applyFont="1" applyAlignment="1">
      <alignment horizontal="center"/>
    </xf>
    <xf numFmtId="6" fontId="25" fillId="6" borderId="22" xfId="25" applyNumberFormat="1" applyFont="1" applyBorder="1" applyAlignment="1">
      <alignment horizontal="center"/>
    </xf>
    <xf numFmtId="0" fontId="26" fillId="0" borderId="28" xfId="0" applyFont="1" applyBorder="1" applyAlignment="1">
      <alignment horizontal="center"/>
    </xf>
    <xf numFmtId="0" fontId="41" fillId="44" borderId="0" xfId="0" applyFont="1" applyFill="1"/>
    <xf numFmtId="6" fontId="26" fillId="0" borderId="0" xfId="1" applyNumberFormat="1" applyFont="1" applyAlignment="1">
      <alignment horizontal="center"/>
    </xf>
    <xf numFmtId="9" fontId="32" fillId="8" borderId="26" xfId="3" applyFont="1" applyFill="1" applyBorder="1" applyAlignment="1">
      <alignment horizontal="center" wrapText="1"/>
    </xf>
    <xf numFmtId="6" fontId="26" fillId="0" borderId="23" xfId="1" applyNumberFormat="1" applyFont="1" applyFill="1" applyBorder="1"/>
    <xf numFmtId="164" fontId="58" fillId="46" borderId="0" xfId="0" applyNumberFormat="1" applyFont="1" applyFill="1"/>
    <xf numFmtId="164" fontId="26" fillId="46" borderId="0" xfId="0" applyNumberFormat="1" applyFont="1" applyFill="1"/>
    <xf numFmtId="164" fontId="26" fillId="46" borderId="2" xfId="0" applyNumberFormat="1" applyFont="1" applyFill="1" applyBorder="1"/>
    <xf numFmtId="164" fontId="26" fillId="21" borderId="0" xfId="0" applyNumberFormat="1" applyFont="1" applyFill="1" applyBorder="1"/>
    <xf numFmtId="164" fontId="26" fillId="21" borderId="2" xfId="0" applyNumberFormat="1" applyFont="1" applyFill="1" applyBorder="1"/>
    <xf numFmtId="164" fontId="26" fillId="23" borderId="0" xfId="0" applyNumberFormat="1" applyFont="1" applyFill="1" applyBorder="1"/>
    <xf numFmtId="164" fontId="26" fillId="23" borderId="2" xfId="0" applyNumberFormat="1" applyFont="1" applyFill="1" applyBorder="1"/>
    <xf numFmtId="10" fontId="26" fillId="0" borderId="0" xfId="3" applyNumberFormat="1" applyFont="1" applyBorder="1" applyAlignment="1">
      <alignment horizontal="center"/>
    </xf>
    <xf numFmtId="6" fontId="25" fillId="6" borderId="25" xfId="25" applyNumberFormat="1" applyFont="1" applyBorder="1"/>
    <xf numFmtId="0" fontId="22" fillId="5" borderId="27" xfId="4" applyFont="1" applyBorder="1" applyAlignment="1">
      <alignment horizontal="center" vertical="center" wrapText="1"/>
    </xf>
    <xf numFmtId="0" fontId="22" fillId="5" borderId="26" xfId="4" applyFont="1" applyBorder="1" applyAlignment="1">
      <alignment horizontal="center" vertical="center" wrapText="1"/>
    </xf>
    <xf numFmtId="0" fontId="22" fillId="5" borderId="25" xfId="4" applyFont="1" applyBorder="1" applyAlignment="1">
      <alignment horizontal="center" vertical="center" wrapText="1"/>
    </xf>
    <xf numFmtId="0" fontId="26" fillId="0" borderId="0" xfId="0" applyFont="1" applyAlignment="1">
      <alignment horizontal="center"/>
    </xf>
    <xf numFmtId="6" fontId="30" fillId="0" borderId="0" xfId="0" applyNumberFormat="1" applyFont="1" applyBorder="1"/>
    <xf numFmtId="0" fontId="30" fillId="0" borderId="0" xfId="0" applyFont="1" applyBorder="1"/>
    <xf numFmtId="0" fontId="30" fillId="0" borderId="24" xfId="0" applyFont="1" applyBorder="1"/>
    <xf numFmtId="6" fontId="30" fillId="0" borderId="0" xfId="1" applyNumberFormat="1" applyFont="1" applyBorder="1"/>
    <xf numFmtId="6" fontId="30" fillId="0" borderId="24" xfId="1" applyNumberFormat="1" applyFont="1" applyBorder="1"/>
    <xf numFmtId="6" fontId="25" fillId="6" borderId="27" xfId="25" applyNumberFormat="1" applyFont="1" applyBorder="1"/>
    <xf numFmtId="6" fontId="26" fillId="0" borderId="24" xfId="1" applyNumberFormat="1" applyFont="1" applyBorder="1"/>
    <xf numFmtId="0" fontId="25" fillId="6" borderId="22" xfId="25" applyFont="1" applyBorder="1" applyAlignment="1">
      <alignment horizontal="center"/>
    </xf>
    <xf numFmtId="0" fontId="1" fillId="0" borderId="0" xfId="489"/>
    <xf numFmtId="44" fontId="0" fillId="0" borderId="0" xfId="490" applyFont="1"/>
    <xf numFmtId="9" fontId="0" fillId="0" borderId="0" xfId="491" applyFont="1"/>
    <xf numFmtId="10" fontId="0" fillId="0" borderId="0" xfId="491" applyNumberFormat="1" applyFont="1"/>
    <xf numFmtId="170" fontId="0" fillId="0" borderId="0" xfId="490" applyNumberFormat="1" applyFont="1"/>
    <xf numFmtId="170" fontId="63" fillId="0" borderId="22" xfId="490" applyNumberFormat="1" applyFont="1" applyBorder="1"/>
    <xf numFmtId="44" fontId="16" fillId="0" borderId="0" xfId="490" applyFont="1"/>
    <xf numFmtId="6" fontId="26" fillId="9" borderId="23" xfId="1" applyNumberFormat="1" applyFont="1" applyFill="1" applyBorder="1"/>
    <xf numFmtId="164" fontId="26" fillId="0" borderId="2" xfId="0" applyNumberFormat="1" applyFont="1" applyFill="1" applyBorder="1"/>
    <xf numFmtId="164" fontId="26" fillId="9" borderId="0" xfId="0" applyNumberFormat="1" applyFont="1" applyFill="1"/>
    <xf numFmtId="164" fontId="39" fillId="43" borderId="0" xfId="0" applyNumberFormat="1" applyFont="1" applyFill="1"/>
    <xf numFmtId="164" fontId="26" fillId="45" borderId="0" xfId="0" applyNumberFormat="1" applyFont="1" applyFill="1" applyBorder="1"/>
    <xf numFmtId="164" fontId="26" fillId="45" borderId="2" xfId="0" applyNumberFormat="1" applyFont="1" applyFill="1" applyBorder="1"/>
    <xf numFmtId="3" fontId="22" fillId="20" borderId="0" xfId="0" applyNumberFormat="1" applyFont="1" applyFill="1"/>
    <xf numFmtId="164" fontId="39" fillId="20" borderId="30" xfId="32" applyNumberFormat="1" applyFont="1" applyFill="1"/>
    <xf numFmtId="0" fontId="26" fillId="0" borderId="0" xfId="0" applyFont="1" applyAlignment="1">
      <alignment horizontal="center"/>
    </xf>
    <xf numFmtId="6" fontId="64" fillId="0" borderId="0" xfId="1" applyNumberFormat="1" applyFont="1" applyAlignment="1">
      <alignment horizontal="center"/>
    </xf>
    <xf numFmtId="172" fontId="26" fillId="0" borderId="0" xfId="175" applyNumberFormat="1" applyFont="1" applyAlignment="1">
      <alignment horizontal="center"/>
    </xf>
    <xf numFmtId="0" fontId="28" fillId="0" borderId="23" xfId="0" applyFont="1" applyFill="1" applyBorder="1" applyAlignment="1"/>
    <xf numFmtId="6" fontId="26" fillId="0" borderId="0" xfId="0" applyNumberFormat="1" applyFont="1" applyAlignment="1"/>
    <xf numFmtId="6" fontId="64" fillId="47" borderId="0" xfId="0" applyNumberFormat="1" applyFont="1" applyFill="1" applyAlignment="1"/>
    <xf numFmtId="164" fontId="39" fillId="43" borderId="0" xfId="0" applyNumberFormat="1" applyFont="1" applyFill="1" applyAlignment="1"/>
    <xf numFmtId="9" fontId="32" fillId="8" borderId="25" xfId="3" applyFont="1" applyFill="1" applyBorder="1" applyAlignment="1">
      <alignment horizontal="center"/>
    </xf>
    <xf numFmtId="9" fontId="32" fillId="8" borderId="27" xfId="3" applyFont="1" applyFill="1" applyBorder="1" applyAlignment="1">
      <alignment horizontal="center" wrapText="1"/>
    </xf>
    <xf numFmtId="9" fontId="32" fillId="10" borderId="27" xfId="3" applyFont="1" applyFill="1" applyBorder="1" applyAlignment="1">
      <alignment horizontal="center" vertical="center"/>
    </xf>
    <xf numFmtId="0" fontId="26" fillId="0" borderId="18" xfId="0" applyFont="1" applyBorder="1" applyAlignment="1">
      <alignment horizontal="center"/>
    </xf>
    <xf numFmtId="6" fontId="26" fillId="0" borderId="24" xfId="0" applyNumberFormat="1" applyFont="1" applyBorder="1" applyAlignment="1">
      <alignment horizontal="center"/>
    </xf>
    <xf numFmtId="0" fontId="26" fillId="0" borderId="24" xfId="0" applyFont="1" applyBorder="1" applyAlignment="1">
      <alignment horizontal="center"/>
    </xf>
    <xf numFmtId="6" fontId="41" fillId="44" borderId="24" xfId="1" applyNumberFormat="1" applyFont="1" applyFill="1" applyBorder="1" applyAlignment="1">
      <alignment horizontal="center"/>
    </xf>
    <xf numFmtId="6" fontId="26" fillId="44" borderId="24" xfId="1" applyNumberFormat="1" applyFont="1" applyFill="1" applyBorder="1" applyAlignment="1">
      <alignment horizontal="center"/>
    </xf>
    <xf numFmtId="0" fontId="28" fillId="0" borderId="16" xfId="0" applyFont="1" applyBorder="1"/>
    <xf numFmtId="0" fontId="26" fillId="0" borderId="18" xfId="0" applyFont="1" applyBorder="1"/>
    <xf numFmtId="0" fontId="26" fillId="0" borderId="24" xfId="0" applyFont="1" applyFill="1" applyBorder="1"/>
    <xf numFmtId="0" fontId="26" fillId="0" borderId="21" xfId="0" applyFont="1" applyFill="1" applyBorder="1"/>
    <xf numFmtId="0" fontId="26" fillId="4" borderId="0" xfId="0" applyFont="1" applyFill="1"/>
    <xf numFmtId="0" fontId="0" fillId="0" borderId="29" xfId="0" applyBorder="1" applyAlignment="1">
      <alignment horizontal="center"/>
    </xf>
    <xf numFmtId="0" fontId="26" fillId="4" borderId="0" xfId="0" applyFont="1" applyFill="1" applyAlignment="1"/>
    <xf numFmtId="0" fontId="45" fillId="4" borderId="0" xfId="4" applyFont="1" applyFill="1" applyBorder="1" applyAlignment="1">
      <alignment horizontal="center" vertical="center"/>
    </xf>
    <xf numFmtId="0" fontId="22" fillId="4" borderId="0" xfId="4" applyFont="1" applyFill="1" applyBorder="1" applyAlignment="1">
      <alignment horizontal="center" vertical="center"/>
    </xf>
    <xf numFmtId="6" fontId="26" fillId="0" borderId="0" xfId="0" applyNumberFormat="1" applyFont="1"/>
    <xf numFmtId="6" fontId="26" fillId="4" borderId="1" xfId="1" applyNumberFormat="1" applyFont="1" applyFill="1" applyBorder="1" applyAlignment="1">
      <alignment horizontal="center"/>
    </xf>
    <xf numFmtId="6" fontId="26" fillId="4" borderId="20" xfId="1" applyNumberFormat="1" applyFont="1" applyFill="1" applyBorder="1" applyAlignment="1">
      <alignment horizontal="center"/>
    </xf>
  </cellXfs>
  <cellStyles count="492">
    <cellStyle name="20% - Accent1 2" xfId="77"/>
    <cellStyle name="20% - Accent1 2 2" xfId="137"/>
    <cellStyle name="20% - Accent1 2 2 2" xfId="247"/>
    <cellStyle name="20% - Accent1 2 2 2 2" xfId="463"/>
    <cellStyle name="20% - Accent1 2 2 3" xfId="357"/>
    <cellStyle name="20% - Accent1 2 3" xfId="197"/>
    <cellStyle name="20% - Accent1 2 3 2" xfId="413"/>
    <cellStyle name="20% - Accent1 2 4" xfId="307"/>
    <cellStyle name="20% - Accent2" xfId="58" builtinId="34" customBuiltin="1"/>
    <cellStyle name="20% - Accent2 2" xfId="107"/>
    <cellStyle name="20% - Accent2 2 2" xfId="220"/>
    <cellStyle name="20% - Accent2 2 2 2" xfId="436"/>
    <cellStyle name="20% - Accent2 2 3" xfId="330"/>
    <cellStyle name="20% - Accent2 3" xfId="165"/>
    <cellStyle name="20% - Accent2 3 2" xfId="385"/>
    <cellStyle name="20% - Accent2 4" xfId="274"/>
    <cellStyle name="20% - Accent3 2" xfId="79"/>
    <cellStyle name="20% - Accent3 2 2" xfId="139"/>
    <cellStyle name="20% - Accent3 2 2 2" xfId="249"/>
    <cellStyle name="20% - Accent3 2 2 2 2" xfId="465"/>
    <cellStyle name="20% - Accent3 2 2 3" xfId="359"/>
    <cellStyle name="20% - Accent3 2 3" xfId="199"/>
    <cellStyle name="20% - Accent3 2 3 2" xfId="415"/>
    <cellStyle name="20% - Accent3 2 4" xfId="309"/>
    <cellStyle name="20% - Accent4" xfId="64" builtinId="42" customBuiltin="1"/>
    <cellStyle name="20% - Accent4 2" xfId="110"/>
    <cellStyle name="20% - Accent4 2 2" xfId="223"/>
    <cellStyle name="20% - Accent4 2 2 2" xfId="439"/>
    <cellStyle name="20% - Accent4 2 3" xfId="333"/>
    <cellStyle name="20% - Accent4 3" xfId="168"/>
    <cellStyle name="20% - Accent4 3 2" xfId="388"/>
    <cellStyle name="20% - Accent4 4" xfId="277"/>
    <cellStyle name="20% - Accent5" xfId="66" builtinId="46" customBuiltin="1"/>
    <cellStyle name="20% - Accent5 2" xfId="89"/>
    <cellStyle name="20% - Accent5 2 2" xfId="149"/>
    <cellStyle name="20% - Accent5 2 2 2" xfId="259"/>
    <cellStyle name="20% - Accent5 2 2 2 2" xfId="475"/>
    <cellStyle name="20% - Accent5 2 2 3" xfId="369"/>
    <cellStyle name="20% - Accent5 2 3" xfId="209"/>
    <cellStyle name="20% - Accent5 2 3 2" xfId="425"/>
    <cellStyle name="20% - Accent5 2 4" xfId="319"/>
    <cellStyle name="20% - Accent5 3" xfId="111"/>
    <cellStyle name="20% - Accent5 3 2" xfId="224"/>
    <cellStyle name="20% - Accent5 3 2 2" xfId="440"/>
    <cellStyle name="20% - Accent5 3 3" xfId="334"/>
    <cellStyle name="20% - Accent5 4" xfId="169"/>
    <cellStyle name="20% - Accent5 4 2" xfId="389"/>
    <cellStyle name="20% - Accent5 5" xfId="278"/>
    <cellStyle name="20% - Accent6" xfId="69" builtinId="50" customBuiltin="1"/>
    <cellStyle name="20% - Accent6 2" xfId="112"/>
    <cellStyle name="20% - Accent6 2 2" xfId="225"/>
    <cellStyle name="20% - Accent6 2 2 2" xfId="441"/>
    <cellStyle name="20% - Accent6 2 3" xfId="335"/>
    <cellStyle name="20% - Accent6 3" xfId="170"/>
    <cellStyle name="20% - Accent6 3 2" xfId="390"/>
    <cellStyle name="20% - Accent6 4" xfId="279"/>
    <cellStyle name="40% - Accent1" xfId="25" builtinId="31"/>
    <cellStyle name="40% - Accent1 2" xfId="78"/>
    <cellStyle name="40% - Accent1 2 2" xfId="138"/>
    <cellStyle name="40% - Accent1 2 2 2" xfId="248"/>
    <cellStyle name="40% - Accent1 2 2 2 2" xfId="464"/>
    <cellStyle name="40% - Accent1 2 2 3" xfId="358"/>
    <cellStyle name="40% - Accent1 2 3" xfId="198"/>
    <cellStyle name="40% - Accent1 2 3 2" xfId="414"/>
    <cellStyle name="40% - Accent1 2 4" xfId="308"/>
    <cellStyle name="40% - Accent2" xfId="59" builtinId="35" customBuiltin="1"/>
    <cellStyle name="40% - Accent2 2" xfId="108"/>
    <cellStyle name="40% - Accent2 2 2" xfId="221"/>
    <cellStyle name="40% - Accent2 2 2 2" xfId="437"/>
    <cellStyle name="40% - Accent2 2 3" xfId="331"/>
    <cellStyle name="40% - Accent2 3" xfId="166"/>
    <cellStyle name="40% - Accent2 3 2" xfId="386"/>
    <cellStyle name="40% - Accent2 4" xfId="275"/>
    <cellStyle name="40% - Accent3" xfId="62" builtinId="39" customBuiltin="1"/>
    <cellStyle name="40% - Accent3 2" xfId="109"/>
    <cellStyle name="40% - Accent3 2 2" xfId="222"/>
    <cellStyle name="40% - Accent3 2 2 2" xfId="438"/>
    <cellStyle name="40% - Accent3 2 3" xfId="332"/>
    <cellStyle name="40% - Accent3 3" xfId="167"/>
    <cellStyle name="40% - Accent3 3 2" xfId="387"/>
    <cellStyle name="40% - Accent3 4" xfId="276"/>
    <cellStyle name="40% - Accent4" xfId="33" builtinId="43"/>
    <cellStyle name="40% - Accent4 2" xfId="80"/>
    <cellStyle name="40% - Accent4 2 2" xfId="140"/>
    <cellStyle name="40% - Accent4 2 2 2" xfId="250"/>
    <cellStyle name="40% - Accent4 2 2 2 2" xfId="466"/>
    <cellStyle name="40% - Accent4 2 2 3" xfId="360"/>
    <cellStyle name="40% - Accent4 2 3" xfId="200"/>
    <cellStyle name="40% - Accent4 2 3 2" xfId="416"/>
    <cellStyle name="40% - Accent4 2 4" xfId="310"/>
    <cellStyle name="40% - Accent5" xfId="35" builtinId="47"/>
    <cellStyle name="40% - Accent5 2" xfId="90"/>
    <cellStyle name="40% - Accent5 2 2" xfId="150"/>
    <cellStyle name="40% - Accent5 2 2 2" xfId="260"/>
    <cellStyle name="40% - Accent5 2 2 2 2" xfId="476"/>
    <cellStyle name="40% - Accent5 2 2 3" xfId="370"/>
    <cellStyle name="40% - Accent5 2 3" xfId="210"/>
    <cellStyle name="40% - Accent5 2 3 2" xfId="426"/>
    <cellStyle name="40% - Accent5 2 4" xfId="320"/>
    <cellStyle name="40% - Accent5 3" xfId="81"/>
    <cellStyle name="40% - Accent5 3 2" xfId="141"/>
    <cellStyle name="40% - Accent5 3 2 2" xfId="251"/>
    <cellStyle name="40% - Accent5 3 2 2 2" xfId="467"/>
    <cellStyle name="40% - Accent5 3 2 3" xfId="361"/>
    <cellStyle name="40% - Accent5 3 3" xfId="201"/>
    <cellStyle name="40% - Accent5 3 3 2" xfId="417"/>
    <cellStyle name="40% - Accent5 3 4" xfId="311"/>
    <cellStyle name="40% - Accent6" xfId="70" builtinId="51" customBuiltin="1"/>
    <cellStyle name="40% - Accent6 2" xfId="113"/>
    <cellStyle name="40% - Accent6 2 2" xfId="226"/>
    <cellStyle name="40% - Accent6 2 2 2" xfId="442"/>
    <cellStyle name="40% - Accent6 2 3" xfId="336"/>
    <cellStyle name="40% - Accent6 3" xfId="171"/>
    <cellStyle name="40% - Accent6 3 2" xfId="391"/>
    <cellStyle name="40% - Accent6 4" xfId="280"/>
    <cellStyle name="60% - Accent1" xfId="36" builtinId="32" customBuiltin="1"/>
    <cellStyle name="60% - Accent2" xfId="60" builtinId="36" customBuiltin="1"/>
    <cellStyle name="60% - Accent3" xfId="63" builtinId="40" customBuiltin="1"/>
    <cellStyle name="60% - Accent4" xfId="65" builtinId="44" customBuiltin="1"/>
    <cellStyle name="60% - Accent5" xfId="67" builtinId="48" customBuiltin="1"/>
    <cellStyle name="60% - Accent6" xfId="71" builtinId="52" customBuiltin="1"/>
    <cellStyle name="Accent1" xfId="4" builtinId="29" customBuiltin="1"/>
    <cellStyle name="Accent2" xfId="57" builtinId="33" customBuiltin="1"/>
    <cellStyle name="Accent3" xfId="61" builtinId="37" customBuiltin="1"/>
    <cellStyle name="Accent4" xfId="31" builtinId="41" customBuiltin="1"/>
    <cellStyle name="Accent5" xfId="34" builtinId="45" customBuiltin="1"/>
    <cellStyle name="Accent6" xfId="68" builtinId="49" customBuiltin="1"/>
    <cellStyle name="Bad" xfId="38" builtinId="27" customBuiltin="1"/>
    <cellStyle name="Calculation" xfId="51" builtinId="22" customBuiltin="1"/>
    <cellStyle name="Check Cell" xfId="53" builtinId="23" customBuiltin="1"/>
    <cellStyle name="Comma" xfId="2" builtinId="3"/>
    <cellStyle name="Comma 10" xfId="174"/>
    <cellStyle name="Comma 11" xfId="283"/>
    <cellStyle name="Comma 2" xfId="6"/>
    <cellStyle name="Comma 2 2" xfId="22"/>
    <cellStyle name="Comma 2 2 2" xfId="121"/>
    <cellStyle name="Comma 2 2 2 2" xfId="232"/>
    <cellStyle name="Comma 2 2 2 2 2" xfId="448"/>
    <cellStyle name="Comma 2 2 2 3" xfId="342"/>
    <cellStyle name="Comma 2 2 3" xfId="181"/>
    <cellStyle name="Comma 2 2 3 2" xfId="398"/>
    <cellStyle name="Comma 2 2 4" xfId="290"/>
    <cellStyle name="Comma 2 3" xfId="83"/>
    <cellStyle name="Comma 2 3 2" xfId="143"/>
    <cellStyle name="Comma 2 3 2 2" xfId="253"/>
    <cellStyle name="Comma 2 3 2 2 2" xfId="469"/>
    <cellStyle name="Comma 2 3 2 3" xfId="363"/>
    <cellStyle name="Comma 2 3 3" xfId="203"/>
    <cellStyle name="Comma 2 3 3 2" xfId="419"/>
    <cellStyle name="Comma 2 3 4" xfId="313"/>
    <cellStyle name="Comma 2 4" xfId="117"/>
    <cellStyle name="Comma 2 4 2" xfId="228"/>
    <cellStyle name="Comma 2 4 2 2" xfId="444"/>
    <cellStyle name="Comma 2 4 3" xfId="338"/>
    <cellStyle name="Comma 2 5" xfId="177"/>
    <cellStyle name="Comma 2 5 2" xfId="394"/>
    <cellStyle name="Comma 2 6" xfId="286"/>
    <cellStyle name="Comma 3" xfId="19"/>
    <cellStyle name="Comma 3 2" xfId="87"/>
    <cellStyle name="Comma 3 2 2" xfId="147"/>
    <cellStyle name="Comma 3 2 2 2" xfId="257"/>
    <cellStyle name="Comma 3 2 2 2 2" xfId="473"/>
    <cellStyle name="Comma 3 2 2 3" xfId="367"/>
    <cellStyle name="Comma 3 2 3" xfId="207"/>
    <cellStyle name="Comma 3 2 3 2" xfId="423"/>
    <cellStyle name="Comma 3 2 4" xfId="317"/>
    <cellStyle name="Comma 4" xfId="27"/>
    <cellStyle name="Comma 4 2" xfId="125"/>
    <cellStyle name="Comma 4 2 2" xfId="236"/>
    <cellStyle name="Comma 4 2 2 2" xfId="452"/>
    <cellStyle name="Comma 4 2 3" xfId="346"/>
    <cellStyle name="Comma 4 3" xfId="185"/>
    <cellStyle name="Comma 4 3 2" xfId="402"/>
    <cellStyle name="Comma 4 4" xfId="294"/>
    <cellStyle name="Comma 5" xfId="41"/>
    <cellStyle name="Comma 5 2" xfId="102"/>
    <cellStyle name="Comma 5 3" xfId="131"/>
    <cellStyle name="Comma 5 3 2" xfId="241"/>
    <cellStyle name="Comma 5 3 2 2" xfId="457"/>
    <cellStyle name="Comma 5 3 3" xfId="351"/>
    <cellStyle name="Comma 5 4" xfId="191"/>
    <cellStyle name="Comma 5 4 2" xfId="407"/>
    <cellStyle name="Comma 5 5" xfId="300"/>
    <cellStyle name="Comma 6" xfId="94"/>
    <cellStyle name="Comma 6 2" xfId="152"/>
    <cellStyle name="Comma 6 2 2" xfId="262"/>
    <cellStyle name="Comma 6 2 2 2" xfId="478"/>
    <cellStyle name="Comma 6 2 3" xfId="372"/>
    <cellStyle name="Comma 6 3" xfId="212"/>
    <cellStyle name="Comma 6 3 2" xfId="428"/>
    <cellStyle name="Comma 6 4" xfId="322"/>
    <cellStyle name="Comma 7" xfId="100"/>
    <cellStyle name="Comma 7 2" xfId="157"/>
    <cellStyle name="Comma 7 2 2" xfId="267"/>
    <cellStyle name="Comma 7 2 2 2" xfId="483"/>
    <cellStyle name="Comma 7 2 3" xfId="377"/>
    <cellStyle name="Comma 7 3" xfId="217"/>
    <cellStyle name="Comma 7 3 2" xfId="433"/>
    <cellStyle name="Comma 7 4" xfId="327"/>
    <cellStyle name="Comma 8" xfId="105"/>
    <cellStyle name="Comma 9" xfId="162"/>
    <cellStyle name="Comma 9 2" xfId="272"/>
    <cellStyle name="Comma 9 2 2" xfId="488"/>
    <cellStyle name="Comma 9 3" xfId="382"/>
    <cellStyle name="Currency" xfId="1" builtinId="4"/>
    <cellStyle name="Currency 10" xfId="282"/>
    <cellStyle name="Currency 11" xfId="490"/>
    <cellStyle name="Currency 2" xfId="28"/>
    <cellStyle name="Currency 2 2" xfId="126"/>
    <cellStyle name="Currency 2 2 2" xfId="237"/>
    <cellStyle name="Currency 2 2 2 2" xfId="453"/>
    <cellStyle name="Currency 2 2 3" xfId="347"/>
    <cellStyle name="Currency 2 3" xfId="186"/>
    <cellStyle name="Currency 2 3 2" xfId="403"/>
    <cellStyle name="Currency 2 4" xfId="295"/>
    <cellStyle name="Currency 3" xfId="76"/>
    <cellStyle name="Currency 3 2" xfId="103"/>
    <cellStyle name="Currency 4" xfId="95"/>
    <cellStyle name="Currency 4 2" xfId="153"/>
    <cellStyle name="Currency 4 2 2" xfId="263"/>
    <cellStyle name="Currency 4 2 2 2" xfId="479"/>
    <cellStyle name="Currency 4 2 3" xfId="373"/>
    <cellStyle name="Currency 4 3" xfId="213"/>
    <cellStyle name="Currency 4 3 2" xfId="429"/>
    <cellStyle name="Currency 4 4" xfId="323"/>
    <cellStyle name="Currency 5" xfId="99"/>
    <cellStyle name="Currency 5 2" xfId="156"/>
    <cellStyle name="Currency 5 2 2" xfId="266"/>
    <cellStyle name="Currency 5 2 2 2" xfId="482"/>
    <cellStyle name="Currency 5 2 3" xfId="376"/>
    <cellStyle name="Currency 5 3" xfId="216"/>
    <cellStyle name="Currency 5 3 2" xfId="432"/>
    <cellStyle name="Currency 5 4" xfId="326"/>
    <cellStyle name="Currency 6" xfId="114"/>
    <cellStyle name="Currency 7" xfId="160"/>
    <cellStyle name="Currency 7 2" xfId="270"/>
    <cellStyle name="Currency 7 2 2" xfId="486"/>
    <cellStyle name="Currency 7 3" xfId="380"/>
    <cellStyle name="Currency 8" xfId="173"/>
    <cellStyle name="Currency 9" xfId="164"/>
    <cellStyle name="Currency 9 2" xfId="384"/>
    <cellStyle name="Explanatory Text" xfId="55" builtinId="53" customBuiltin="1"/>
    <cellStyle name="Good" xfId="48" builtinId="26" customBuiltin="1"/>
    <cellStyle name="Heading 1" xfId="44" builtinId="16" customBuiltin="1"/>
    <cellStyle name="Heading 2" xfId="45" builtinId="17" customBuiltin="1"/>
    <cellStyle name="Heading 3" xfId="46" builtinId="18" customBuiltin="1"/>
    <cellStyle name="Heading 4" xfId="47" builtinId="19" customBuiltin="1"/>
    <cellStyle name="Hyperlink 2" xfId="93"/>
    <cellStyle name="Input" xfId="39" builtinId="20" customBuiltin="1"/>
    <cellStyle name="Linked Cell" xfId="52" builtinId="24" customBuiltin="1"/>
    <cellStyle name="Neutral" xfId="49" builtinId="28" customBuiltin="1"/>
    <cellStyle name="Normal" xfId="0" builtinId="0"/>
    <cellStyle name="Normal 10" xfId="5"/>
    <cellStyle name="Normal 10 2" xfId="21"/>
    <cellStyle name="Normal 10 2 2" xfId="120"/>
    <cellStyle name="Normal 10 2 2 2" xfId="231"/>
    <cellStyle name="Normal 10 2 2 2 2" xfId="447"/>
    <cellStyle name="Normal 10 2 2 3" xfId="341"/>
    <cellStyle name="Normal 10 2 3" xfId="180"/>
    <cellStyle name="Normal 10 2 3 2" xfId="397"/>
    <cellStyle name="Normal 10 2 4" xfId="289"/>
    <cellStyle name="Normal 10 3" xfId="116"/>
    <cellStyle name="Normal 10 3 2" xfId="227"/>
    <cellStyle name="Normal 10 3 2 2" xfId="443"/>
    <cellStyle name="Normal 10 3 3" xfId="337"/>
    <cellStyle name="Normal 10 4" xfId="176"/>
    <cellStyle name="Normal 10 4 2" xfId="393"/>
    <cellStyle name="Normal 10 5" xfId="285"/>
    <cellStyle name="Normal 11" xfId="26"/>
    <cellStyle name="Normal 11 2" xfId="124"/>
    <cellStyle name="Normal 11 2 2" xfId="235"/>
    <cellStyle name="Normal 11 2 2 2" xfId="451"/>
    <cellStyle name="Normal 11 2 3" xfId="345"/>
    <cellStyle name="Normal 11 3" xfId="184"/>
    <cellStyle name="Normal 11 3 2" xfId="401"/>
    <cellStyle name="Normal 11 4" xfId="293"/>
    <cellStyle name="Normal 12" xfId="37"/>
    <cellStyle name="Normal 13" xfId="40"/>
    <cellStyle name="Normal 13 2" xfId="130"/>
    <cellStyle name="Normal 13 2 2" xfId="240"/>
    <cellStyle name="Normal 13 2 2 2" xfId="456"/>
    <cellStyle name="Normal 13 2 3" xfId="350"/>
    <cellStyle name="Normal 13 3" xfId="190"/>
    <cellStyle name="Normal 13 3 2" xfId="406"/>
    <cellStyle name="Normal 13 4" xfId="299"/>
    <cellStyle name="Normal 14" xfId="92"/>
    <cellStyle name="Normal 14 2" xfId="101"/>
    <cellStyle name="Normal 14 2 2" xfId="158"/>
    <cellStyle name="Normal 14 2 2 2" xfId="268"/>
    <cellStyle name="Normal 14 2 2 2 2" xfId="484"/>
    <cellStyle name="Normal 14 2 2 3" xfId="378"/>
    <cellStyle name="Normal 14 2 3" xfId="218"/>
    <cellStyle name="Normal 14 2 3 2" xfId="434"/>
    <cellStyle name="Normal 14 2 4" xfId="328"/>
    <cellStyle name="Normal 14 3" xfId="151"/>
    <cellStyle name="Normal 14 3 2" xfId="261"/>
    <cellStyle name="Normal 14 3 2 2" xfId="477"/>
    <cellStyle name="Normal 14 3 3" xfId="371"/>
    <cellStyle name="Normal 14 4" xfId="211"/>
    <cellStyle name="Normal 14 4 2" xfId="427"/>
    <cellStyle name="Normal 14 5" xfId="321"/>
    <cellStyle name="Normal 15" xfId="97"/>
    <cellStyle name="Normal 15 2" xfId="154"/>
    <cellStyle name="Normal 15 2 2" xfId="264"/>
    <cellStyle name="Normal 15 2 2 2" xfId="480"/>
    <cellStyle name="Normal 15 2 3" xfId="374"/>
    <cellStyle name="Normal 15 3" xfId="214"/>
    <cellStyle name="Normal 15 3 2" xfId="430"/>
    <cellStyle name="Normal 15 4" xfId="324"/>
    <cellStyle name="Normal 16" xfId="104"/>
    <cellStyle name="Normal 17" xfId="106"/>
    <cellStyle name="Normal 17 2" xfId="219"/>
    <cellStyle name="Normal 17 2 2" xfId="435"/>
    <cellStyle name="Normal 17 3" xfId="329"/>
    <cellStyle name="Normal 18" xfId="159"/>
    <cellStyle name="Normal 18 2" xfId="269"/>
    <cellStyle name="Normal 18 2 2" xfId="485"/>
    <cellStyle name="Normal 18 3" xfId="379"/>
    <cellStyle name="Normal 19" xfId="172"/>
    <cellStyle name="Normal 19 2" xfId="392"/>
    <cellStyle name="Normal 2" xfId="12"/>
    <cellStyle name="Normal 2 2" xfId="17"/>
    <cellStyle name="Normal 2 3" xfId="74"/>
    <cellStyle name="Normal 2 3 2" xfId="135"/>
    <cellStyle name="Normal 2 3 2 2" xfId="245"/>
    <cellStyle name="Normal 2 3 2 2 2" xfId="461"/>
    <cellStyle name="Normal 2 3 2 3" xfId="355"/>
    <cellStyle name="Normal 2 3 3" xfId="195"/>
    <cellStyle name="Normal 2 3 3 2" xfId="411"/>
    <cellStyle name="Normal 2 3 4" xfId="305"/>
    <cellStyle name="Normal 2 4" xfId="96"/>
    <cellStyle name="Normal 20" xfId="163"/>
    <cellStyle name="Normal 20 2" xfId="383"/>
    <cellStyle name="Normal 21" xfId="273"/>
    <cellStyle name="Normal 22" xfId="281"/>
    <cellStyle name="Normal 23" xfId="302"/>
    <cellStyle name="Normal 24" xfId="489"/>
    <cellStyle name="Normal 3" xfId="8"/>
    <cellStyle name="Normal 3 2" xfId="16"/>
    <cellStyle name="Normal 3 2 2" xfId="24"/>
    <cellStyle name="Normal 3 2 2 2" xfId="123"/>
    <cellStyle name="Normal 3 2 2 2 2" xfId="234"/>
    <cellStyle name="Normal 3 2 2 2 2 2" xfId="450"/>
    <cellStyle name="Normal 3 2 2 2 3" xfId="344"/>
    <cellStyle name="Normal 3 2 2 3" xfId="183"/>
    <cellStyle name="Normal 3 2 2 3 2" xfId="400"/>
    <cellStyle name="Normal 3 2 2 4" xfId="292"/>
    <cellStyle name="Normal 3 2 3" xfId="29"/>
    <cellStyle name="Normal 3 2 3 2" xfId="127"/>
    <cellStyle name="Normal 3 2 3 2 2" xfId="238"/>
    <cellStyle name="Normal 3 2 3 2 2 2" xfId="454"/>
    <cellStyle name="Normal 3 2 3 2 3" xfId="348"/>
    <cellStyle name="Normal 3 2 3 3" xfId="187"/>
    <cellStyle name="Normal 3 2 3 3 2" xfId="404"/>
    <cellStyle name="Normal 3 2 3 4" xfId="296"/>
    <cellStyle name="Normal 3 2 4" xfId="119"/>
    <cellStyle name="Normal 3 2 4 2" xfId="230"/>
    <cellStyle name="Normal 3 2 4 2 2" xfId="446"/>
    <cellStyle name="Normal 3 2 4 3" xfId="340"/>
    <cellStyle name="Normal 3 2 5" xfId="179"/>
    <cellStyle name="Normal 3 2 5 2" xfId="396"/>
    <cellStyle name="Normal 3 2 6" xfId="288"/>
    <cellStyle name="Normal 3 3" xfId="73"/>
    <cellStyle name="Normal 3 3 2" xfId="134"/>
    <cellStyle name="Normal 3 3 2 2" xfId="244"/>
    <cellStyle name="Normal 3 3 2 2 2" xfId="460"/>
    <cellStyle name="Normal 3 3 2 3" xfId="354"/>
    <cellStyle name="Normal 3 3 3" xfId="194"/>
    <cellStyle name="Normal 3 3 3 2" xfId="410"/>
    <cellStyle name="Normal 3 3 4" xfId="304"/>
    <cellStyle name="Normal 4" xfId="9"/>
    <cellStyle name="Normal 4 2" xfId="18"/>
    <cellStyle name="Normal 4 3" xfId="75"/>
    <cellStyle name="Normal 4 3 2" xfId="136"/>
    <cellStyle name="Normal 4 3 2 2" xfId="246"/>
    <cellStyle name="Normal 4 3 2 2 2" xfId="462"/>
    <cellStyle name="Normal 4 3 2 3" xfId="356"/>
    <cellStyle name="Normal 4 3 3" xfId="196"/>
    <cellStyle name="Normal 4 3 3 2" xfId="412"/>
    <cellStyle name="Normal 4 3 4" xfId="306"/>
    <cellStyle name="Normal 5" xfId="10"/>
    <cellStyle name="Normal 5 2" xfId="72"/>
    <cellStyle name="Normal 5 2 2" xfId="133"/>
    <cellStyle name="Normal 5 2 2 2" xfId="243"/>
    <cellStyle name="Normal 5 2 2 2 2" xfId="459"/>
    <cellStyle name="Normal 5 2 2 3" xfId="353"/>
    <cellStyle name="Normal 5 2 3" xfId="193"/>
    <cellStyle name="Normal 5 2 3 2" xfId="409"/>
    <cellStyle name="Normal 5 2 4" xfId="303"/>
    <cellStyle name="Normal 6" xfId="11"/>
    <cellStyle name="Normal 6 2" xfId="82"/>
    <cellStyle name="Normal 6 2 2" xfId="142"/>
    <cellStyle name="Normal 6 2 2 2" xfId="252"/>
    <cellStyle name="Normal 6 2 2 2 2" xfId="468"/>
    <cellStyle name="Normal 6 2 2 3" xfId="362"/>
    <cellStyle name="Normal 6 2 3" xfId="202"/>
    <cellStyle name="Normal 6 2 3 2" xfId="418"/>
    <cellStyle name="Normal 6 2 4" xfId="312"/>
    <cellStyle name="Normal 7" xfId="14"/>
    <cellStyle name="Normal 7 2" xfId="86"/>
    <cellStyle name="Normal 7 2 2" xfId="146"/>
    <cellStyle name="Normal 7 2 2 2" xfId="256"/>
    <cellStyle name="Normal 7 2 2 2 2" xfId="472"/>
    <cellStyle name="Normal 7 2 2 3" xfId="366"/>
    <cellStyle name="Normal 7 2 3" xfId="206"/>
    <cellStyle name="Normal 7 2 3 2" xfId="422"/>
    <cellStyle name="Normal 7 2 4" xfId="316"/>
    <cellStyle name="Normal 8" xfId="15"/>
    <cellStyle name="Normal 9" xfId="13"/>
    <cellStyle name="Note" xfId="32" builtinId="10"/>
    <cellStyle name="Note 2" xfId="85"/>
    <cellStyle name="Note 2 2" xfId="145"/>
    <cellStyle name="Note 2 2 2" xfId="255"/>
    <cellStyle name="Note 2 2 2 2" xfId="471"/>
    <cellStyle name="Note 2 2 3" xfId="365"/>
    <cellStyle name="Note 2 3" xfId="205"/>
    <cellStyle name="Note 2 3 2" xfId="421"/>
    <cellStyle name="Note 2 4" xfId="315"/>
    <cellStyle name="Note 3" xfId="129"/>
    <cellStyle name="Note 4" xfId="189"/>
    <cellStyle name="Note 5" xfId="298"/>
    <cellStyle name="Output" xfId="50" builtinId="21" customBuiltin="1"/>
    <cellStyle name="Percent" xfId="3" builtinId="5"/>
    <cellStyle name="Percent 10" xfId="175"/>
    <cellStyle name="Percent 11" xfId="284"/>
    <cellStyle name="Percent 12" xfId="491"/>
    <cellStyle name="Percent 2" xfId="7"/>
    <cellStyle name="Percent 2 2" xfId="23"/>
    <cellStyle name="Percent 2 2 2" xfId="122"/>
    <cellStyle name="Percent 2 2 2 2" xfId="233"/>
    <cellStyle name="Percent 2 2 2 2 2" xfId="449"/>
    <cellStyle name="Percent 2 2 2 3" xfId="343"/>
    <cellStyle name="Percent 2 2 3" xfId="182"/>
    <cellStyle name="Percent 2 2 3 2" xfId="399"/>
    <cellStyle name="Percent 2 2 4" xfId="291"/>
    <cellStyle name="Percent 2 3" xfId="84"/>
    <cellStyle name="Percent 2 3 2" xfId="144"/>
    <cellStyle name="Percent 2 3 2 2" xfId="254"/>
    <cellStyle name="Percent 2 3 2 2 2" xfId="470"/>
    <cellStyle name="Percent 2 3 2 3" xfId="364"/>
    <cellStyle name="Percent 2 3 3" xfId="204"/>
    <cellStyle name="Percent 2 3 3 2" xfId="420"/>
    <cellStyle name="Percent 2 3 4" xfId="314"/>
    <cellStyle name="Percent 2 4" xfId="118"/>
    <cellStyle name="Percent 2 4 2" xfId="229"/>
    <cellStyle name="Percent 2 4 2 2" xfId="445"/>
    <cellStyle name="Percent 2 4 3" xfId="339"/>
    <cellStyle name="Percent 2 5" xfId="178"/>
    <cellStyle name="Percent 2 5 2" xfId="395"/>
    <cellStyle name="Percent 2 6" xfId="287"/>
    <cellStyle name="Percent 3" xfId="20"/>
    <cellStyle name="Percent 3 2" xfId="88"/>
    <cellStyle name="Percent 3 2 2" xfId="148"/>
    <cellStyle name="Percent 3 2 2 2" xfId="258"/>
    <cellStyle name="Percent 3 2 2 2 2" xfId="474"/>
    <cellStyle name="Percent 3 2 2 3" xfId="368"/>
    <cellStyle name="Percent 3 2 3" xfId="208"/>
    <cellStyle name="Percent 3 2 3 2" xfId="424"/>
    <cellStyle name="Percent 3 2 4" xfId="318"/>
    <cellStyle name="Percent 4" xfId="30"/>
    <cellStyle name="Percent 4 2" xfId="128"/>
    <cellStyle name="Percent 4 2 2" xfId="239"/>
    <cellStyle name="Percent 4 2 2 2" xfId="455"/>
    <cellStyle name="Percent 4 2 3" xfId="349"/>
    <cellStyle name="Percent 4 3" xfId="188"/>
    <cellStyle name="Percent 4 3 2" xfId="405"/>
    <cellStyle name="Percent 4 4" xfId="297"/>
    <cellStyle name="Percent 5" xfId="42"/>
    <cellStyle name="Percent 5 2" xfId="132"/>
    <cellStyle name="Percent 5 2 2" xfId="242"/>
    <cellStyle name="Percent 5 2 2 2" xfId="458"/>
    <cellStyle name="Percent 5 2 3" xfId="352"/>
    <cellStyle name="Percent 5 3" xfId="192"/>
    <cellStyle name="Percent 5 3 2" xfId="408"/>
    <cellStyle name="Percent 5 4" xfId="301"/>
    <cellStyle name="Percent 6" xfId="91"/>
    <cellStyle name="Percent 7" xfId="98"/>
    <cellStyle name="Percent 7 2" xfId="155"/>
    <cellStyle name="Percent 7 2 2" xfId="265"/>
    <cellStyle name="Percent 7 2 2 2" xfId="481"/>
    <cellStyle name="Percent 7 2 3" xfId="375"/>
    <cellStyle name="Percent 7 3" xfId="215"/>
    <cellStyle name="Percent 7 3 2" xfId="431"/>
    <cellStyle name="Percent 7 4" xfId="325"/>
    <cellStyle name="Percent 8" xfId="115"/>
    <cellStyle name="Percent 9" xfId="161"/>
    <cellStyle name="Percent 9 2" xfId="271"/>
    <cellStyle name="Percent 9 2 2" xfId="487"/>
    <cellStyle name="Percent 9 3" xfId="381"/>
    <cellStyle name="Title" xfId="43" builtinId="15" customBuiltin="1"/>
    <cellStyle name="Total" xfId="56" builtinId="25" customBuiltin="1"/>
    <cellStyle name="Warning Text" xfId="54" builtinId="11"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2400"/>
            </a:pPr>
            <a:r>
              <a:rPr lang="en-US" sz="2400"/>
              <a:t>Preliminary</a:t>
            </a:r>
            <a:r>
              <a:rPr lang="en-US" sz="2400" baseline="0"/>
              <a:t> Estimate of </a:t>
            </a:r>
            <a:r>
              <a:rPr lang="en-US" sz="2400"/>
              <a:t>Lifetime Net Benefits</a:t>
            </a:r>
            <a:r>
              <a:rPr lang="en-US" sz="2400" baseline="0"/>
              <a:t> of Washington AMI</a:t>
            </a:r>
            <a:endParaRPr lang="en-US" sz="2400"/>
          </a:p>
        </c:rich>
      </c:tx>
      <c:layout>
        <c:manualLayout>
          <c:xMode val="edge"/>
          <c:yMode val="edge"/>
          <c:x val="0.15119448524866291"/>
          <c:y val="1.5305866479365181E-2"/>
        </c:manualLayout>
      </c:layout>
      <c:overlay val="1"/>
    </c:title>
    <c:autoTitleDeleted val="0"/>
    <c:plotArea>
      <c:layout>
        <c:manualLayout>
          <c:layoutTarget val="inner"/>
          <c:xMode val="edge"/>
          <c:yMode val="edge"/>
          <c:x val="0.13253196634639094"/>
          <c:y val="0.14956210710824291"/>
          <c:w val="0.55918311192535797"/>
          <c:h val="0.79445009044704551"/>
        </c:manualLayout>
      </c:layout>
      <c:barChart>
        <c:barDir val="col"/>
        <c:grouping val="stacked"/>
        <c:varyColors val="0"/>
        <c:ser>
          <c:idx val="0"/>
          <c:order val="0"/>
          <c:tx>
            <c:strRef>
              <c:f>'[2]Benefits Summary'!$C$59</c:f>
              <c:strCache>
                <c:ptCount val="1"/>
                <c:pt idx="0">
                  <c:v>Gap Plus</c:v>
                </c:pt>
              </c:strCache>
            </c:strRef>
          </c:tx>
          <c:spPr>
            <a:solidFill>
              <a:schemeClr val="bg2">
                <a:lumMod val="90000"/>
              </a:schemeClr>
            </a:solidFill>
            <a:ln>
              <a:noFill/>
            </a:ln>
          </c:spPr>
          <c:invertIfNegative val="0"/>
          <c:cat>
            <c:strRef>
              <c:f>'[2]Benefits Summary'!$D$58:$F$58</c:f>
              <c:strCache>
                <c:ptCount val="3"/>
                <c:pt idx="0">
                  <c:v>Costs</c:v>
                </c:pt>
                <c:pt idx="1">
                  <c:v>Operational Savings</c:v>
                </c:pt>
                <c:pt idx="2">
                  <c:v>Customer Direct Savings</c:v>
                </c:pt>
              </c:strCache>
            </c:strRef>
          </c:cat>
          <c:val>
            <c:numRef>
              <c:f>'[2]Benefits Summary'!$D$59:$F$59</c:f>
              <c:numCache>
                <c:formatCode>General</c:formatCode>
                <c:ptCount val="3"/>
                <c:pt idx="0">
                  <c:v>0</c:v>
                </c:pt>
                <c:pt idx="1">
                  <c:v>0</c:v>
                </c:pt>
                <c:pt idx="2">
                  <c:v>7565589.2302038372</c:v>
                </c:pt>
              </c:numCache>
            </c:numRef>
          </c:val>
        </c:ser>
        <c:ser>
          <c:idx val="1"/>
          <c:order val="1"/>
          <c:tx>
            <c:strRef>
              <c:f>'[2]Benefits Summary'!$C$60</c:f>
              <c:strCache>
                <c:ptCount val="1"/>
                <c:pt idx="0">
                  <c:v>Gap</c:v>
                </c:pt>
              </c:strCache>
            </c:strRef>
          </c:tx>
          <c:spPr>
            <a:noFill/>
            <a:ln>
              <a:noFill/>
            </a:ln>
          </c:spPr>
          <c:invertIfNegative val="0"/>
          <c:cat>
            <c:strRef>
              <c:f>'[2]Benefits Summary'!$D$58:$F$58</c:f>
              <c:strCache>
                <c:ptCount val="3"/>
                <c:pt idx="0">
                  <c:v>Costs</c:v>
                </c:pt>
                <c:pt idx="1">
                  <c:v>Operational Savings</c:v>
                </c:pt>
                <c:pt idx="2">
                  <c:v>Customer Direct Savings</c:v>
                </c:pt>
              </c:strCache>
            </c:strRef>
          </c:cat>
          <c:val>
            <c:numRef>
              <c:f>'[2]Benefits Summary'!$D$60:$F$60</c:f>
              <c:numCache>
                <c:formatCode>General</c:formatCode>
                <c:ptCount val="3"/>
                <c:pt idx="0">
                  <c:v>0</c:v>
                </c:pt>
                <c:pt idx="1">
                  <c:v>-52513760.384650134</c:v>
                </c:pt>
                <c:pt idx="2">
                  <c:v>0</c:v>
                </c:pt>
              </c:numCache>
            </c:numRef>
          </c:val>
        </c:ser>
        <c:ser>
          <c:idx val="2"/>
          <c:order val="2"/>
          <c:tx>
            <c:strRef>
              <c:f>'[2]Benefits Summary'!$C$61</c:f>
              <c:strCache>
                <c:ptCount val="1"/>
                <c:pt idx="0">
                  <c:v>Operating Expense</c:v>
                </c:pt>
              </c:strCache>
            </c:strRef>
          </c:tx>
          <c:spPr>
            <a:solidFill>
              <a:schemeClr val="accent4">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Summary'!$D$61:$F$61</c:f>
              <c:numCache>
                <c:formatCode>General</c:formatCode>
                <c:ptCount val="3"/>
                <c:pt idx="0">
                  <c:v>-77608318</c:v>
                </c:pt>
                <c:pt idx="1">
                  <c:v>0</c:v>
                </c:pt>
                <c:pt idx="2">
                  <c:v>0</c:v>
                </c:pt>
              </c:numCache>
            </c:numRef>
          </c:val>
        </c:ser>
        <c:ser>
          <c:idx val="3"/>
          <c:order val="3"/>
          <c:tx>
            <c:strRef>
              <c:f>'[2]Benefits Summary'!$C$62</c:f>
              <c:strCache>
                <c:ptCount val="1"/>
                <c:pt idx="0">
                  <c:v>Capital Investment</c:v>
                </c:pt>
              </c:strCache>
            </c:strRef>
          </c:tx>
          <c:invertIfNegative val="0"/>
          <c:cat>
            <c:strRef>
              <c:f>'[2]Benefits Summary'!$D$58:$F$58</c:f>
              <c:strCache>
                <c:ptCount val="3"/>
                <c:pt idx="0">
                  <c:v>Costs</c:v>
                </c:pt>
                <c:pt idx="1">
                  <c:v>Operational Savings</c:v>
                </c:pt>
                <c:pt idx="2">
                  <c:v>Customer Direct Savings</c:v>
                </c:pt>
              </c:strCache>
            </c:strRef>
          </c:cat>
          <c:val>
            <c:numRef>
              <c:f>'[2]Benefits Summary'!$D$62:$F$62</c:f>
              <c:numCache>
                <c:formatCode>General</c:formatCode>
                <c:ptCount val="3"/>
                <c:pt idx="0">
                  <c:v>-145307245.76979604</c:v>
                </c:pt>
                <c:pt idx="1">
                  <c:v>0</c:v>
                </c:pt>
                <c:pt idx="2">
                  <c:v>0</c:v>
                </c:pt>
              </c:numCache>
            </c:numRef>
          </c:val>
        </c:ser>
        <c:ser>
          <c:idx val="4"/>
          <c:order val="4"/>
          <c:tx>
            <c:strRef>
              <c:f>'[2]Benefits Summary'!$C$63</c:f>
              <c:strCache>
                <c:ptCount val="1"/>
                <c:pt idx="0">
                  <c:v>Meter Reading</c:v>
                </c:pt>
              </c:strCache>
            </c:strRef>
          </c:tx>
          <c:invertIfNegative val="0"/>
          <c:cat>
            <c:strRef>
              <c:f>'[2]Benefits Summary'!$D$58:$F$58</c:f>
              <c:strCache>
                <c:ptCount val="3"/>
                <c:pt idx="0">
                  <c:v>Costs</c:v>
                </c:pt>
                <c:pt idx="1">
                  <c:v>Operational Savings</c:v>
                </c:pt>
                <c:pt idx="2">
                  <c:v>Customer Direct Savings</c:v>
                </c:pt>
              </c:strCache>
            </c:strRef>
          </c:cat>
          <c:val>
            <c:numRef>
              <c:f>'[2]Benefits Summary'!$D$63:$F$63</c:f>
              <c:numCache>
                <c:formatCode>General</c:formatCode>
                <c:ptCount val="3"/>
                <c:pt idx="0">
                  <c:v>0</c:v>
                </c:pt>
                <c:pt idx="1">
                  <c:v>-74955518.424851149</c:v>
                </c:pt>
                <c:pt idx="2">
                  <c:v>0</c:v>
                </c:pt>
              </c:numCache>
            </c:numRef>
          </c:val>
        </c:ser>
        <c:ser>
          <c:idx val="5"/>
          <c:order val="5"/>
          <c:tx>
            <c:strRef>
              <c:f>'[2]Benefits Summary'!$C$64</c:f>
              <c:strCache>
                <c:ptCount val="1"/>
                <c:pt idx="0">
                  <c:v>Remote Rapid Connect</c:v>
                </c:pt>
              </c:strCache>
            </c:strRef>
          </c:tx>
          <c:spPr>
            <a:solidFill>
              <a:schemeClr val="accent1">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Summary'!$D$64:$F$64</c:f>
              <c:numCache>
                <c:formatCode>General</c:formatCode>
                <c:ptCount val="3"/>
                <c:pt idx="0">
                  <c:v>0</c:v>
                </c:pt>
                <c:pt idx="1">
                  <c:v>-53228683.54879719</c:v>
                </c:pt>
                <c:pt idx="2">
                  <c:v>0</c:v>
                </c:pt>
              </c:numCache>
            </c:numRef>
          </c:val>
        </c:ser>
        <c:ser>
          <c:idx val="6"/>
          <c:order val="6"/>
          <c:tx>
            <c:strRef>
              <c:f>'[2]Benefits Summary'!$C$65</c:f>
              <c:strCache>
                <c:ptCount val="1"/>
                <c:pt idx="0">
                  <c:v>Outage Management</c:v>
                </c:pt>
              </c:strCache>
            </c:strRef>
          </c:tx>
          <c:invertIfNegative val="0"/>
          <c:cat>
            <c:strRef>
              <c:f>'[2]Benefits Summary'!$D$58:$F$58</c:f>
              <c:strCache>
                <c:ptCount val="3"/>
                <c:pt idx="0">
                  <c:v>Costs</c:v>
                </c:pt>
                <c:pt idx="1">
                  <c:v>Operational Savings</c:v>
                </c:pt>
                <c:pt idx="2">
                  <c:v>Customer Direct Savings</c:v>
                </c:pt>
              </c:strCache>
            </c:strRef>
          </c:cat>
          <c:val>
            <c:numRef>
              <c:f>'[2]Benefits Summary'!$D$65:$F$65</c:f>
              <c:numCache>
                <c:formatCode>General</c:formatCode>
                <c:ptCount val="3"/>
                <c:pt idx="0">
                  <c:v>0</c:v>
                </c:pt>
                <c:pt idx="1">
                  <c:v>-7004786.9462814685</c:v>
                </c:pt>
                <c:pt idx="2">
                  <c:v>0</c:v>
                </c:pt>
              </c:numCache>
            </c:numRef>
          </c:val>
        </c:ser>
        <c:ser>
          <c:idx val="7"/>
          <c:order val="7"/>
          <c:tx>
            <c:strRef>
              <c:f>'[2]Benefits Summary'!$C$66</c:f>
              <c:strCache>
                <c:ptCount val="1"/>
                <c:pt idx="0">
                  <c:v>Energy Theft and Diversion</c:v>
                </c:pt>
              </c:strCache>
            </c:strRef>
          </c:tx>
          <c:spPr>
            <a:solidFill>
              <a:schemeClr val="tx2">
                <a:lumMod val="75000"/>
              </a:schemeClr>
            </a:solidFill>
          </c:spPr>
          <c:invertIfNegative val="0"/>
          <c:cat>
            <c:strRef>
              <c:f>'[2]Benefits Summary'!$D$58:$F$58</c:f>
              <c:strCache>
                <c:ptCount val="3"/>
                <c:pt idx="0">
                  <c:v>Costs</c:v>
                </c:pt>
                <c:pt idx="1">
                  <c:v>Operational Savings</c:v>
                </c:pt>
                <c:pt idx="2">
                  <c:v>Customer Direct Savings</c:v>
                </c:pt>
              </c:strCache>
            </c:strRef>
          </c:cat>
          <c:val>
            <c:numRef>
              <c:f>'[2]Benefits Summary'!$D$66:$F$66</c:f>
              <c:numCache>
                <c:formatCode>General</c:formatCode>
                <c:ptCount val="3"/>
                <c:pt idx="0">
                  <c:v>0</c:v>
                </c:pt>
                <c:pt idx="1">
                  <c:v>-24990008.847721782</c:v>
                </c:pt>
                <c:pt idx="2">
                  <c:v>0</c:v>
                </c:pt>
              </c:numCache>
            </c:numRef>
          </c:val>
        </c:ser>
        <c:ser>
          <c:idx val="8"/>
          <c:order val="8"/>
          <c:tx>
            <c:strRef>
              <c:f>'[2]Benefits Summary'!$C$67</c:f>
              <c:strCache>
                <c:ptCount val="1"/>
                <c:pt idx="0">
                  <c:v>Billing Accuracy</c:v>
                </c:pt>
              </c:strCache>
            </c:strRef>
          </c:tx>
          <c:spPr>
            <a:solidFill>
              <a:srgbClr val="00B0F0"/>
            </a:solidFill>
          </c:spPr>
          <c:invertIfNegative val="0"/>
          <c:cat>
            <c:strRef>
              <c:f>'[2]Benefits Summary'!$D$58:$F$58</c:f>
              <c:strCache>
                <c:ptCount val="3"/>
                <c:pt idx="0">
                  <c:v>Costs</c:v>
                </c:pt>
                <c:pt idx="1">
                  <c:v>Operational Savings</c:v>
                </c:pt>
                <c:pt idx="2">
                  <c:v>Customer Direct Savings</c:v>
                </c:pt>
              </c:strCache>
            </c:strRef>
          </c:cat>
          <c:val>
            <c:numRef>
              <c:f>'[2]Benefits Summary'!$D$67:$F$67</c:f>
              <c:numCache>
                <c:formatCode>General</c:formatCode>
                <c:ptCount val="3"/>
                <c:pt idx="0">
                  <c:v>0</c:v>
                </c:pt>
                <c:pt idx="1">
                  <c:v>-7229719.4990301915</c:v>
                </c:pt>
                <c:pt idx="2">
                  <c:v>0</c:v>
                </c:pt>
              </c:numCache>
            </c:numRef>
          </c:val>
        </c:ser>
        <c:ser>
          <c:idx val="9"/>
          <c:order val="9"/>
          <c:tx>
            <c:strRef>
              <c:f>'[2]Benefits Summary'!$C$68</c:f>
              <c:strCache>
                <c:ptCount val="1"/>
                <c:pt idx="0">
                  <c:v>Utility Studies</c:v>
                </c:pt>
              </c:strCache>
            </c:strRef>
          </c:tx>
          <c:spPr>
            <a:solidFill>
              <a:schemeClr val="accent5">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Summary'!$D$68:$F$68</c:f>
              <c:numCache>
                <c:formatCode>General</c:formatCode>
                <c:ptCount val="3"/>
                <c:pt idx="0">
                  <c:v>0</c:v>
                </c:pt>
                <c:pt idx="1">
                  <c:v>-2993086.118464218</c:v>
                </c:pt>
                <c:pt idx="2">
                  <c:v>0</c:v>
                </c:pt>
              </c:numCache>
            </c:numRef>
          </c:val>
        </c:ser>
        <c:ser>
          <c:idx val="10"/>
          <c:order val="10"/>
          <c:tx>
            <c:strRef>
              <c:f>'[2]Benefits Summary'!$C$69</c:f>
              <c:strCache>
                <c:ptCount val="1"/>
                <c:pt idx="0">
                  <c:v>Customer Outage Management</c:v>
                </c:pt>
              </c:strCache>
            </c:strRef>
          </c:tx>
          <c:spPr>
            <a:solidFill>
              <a:schemeClr val="bg2">
                <a:lumMod val="90000"/>
              </a:schemeClr>
            </a:solidFill>
            <a:ln>
              <a:noFill/>
            </a:ln>
          </c:spPr>
          <c:invertIfNegative val="0"/>
          <c:cat>
            <c:strRef>
              <c:f>'[2]Benefits Summary'!$D$58:$F$58</c:f>
              <c:strCache>
                <c:ptCount val="3"/>
                <c:pt idx="0">
                  <c:v>Costs</c:v>
                </c:pt>
                <c:pt idx="1">
                  <c:v>Operational Savings</c:v>
                </c:pt>
                <c:pt idx="2">
                  <c:v>Customer Direct Savings</c:v>
                </c:pt>
              </c:strCache>
            </c:strRef>
          </c:cat>
          <c:val>
            <c:numRef>
              <c:f>'[2]Benefits Summary'!$D$69:$F$69</c:f>
              <c:numCache>
                <c:formatCode>General</c:formatCode>
                <c:ptCount val="3"/>
                <c:pt idx="0">
                  <c:v>0</c:v>
                </c:pt>
                <c:pt idx="1">
                  <c:v>0</c:v>
                </c:pt>
                <c:pt idx="2">
                  <c:v>-25744464.333123449</c:v>
                </c:pt>
              </c:numCache>
            </c:numRef>
          </c:val>
        </c:ser>
        <c:ser>
          <c:idx val="11"/>
          <c:order val="11"/>
          <c:tx>
            <c:strRef>
              <c:f>'[2]Benefits Summary'!$C$70</c:f>
              <c:strCache>
                <c:ptCount val="1"/>
                <c:pt idx="0">
                  <c:v>Energy Efficiency</c:v>
                </c:pt>
              </c:strCache>
            </c:strRef>
          </c:tx>
          <c:spPr>
            <a:solidFill>
              <a:schemeClr val="bg2">
                <a:lumMod val="50000"/>
              </a:schemeClr>
            </a:solidFill>
          </c:spPr>
          <c:invertIfNegative val="0"/>
          <c:cat>
            <c:strRef>
              <c:f>'[2]Benefits Summary'!$D$58:$F$58</c:f>
              <c:strCache>
                <c:ptCount val="3"/>
                <c:pt idx="0">
                  <c:v>Costs</c:v>
                </c:pt>
                <c:pt idx="1">
                  <c:v>Operational Savings</c:v>
                </c:pt>
                <c:pt idx="2">
                  <c:v>Customer Direct Savings</c:v>
                </c:pt>
              </c:strCache>
            </c:strRef>
          </c:cat>
          <c:val>
            <c:numRef>
              <c:f>'[2]Benefits Summary'!$D$70:$F$70</c:f>
              <c:numCache>
                <c:formatCode>General</c:formatCode>
                <c:ptCount val="3"/>
                <c:pt idx="0">
                  <c:v>0</c:v>
                </c:pt>
                <c:pt idx="1">
                  <c:v>0</c:v>
                </c:pt>
                <c:pt idx="2">
                  <c:v>-25206954.652923048</c:v>
                </c:pt>
              </c:numCache>
            </c:numRef>
          </c:val>
        </c:ser>
        <c:ser>
          <c:idx val="12"/>
          <c:order val="12"/>
          <c:tx>
            <c:strRef>
              <c:f>'[2]Benefits Summary'!$C$71</c:f>
              <c:strCache>
                <c:ptCount val="1"/>
                <c:pt idx="0">
                  <c:v>After Hours Fees</c:v>
                </c:pt>
              </c:strCache>
            </c:strRef>
          </c:tx>
          <c:invertIfNegative val="0"/>
          <c:cat>
            <c:strRef>
              <c:f>'[2]Benefits Summary'!$D$58:$F$58</c:f>
              <c:strCache>
                <c:ptCount val="3"/>
                <c:pt idx="0">
                  <c:v>Costs</c:v>
                </c:pt>
                <c:pt idx="1">
                  <c:v>Operational Savings</c:v>
                </c:pt>
                <c:pt idx="2">
                  <c:v>Customer Direct Savings</c:v>
                </c:pt>
              </c:strCache>
            </c:strRef>
          </c:cat>
          <c:val>
            <c:numRef>
              <c:f>'[2]Benefits Summary'!$D$71:$F$71</c:f>
              <c:numCache>
                <c:formatCode>General</c:formatCode>
                <c:ptCount val="3"/>
                <c:pt idx="0">
                  <c:v>0</c:v>
                </c:pt>
                <c:pt idx="1">
                  <c:v>0</c:v>
                </c:pt>
                <c:pt idx="2">
                  <c:v>-1562341.3986036475</c:v>
                </c:pt>
              </c:numCache>
            </c:numRef>
          </c:val>
        </c:ser>
        <c:dLbls>
          <c:showLegendKey val="0"/>
          <c:showVal val="0"/>
          <c:showCatName val="0"/>
          <c:showSerName val="0"/>
          <c:showPercent val="0"/>
          <c:showBubbleSize val="0"/>
        </c:dLbls>
        <c:gapWidth val="40"/>
        <c:overlap val="100"/>
        <c:axId val="131757568"/>
        <c:axId val="131759104"/>
      </c:barChart>
      <c:catAx>
        <c:axId val="131757568"/>
        <c:scaling>
          <c:orientation val="minMax"/>
        </c:scaling>
        <c:delete val="0"/>
        <c:axPos val="b"/>
        <c:majorTickMark val="out"/>
        <c:minorTickMark val="none"/>
        <c:tickLblPos val="high"/>
        <c:spPr>
          <a:ln>
            <a:noFill/>
          </a:ln>
        </c:spPr>
        <c:txPr>
          <a:bodyPr/>
          <a:lstStyle/>
          <a:p>
            <a:pPr>
              <a:defRPr sz="1600" b="1"/>
            </a:pPr>
            <a:endParaRPr lang="en-US"/>
          </a:p>
        </c:txPr>
        <c:crossAx val="131759104"/>
        <c:crosses val="autoZero"/>
        <c:auto val="1"/>
        <c:lblAlgn val="ctr"/>
        <c:lblOffset val="100"/>
        <c:noMultiLvlLbl val="0"/>
      </c:catAx>
      <c:valAx>
        <c:axId val="131759104"/>
        <c:scaling>
          <c:orientation val="minMax"/>
          <c:max val="20000000"/>
        </c:scaling>
        <c:delete val="1"/>
        <c:axPos val="l"/>
        <c:majorGridlines>
          <c:spPr>
            <a:ln>
              <a:solidFill>
                <a:schemeClr val="bg1"/>
              </a:solidFill>
            </a:ln>
          </c:spPr>
        </c:majorGridlines>
        <c:numFmt formatCode="&quot;$&quot;#,##0.00" sourceLinked="0"/>
        <c:majorTickMark val="out"/>
        <c:minorTickMark val="none"/>
        <c:tickLblPos val="none"/>
        <c:crossAx val="131757568"/>
        <c:crosses val="autoZero"/>
        <c:crossBetween val="between"/>
      </c:valAx>
      <c:spPr>
        <a:solidFill>
          <a:schemeClr val="bg1"/>
        </a:solidFill>
      </c:spPr>
    </c:plotArea>
    <c:legend>
      <c:legendPos val="r"/>
      <c:legendEntry>
        <c:idx val="11"/>
        <c:delete val="1"/>
      </c:legendEntry>
      <c:legendEntry>
        <c:idx val="12"/>
        <c:delete val="1"/>
      </c:legendEntry>
      <c:layout>
        <c:manualLayout>
          <c:xMode val="edge"/>
          <c:yMode val="edge"/>
          <c:x val="0.6884397206657058"/>
          <c:y val="0.24686784142850129"/>
          <c:w val="0.2914245720456502"/>
          <c:h val="0.67499218094520352"/>
        </c:manualLayout>
      </c:layout>
      <c:overlay val="0"/>
      <c:spPr>
        <a:ln w="15875">
          <a:solidFill>
            <a:schemeClr val="accent1">
              <a:shade val="50000"/>
            </a:schemeClr>
          </a:solidFill>
        </a:ln>
      </c:spPr>
      <c:txPr>
        <a:bodyPr/>
        <a:lstStyle/>
        <a:p>
          <a:pPr>
            <a:defRPr sz="1800" b="0"/>
          </a:pPr>
          <a:endParaRPr lang="en-US"/>
        </a:p>
      </c:txPr>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775607</xdr:colOff>
      <xdr:row>55</xdr:row>
      <xdr:rowOff>68035</xdr:rowOff>
    </xdr:from>
    <xdr:to>
      <xdr:col>15</xdr:col>
      <xdr:colOff>571498</xdr:colOff>
      <xdr:row>92</xdr:row>
      <xdr:rowOff>10583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xdr:colOff>
      <xdr:row>86</xdr:row>
      <xdr:rowOff>163286</xdr:rowOff>
    </xdr:from>
    <xdr:ext cx="11158183" cy="1156608"/>
    <xdr:sp macro="" textlink="">
      <xdr:nvSpPr>
        <xdr:cNvPr id="4" name="TextBox 3"/>
        <xdr:cNvSpPr txBox="1"/>
      </xdr:nvSpPr>
      <xdr:spPr>
        <a:xfrm>
          <a:off x="7007678" y="18260786"/>
          <a:ext cx="11158183" cy="1156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a:t>* Includes</a:t>
          </a:r>
          <a:r>
            <a:rPr lang="en-US" sz="1400" b="1" baseline="0"/>
            <a:t>  the NPV of the revenue requirement for capital costs of $145,307,246 (which includes</a:t>
          </a:r>
        </a:p>
        <a:p>
          <a:r>
            <a:rPr lang="en-US" sz="1400" b="1" baseline="0"/>
            <a:t>      the cost of retirement of existing electric meters) and the NPV of the revenue requirement for </a:t>
          </a:r>
        </a:p>
        <a:p>
          <a:r>
            <a:rPr lang="en-US" sz="1400" b="1" baseline="0"/>
            <a:t>      operating expenes of $77,608,318, over a 21 year project life.</a:t>
          </a:r>
        </a:p>
        <a:p>
          <a:r>
            <a:rPr lang="en-US" sz="1400" b="1" baseline="0"/>
            <a:t>** Does not include the unquantified customer experience benefits (e.g., text alerts, web portal, access to real time data, etc.)</a:t>
          </a:r>
          <a:endParaRPr lang="en-US" sz="1400" b="1"/>
        </a:p>
      </xdr:txBody>
    </xdr:sp>
    <xdr:clientData/>
  </xdr:oneCellAnchor>
  <xdr:twoCellAnchor editAs="oneCell">
    <xdr:from>
      <xdr:col>0</xdr:col>
      <xdr:colOff>285749</xdr:colOff>
      <xdr:row>96</xdr:row>
      <xdr:rowOff>81186</xdr:rowOff>
    </xdr:from>
    <xdr:to>
      <xdr:col>12</xdr:col>
      <xdr:colOff>1239883</xdr:colOff>
      <xdr:row>150</xdr:row>
      <xdr:rowOff>149678</xdr:rowOff>
    </xdr:to>
    <xdr:pic>
      <xdr:nvPicPr>
        <xdr:cNvPr id="117769"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285749" y="20124507"/>
          <a:ext cx="18071920" cy="11090278"/>
        </a:xfrm>
        <a:prstGeom prst="rect">
          <a:avLst/>
        </a:prstGeom>
        <a:noFill/>
        <a:ln w="1">
          <a:noFill/>
          <a:miter lim="800000"/>
          <a:headEnd/>
          <a:tailEnd type="none" w="med" len="med"/>
        </a:ln>
        <a:effectLst/>
      </xdr:spPr>
    </xdr:pic>
    <xdr:clientData/>
  </xdr:twoCellAnchor>
</xdr:wsDr>
</file>

<file path=xl/drawings/drawing2.xml><?xml version="1.0" encoding="utf-8"?>
<c:userShapes xmlns:c="http://schemas.openxmlformats.org/drawingml/2006/chart">
  <cdr:relSizeAnchor xmlns:cdr="http://schemas.openxmlformats.org/drawingml/2006/chartDrawing">
    <cdr:from>
      <cdr:x>0.56589</cdr:x>
      <cdr:y>0.13381</cdr:y>
    </cdr:from>
    <cdr:to>
      <cdr:x>0.64208</cdr:x>
      <cdr:y>0.17906</cdr:y>
    </cdr:to>
    <cdr:sp macro="" textlink="">
      <cdr:nvSpPr>
        <cdr:cNvPr id="3" name="TextBox 5"/>
        <cdr:cNvSpPr txBox="1"/>
      </cdr:nvSpPr>
      <cdr:spPr>
        <a:xfrm xmlns:a="http://schemas.openxmlformats.org/drawingml/2006/main">
          <a:off x="6545123" y="1013765"/>
          <a:ext cx="881203"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$60.1 M</a:t>
          </a:r>
        </a:p>
      </cdr:txBody>
    </cdr:sp>
  </cdr:relSizeAnchor>
  <cdr:relSizeAnchor xmlns:cdr="http://schemas.openxmlformats.org/drawingml/2006/chartDrawing">
    <cdr:from>
      <cdr:x>0.18117</cdr:x>
      <cdr:y>0.13836</cdr:y>
    </cdr:from>
    <cdr:to>
      <cdr:x>0.26689</cdr:x>
      <cdr:y>0.1836</cdr:y>
    </cdr:to>
    <cdr:sp macro="" textlink="">
      <cdr:nvSpPr>
        <cdr:cNvPr id="4" name="TextBox 5"/>
        <cdr:cNvSpPr txBox="1"/>
      </cdr:nvSpPr>
      <cdr:spPr>
        <a:xfrm xmlns:a="http://schemas.openxmlformats.org/drawingml/2006/main">
          <a:off x="2095466" y="1048222"/>
          <a:ext cx="991443" cy="3427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-$223 M*</a:t>
          </a:r>
        </a:p>
      </cdr:txBody>
    </cdr:sp>
  </cdr:relSizeAnchor>
  <cdr:relSizeAnchor xmlns:cdr="http://schemas.openxmlformats.org/drawingml/2006/chartDrawing">
    <cdr:from>
      <cdr:x>0.10117</cdr:x>
      <cdr:y>0.20112</cdr:y>
    </cdr:from>
    <cdr:to>
      <cdr:x>0.69294</cdr:x>
      <cdr:y>0.20295</cdr:y>
    </cdr:to>
    <cdr:sp macro="" textlink="">
      <cdr:nvSpPr>
        <cdr:cNvPr id="13" name="Straight Connector 12"/>
        <cdr:cNvSpPr/>
      </cdr:nvSpPr>
      <cdr:spPr>
        <a:xfrm xmlns:a="http://schemas.openxmlformats.org/drawingml/2006/main">
          <a:off x="1170166" y="1523716"/>
          <a:ext cx="6844441" cy="13892"/>
        </a:xfrm>
        <a:prstGeom xmlns:a="http://schemas.openxmlformats.org/drawingml/2006/main" prst="line">
          <a:avLst/>
        </a:prstGeom>
        <a:ln xmlns:a="http://schemas.openxmlformats.org/drawingml/2006/main" w="22225">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0.05294</cdr:x>
      <cdr:y>0.17318</cdr:y>
    </cdr:from>
    <cdr:to>
      <cdr:x>0.08691</cdr:x>
      <cdr:y>0.22059</cdr:y>
    </cdr:to>
    <cdr:sp macro="" textlink="">
      <cdr:nvSpPr>
        <cdr:cNvPr id="14" name="TextBox 5"/>
        <cdr:cNvSpPr txBox="1"/>
      </cdr:nvSpPr>
      <cdr:spPr>
        <a:xfrm xmlns:a="http://schemas.openxmlformats.org/drawingml/2006/main">
          <a:off x="611988" y="1252079"/>
          <a:ext cx="392672"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$0</a:t>
          </a:r>
        </a:p>
      </cdr:txBody>
    </cdr:sp>
  </cdr:relSizeAnchor>
  <cdr:relSizeAnchor xmlns:cdr="http://schemas.openxmlformats.org/drawingml/2006/chartDrawing">
    <cdr:from>
      <cdr:x>0.36588</cdr:x>
      <cdr:y>0.1383</cdr:y>
    </cdr:from>
    <cdr:to>
      <cdr:x>0.45106</cdr:x>
      <cdr:y>0.18354</cdr:y>
    </cdr:to>
    <cdr:sp macro="" textlink="">
      <cdr:nvSpPr>
        <cdr:cNvPr id="6" name="TextBox 5"/>
        <cdr:cNvSpPr txBox="1"/>
      </cdr:nvSpPr>
      <cdr:spPr>
        <a:xfrm xmlns:a="http://schemas.openxmlformats.org/drawingml/2006/main">
          <a:off x="4231821" y="1047750"/>
          <a:ext cx="985206"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$170.4 M</a:t>
          </a:r>
        </a:p>
      </cdr:txBody>
    </cdr:sp>
  </cdr:relSizeAnchor>
  <cdr:relSizeAnchor xmlns:cdr="http://schemas.openxmlformats.org/drawingml/2006/chartDrawing">
    <cdr:from>
      <cdr:x>0.71059</cdr:x>
      <cdr:y>0.16883</cdr:y>
    </cdr:from>
    <cdr:to>
      <cdr:x>0.90588</cdr:x>
      <cdr:y>0.21652</cdr:y>
    </cdr:to>
    <cdr:sp macro="" textlink="">
      <cdr:nvSpPr>
        <cdr:cNvPr id="7" name="TextBox 5"/>
        <cdr:cNvSpPr txBox="1"/>
      </cdr:nvSpPr>
      <cdr:spPr>
        <a:xfrm xmlns:a="http://schemas.openxmlformats.org/drawingml/2006/main">
          <a:off x="8218761" y="1279092"/>
          <a:ext cx="2258738" cy="3613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Net Benefits</a:t>
          </a:r>
          <a:r>
            <a:rPr lang="en-US" sz="1600" b="1" baseline="0"/>
            <a:t> </a:t>
          </a:r>
          <a:r>
            <a:rPr lang="en-US" sz="1600" b="1"/>
            <a:t>$7.5 M**</a:t>
          </a:r>
        </a:p>
      </cdr:txBody>
    </cdr:sp>
  </cdr:relSizeAnchor>
  <cdr:relSizeAnchor xmlns:cdr="http://schemas.openxmlformats.org/drawingml/2006/chartDrawing">
    <cdr:from>
      <cdr:x>0.11765</cdr:x>
      <cdr:y>0.20116</cdr:y>
    </cdr:from>
    <cdr:to>
      <cdr:x>0.3255</cdr:x>
      <cdr:y>0.20162</cdr:y>
    </cdr:to>
    <cdr:cxnSp macro="">
      <cdr:nvCxnSpPr>
        <cdr:cNvPr id="8" name="Straight Connector 7"/>
        <cdr:cNvCxnSpPr/>
      </cdr:nvCxnSpPr>
      <cdr:spPr>
        <a:xfrm xmlns:a="http://schemas.openxmlformats.org/drawingml/2006/main">
          <a:off x="1360714" y="1523999"/>
          <a:ext cx="2404081" cy="3478"/>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0.34353</cdr:x>
      <cdr:y>0.33766</cdr:y>
    </cdr:from>
    <cdr:to>
      <cdr:x>0.66588</cdr:x>
      <cdr:y>0.33945</cdr:y>
    </cdr:to>
    <cdr:sp macro="" textlink="">
      <cdr:nvSpPr>
        <cdr:cNvPr id="17" name="Straight Connector 16"/>
        <cdr:cNvSpPr/>
      </cdr:nvSpPr>
      <cdr:spPr>
        <a:xfrm xmlns:a="http://schemas.openxmlformats.org/drawingml/2006/main">
          <a:off x="3973286" y="2558143"/>
          <a:ext cx="3728357" cy="13607"/>
        </a:xfrm>
        <a:prstGeom xmlns:a="http://schemas.openxmlformats.org/drawingml/2006/main" prst="line">
          <a:avLst/>
        </a:prstGeom>
        <a:ln xmlns:a="http://schemas.openxmlformats.org/drawingml/2006/main" w="317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0.51765</cdr:x>
      <cdr:y>0.1814</cdr:y>
    </cdr:from>
    <cdr:to>
      <cdr:x>0.68706</cdr:x>
      <cdr:y>0.1832</cdr:y>
    </cdr:to>
    <cdr:sp macro="" textlink="">
      <cdr:nvSpPr>
        <cdr:cNvPr id="21" name="Straight Connector 20"/>
        <cdr:cNvSpPr/>
      </cdr:nvSpPr>
      <cdr:spPr>
        <a:xfrm xmlns:a="http://schemas.openxmlformats.org/drawingml/2006/main">
          <a:off x="5987142" y="1374320"/>
          <a:ext cx="1959429" cy="13609"/>
        </a:xfrm>
        <a:prstGeom xmlns:a="http://schemas.openxmlformats.org/drawingml/2006/main" prst="line">
          <a:avLst/>
        </a:prstGeom>
        <a:ln xmlns:a="http://schemas.openxmlformats.org/drawingml/2006/main" w="317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0.69882</cdr:x>
      <cdr:y>0.1796</cdr:y>
    </cdr:from>
    <cdr:to>
      <cdr:x>0.70278</cdr:x>
      <cdr:y>0.20475</cdr:y>
    </cdr:to>
    <cdr:sp macro="" textlink="">
      <cdr:nvSpPr>
        <cdr:cNvPr id="24" name="Right Brace 23"/>
        <cdr:cNvSpPr/>
      </cdr:nvSpPr>
      <cdr:spPr>
        <a:xfrm xmlns:a="http://schemas.openxmlformats.org/drawingml/2006/main">
          <a:off x="8082644" y="1360715"/>
          <a:ext cx="45719" cy="190500"/>
        </a:xfrm>
        <a:prstGeom xmlns:a="http://schemas.openxmlformats.org/drawingml/2006/main" prst="rightBrace">
          <a:avLst/>
        </a:prstGeom>
        <a:ln xmlns:a="http://schemas.openxmlformats.org/drawingml/2006/main" w="222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BT393"/>
  <sheetViews>
    <sheetView view="pageLayout" topLeftCell="W78" zoomScaleNormal="70" workbookViewId="0">
      <selection activeCell="W13" sqref="W13:AN72"/>
    </sheetView>
  </sheetViews>
  <sheetFormatPr defaultColWidth="11.58203125" defaultRowHeight="15.6"/>
  <cols>
    <col min="1" max="1" width="11.58203125" style="7" customWidth="1"/>
    <col min="2" max="2" width="27.4140625" style="7" customWidth="1"/>
    <col min="3" max="12" width="12.75" style="7" customWidth="1"/>
    <col min="13" max="13" width="15.08203125" style="7" customWidth="1"/>
    <col min="14" max="14" width="12.75" style="7" customWidth="1"/>
    <col min="15" max="15" width="13.9140625" style="7" customWidth="1"/>
    <col min="16" max="17" width="11.58203125" style="7" customWidth="1"/>
    <col min="18" max="18" width="12.9140625" style="7" customWidth="1"/>
    <col min="19" max="19" width="14" style="7" bestFit="1" customWidth="1"/>
    <col min="20" max="20" width="12.75" style="7" customWidth="1"/>
    <col min="21" max="21" width="13.75" style="33" customWidth="1"/>
    <col min="22" max="22" width="14" style="7" bestFit="1" customWidth="1"/>
    <col min="23" max="27" width="11.58203125" style="7" customWidth="1"/>
    <col min="28" max="28" width="14.75" style="7" customWidth="1"/>
    <col min="29" max="29" width="11.58203125" style="7" customWidth="1"/>
    <col min="30" max="30" width="14.75" style="7" customWidth="1"/>
    <col min="31" max="31" width="13.4140625" style="7" customWidth="1"/>
    <col min="32" max="32" width="12.6640625" style="7" customWidth="1"/>
    <col min="33" max="33" width="13.58203125" style="7" customWidth="1"/>
    <col min="34" max="34" width="15.4140625" style="7" customWidth="1"/>
    <col min="35" max="35" width="12.9140625" style="7" customWidth="1"/>
    <col min="36" max="36" width="14.6640625" style="7" customWidth="1"/>
    <col min="37" max="37" width="11.58203125" style="7" customWidth="1"/>
    <col min="38" max="40" width="13.75" style="7" customWidth="1"/>
    <col min="41" max="41" width="11.58203125" style="7" customWidth="1"/>
    <col min="42" max="42" width="6.6640625" style="30" customWidth="1"/>
    <col min="43" max="43" width="7.6640625" style="30" customWidth="1"/>
    <col min="44" max="45" width="11.58203125" style="7" customWidth="1"/>
    <col min="46" max="46" width="14.6640625" style="7" customWidth="1"/>
    <col min="47" max="47" width="2.6640625" style="7" customWidth="1"/>
    <col min="48" max="50" width="11.58203125" style="7" customWidth="1"/>
    <col min="51" max="53" width="12.6640625" style="7" customWidth="1"/>
    <col min="54" max="16384" width="11.58203125" style="7"/>
  </cols>
  <sheetData>
    <row r="1" spans="1:65">
      <c r="A1" s="28" t="s">
        <v>0</v>
      </c>
      <c r="B1" s="29"/>
      <c r="C1" s="29"/>
      <c r="D1" s="30">
        <v>0</v>
      </c>
      <c r="E1" s="29"/>
      <c r="F1" s="29"/>
      <c r="G1" s="29"/>
      <c r="H1" s="29"/>
      <c r="I1" s="28" t="s">
        <v>1</v>
      </c>
      <c r="J1" s="29"/>
      <c r="K1" s="29"/>
      <c r="L1" s="31">
        <v>0.53</v>
      </c>
      <c r="M1" s="31">
        <v>5.7200000000000001E-2</v>
      </c>
      <c r="N1" s="31">
        <v>3.0300000000000001E-2</v>
      </c>
      <c r="O1" s="31">
        <f>N1*(1-D2)</f>
        <v>1.9695000000000001E-2</v>
      </c>
      <c r="P1" s="29"/>
      <c r="Q1" s="29" t="s">
        <v>2</v>
      </c>
      <c r="R1" s="29"/>
      <c r="T1" s="32">
        <v>1</v>
      </c>
      <c r="V1" s="29"/>
      <c r="W1" s="29"/>
      <c r="X1" s="29"/>
      <c r="Y1" s="29"/>
      <c r="Z1" s="29"/>
      <c r="AA1" s="29"/>
      <c r="AB1" s="29"/>
      <c r="AC1" s="29"/>
      <c r="AD1" s="29"/>
      <c r="AE1" s="29"/>
      <c r="AF1" s="29"/>
      <c r="AG1" s="29"/>
      <c r="AH1" s="29"/>
      <c r="AI1" s="29"/>
      <c r="AJ1" s="29"/>
      <c r="AK1" s="29"/>
      <c r="AL1" s="29"/>
      <c r="AM1" s="29"/>
      <c r="AN1" s="29"/>
      <c r="AO1" s="29"/>
      <c r="AR1" s="29"/>
      <c r="AS1" s="29"/>
      <c r="AT1" s="29"/>
      <c r="AU1" s="29"/>
      <c r="AV1" s="29"/>
      <c r="AW1" s="29"/>
      <c r="AX1" s="29"/>
      <c r="AY1" s="29"/>
      <c r="AZ1" s="29"/>
      <c r="BA1" s="29"/>
      <c r="BB1" s="29"/>
      <c r="BC1" s="29"/>
      <c r="BD1" s="29"/>
      <c r="BE1" s="29" t="s">
        <v>3</v>
      </c>
      <c r="BF1" s="29"/>
      <c r="BG1" s="29"/>
      <c r="BH1" s="29"/>
    </row>
    <row r="2" spans="1:65">
      <c r="A2" s="28" t="s">
        <v>4</v>
      </c>
      <c r="B2" s="29"/>
      <c r="C2" s="29"/>
      <c r="D2" s="30">
        <v>0.35</v>
      </c>
      <c r="E2" s="29"/>
      <c r="F2" s="29"/>
      <c r="G2" s="29"/>
      <c r="H2" s="29"/>
      <c r="I2" s="28" t="s">
        <v>5</v>
      </c>
      <c r="J2" s="29"/>
      <c r="K2" s="29"/>
      <c r="L2" s="31">
        <v>0</v>
      </c>
      <c r="M2" s="31">
        <v>0</v>
      </c>
      <c r="N2" s="31">
        <f>ROUND(L2*M2,4)</f>
        <v>0</v>
      </c>
      <c r="O2" s="31">
        <f>N2</f>
        <v>0</v>
      </c>
      <c r="P2" s="29"/>
      <c r="Q2" s="29" t="s">
        <v>6</v>
      </c>
      <c r="R2" s="29"/>
      <c r="T2" s="34">
        <v>2.66E-3</v>
      </c>
      <c r="V2" s="29"/>
      <c r="W2" s="29"/>
      <c r="X2" s="29"/>
      <c r="Y2" s="29"/>
      <c r="Z2" s="29"/>
      <c r="AA2" s="29"/>
      <c r="AB2" s="29"/>
      <c r="AC2" s="29"/>
      <c r="AD2" s="29"/>
      <c r="AE2" s="29"/>
      <c r="AF2" s="29"/>
      <c r="AG2" s="29"/>
      <c r="AH2" s="29"/>
      <c r="AI2" s="29"/>
      <c r="AJ2" s="29"/>
      <c r="AK2" s="29"/>
      <c r="AL2" s="29"/>
      <c r="AM2" s="29"/>
      <c r="AN2" s="29"/>
      <c r="AO2" s="29"/>
      <c r="AR2" s="29" t="s">
        <v>7</v>
      </c>
      <c r="AS2" s="29"/>
      <c r="AT2" s="29"/>
      <c r="AU2" s="29"/>
      <c r="AV2" s="29" t="s">
        <v>8</v>
      </c>
      <c r="AW2" s="29"/>
      <c r="AX2" s="29"/>
      <c r="AY2" s="29"/>
      <c r="AZ2" s="29"/>
      <c r="BA2" s="29"/>
      <c r="BB2" s="29"/>
      <c r="BC2" s="29"/>
      <c r="BD2" s="29"/>
      <c r="BE2" s="29" t="s">
        <v>9</v>
      </c>
      <c r="BF2" s="29"/>
      <c r="BG2" s="29"/>
      <c r="BH2" s="29"/>
    </row>
    <row r="3" spans="1:65">
      <c r="A3" s="28" t="s">
        <v>10</v>
      </c>
      <c r="B3" s="29"/>
      <c r="C3" s="29"/>
      <c r="D3" s="30">
        <f>+O4</f>
        <v>6.5795000000000006E-2</v>
      </c>
      <c r="E3" s="29"/>
      <c r="F3" s="29"/>
      <c r="G3" s="29"/>
      <c r="H3" s="29"/>
      <c r="I3" s="28" t="s">
        <v>11</v>
      </c>
      <c r="J3" s="29"/>
      <c r="K3" s="29"/>
      <c r="L3" s="31">
        <v>0.47</v>
      </c>
      <c r="M3" s="31">
        <v>9.8000000000000004E-2</v>
      </c>
      <c r="N3" s="31">
        <f>ROUND(L3*M3,4)</f>
        <v>4.6100000000000002E-2</v>
      </c>
      <c r="O3" s="31">
        <f>N3</f>
        <v>4.6100000000000002E-2</v>
      </c>
      <c r="P3" s="29"/>
      <c r="Q3" s="29" t="s">
        <v>12</v>
      </c>
      <c r="R3" s="29"/>
      <c r="T3" s="34">
        <v>2E-3</v>
      </c>
      <c r="V3" s="29"/>
      <c r="W3" s="29"/>
      <c r="X3" s="29"/>
      <c r="Y3" s="29"/>
      <c r="Z3" s="29"/>
      <c r="AA3" s="29"/>
      <c r="AB3" s="29"/>
      <c r="AC3" s="29"/>
      <c r="AD3" s="29"/>
      <c r="AE3" s="29"/>
      <c r="AF3" s="29"/>
      <c r="AG3" s="29"/>
      <c r="AH3" s="29"/>
      <c r="AI3" s="29"/>
      <c r="AJ3" s="29"/>
      <c r="AK3" s="29"/>
      <c r="AL3" s="29"/>
      <c r="AM3" s="29"/>
      <c r="AN3" s="29"/>
      <c r="AO3" s="29"/>
      <c r="AR3" s="29" t="s">
        <v>13</v>
      </c>
      <c r="AS3" s="35"/>
      <c r="AT3" s="29"/>
      <c r="AU3" s="29" t="s">
        <v>9</v>
      </c>
      <c r="AV3" s="29"/>
      <c r="AW3" s="29"/>
      <c r="AX3" s="29"/>
      <c r="AY3" s="29"/>
      <c r="AZ3" s="29"/>
      <c r="BA3" s="29"/>
      <c r="BB3" s="29"/>
      <c r="BC3" s="29"/>
      <c r="BD3" s="29"/>
      <c r="BE3" s="29"/>
      <c r="BF3" s="29"/>
      <c r="BG3" s="29"/>
      <c r="BH3" s="29"/>
    </row>
    <row r="4" spans="1:65">
      <c r="A4" s="28" t="s">
        <v>14</v>
      </c>
      <c r="B4" s="29"/>
      <c r="C4" s="29"/>
      <c r="D4" s="36">
        <v>3</v>
      </c>
      <c r="E4" s="28" t="s">
        <v>15</v>
      </c>
      <c r="F4" s="29"/>
      <c r="G4" s="29"/>
      <c r="H4" s="29"/>
      <c r="I4" s="29"/>
      <c r="J4" s="29"/>
      <c r="K4" s="29"/>
      <c r="L4" s="37"/>
      <c r="M4" s="37"/>
      <c r="N4" s="31">
        <f>SUM(N1:N3)</f>
        <v>7.6399999999999996E-2</v>
      </c>
      <c r="O4" s="31">
        <f>SUM(O1:O3)</f>
        <v>6.5795000000000006E-2</v>
      </c>
      <c r="P4" s="29"/>
      <c r="Q4" s="29" t="s">
        <v>16</v>
      </c>
      <c r="R4" s="29"/>
      <c r="T4" s="34">
        <v>3.8627000000000002E-2</v>
      </c>
      <c r="V4" s="29"/>
      <c r="W4" s="29"/>
      <c r="X4" s="29"/>
      <c r="Y4" s="29"/>
      <c r="Z4" s="29"/>
      <c r="AA4" s="29"/>
      <c r="AB4" s="29"/>
      <c r="AC4" s="29"/>
      <c r="AD4" s="29"/>
      <c r="AE4" s="29"/>
      <c r="AF4" s="29"/>
      <c r="AG4" s="29"/>
      <c r="AH4" s="29"/>
      <c r="AI4" s="29"/>
      <c r="AJ4" s="29"/>
      <c r="AK4" s="29"/>
      <c r="AL4" s="29"/>
      <c r="AM4" s="29"/>
      <c r="AN4" s="29"/>
      <c r="AO4" s="29"/>
      <c r="AR4" s="29"/>
      <c r="AS4" s="29"/>
      <c r="AT4" s="29"/>
      <c r="AU4" s="29"/>
      <c r="AV4" s="29"/>
      <c r="AW4" s="29"/>
      <c r="AX4" s="29"/>
      <c r="AY4" s="29"/>
      <c r="AZ4" s="29"/>
      <c r="BA4" s="29"/>
      <c r="BB4" s="29"/>
      <c r="BC4" s="29"/>
      <c r="BD4" s="29"/>
      <c r="BE4" s="29"/>
      <c r="BF4" s="29"/>
      <c r="BG4" s="29"/>
    </row>
    <row r="5" spans="1:65">
      <c r="A5" s="29"/>
      <c r="B5" s="29"/>
      <c r="C5" s="29"/>
      <c r="D5" s="29"/>
      <c r="E5" s="28" t="s">
        <v>17</v>
      </c>
      <c r="F5" s="29"/>
      <c r="G5" s="29"/>
      <c r="H5" s="29"/>
      <c r="I5" s="28"/>
      <c r="J5" s="29"/>
      <c r="K5" s="29"/>
      <c r="M5" s="29"/>
      <c r="N5" s="29"/>
      <c r="O5" s="29"/>
      <c r="P5" s="29"/>
      <c r="Q5" s="29" t="s">
        <v>18</v>
      </c>
      <c r="R5" s="29"/>
      <c r="T5" s="32">
        <v>0</v>
      </c>
      <c r="V5" s="29"/>
      <c r="W5" s="29"/>
      <c r="X5" s="29"/>
      <c r="Y5" s="29"/>
      <c r="Z5" s="29"/>
      <c r="AA5" s="29"/>
      <c r="AB5" s="29"/>
      <c r="AC5" s="29"/>
      <c r="AD5" s="29"/>
      <c r="AE5" s="29"/>
      <c r="AF5" s="29"/>
      <c r="AG5" s="29"/>
      <c r="AH5" s="29"/>
      <c r="AI5" s="29"/>
      <c r="AJ5" s="29"/>
      <c r="AK5" s="29"/>
      <c r="AL5" s="29"/>
      <c r="AM5" s="29"/>
      <c r="AN5" s="29"/>
      <c r="AO5" s="29"/>
      <c r="AR5" s="29"/>
      <c r="AS5" s="29"/>
      <c r="AT5" s="29"/>
      <c r="AU5" s="29"/>
      <c r="AV5" s="29"/>
      <c r="AW5" s="29"/>
      <c r="AX5" s="29"/>
      <c r="AY5" s="29"/>
      <c r="AZ5" s="29"/>
      <c r="BA5" s="29"/>
      <c r="BB5" s="29"/>
      <c r="BC5" s="29"/>
      <c r="BD5" s="29" t="s">
        <v>19</v>
      </c>
      <c r="BE5" s="29"/>
      <c r="BF5" s="29"/>
      <c r="BG5" s="29"/>
      <c r="BH5" s="29"/>
      <c r="BI5" s="29"/>
      <c r="BJ5" s="29"/>
      <c r="BK5" s="29"/>
      <c r="BL5" s="29"/>
      <c r="BM5" s="29"/>
    </row>
    <row r="6" spans="1:65" ht="16.2" thickBot="1">
      <c r="A6" s="29">
        <v>55223</v>
      </c>
      <c r="B6" s="29"/>
      <c r="C6" s="29"/>
      <c r="D6" s="29"/>
      <c r="E6" s="28" t="s">
        <v>20</v>
      </c>
      <c r="F6" s="29"/>
      <c r="G6" s="133"/>
      <c r="H6" s="29"/>
      <c r="I6" s="28"/>
      <c r="J6" s="29"/>
      <c r="K6" s="29"/>
      <c r="M6" s="29"/>
      <c r="N6" s="29"/>
      <c r="O6" s="29"/>
      <c r="P6" s="29"/>
      <c r="T6" s="38" t="s">
        <v>21</v>
      </c>
      <c r="V6" s="29"/>
      <c r="W6" s="29"/>
      <c r="X6" s="113"/>
      <c r="Y6" s="29"/>
      <c r="Z6" s="29"/>
      <c r="AA6" s="29"/>
      <c r="AB6" s="29"/>
      <c r="AC6" s="29"/>
      <c r="AD6" s="29"/>
      <c r="AE6" s="29"/>
      <c r="AF6" s="29"/>
      <c r="AG6" s="29"/>
      <c r="AH6" s="29"/>
      <c r="AI6" s="29"/>
      <c r="AJ6" s="29"/>
      <c r="AK6" s="29"/>
      <c r="AL6" s="29"/>
      <c r="AM6" s="29"/>
      <c r="AN6" s="29"/>
      <c r="AO6" s="29"/>
      <c r="AR6" s="29"/>
      <c r="AS6" s="29"/>
      <c r="AT6" s="29"/>
      <c r="AU6" s="29"/>
      <c r="AV6" s="29"/>
      <c r="AW6" s="29"/>
      <c r="AX6" s="29"/>
      <c r="AY6" s="29"/>
      <c r="AZ6" s="29"/>
      <c r="BA6" s="29"/>
      <c r="BB6" s="29"/>
      <c r="BC6" s="29"/>
      <c r="BD6" s="39"/>
      <c r="BE6" s="39"/>
      <c r="BF6" s="29"/>
      <c r="BG6" s="29"/>
      <c r="BH6" s="29"/>
      <c r="BI6" s="29"/>
      <c r="BJ6" s="29"/>
      <c r="BK6" s="29"/>
      <c r="BL6" s="29"/>
      <c r="BM6" s="29"/>
    </row>
    <row r="7" spans="1:65" ht="16.2" thickTop="1">
      <c r="A7" s="29"/>
      <c r="B7" s="29"/>
      <c r="C7" s="29"/>
      <c r="D7" s="29"/>
      <c r="E7" s="28" t="s">
        <v>22</v>
      </c>
      <c r="F7" s="29"/>
      <c r="G7" s="133"/>
      <c r="H7" s="29"/>
      <c r="I7" s="29"/>
      <c r="J7" s="29"/>
      <c r="K7" s="29"/>
      <c r="L7" s="29"/>
      <c r="M7" s="29"/>
      <c r="N7" s="40" t="s">
        <v>189</v>
      </c>
      <c r="O7" s="41"/>
      <c r="P7" s="42"/>
      <c r="Q7" s="29" t="s">
        <v>23</v>
      </c>
      <c r="R7" s="29"/>
      <c r="T7" s="32">
        <f>SUM(T2:T5)</f>
        <v>4.3286999999999999E-2</v>
      </c>
      <c r="V7" s="29"/>
      <c r="W7" s="29"/>
      <c r="X7" s="113"/>
      <c r="Y7" s="29"/>
      <c r="Z7" s="29"/>
      <c r="AA7" s="29"/>
      <c r="AB7" s="29"/>
      <c r="AC7" s="29"/>
      <c r="AD7" s="29"/>
      <c r="AE7" s="29"/>
      <c r="AF7" s="29"/>
      <c r="AG7" s="29"/>
      <c r="AH7" s="29"/>
      <c r="AI7" s="29"/>
      <c r="AJ7" s="29"/>
      <c r="AK7" s="29"/>
      <c r="AL7" s="29"/>
      <c r="AM7" s="29"/>
      <c r="AN7" s="29"/>
      <c r="AO7" s="29"/>
      <c r="AR7" s="29"/>
      <c r="AS7" s="29"/>
      <c r="AT7" s="29"/>
      <c r="AU7" s="29"/>
      <c r="AV7" s="29"/>
      <c r="AW7" s="29"/>
      <c r="AX7" s="29"/>
      <c r="AY7" s="29"/>
      <c r="AZ7" s="43" t="s">
        <v>24</v>
      </c>
      <c r="BA7" s="43" t="s">
        <v>25</v>
      </c>
      <c r="BB7" s="29"/>
      <c r="BC7" s="29"/>
      <c r="BD7" s="29" t="s">
        <v>26</v>
      </c>
      <c r="BE7" s="29"/>
      <c r="BF7" s="29"/>
      <c r="BG7" s="29"/>
      <c r="BH7" s="29"/>
      <c r="BI7" s="29"/>
      <c r="BJ7" s="29"/>
      <c r="BK7" s="29"/>
      <c r="BL7" s="29"/>
      <c r="BM7" s="29"/>
    </row>
    <row r="8" spans="1:65" ht="16.2" thickBot="1">
      <c r="A8" s="29"/>
      <c r="B8" s="29"/>
      <c r="C8" s="29"/>
      <c r="D8" s="29"/>
      <c r="E8" s="28" t="s">
        <v>27</v>
      </c>
      <c r="F8" s="29"/>
      <c r="H8" s="133"/>
      <c r="I8" s="28" t="s">
        <v>28</v>
      </c>
      <c r="J8" s="29"/>
      <c r="K8" s="29"/>
      <c r="L8" s="93">
        <f>T24</f>
        <v>227014322.21312213</v>
      </c>
      <c r="M8" s="29"/>
      <c r="N8" s="44">
        <f>L8</f>
        <v>227014322.21312213</v>
      </c>
      <c r="O8" s="45" t="s">
        <v>190</v>
      </c>
      <c r="P8" s="46"/>
      <c r="T8" s="38" t="s">
        <v>21</v>
      </c>
      <c r="V8" s="29"/>
      <c r="W8" s="29"/>
      <c r="X8" s="29"/>
      <c r="Y8" s="29"/>
      <c r="Z8" s="29"/>
      <c r="AA8" s="29"/>
      <c r="AB8" s="29"/>
      <c r="AC8" s="29"/>
      <c r="AD8" s="29"/>
      <c r="AE8" s="29"/>
      <c r="AF8" s="29"/>
      <c r="AG8" s="29"/>
      <c r="AH8" s="29"/>
      <c r="AI8" s="29"/>
      <c r="AJ8" s="29"/>
      <c r="AK8" s="29"/>
      <c r="AL8" s="29"/>
      <c r="AM8" s="29"/>
      <c r="AN8" s="29"/>
      <c r="AO8" s="29"/>
      <c r="AR8" s="43"/>
      <c r="AS8" s="43"/>
      <c r="AT8" s="43"/>
      <c r="AU8" s="43"/>
      <c r="AV8" s="43"/>
      <c r="AW8" s="43"/>
      <c r="AX8" s="43" t="s">
        <v>29</v>
      </c>
      <c r="AY8" s="43" t="s">
        <v>30</v>
      </c>
      <c r="AZ8" s="43" t="s">
        <v>31</v>
      </c>
      <c r="BA8" s="43" t="s">
        <v>32</v>
      </c>
      <c r="BB8" s="43"/>
      <c r="BC8" s="43" t="s">
        <v>33</v>
      </c>
      <c r="BD8" s="29" t="s">
        <v>34</v>
      </c>
      <c r="BE8" s="29"/>
      <c r="BF8" s="29">
        <v>177157</v>
      </c>
      <c r="BG8" s="29"/>
      <c r="BH8" s="29"/>
      <c r="BI8" s="29"/>
      <c r="BJ8" s="29"/>
      <c r="BK8" s="29"/>
      <c r="BL8" s="29"/>
      <c r="BM8" s="29"/>
    </row>
    <row r="9" spans="1:65" ht="18.600000000000001" thickBot="1">
      <c r="A9" s="28" t="s">
        <v>35</v>
      </c>
      <c r="B9" s="29"/>
      <c r="C9" s="29"/>
      <c r="D9" s="87">
        <v>15</v>
      </c>
      <c r="E9" s="29"/>
      <c r="F9" s="29"/>
      <c r="G9" s="133"/>
      <c r="H9" s="133"/>
      <c r="I9" s="28" t="s">
        <v>36</v>
      </c>
      <c r="J9" s="29"/>
      <c r="K9" s="29"/>
      <c r="L9" s="30">
        <f>D3</f>
        <v>6.5795000000000006E-2</v>
      </c>
      <c r="M9" s="29"/>
      <c r="N9" s="44">
        <f>V20</f>
        <v>20557386.023059588</v>
      </c>
      <c r="O9" s="45" t="s">
        <v>191</v>
      </c>
      <c r="P9" s="46"/>
      <c r="Q9" s="29" t="s">
        <v>37</v>
      </c>
      <c r="R9" s="29"/>
      <c r="T9" s="32">
        <f>T1-T7</f>
        <v>0.95671300000000004</v>
      </c>
      <c r="V9" s="29"/>
      <c r="W9" s="29"/>
      <c r="X9" s="29"/>
      <c r="Y9" s="29"/>
      <c r="Z9" s="29"/>
      <c r="AA9" s="29"/>
      <c r="AB9" s="29"/>
      <c r="AC9" s="29"/>
      <c r="AD9" s="29"/>
      <c r="AE9" s="29"/>
      <c r="AF9" s="29"/>
      <c r="AG9" s="29"/>
      <c r="AH9" s="29"/>
      <c r="AI9" s="29"/>
      <c r="AJ9" s="29"/>
      <c r="AK9" s="29"/>
      <c r="AL9" s="29"/>
      <c r="AM9" s="29"/>
      <c r="AN9" s="29"/>
      <c r="AO9" s="29"/>
      <c r="AR9" s="43" t="s">
        <v>38</v>
      </c>
      <c r="AS9" s="43" t="s">
        <v>39</v>
      </c>
      <c r="AT9" s="43" t="s">
        <v>40</v>
      </c>
      <c r="AU9" s="43"/>
      <c r="AV9" s="43" t="s">
        <v>41</v>
      </c>
      <c r="AW9" s="43" t="s">
        <v>42</v>
      </c>
      <c r="AX9" s="43" t="s">
        <v>43</v>
      </c>
      <c r="AY9" s="43" t="s">
        <v>44</v>
      </c>
      <c r="AZ9" s="43" t="s">
        <v>32</v>
      </c>
      <c r="BA9" s="43" t="s">
        <v>45</v>
      </c>
      <c r="BB9" s="43" t="s">
        <v>46</v>
      </c>
      <c r="BC9" s="43" t="s">
        <v>32</v>
      </c>
      <c r="BD9" s="29"/>
      <c r="BE9" s="29"/>
      <c r="BF9" s="47">
        <v>0.2</v>
      </c>
      <c r="BG9" s="29"/>
      <c r="BH9" s="29"/>
      <c r="BI9" s="29"/>
      <c r="BJ9" s="29"/>
      <c r="BK9" s="29"/>
      <c r="BL9" s="29"/>
      <c r="BM9" s="29"/>
    </row>
    <row r="10" spans="1:65" ht="21.6" thickBot="1">
      <c r="A10" s="28" t="s">
        <v>47</v>
      </c>
      <c r="B10" s="29"/>
      <c r="C10" s="29"/>
      <c r="D10" s="30">
        <v>1.4999999999999999E-2</v>
      </c>
      <c r="E10" s="29"/>
      <c r="F10" s="29"/>
      <c r="G10" s="133"/>
      <c r="H10" s="133"/>
      <c r="I10" s="28" t="s">
        <v>48</v>
      </c>
      <c r="J10" s="29"/>
      <c r="K10" s="29"/>
      <c r="L10" s="88">
        <v>21</v>
      </c>
      <c r="M10" s="29"/>
      <c r="N10" s="89">
        <f>IRR(AI27:AI48,10%)</f>
        <v>6.7229347665376471E-2</v>
      </c>
      <c r="O10" s="48" t="s">
        <v>192</v>
      </c>
      <c r="P10" s="49"/>
      <c r="Q10" s="29" t="s">
        <v>49</v>
      </c>
      <c r="R10" s="29"/>
      <c r="T10" s="32">
        <v>0</v>
      </c>
      <c r="V10" s="29"/>
      <c r="W10" s="29"/>
      <c r="X10" s="29"/>
      <c r="Y10" s="29"/>
      <c r="Z10" s="29"/>
      <c r="AA10" s="29"/>
      <c r="AB10" s="29"/>
      <c r="AC10" s="29"/>
      <c r="AD10" s="29"/>
      <c r="AE10" s="29"/>
      <c r="AF10" s="29"/>
      <c r="AG10" s="29"/>
      <c r="AH10" s="29"/>
      <c r="AI10" s="29"/>
      <c r="AJ10" s="29"/>
      <c r="AK10" s="29"/>
      <c r="AL10" s="29"/>
      <c r="AM10" s="29"/>
      <c r="AN10" s="29"/>
      <c r="AO10" s="29"/>
      <c r="AR10" s="39"/>
      <c r="AS10" s="39"/>
      <c r="AT10" s="39"/>
      <c r="AU10" s="39"/>
      <c r="AV10" s="39"/>
      <c r="AW10" s="39"/>
      <c r="AX10" s="39"/>
      <c r="AY10" s="39"/>
      <c r="AZ10" s="39"/>
      <c r="BA10" s="39"/>
      <c r="BB10" s="39"/>
      <c r="BC10" s="39"/>
      <c r="BD10" s="29" t="s">
        <v>50</v>
      </c>
      <c r="BE10" s="29"/>
      <c r="BF10" s="39">
        <f>BF8*BF9</f>
        <v>35431.4</v>
      </c>
      <c r="BG10" s="29"/>
      <c r="BH10" s="29"/>
      <c r="BI10" s="29"/>
      <c r="BJ10" s="29"/>
      <c r="BK10" s="29"/>
      <c r="BL10" s="29"/>
      <c r="BM10" s="29"/>
    </row>
    <row r="11" spans="1:65">
      <c r="A11" s="28" t="s">
        <v>51</v>
      </c>
      <c r="B11" s="29"/>
      <c r="C11" s="29"/>
      <c r="D11" s="50">
        <f>Summary!E10</f>
        <v>0.03</v>
      </c>
      <c r="E11" s="29"/>
      <c r="F11" s="29"/>
      <c r="G11" s="133"/>
      <c r="H11" s="133"/>
      <c r="I11" s="28" t="s">
        <v>52</v>
      </c>
      <c r="J11" s="29"/>
      <c r="K11" s="29"/>
      <c r="L11" s="197">
        <f>PMT($L$9,$L$10,-$L$8)</f>
        <v>20248167.805909954</v>
      </c>
      <c r="M11" s="29"/>
      <c r="N11" s="29"/>
      <c r="O11" s="29"/>
      <c r="P11" s="29"/>
      <c r="T11" s="38" t="s">
        <v>21</v>
      </c>
      <c r="V11" s="29"/>
      <c r="W11" s="29"/>
      <c r="X11" s="29"/>
      <c r="Y11" s="29"/>
      <c r="Z11" s="29"/>
      <c r="AA11" s="29"/>
      <c r="AB11" s="29"/>
      <c r="AC11" s="29"/>
      <c r="AD11" s="29"/>
      <c r="AE11" s="29"/>
      <c r="AF11" s="29"/>
      <c r="AG11" s="29"/>
      <c r="AH11" s="29"/>
      <c r="AI11" s="29"/>
      <c r="AJ11" s="29"/>
      <c r="AK11" s="29"/>
      <c r="AL11" s="29"/>
      <c r="AM11" s="29"/>
      <c r="AN11" s="29"/>
      <c r="AO11" s="29"/>
      <c r="AR11" s="29">
        <f t="shared" ref="AR11:AR35" si="0">1+AR10</f>
        <v>1</v>
      </c>
      <c r="AS11" s="29">
        <f>ROUND(BJ15/BF14*BF10,0)</f>
        <v>218</v>
      </c>
      <c r="AT11" s="29">
        <f>ROUND(BJ17/BF14*BF10,0)</f>
        <v>208</v>
      </c>
      <c r="AU11" s="29"/>
      <c r="AV11" s="29">
        <f t="shared" ref="AV11:AV35" si="1">AT11+AS11</f>
        <v>426</v>
      </c>
      <c r="AW11" s="29">
        <f>ROUND(AV11/(AV11+143724)*(BI36+BI37),0)</f>
        <v>86</v>
      </c>
      <c r="AX11" s="29">
        <f t="shared" ref="AX11:AX35" si="2">ROUND(0.01*$BF$10,0)</f>
        <v>354</v>
      </c>
      <c r="AY11" s="29">
        <f t="shared" ref="AY11:AY35" si="3">SUM(AV11:AX11)</f>
        <v>866</v>
      </c>
      <c r="AZ11" s="29">
        <f t="shared" ref="AZ11:AZ35" si="4">AY11/(1+$D$3)^(AR11)</f>
        <v>812.53899671137503</v>
      </c>
      <c r="BA11" s="29">
        <f t="shared" ref="BA11:BA35" si="5">PMT($L$9,25,-$AZ$37)</f>
        <v>1318.1551587688737</v>
      </c>
      <c r="BB11" s="29">
        <f t="shared" ref="BB11:BB35" si="6">$L$11</f>
        <v>20248167.805909954</v>
      </c>
      <c r="BC11" s="29">
        <f t="shared" ref="BC11:BC35" si="7">BB11+BA11</f>
        <v>20249485.961068723</v>
      </c>
      <c r="BD11" s="29"/>
      <c r="BE11" s="29"/>
      <c r="BF11" s="29"/>
      <c r="BG11" s="29"/>
      <c r="BH11" s="29"/>
      <c r="BI11" s="29"/>
      <c r="BJ11" s="29"/>
      <c r="BK11" s="29"/>
      <c r="BL11" s="29"/>
      <c r="BM11" s="29"/>
    </row>
    <row r="12" spans="1:65">
      <c r="A12" s="29"/>
      <c r="B12" s="29"/>
      <c r="C12" s="29"/>
      <c r="D12" s="29"/>
      <c r="E12" s="29"/>
      <c r="F12" s="29"/>
      <c r="G12" s="133"/>
      <c r="H12" s="133"/>
      <c r="I12" s="29"/>
      <c r="J12" s="29"/>
      <c r="K12" s="29"/>
      <c r="L12" s="29"/>
      <c r="M12" s="29"/>
      <c r="N12" s="29"/>
      <c r="O12" s="29"/>
      <c r="P12" s="29"/>
      <c r="Q12" s="29" t="s">
        <v>53</v>
      </c>
      <c r="R12" s="29"/>
      <c r="T12" s="32">
        <f>T9-T10</f>
        <v>0.95671300000000004</v>
      </c>
      <c r="V12" s="29"/>
      <c r="W12" s="29"/>
      <c r="X12" s="29"/>
      <c r="Y12" s="29"/>
      <c r="Z12" s="29"/>
      <c r="AA12" s="29"/>
      <c r="AB12" s="29"/>
      <c r="AC12" s="29"/>
      <c r="AD12" s="29"/>
      <c r="AE12" s="29"/>
      <c r="AF12" s="29"/>
      <c r="AG12" s="29"/>
      <c r="AH12" s="29"/>
      <c r="AI12" s="29"/>
      <c r="AJ12" s="29"/>
      <c r="AK12" s="29"/>
      <c r="AL12" s="29"/>
      <c r="AM12" s="29"/>
      <c r="AN12" s="29"/>
      <c r="AO12" s="29"/>
      <c r="AR12" s="29">
        <f t="shared" si="0"/>
        <v>2</v>
      </c>
      <c r="AS12" s="29">
        <f t="shared" ref="AS12:AT27" si="8">ROUND(AS11*(1+$BF$24),0)</f>
        <v>232</v>
      </c>
      <c r="AT12" s="29">
        <f t="shared" si="8"/>
        <v>221</v>
      </c>
      <c r="AU12" s="29"/>
      <c r="AV12" s="29">
        <f t="shared" si="1"/>
        <v>453</v>
      </c>
      <c r="AW12" s="29">
        <f t="shared" ref="AW12:AW35" si="9">ROUND(AW11*(1+$BF$24),0)</f>
        <v>91</v>
      </c>
      <c r="AX12" s="29">
        <f t="shared" si="2"/>
        <v>354</v>
      </c>
      <c r="AY12" s="29">
        <f t="shared" si="3"/>
        <v>898</v>
      </c>
      <c r="AZ12" s="29">
        <f t="shared" si="4"/>
        <v>790.54933865013629</v>
      </c>
      <c r="BA12" s="29">
        <f t="shared" si="5"/>
        <v>1318.1551587688737</v>
      </c>
      <c r="BB12" s="29">
        <f t="shared" si="6"/>
        <v>20248167.805909954</v>
      </c>
      <c r="BC12" s="29">
        <f t="shared" si="7"/>
        <v>20249485.961068723</v>
      </c>
      <c r="BD12" s="29" t="s">
        <v>54</v>
      </c>
      <c r="BE12" s="29"/>
      <c r="BF12" s="29"/>
      <c r="BG12" s="29"/>
      <c r="BH12" s="29"/>
      <c r="BI12" s="29"/>
      <c r="BJ12" s="29"/>
      <c r="BK12" s="29"/>
      <c r="BL12" s="29"/>
      <c r="BM12" s="29"/>
    </row>
    <row r="13" spans="1:65" ht="16.2" thickBot="1">
      <c r="A13" s="29"/>
      <c r="B13" s="29"/>
      <c r="C13" s="29"/>
      <c r="D13" s="141">
        <f>((1+Summary!D10)^A29)-((1+Summary!D10)^A28)</f>
        <v>1.4196000000000097E-2</v>
      </c>
      <c r="E13" s="113"/>
      <c r="F13" s="29"/>
      <c r="G13" s="136"/>
      <c r="H13" s="133"/>
      <c r="I13" s="29"/>
      <c r="J13" s="29"/>
      <c r="K13" s="29"/>
      <c r="L13" s="29"/>
      <c r="M13" s="29"/>
      <c r="N13" s="29"/>
      <c r="O13" s="29"/>
      <c r="P13" s="29"/>
      <c r="Q13" s="29" t="s">
        <v>55</v>
      </c>
      <c r="R13" s="29"/>
      <c r="T13" s="32">
        <f>T12*D2</f>
        <v>0.33484955</v>
      </c>
      <c r="V13" s="29"/>
      <c r="W13" s="29"/>
      <c r="X13" s="29"/>
      <c r="Y13" s="29"/>
      <c r="Z13" s="29"/>
      <c r="AA13" s="29"/>
      <c r="AB13" s="29"/>
      <c r="AC13" s="29"/>
      <c r="AD13" s="29"/>
      <c r="AE13" s="29"/>
      <c r="AF13" s="29"/>
      <c r="AG13" s="29"/>
      <c r="AH13" s="29"/>
      <c r="AI13" s="29"/>
      <c r="AJ13" s="29"/>
      <c r="AK13" s="29"/>
      <c r="AL13" s="29"/>
      <c r="AM13" s="29"/>
      <c r="AN13" s="29"/>
      <c r="AO13" s="29"/>
      <c r="AR13" s="29">
        <f t="shared" si="0"/>
        <v>3</v>
      </c>
      <c r="AS13" s="29">
        <f t="shared" si="8"/>
        <v>247</v>
      </c>
      <c r="AT13" s="29">
        <f t="shared" si="8"/>
        <v>235</v>
      </c>
      <c r="AU13" s="29"/>
      <c r="AV13" s="29">
        <f t="shared" si="1"/>
        <v>482</v>
      </c>
      <c r="AW13" s="29">
        <f t="shared" si="9"/>
        <v>97</v>
      </c>
      <c r="AX13" s="29">
        <f t="shared" si="2"/>
        <v>354</v>
      </c>
      <c r="AY13" s="29">
        <f t="shared" si="3"/>
        <v>933</v>
      </c>
      <c r="AZ13" s="29">
        <f t="shared" si="4"/>
        <v>770.65607858832061</v>
      </c>
      <c r="BA13" s="29">
        <f t="shared" si="5"/>
        <v>1318.1551587688737</v>
      </c>
      <c r="BB13" s="29">
        <f t="shared" si="6"/>
        <v>20248167.805909954</v>
      </c>
      <c r="BC13" s="29">
        <f t="shared" si="7"/>
        <v>20249485.961068723</v>
      </c>
      <c r="BD13" s="29"/>
      <c r="BE13" s="29"/>
      <c r="BF13" s="29"/>
      <c r="BG13" s="29"/>
      <c r="BH13" s="29"/>
      <c r="BI13" s="29"/>
      <c r="BJ13" s="29"/>
      <c r="BK13" s="29"/>
      <c r="BL13" s="29"/>
      <c r="BM13" s="29"/>
    </row>
    <row r="14" spans="1:65">
      <c r="A14" s="29"/>
      <c r="B14" s="29"/>
      <c r="C14" s="29"/>
      <c r="D14" s="29"/>
      <c r="E14" s="131"/>
      <c r="F14" s="105"/>
      <c r="G14" s="136"/>
      <c r="H14" s="133"/>
      <c r="I14" s="29"/>
      <c r="J14" s="29"/>
      <c r="K14" s="29" t="s">
        <v>211</v>
      </c>
      <c r="L14" s="29">
        <f>PMT(L9,L10,-L15)</f>
        <v>2253167.1007425073</v>
      </c>
      <c r="M14" s="29"/>
      <c r="N14" s="51"/>
      <c r="O14" s="52"/>
      <c r="P14" s="53"/>
      <c r="Q14" s="29"/>
      <c r="R14" s="29"/>
      <c r="T14" s="38" t="s">
        <v>21</v>
      </c>
      <c r="V14" s="8" t="s">
        <v>193</v>
      </c>
      <c r="W14" s="8" t="s">
        <v>194</v>
      </c>
      <c r="X14" s="8" t="s">
        <v>195</v>
      </c>
      <c r="Y14" s="8" t="s">
        <v>196</v>
      </c>
      <c r="Z14" s="8" t="s">
        <v>197</v>
      </c>
      <c r="AA14" s="8" t="s">
        <v>198</v>
      </c>
      <c r="AB14" s="8" t="s">
        <v>199</v>
      </c>
      <c r="AC14" s="8" t="s">
        <v>200</v>
      </c>
      <c r="AD14" s="8" t="s">
        <v>201</v>
      </c>
      <c r="AE14" s="8" t="s">
        <v>202</v>
      </c>
      <c r="AF14" s="8" t="s">
        <v>203</v>
      </c>
      <c r="AG14" s="8" t="s">
        <v>204</v>
      </c>
      <c r="AH14" s="8" t="s">
        <v>205</v>
      </c>
      <c r="AI14" s="29"/>
      <c r="AJ14" s="29"/>
      <c r="AK14" s="29"/>
      <c r="AL14" s="29"/>
      <c r="AM14" s="29"/>
      <c r="AN14" s="29"/>
      <c r="AO14" s="29"/>
      <c r="AR14" s="29">
        <f t="shared" si="0"/>
        <v>4</v>
      </c>
      <c r="AS14" s="29">
        <f t="shared" si="8"/>
        <v>263</v>
      </c>
      <c r="AT14" s="29">
        <f t="shared" si="8"/>
        <v>250</v>
      </c>
      <c r="AU14" s="29"/>
      <c r="AV14" s="29">
        <f t="shared" si="1"/>
        <v>513</v>
      </c>
      <c r="AW14" s="29">
        <f t="shared" si="9"/>
        <v>103</v>
      </c>
      <c r="AX14" s="29">
        <f t="shared" si="2"/>
        <v>354</v>
      </c>
      <c r="AY14" s="29">
        <f t="shared" si="3"/>
        <v>970</v>
      </c>
      <c r="AZ14" s="29">
        <f t="shared" si="4"/>
        <v>751.75620301357992</v>
      </c>
      <c r="BA14" s="29">
        <f t="shared" si="5"/>
        <v>1318.1551587688737</v>
      </c>
      <c r="BB14" s="29">
        <f t="shared" si="6"/>
        <v>20248167.805909954</v>
      </c>
      <c r="BC14" s="29">
        <f t="shared" si="7"/>
        <v>20249485.961068723</v>
      </c>
      <c r="BD14" s="29" t="s">
        <v>56</v>
      </c>
      <c r="BE14" s="29"/>
      <c r="BF14" s="29">
        <v>202436</v>
      </c>
      <c r="BG14" s="29"/>
      <c r="BH14" s="29" t="s">
        <v>57</v>
      </c>
      <c r="BI14" s="29"/>
      <c r="BJ14" s="29"/>
      <c r="BK14" s="29"/>
      <c r="BL14" s="29"/>
      <c r="BM14" s="29"/>
    </row>
    <row r="15" spans="1:65" ht="16.2" thickBot="1">
      <c r="A15" s="29"/>
      <c r="B15" s="125">
        <v>1</v>
      </c>
      <c r="C15" s="29"/>
      <c r="D15" s="134"/>
      <c r="E15" s="29"/>
      <c r="F15" s="135"/>
      <c r="G15" s="136"/>
      <c r="H15" s="133"/>
      <c r="I15" s="29"/>
      <c r="J15" s="29"/>
      <c r="K15" s="29" t="s">
        <v>210</v>
      </c>
      <c r="L15" s="93">
        <f>NPV(L9,M28:M107)</f>
        <v>25261604.26518546</v>
      </c>
      <c r="M15" s="29">
        <f>NPV(L9,N28:N48)</f>
        <v>54353032.283809617</v>
      </c>
      <c r="N15" s="54"/>
      <c r="O15" s="55"/>
      <c r="P15" s="56"/>
      <c r="Q15" s="29" t="s">
        <v>58</v>
      </c>
      <c r="R15" s="29"/>
      <c r="T15" s="32">
        <f>T12-T13</f>
        <v>0.62186344999999998</v>
      </c>
      <c r="V15" s="29" t="s">
        <v>59</v>
      </c>
      <c r="W15" s="29"/>
      <c r="X15" s="29"/>
      <c r="Y15" s="29"/>
      <c r="Z15" s="29"/>
      <c r="AA15" s="29"/>
      <c r="AB15" s="29"/>
      <c r="AC15" s="29"/>
      <c r="AD15" s="29"/>
      <c r="AE15" s="29"/>
      <c r="AF15" s="29"/>
      <c r="AG15" s="29"/>
      <c r="AH15" s="29"/>
      <c r="AI15" s="29"/>
      <c r="AJ15" s="29"/>
      <c r="AK15" s="29"/>
      <c r="AL15" s="29"/>
      <c r="AM15" s="29"/>
      <c r="AN15" s="29"/>
      <c r="AO15" s="29"/>
      <c r="AR15" s="29">
        <f t="shared" si="0"/>
        <v>5</v>
      </c>
      <c r="AS15" s="29">
        <f t="shared" si="8"/>
        <v>280</v>
      </c>
      <c r="AT15" s="29">
        <f t="shared" si="8"/>
        <v>266</v>
      </c>
      <c r="AU15" s="29"/>
      <c r="AV15" s="29">
        <f t="shared" si="1"/>
        <v>546</v>
      </c>
      <c r="AW15" s="29">
        <f t="shared" si="9"/>
        <v>109</v>
      </c>
      <c r="AX15" s="29">
        <f t="shared" si="2"/>
        <v>354</v>
      </c>
      <c r="AY15" s="29">
        <f t="shared" si="3"/>
        <v>1009</v>
      </c>
      <c r="AZ15" s="29">
        <f t="shared" si="4"/>
        <v>733.70718797995391</v>
      </c>
      <c r="BA15" s="29">
        <f t="shared" si="5"/>
        <v>1318.1551587688737</v>
      </c>
      <c r="BB15" s="29">
        <f t="shared" si="6"/>
        <v>20248167.805909954</v>
      </c>
      <c r="BC15" s="29">
        <f t="shared" si="7"/>
        <v>20249485.961068723</v>
      </c>
      <c r="BD15" s="29" t="s">
        <v>60</v>
      </c>
      <c r="BE15" s="29"/>
      <c r="BF15" s="57">
        <v>35906</v>
      </c>
      <c r="BG15" s="29"/>
      <c r="BH15" s="29" t="s">
        <v>61</v>
      </c>
      <c r="BI15" s="29"/>
      <c r="BJ15" s="29">
        <f>9399-8151</f>
        <v>1248</v>
      </c>
      <c r="BK15" s="29"/>
      <c r="BL15" s="29"/>
      <c r="BM15" s="29"/>
    </row>
    <row r="16" spans="1:65">
      <c r="A16" s="29"/>
      <c r="B16" s="29"/>
      <c r="C16" s="29"/>
      <c r="D16" s="29"/>
      <c r="E16" s="131"/>
      <c r="F16" s="29"/>
      <c r="G16" s="29"/>
      <c r="H16" s="133"/>
      <c r="I16" s="29"/>
      <c r="J16" s="29"/>
      <c r="K16" s="29"/>
      <c r="L16" s="29"/>
      <c r="M16" s="29"/>
      <c r="N16" s="29"/>
      <c r="O16" s="29"/>
      <c r="P16" s="29"/>
      <c r="V16" s="193">
        <f>NPV(O4,V28:V48,10%)</f>
        <v>230481152.62736264</v>
      </c>
      <c r="W16" s="29"/>
      <c r="X16" s="29"/>
      <c r="Y16" s="29"/>
      <c r="Z16" s="29"/>
      <c r="AA16" s="29"/>
      <c r="AB16" s="29"/>
      <c r="AC16" s="29"/>
      <c r="AD16" s="29"/>
      <c r="AE16" s="29"/>
      <c r="AF16" s="29"/>
      <c r="AG16" s="29"/>
      <c r="AH16" s="29"/>
      <c r="AI16" s="29"/>
      <c r="AJ16" s="29"/>
      <c r="AK16" s="29"/>
      <c r="AL16" s="29"/>
      <c r="AM16" s="29"/>
      <c r="AN16" s="29"/>
      <c r="AO16" s="29"/>
      <c r="AR16" s="29">
        <f t="shared" si="0"/>
        <v>6</v>
      </c>
      <c r="AS16" s="29">
        <f t="shared" si="8"/>
        <v>298</v>
      </c>
      <c r="AT16" s="29">
        <f t="shared" si="8"/>
        <v>283</v>
      </c>
      <c r="AU16" s="29"/>
      <c r="AV16" s="29">
        <f t="shared" si="1"/>
        <v>581</v>
      </c>
      <c r="AW16" s="29">
        <f t="shared" si="9"/>
        <v>116</v>
      </c>
      <c r="AX16" s="29">
        <f t="shared" si="2"/>
        <v>354</v>
      </c>
      <c r="AY16" s="29">
        <f t="shared" si="3"/>
        <v>1051</v>
      </c>
      <c r="AZ16" s="29">
        <f t="shared" si="4"/>
        <v>717.06850038294476</v>
      </c>
      <c r="BA16" s="29">
        <f t="shared" si="5"/>
        <v>1318.1551587688737</v>
      </c>
      <c r="BB16" s="29">
        <f t="shared" si="6"/>
        <v>20248167.805909954</v>
      </c>
      <c r="BC16" s="29">
        <f t="shared" si="7"/>
        <v>20249485.961068723</v>
      </c>
      <c r="BD16" s="29"/>
      <c r="BE16" s="29"/>
      <c r="BF16" s="29"/>
      <c r="BG16" s="29"/>
      <c r="BH16" s="29" t="s">
        <v>62</v>
      </c>
      <c r="BI16" s="29"/>
      <c r="BJ16" s="29">
        <v>8151</v>
      </c>
      <c r="BK16" s="29"/>
      <c r="BL16" s="29"/>
      <c r="BM16" s="29"/>
    </row>
    <row r="17" spans="1:65" ht="16.2" thickBot="1">
      <c r="A17" s="28" t="s">
        <v>63</v>
      </c>
      <c r="B17" s="29"/>
      <c r="C17" s="29"/>
      <c r="D17" s="29"/>
      <c r="E17" s="29"/>
      <c r="F17" s="29"/>
      <c r="G17" s="29"/>
      <c r="H17" s="29"/>
      <c r="I17" s="29"/>
      <c r="J17" s="29"/>
      <c r="K17" s="29"/>
      <c r="L17" s="29"/>
      <c r="M17" s="29"/>
      <c r="N17" s="29"/>
      <c r="O17" s="29"/>
      <c r="P17" s="29"/>
      <c r="T17" s="93">
        <f>SUM(T28:T42)</f>
        <v>206572262.43978876</v>
      </c>
      <c r="V17" s="29" t="s">
        <v>64</v>
      </c>
      <c r="W17" s="29"/>
      <c r="X17" s="29"/>
      <c r="Y17" s="29"/>
      <c r="Z17" s="29"/>
      <c r="AA17" s="29"/>
      <c r="AB17" s="29"/>
      <c r="AC17" s="108"/>
      <c r="AD17" s="29"/>
      <c r="AE17" s="29"/>
      <c r="AF17" s="29"/>
      <c r="AG17" s="29"/>
      <c r="AH17" s="29"/>
      <c r="AI17" s="29"/>
      <c r="AJ17" s="29"/>
      <c r="AK17" s="29"/>
      <c r="AL17" s="29"/>
      <c r="AM17" s="29"/>
      <c r="AN17" s="29"/>
      <c r="AO17" s="29"/>
      <c r="AR17" s="29">
        <f t="shared" si="0"/>
        <v>7</v>
      </c>
      <c r="AS17" s="29">
        <f t="shared" si="8"/>
        <v>317</v>
      </c>
      <c r="AT17" s="29">
        <f t="shared" si="8"/>
        <v>301</v>
      </c>
      <c r="AU17" s="29"/>
      <c r="AV17" s="29">
        <f t="shared" si="1"/>
        <v>618</v>
      </c>
      <c r="AW17" s="29">
        <f t="shared" si="9"/>
        <v>123</v>
      </c>
      <c r="AX17" s="29">
        <f t="shared" si="2"/>
        <v>354</v>
      </c>
      <c r="AY17" s="29">
        <f t="shared" si="3"/>
        <v>1095</v>
      </c>
      <c r="AZ17" s="29">
        <f t="shared" si="4"/>
        <v>700.96828629345055</v>
      </c>
      <c r="BA17" s="29">
        <f t="shared" si="5"/>
        <v>1318.1551587688737</v>
      </c>
      <c r="BB17" s="29">
        <f t="shared" si="6"/>
        <v>20248167.805909954</v>
      </c>
      <c r="BC17" s="29">
        <f t="shared" si="7"/>
        <v>20249485.961068723</v>
      </c>
      <c r="BD17" s="29" t="s">
        <v>65</v>
      </c>
      <c r="BE17" s="29"/>
      <c r="BF17" s="29">
        <f>BF14-BF15</f>
        <v>166530</v>
      </c>
      <c r="BG17" s="29"/>
      <c r="BH17" s="29" t="s">
        <v>66</v>
      </c>
      <c r="BI17" s="29"/>
      <c r="BJ17" s="57">
        <v>1189</v>
      </c>
      <c r="BK17" s="29"/>
      <c r="BL17" s="29"/>
      <c r="BM17" s="29"/>
    </row>
    <row r="18" spans="1:65" ht="21.6" thickBot="1">
      <c r="A18" s="29"/>
      <c r="B18" s="28" t="s">
        <v>67</v>
      </c>
      <c r="C18" s="29"/>
      <c r="D18" s="29"/>
      <c r="E18" s="29"/>
      <c r="F18" s="58"/>
      <c r="G18" s="29"/>
      <c r="H18" s="29"/>
      <c r="I18" s="29"/>
      <c r="J18" s="29"/>
      <c r="K18" s="29"/>
      <c r="L18" s="29"/>
      <c r="M18" s="29"/>
      <c r="N18" s="29"/>
      <c r="O18" s="29"/>
      <c r="P18" s="29"/>
      <c r="Q18" s="29"/>
      <c r="R18" s="29"/>
      <c r="S18" s="29"/>
      <c r="T18" s="29">
        <f>T24-T17</f>
        <v>20442059.773333371</v>
      </c>
      <c r="V18" s="90">
        <v>21</v>
      </c>
      <c r="W18" s="29"/>
      <c r="X18" s="29"/>
      <c r="Y18" s="29"/>
      <c r="Z18" s="29"/>
      <c r="AA18" s="29"/>
      <c r="AB18" s="29"/>
      <c r="AC18" s="29"/>
      <c r="AD18" s="29"/>
      <c r="AE18" s="29"/>
      <c r="AF18" s="29"/>
      <c r="AG18" s="29"/>
      <c r="AH18" s="29"/>
      <c r="AI18" s="29"/>
      <c r="AJ18" s="29"/>
      <c r="AK18" s="29"/>
      <c r="AL18" s="29"/>
      <c r="AM18" s="29"/>
      <c r="AN18" s="29"/>
      <c r="AO18" s="29"/>
      <c r="AR18" s="29">
        <f t="shared" si="0"/>
        <v>8</v>
      </c>
      <c r="AS18" s="29">
        <f t="shared" si="8"/>
        <v>337</v>
      </c>
      <c r="AT18" s="29">
        <f t="shared" si="8"/>
        <v>320</v>
      </c>
      <c r="AU18" s="29"/>
      <c r="AV18" s="29">
        <f t="shared" si="1"/>
        <v>657</v>
      </c>
      <c r="AW18" s="29">
        <f t="shared" si="9"/>
        <v>131</v>
      </c>
      <c r="AX18" s="29">
        <f t="shared" si="2"/>
        <v>354</v>
      </c>
      <c r="AY18" s="29">
        <f t="shared" si="3"/>
        <v>1142</v>
      </c>
      <c r="AZ18" s="29">
        <f t="shared" si="4"/>
        <v>685.92506958725573</v>
      </c>
      <c r="BA18" s="29">
        <f t="shared" si="5"/>
        <v>1318.1551587688737</v>
      </c>
      <c r="BB18" s="29">
        <f t="shared" si="6"/>
        <v>20248167.805909954</v>
      </c>
      <c r="BC18" s="29">
        <f t="shared" si="7"/>
        <v>20249485.961068723</v>
      </c>
      <c r="BD18" s="29"/>
      <c r="BE18" s="29"/>
      <c r="BF18" s="29"/>
      <c r="BG18" s="29"/>
      <c r="BH18" s="29"/>
      <c r="BI18" s="29"/>
      <c r="BJ18" s="29"/>
      <c r="BK18" s="29"/>
      <c r="BL18" s="29"/>
      <c r="BM18" s="29"/>
    </row>
    <row r="19" spans="1:65">
      <c r="A19" s="29"/>
      <c r="B19" s="28" t="s">
        <v>68</v>
      </c>
      <c r="C19" s="29"/>
      <c r="D19" s="58" t="s">
        <v>69</v>
      </c>
      <c r="E19" s="58" t="s">
        <v>70</v>
      </c>
      <c r="F19" s="58" t="s">
        <v>82</v>
      </c>
      <c r="G19" s="58" t="s">
        <v>71</v>
      </c>
      <c r="H19" s="58"/>
      <c r="I19" s="58" t="s">
        <v>69</v>
      </c>
      <c r="J19" s="58"/>
      <c r="K19" s="58" t="s">
        <v>72</v>
      </c>
      <c r="L19" s="58"/>
      <c r="M19" s="58"/>
      <c r="N19" s="58"/>
      <c r="O19" s="59"/>
      <c r="P19" s="58" t="s">
        <v>73</v>
      </c>
      <c r="Q19" s="58" t="s">
        <v>74</v>
      </c>
      <c r="R19" s="58" t="s">
        <v>75</v>
      </c>
      <c r="S19" s="58" t="s">
        <v>76</v>
      </c>
      <c r="T19" s="58" t="s">
        <v>77</v>
      </c>
      <c r="U19" s="60" t="s">
        <v>78</v>
      </c>
      <c r="V19" s="29" t="s">
        <v>45</v>
      </c>
      <c r="W19" s="29"/>
      <c r="X19" s="29"/>
      <c r="Y19" s="113"/>
      <c r="Z19" s="29"/>
      <c r="AA19" s="29"/>
      <c r="AB19" s="29"/>
      <c r="AC19" s="29"/>
      <c r="AD19" s="61" t="s">
        <v>207</v>
      </c>
      <c r="AE19" s="39"/>
      <c r="AF19" s="39"/>
      <c r="AG19" s="62">
        <f>NPV(O4,20,AG28:AG77)</f>
        <v>2277456.6966331354</v>
      </c>
      <c r="AH19" s="29"/>
      <c r="AI19" s="29"/>
      <c r="AJ19" s="29"/>
      <c r="AK19" s="29"/>
      <c r="AL19" s="28" t="s">
        <v>79</v>
      </c>
      <c r="AM19" s="29"/>
      <c r="AN19" s="29"/>
      <c r="AO19" s="29"/>
      <c r="AR19" s="29">
        <f t="shared" si="0"/>
        <v>9</v>
      </c>
      <c r="AS19" s="29">
        <f t="shared" si="8"/>
        <v>358</v>
      </c>
      <c r="AT19" s="29">
        <f t="shared" si="8"/>
        <v>340</v>
      </c>
      <c r="AU19" s="29"/>
      <c r="AV19" s="29">
        <f t="shared" si="1"/>
        <v>698</v>
      </c>
      <c r="AW19" s="29">
        <f t="shared" si="9"/>
        <v>139</v>
      </c>
      <c r="AX19" s="29">
        <f t="shared" si="2"/>
        <v>354</v>
      </c>
      <c r="AY19" s="29">
        <f t="shared" si="3"/>
        <v>1191</v>
      </c>
      <c r="AZ19" s="29">
        <f t="shared" si="4"/>
        <v>671.19491110281808</v>
      </c>
      <c r="BA19" s="29">
        <f t="shared" si="5"/>
        <v>1318.1551587688737</v>
      </c>
      <c r="BB19" s="29">
        <f t="shared" si="6"/>
        <v>20248167.805909954</v>
      </c>
      <c r="BC19" s="29">
        <f t="shared" si="7"/>
        <v>20249485.961068723</v>
      </c>
      <c r="BD19" s="29" t="s">
        <v>80</v>
      </c>
      <c r="BE19" s="29"/>
      <c r="BF19" s="33">
        <f>ROUND((1190530301+12404175)/1000,0)</f>
        <v>1202934</v>
      </c>
      <c r="BG19" s="29"/>
      <c r="BH19" s="29" t="s">
        <v>81</v>
      </c>
      <c r="BI19" s="29"/>
      <c r="BJ19" s="29">
        <f>SUM(BJ15:BJ18)</f>
        <v>10588</v>
      </c>
      <c r="BK19" s="29"/>
      <c r="BL19" s="29"/>
      <c r="BM19" s="29"/>
    </row>
    <row r="20" spans="1:65">
      <c r="A20" s="29"/>
      <c r="B20" s="58" t="s">
        <v>82</v>
      </c>
      <c r="C20" s="58" t="s">
        <v>83</v>
      </c>
      <c r="D20" s="58" t="s">
        <v>84</v>
      </c>
      <c r="E20" s="58" t="s">
        <v>83</v>
      </c>
      <c r="F20" s="58" t="s">
        <v>99</v>
      </c>
      <c r="G20" s="58" t="s">
        <v>85</v>
      </c>
      <c r="H20" s="58" t="s">
        <v>86</v>
      </c>
      <c r="I20" s="58" t="s">
        <v>84</v>
      </c>
      <c r="J20" s="58" t="s">
        <v>83</v>
      </c>
      <c r="K20" s="58" t="s">
        <v>69</v>
      </c>
      <c r="L20" s="58" t="s">
        <v>87</v>
      </c>
      <c r="M20" s="91" t="s">
        <v>88</v>
      </c>
      <c r="N20" s="58" t="s">
        <v>89</v>
      </c>
      <c r="O20" s="58" t="s">
        <v>90</v>
      </c>
      <c r="P20" s="58" t="s">
        <v>91</v>
      </c>
      <c r="Q20" s="58" t="s">
        <v>92</v>
      </c>
      <c r="R20" s="58" t="s">
        <v>92</v>
      </c>
      <c r="S20" s="58" t="s">
        <v>93</v>
      </c>
      <c r="T20" s="58" t="s">
        <v>93</v>
      </c>
      <c r="U20" s="60" t="s">
        <v>206</v>
      </c>
      <c r="V20" s="196">
        <f>PMT(L9,V18,-V16)</f>
        <v>20557386.023059588</v>
      </c>
      <c r="W20" s="29"/>
      <c r="X20" s="108"/>
      <c r="Y20" s="29"/>
      <c r="Z20" s="105"/>
      <c r="AA20" s="29"/>
      <c r="AB20" s="29"/>
      <c r="AC20" s="29"/>
      <c r="AD20" s="63"/>
      <c r="AE20" s="64" t="s">
        <v>36</v>
      </c>
      <c r="AF20" s="45"/>
      <c r="AG20" s="65">
        <f>O4</f>
        <v>6.5795000000000006E-2</v>
      </c>
      <c r="AI20" s="29"/>
      <c r="AJ20" s="29"/>
      <c r="AK20" s="29"/>
      <c r="AL20" s="28" t="s">
        <v>94</v>
      </c>
      <c r="AM20" s="29"/>
      <c r="AN20" s="58" t="s">
        <v>95</v>
      </c>
      <c r="AO20" s="29"/>
      <c r="AR20" s="29">
        <f t="shared" si="0"/>
        <v>10</v>
      </c>
      <c r="AS20" s="29">
        <f t="shared" si="8"/>
        <v>381</v>
      </c>
      <c r="AT20" s="29">
        <f t="shared" si="8"/>
        <v>361</v>
      </c>
      <c r="AU20" s="29"/>
      <c r="AV20" s="29">
        <f t="shared" si="1"/>
        <v>742</v>
      </c>
      <c r="AW20" s="29">
        <f t="shared" si="9"/>
        <v>148</v>
      </c>
      <c r="AX20" s="29">
        <f t="shared" si="2"/>
        <v>354</v>
      </c>
      <c r="AY20" s="29">
        <f t="shared" si="3"/>
        <v>1244</v>
      </c>
      <c r="AZ20" s="29">
        <f t="shared" si="4"/>
        <v>657.78443924467069</v>
      </c>
      <c r="BA20" s="29">
        <f t="shared" si="5"/>
        <v>1318.1551587688737</v>
      </c>
      <c r="BB20" s="29">
        <f t="shared" si="6"/>
        <v>20248167.805909954</v>
      </c>
      <c r="BC20" s="29">
        <f t="shared" si="7"/>
        <v>20249485.961068723</v>
      </c>
      <c r="BD20" s="29" t="s">
        <v>96</v>
      </c>
      <c r="BE20" s="29"/>
      <c r="BF20" s="33">
        <f>ROUND(BF19-(242020912/1000),0)</f>
        <v>960913</v>
      </c>
      <c r="BG20" s="29"/>
      <c r="BH20" s="29"/>
      <c r="BI20" s="29"/>
      <c r="BJ20" s="29"/>
      <c r="BL20" s="29"/>
      <c r="BM20" s="29"/>
    </row>
    <row r="21" spans="1:65">
      <c r="A21" s="29"/>
      <c r="B21" s="58" t="s">
        <v>97</v>
      </c>
      <c r="C21" s="58" t="s">
        <v>97</v>
      </c>
      <c r="D21" s="58" t="s">
        <v>98</v>
      </c>
      <c r="E21" s="58" t="s">
        <v>99</v>
      </c>
      <c r="G21" s="58" t="s">
        <v>97</v>
      </c>
      <c r="H21" s="58" t="s">
        <v>100</v>
      </c>
      <c r="I21" s="58" t="s">
        <v>101</v>
      </c>
      <c r="J21" s="58" t="s">
        <v>99</v>
      </c>
      <c r="K21" s="58" t="s">
        <v>84</v>
      </c>
      <c r="L21" s="58" t="s">
        <v>102</v>
      </c>
      <c r="M21" s="91" t="s">
        <v>103</v>
      </c>
      <c r="N21" s="58" t="s">
        <v>102</v>
      </c>
      <c r="O21" s="58" t="s">
        <v>100</v>
      </c>
      <c r="P21" s="58" t="s">
        <v>104</v>
      </c>
      <c r="Q21" s="58" t="s">
        <v>82</v>
      </c>
      <c r="R21" s="58" t="s">
        <v>100</v>
      </c>
      <c r="S21" s="58" t="s">
        <v>105</v>
      </c>
      <c r="T21" s="58" t="s">
        <v>105</v>
      </c>
      <c r="U21" s="60" t="s">
        <v>106</v>
      </c>
      <c r="W21" s="28"/>
      <c r="Z21" s="132"/>
      <c r="AA21" s="14"/>
      <c r="AD21" s="63"/>
      <c r="AE21" s="64" t="s">
        <v>48</v>
      </c>
      <c r="AF21" s="45"/>
      <c r="AG21" s="66">
        <v>50</v>
      </c>
      <c r="AH21" s="67" t="s">
        <v>208</v>
      </c>
      <c r="AI21" s="29"/>
      <c r="AJ21" s="29"/>
      <c r="AK21" s="29"/>
      <c r="AL21" s="28" t="s">
        <v>107</v>
      </c>
      <c r="AM21" s="29"/>
      <c r="AN21" s="58" t="s">
        <v>98</v>
      </c>
      <c r="AO21" s="29"/>
      <c r="AR21" s="29">
        <f t="shared" si="0"/>
        <v>11</v>
      </c>
      <c r="AS21" s="29">
        <f t="shared" si="8"/>
        <v>405</v>
      </c>
      <c r="AT21" s="29">
        <f t="shared" si="8"/>
        <v>384</v>
      </c>
      <c r="AU21" s="29"/>
      <c r="AV21" s="29">
        <f t="shared" si="1"/>
        <v>789</v>
      </c>
      <c r="AW21" s="29">
        <f t="shared" si="9"/>
        <v>157</v>
      </c>
      <c r="AX21" s="29">
        <f t="shared" si="2"/>
        <v>354</v>
      </c>
      <c r="AY21" s="29">
        <f t="shared" si="3"/>
        <v>1300</v>
      </c>
      <c r="AZ21" s="29">
        <f t="shared" si="4"/>
        <v>644.9601605592153</v>
      </c>
      <c r="BA21" s="29">
        <f t="shared" si="5"/>
        <v>1318.1551587688737</v>
      </c>
      <c r="BB21" s="29">
        <f t="shared" si="6"/>
        <v>20248167.805909954</v>
      </c>
      <c r="BC21" s="29">
        <f t="shared" si="7"/>
        <v>20249485.961068723</v>
      </c>
      <c r="BG21" s="29"/>
      <c r="BK21" s="29"/>
      <c r="BL21" s="29"/>
      <c r="BM21" s="29"/>
    </row>
    <row r="22" spans="1:65">
      <c r="A22" s="58" t="s">
        <v>108</v>
      </c>
      <c r="B22" s="58" t="s">
        <v>109</v>
      </c>
      <c r="C22" s="58" t="s">
        <v>110</v>
      </c>
      <c r="D22" s="58" t="s">
        <v>111</v>
      </c>
      <c r="E22" s="58" t="s">
        <v>112</v>
      </c>
      <c r="F22" s="58" t="s">
        <v>113</v>
      </c>
      <c r="G22" s="58" t="s">
        <v>114</v>
      </c>
      <c r="H22" s="58" t="s">
        <v>115</v>
      </c>
      <c r="I22" s="58" t="s">
        <v>116</v>
      </c>
      <c r="J22" s="58" t="s">
        <v>117</v>
      </c>
      <c r="K22" s="58" t="s">
        <v>118</v>
      </c>
      <c r="L22" s="58" t="s">
        <v>119</v>
      </c>
      <c r="M22" s="91" t="s">
        <v>120</v>
      </c>
      <c r="N22" s="58" t="s">
        <v>121</v>
      </c>
      <c r="O22" s="58" t="s">
        <v>122</v>
      </c>
      <c r="P22" s="58" t="s">
        <v>123</v>
      </c>
      <c r="Q22" s="58" t="s">
        <v>124</v>
      </c>
      <c r="R22" s="58" t="s">
        <v>125</v>
      </c>
      <c r="S22" s="58" t="s">
        <v>126</v>
      </c>
      <c r="T22" s="58" t="s">
        <v>127</v>
      </c>
      <c r="U22" s="60" t="s">
        <v>128</v>
      </c>
      <c r="V22" s="15"/>
      <c r="W22" s="29"/>
      <c r="X22" s="29"/>
      <c r="Y22" s="29"/>
      <c r="Z22" s="29"/>
      <c r="AA22" s="29"/>
      <c r="AB22" s="29"/>
      <c r="AC22" s="29"/>
      <c r="AD22" s="68" t="s">
        <v>209</v>
      </c>
      <c r="AE22" s="69"/>
      <c r="AF22" s="57"/>
      <c r="AG22" s="70">
        <f>PMT(AG20,AG21,-AG19)</f>
        <v>156306.15031164468</v>
      </c>
      <c r="AH22" s="71">
        <f>AG22/(400*1000)</f>
        <v>0.39076537577911169</v>
      </c>
      <c r="AI22" s="29"/>
      <c r="AJ22" s="29"/>
      <c r="AK22" s="29"/>
      <c r="AL22" s="29"/>
      <c r="AM22" s="29"/>
      <c r="AN22" s="29"/>
      <c r="AO22" s="29"/>
      <c r="AR22" s="29">
        <f t="shared" si="0"/>
        <v>12</v>
      </c>
      <c r="AS22" s="29">
        <f t="shared" si="8"/>
        <v>431</v>
      </c>
      <c r="AT22" s="29">
        <f t="shared" si="8"/>
        <v>408</v>
      </c>
      <c r="AU22" s="29"/>
      <c r="AV22" s="29">
        <f t="shared" si="1"/>
        <v>839</v>
      </c>
      <c r="AW22" s="29">
        <f t="shared" si="9"/>
        <v>167</v>
      </c>
      <c r="AX22" s="29">
        <f t="shared" si="2"/>
        <v>354</v>
      </c>
      <c r="AY22" s="29">
        <f t="shared" si="3"/>
        <v>1360</v>
      </c>
      <c r="AZ22" s="29">
        <f t="shared" si="4"/>
        <v>633.07442105191456</v>
      </c>
      <c r="BA22" s="29">
        <f t="shared" si="5"/>
        <v>1318.1551587688737</v>
      </c>
      <c r="BB22" s="29">
        <f t="shared" si="6"/>
        <v>20248167.805909954</v>
      </c>
      <c r="BC22" s="29">
        <f t="shared" si="7"/>
        <v>20249485.961068723</v>
      </c>
      <c r="BD22" s="7" t="s">
        <v>129</v>
      </c>
      <c r="BG22" s="29"/>
      <c r="BI22" s="29"/>
      <c r="BJ22" s="29"/>
      <c r="BL22" s="29"/>
      <c r="BM22" s="29"/>
    </row>
    <row r="23" spans="1:65">
      <c r="A23" s="29"/>
      <c r="B23" s="72" t="s">
        <v>21</v>
      </c>
      <c r="C23" s="72" t="s">
        <v>21</v>
      </c>
      <c r="D23" s="72" t="s">
        <v>21</v>
      </c>
      <c r="E23" s="72" t="s">
        <v>21</v>
      </c>
      <c r="F23" s="72" t="s">
        <v>21</v>
      </c>
      <c r="G23" s="72" t="s">
        <v>21</v>
      </c>
      <c r="H23" s="72" t="s">
        <v>21</v>
      </c>
      <c r="I23" s="72" t="s">
        <v>21</v>
      </c>
      <c r="J23" s="72" t="s">
        <v>21</v>
      </c>
      <c r="K23" s="72" t="s">
        <v>21</v>
      </c>
      <c r="L23" s="72" t="s">
        <v>21</v>
      </c>
      <c r="M23" s="92" t="s">
        <v>21</v>
      </c>
      <c r="N23" s="72" t="s">
        <v>21</v>
      </c>
      <c r="O23" s="72" t="s">
        <v>21</v>
      </c>
      <c r="P23" s="72" t="s">
        <v>21</v>
      </c>
      <c r="Q23" s="72" t="s">
        <v>21</v>
      </c>
      <c r="R23" s="72" t="s">
        <v>21</v>
      </c>
      <c r="S23" s="72" t="s">
        <v>21</v>
      </c>
      <c r="T23" s="72" t="s">
        <v>21</v>
      </c>
      <c r="V23" s="29"/>
      <c r="W23" s="72" t="s">
        <v>21</v>
      </c>
      <c r="X23" s="72" t="s">
        <v>21</v>
      </c>
      <c r="Y23" s="72" t="s">
        <v>21</v>
      </c>
      <c r="Z23" s="72" t="s">
        <v>21</v>
      </c>
      <c r="AA23" s="72" t="s">
        <v>21</v>
      </c>
      <c r="AB23" s="72" t="s">
        <v>21</v>
      </c>
      <c r="AC23" s="72" t="s">
        <v>21</v>
      </c>
      <c r="AD23" s="72" t="s">
        <v>21</v>
      </c>
      <c r="AE23" s="72" t="s">
        <v>21</v>
      </c>
      <c r="AF23" s="72" t="s">
        <v>21</v>
      </c>
      <c r="AG23" s="72" t="s">
        <v>21</v>
      </c>
      <c r="AH23" s="72" t="s">
        <v>21</v>
      </c>
      <c r="AI23" s="29"/>
      <c r="AJ23" s="29"/>
      <c r="AK23" s="29"/>
      <c r="AL23" s="72" t="s">
        <v>21</v>
      </c>
      <c r="AM23" s="29"/>
      <c r="AN23" s="72" t="s">
        <v>21</v>
      </c>
      <c r="AO23" s="29"/>
      <c r="AR23" s="29">
        <f t="shared" si="0"/>
        <v>13</v>
      </c>
      <c r="AS23" s="29">
        <f t="shared" si="8"/>
        <v>458</v>
      </c>
      <c r="AT23" s="29">
        <f t="shared" si="8"/>
        <v>434</v>
      </c>
      <c r="AU23" s="29"/>
      <c r="AV23" s="29">
        <f t="shared" si="1"/>
        <v>892</v>
      </c>
      <c r="AW23" s="29">
        <f t="shared" si="9"/>
        <v>178</v>
      </c>
      <c r="AX23" s="29">
        <f t="shared" si="2"/>
        <v>354</v>
      </c>
      <c r="AY23" s="29">
        <f t="shared" si="3"/>
        <v>1424</v>
      </c>
      <c r="AZ23" s="29">
        <f t="shared" si="4"/>
        <v>621.94526950603165</v>
      </c>
      <c r="BA23" s="29">
        <f t="shared" si="5"/>
        <v>1318.1551587688737</v>
      </c>
      <c r="BB23" s="29">
        <f t="shared" si="6"/>
        <v>20248167.805909954</v>
      </c>
      <c r="BC23" s="29">
        <f t="shared" si="7"/>
        <v>20249485.961068723</v>
      </c>
      <c r="BG23" s="29"/>
      <c r="BL23" s="29"/>
      <c r="BM23" s="29"/>
    </row>
    <row r="24" spans="1:65">
      <c r="A24" s="58" t="s">
        <v>130</v>
      </c>
      <c r="B24" s="93">
        <f>SUM(B25:B108)</f>
        <v>165552601</v>
      </c>
      <c r="C24" s="93">
        <f>SUM(C25:C108)</f>
        <v>165552601</v>
      </c>
      <c r="D24" s="93"/>
      <c r="E24" s="93"/>
      <c r="F24" s="93">
        <f>SUM(F25:F108)</f>
        <v>165552601.00000003</v>
      </c>
      <c r="G24" s="93">
        <f>SUM(G25:G108)</f>
        <v>180420601</v>
      </c>
      <c r="H24" s="93">
        <f>SUM(H25:H108)</f>
        <v>-5203800.0000000065</v>
      </c>
      <c r="I24" s="93"/>
      <c r="J24" s="93">
        <f>SUM(J25:J108)</f>
        <v>180420601</v>
      </c>
      <c r="K24" s="93"/>
      <c r="L24" s="93">
        <f t="shared" ref="L24:S24" si="10">SUM(L25:L108)</f>
        <v>9431145.7520131543</v>
      </c>
      <c r="M24" s="93">
        <f t="shared" si="10"/>
        <v>14349036.9362313</v>
      </c>
      <c r="N24" s="93">
        <f t="shared" si="10"/>
        <v>119782263.32319728</v>
      </c>
      <c r="O24" s="93">
        <f t="shared" si="10"/>
        <v>4492966.6275000051</v>
      </c>
      <c r="P24" s="93">
        <f t="shared" si="10"/>
        <v>15211661.254899815</v>
      </c>
      <c r="Q24" s="93">
        <f t="shared" si="10"/>
        <v>0</v>
      </c>
      <c r="R24" s="93">
        <f t="shared" si="10"/>
        <v>7726404.5041245781</v>
      </c>
      <c r="S24" s="93">
        <f t="shared" si="10"/>
        <v>351414079.39796793</v>
      </c>
      <c r="T24" s="193">
        <f>SUM(T25:T108)</f>
        <v>227014322.21312213</v>
      </c>
      <c r="V24" s="29" t="s">
        <v>212</v>
      </c>
      <c r="W24" s="58"/>
      <c r="X24" s="58"/>
      <c r="Y24" s="58"/>
      <c r="Z24" s="73" t="s">
        <v>131</v>
      </c>
      <c r="AA24" s="58"/>
      <c r="AB24" s="58"/>
      <c r="AC24" s="58"/>
      <c r="AD24" s="58"/>
      <c r="AE24" s="58"/>
      <c r="AF24" s="58"/>
      <c r="AG24" s="58" t="s">
        <v>132</v>
      </c>
      <c r="AH24" s="58" t="s">
        <v>133</v>
      </c>
      <c r="AJ24" s="29"/>
      <c r="AK24" s="29"/>
      <c r="AL24" s="29"/>
      <c r="AM24" s="29"/>
      <c r="AN24" s="29"/>
      <c r="AO24" s="29"/>
      <c r="AR24" s="29">
        <f t="shared" si="0"/>
        <v>14</v>
      </c>
      <c r="AS24" s="29">
        <f t="shared" si="8"/>
        <v>487</v>
      </c>
      <c r="AT24" s="29">
        <f t="shared" si="8"/>
        <v>461</v>
      </c>
      <c r="AU24" s="29"/>
      <c r="AV24" s="29">
        <f t="shared" si="1"/>
        <v>948</v>
      </c>
      <c r="AW24" s="29">
        <f t="shared" si="9"/>
        <v>189</v>
      </c>
      <c r="AX24" s="29">
        <f t="shared" si="2"/>
        <v>354</v>
      </c>
      <c r="AY24" s="29">
        <f t="shared" si="3"/>
        <v>1491</v>
      </c>
      <c r="AZ24" s="29">
        <f t="shared" si="4"/>
        <v>611.00694208899938</v>
      </c>
      <c r="BA24" s="29">
        <f t="shared" si="5"/>
        <v>1318.1551587688737</v>
      </c>
      <c r="BB24" s="29">
        <f t="shared" si="6"/>
        <v>20248167.805909954</v>
      </c>
      <c r="BC24" s="29">
        <f t="shared" si="7"/>
        <v>20249485.961068723</v>
      </c>
      <c r="BD24" s="29" t="s">
        <v>134</v>
      </c>
      <c r="BE24" s="29"/>
      <c r="BF24" s="30">
        <v>6.3E-2</v>
      </c>
      <c r="BG24" s="29"/>
      <c r="BK24" s="29"/>
      <c r="BL24" s="29"/>
      <c r="BM24" s="29"/>
    </row>
    <row r="25" spans="1:65">
      <c r="A25" s="58" t="s">
        <v>135</v>
      </c>
      <c r="B25" s="72" t="s">
        <v>21</v>
      </c>
      <c r="C25" s="72" t="s">
        <v>21</v>
      </c>
      <c r="D25" s="72" t="s">
        <v>21</v>
      </c>
      <c r="E25" s="72" t="s">
        <v>21</v>
      </c>
      <c r="F25" s="72" t="s">
        <v>21</v>
      </c>
      <c r="G25" s="72" t="s">
        <v>21</v>
      </c>
      <c r="H25" s="72" t="s">
        <v>21</v>
      </c>
      <c r="I25" s="72" t="s">
        <v>21</v>
      </c>
      <c r="J25" s="72" t="s">
        <v>21</v>
      </c>
      <c r="K25" s="72" t="s">
        <v>21</v>
      </c>
      <c r="L25" s="72" t="s">
        <v>21</v>
      </c>
      <c r="M25" s="72" t="s">
        <v>21</v>
      </c>
      <c r="N25" s="72" t="s">
        <v>21</v>
      </c>
      <c r="O25" s="72" t="s">
        <v>21</v>
      </c>
      <c r="P25" s="72" t="s">
        <v>21</v>
      </c>
      <c r="Q25" s="72" t="s">
        <v>21</v>
      </c>
      <c r="R25" s="72" t="s">
        <v>21</v>
      </c>
      <c r="S25" s="72" t="s">
        <v>21</v>
      </c>
      <c r="T25" s="72" t="s">
        <v>21</v>
      </c>
      <c r="V25" s="30" t="s">
        <v>136</v>
      </c>
      <c r="W25" s="73"/>
      <c r="X25" s="73" t="s">
        <v>137</v>
      </c>
      <c r="Y25" s="73" t="s">
        <v>138</v>
      </c>
      <c r="Z25" s="33">
        <v>12000</v>
      </c>
      <c r="AA25" s="8" t="s">
        <v>139</v>
      </c>
      <c r="AB25" s="73" t="s">
        <v>139</v>
      </c>
      <c r="AC25" s="73" t="s">
        <v>33</v>
      </c>
      <c r="AD25" s="73" t="s">
        <v>33</v>
      </c>
      <c r="AE25" s="73" t="s">
        <v>140</v>
      </c>
      <c r="AF25" s="73" t="s">
        <v>141</v>
      </c>
      <c r="AG25" s="73" t="s">
        <v>142</v>
      </c>
      <c r="AH25" s="73" t="s">
        <v>142</v>
      </c>
      <c r="AI25" s="30"/>
      <c r="AJ25" s="29"/>
      <c r="AK25" s="29"/>
      <c r="AL25" s="72" t="s">
        <v>21</v>
      </c>
      <c r="AM25" s="29"/>
      <c r="AN25" s="72" t="s">
        <v>21</v>
      </c>
      <c r="AO25" s="29"/>
      <c r="AR25" s="29">
        <f t="shared" si="0"/>
        <v>15</v>
      </c>
      <c r="AS25" s="29">
        <f t="shared" si="8"/>
        <v>518</v>
      </c>
      <c r="AT25" s="29">
        <f t="shared" si="8"/>
        <v>490</v>
      </c>
      <c r="AU25" s="29"/>
      <c r="AV25" s="29">
        <f t="shared" si="1"/>
        <v>1008</v>
      </c>
      <c r="AW25" s="29">
        <f t="shared" si="9"/>
        <v>201</v>
      </c>
      <c r="AX25" s="29">
        <f t="shared" si="2"/>
        <v>354</v>
      </c>
      <c r="AY25" s="29">
        <f t="shared" si="3"/>
        <v>1563</v>
      </c>
      <c r="AZ25" s="29">
        <f t="shared" si="4"/>
        <v>600.97139459440882</v>
      </c>
      <c r="BA25" s="29">
        <f t="shared" si="5"/>
        <v>1318.1551587688737</v>
      </c>
      <c r="BB25" s="29">
        <f t="shared" si="6"/>
        <v>20248167.805909954</v>
      </c>
      <c r="BC25" s="29">
        <f t="shared" si="7"/>
        <v>20249485.961068723</v>
      </c>
      <c r="BD25" s="29"/>
      <c r="BE25" s="29"/>
      <c r="BF25" s="29"/>
      <c r="BG25" s="29"/>
      <c r="BH25" s="29"/>
      <c r="BI25" s="29"/>
      <c r="BJ25" s="29"/>
      <c r="BL25" s="29"/>
      <c r="BM25" s="29"/>
    </row>
    <row r="26" spans="1:65">
      <c r="A26" s="29"/>
      <c r="B26" s="29"/>
      <c r="C26" s="29"/>
      <c r="D26" s="29"/>
      <c r="E26" s="29"/>
      <c r="F26" s="29"/>
      <c r="G26" s="29"/>
      <c r="H26" s="29"/>
      <c r="I26" s="29"/>
      <c r="J26" s="29"/>
      <c r="K26" s="29"/>
      <c r="L26" s="29"/>
      <c r="M26" s="29"/>
      <c r="N26" s="29"/>
      <c r="O26" s="29"/>
      <c r="P26" s="29"/>
      <c r="Q26" s="29"/>
      <c r="R26" s="29"/>
      <c r="S26" s="29"/>
      <c r="V26" s="29" t="s">
        <v>143</v>
      </c>
      <c r="W26" s="58" t="s">
        <v>144</v>
      </c>
      <c r="X26" s="58" t="s">
        <v>145</v>
      </c>
      <c r="Y26" s="58" t="s">
        <v>145</v>
      </c>
      <c r="Z26" s="58" t="s">
        <v>146</v>
      </c>
      <c r="AA26" s="8" t="s">
        <v>145</v>
      </c>
      <c r="AB26" s="58" t="s">
        <v>147</v>
      </c>
      <c r="AC26" s="58" t="s">
        <v>145</v>
      </c>
      <c r="AD26" s="58" t="s">
        <v>147</v>
      </c>
      <c r="AE26" s="58" t="s">
        <v>148</v>
      </c>
      <c r="AF26" s="58" t="s">
        <v>149</v>
      </c>
      <c r="AG26" s="58" t="s">
        <v>150</v>
      </c>
      <c r="AH26" s="58" t="s">
        <v>150</v>
      </c>
      <c r="AI26" s="29"/>
      <c r="AJ26" s="29">
        <f>NPV(AI25,AI28:AI63)+AI27</f>
        <v>274916841.4919554</v>
      </c>
      <c r="AK26" s="29"/>
      <c r="AL26" s="29"/>
      <c r="AM26" s="29"/>
      <c r="AN26" s="29"/>
      <c r="AO26" s="29"/>
      <c r="AR26" s="29">
        <f t="shared" si="0"/>
        <v>16</v>
      </c>
      <c r="AS26" s="29">
        <f t="shared" si="8"/>
        <v>551</v>
      </c>
      <c r="AT26" s="29">
        <f t="shared" si="8"/>
        <v>521</v>
      </c>
      <c r="AU26" s="29"/>
      <c r="AV26" s="29">
        <f t="shared" si="1"/>
        <v>1072</v>
      </c>
      <c r="AW26" s="29">
        <f t="shared" si="9"/>
        <v>214</v>
      </c>
      <c r="AX26" s="29">
        <f t="shared" si="2"/>
        <v>354</v>
      </c>
      <c r="AY26" s="29">
        <f t="shared" si="3"/>
        <v>1640</v>
      </c>
      <c r="AZ26" s="29">
        <f t="shared" si="4"/>
        <v>591.65016806535209</v>
      </c>
      <c r="BA26" s="29">
        <f t="shared" si="5"/>
        <v>1318.1551587688737</v>
      </c>
      <c r="BB26" s="29">
        <f t="shared" si="6"/>
        <v>20248167.805909954</v>
      </c>
      <c r="BC26" s="29">
        <f t="shared" si="7"/>
        <v>20249485.961068723</v>
      </c>
      <c r="BD26" s="7" t="s">
        <v>151</v>
      </c>
      <c r="BG26" s="29"/>
      <c r="BH26" s="29"/>
      <c r="BL26" s="29"/>
      <c r="BM26" s="29"/>
    </row>
    <row r="27" spans="1:65" ht="16.2" thickBot="1">
      <c r="A27" s="29"/>
      <c r="B27" s="29"/>
      <c r="C27" s="29"/>
      <c r="D27" s="29"/>
      <c r="E27" s="29"/>
      <c r="F27" s="29"/>
      <c r="G27" s="29"/>
      <c r="H27" s="29"/>
      <c r="I27" s="29"/>
      <c r="J27" s="29"/>
      <c r="K27" s="29"/>
      <c r="L27" s="29"/>
      <c r="M27" s="29"/>
      <c r="N27" s="29"/>
      <c r="O27" s="29"/>
      <c r="P27" s="29"/>
      <c r="Q27" s="29"/>
      <c r="R27" s="29"/>
      <c r="S27" s="29"/>
      <c r="T27" s="29"/>
      <c r="V27" s="29"/>
      <c r="W27" s="72" t="s">
        <v>21</v>
      </c>
      <c r="X27" s="72" t="s">
        <v>21</v>
      </c>
      <c r="Y27" s="72" t="s">
        <v>21</v>
      </c>
      <c r="Z27" s="72" t="s">
        <v>21</v>
      </c>
      <c r="AA27" s="72" t="s">
        <v>21</v>
      </c>
      <c r="AB27" s="72" t="s">
        <v>21</v>
      </c>
      <c r="AC27" s="72" t="s">
        <v>21</v>
      </c>
      <c r="AD27" s="72" t="s">
        <v>21</v>
      </c>
      <c r="AE27" s="72" t="s">
        <v>21</v>
      </c>
      <c r="AF27" s="72" t="s">
        <v>21</v>
      </c>
      <c r="AG27" s="72" t="s">
        <v>21</v>
      </c>
      <c r="AH27" s="72" t="s">
        <v>21</v>
      </c>
      <c r="AI27" s="33">
        <f>-L8</f>
        <v>-227014322.21312213</v>
      </c>
      <c r="AJ27" s="29"/>
      <c r="AK27" s="29"/>
      <c r="AL27" s="29"/>
      <c r="AM27" s="29"/>
      <c r="AN27" s="29"/>
      <c r="AO27" s="29"/>
      <c r="AR27" s="29">
        <f t="shared" si="0"/>
        <v>17</v>
      </c>
      <c r="AS27" s="29">
        <f t="shared" si="8"/>
        <v>586</v>
      </c>
      <c r="AT27" s="29">
        <f t="shared" si="8"/>
        <v>554</v>
      </c>
      <c r="AU27" s="29"/>
      <c r="AV27" s="29">
        <f t="shared" si="1"/>
        <v>1140</v>
      </c>
      <c r="AW27" s="29">
        <f t="shared" si="9"/>
        <v>227</v>
      </c>
      <c r="AX27" s="29">
        <f t="shared" si="2"/>
        <v>354</v>
      </c>
      <c r="AY27" s="29">
        <f t="shared" si="3"/>
        <v>1721</v>
      </c>
      <c r="AZ27" s="29">
        <f t="shared" si="4"/>
        <v>582.543466774585</v>
      </c>
      <c r="BA27" s="29">
        <f t="shared" si="5"/>
        <v>1318.1551587688737</v>
      </c>
      <c r="BB27" s="29">
        <f t="shared" si="6"/>
        <v>20248167.805909954</v>
      </c>
      <c r="BC27" s="29">
        <f t="shared" si="7"/>
        <v>20249485.961068723</v>
      </c>
      <c r="BD27" s="7" t="s">
        <v>152</v>
      </c>
      <c r="BG27" s="29"/>
      <c r="BH27" s="29"/>
    </row>
    <row r="28" spans="1:65" ht="16.2" thickBot="1">
      <c r="A28" s="29">
        <f t="shared" ref="A28:A62" si="11">1+A27</f>
        <v>1</v>
      </c>
      <c r="B28" s="162">
        <v>12157944</v>
      </c>
      <c r="C28" s="36">
        <f>B28</f>
        <v>12157944</v>
      </c>
      <c r="D28" s="29">
        <f t="shared" ref="D28:D91" si="12">I27+C28</f>
        <v>12157944</v>
      </c>
      <c r="E28" s="29">
        <f t="shared" ref="E28:E91" si="13">E27+J28</f>
        <v>1892064.8</v>
      </c>
      <c r="F28" s="29">
        <f t="shared" ref="F28:F69" si="14">AL157</f>
        <v>1736883.8798399998</v>
      </c>
      <c r="G28" s="29">
        <f>AL215+DepreciationSchForExistingMeter!$E$9</f>
        <v>1892064.8</v>
      </c>
      <c r="H28" s="29">
        <f t="shared" ref="H28:H59" si="15">(F28-G28)*$D$2</f>
        <v>-54313.32205600007</v>
      </c>
      <c r="I28" s="29">
        <f t="shared" ref="I28:I91" si="16">D28-J28-H28</f>
        <v>10320192.522055998</v>
      </c>
      <c r="J28" s="29">
        <f>AL312+DepreciationSchForExistingMeter!$E$9</f>
        <v>1892064.8</v>
      </c>
      <c r="K28" s="29">
        <f t="shared" ref="K28:K91" si="17">(+I28+D28)/2</f>
        <v>11239068.261027999</v>
      </c>
      <c r="L28" s="126">
        <f>$N$1*K28/12*6</f>
        <v>170271.88415457419</v>
      </c>
      <c r="M28" s="127">
        <f>($N$3+$N$2)*K28/12*6</f>
        <v>259060.52341669536</v>
      </c>
      <c r="N28" s="127">
        <v>0</v>
      </c>
      <c r="O28" s="127">
        <f t="shared" ref="O28:O91" si="18">AN28*$D$10</f>
        <v>182369.16</v>
      </c>
      <c r="P28" s="127">
        <f t="shared" ref="P28:P91" si="19">AL28*$T$7</f>
        <v>119595.75867738467</v>
      </c>
      <c r="Q28" s="127">
        <f t="shared" ref="Q28:Q91" si="20">(+AL28-(G28+L28+N28+O28+P28))*$D$1</f>
        <v>0</v>
      </c>
      <c r="R28" s="127">
        <f t="shared" ref="R28:R91" si="21">(+AL28-(G28+L28+N28+O28+P28+Q28))*$D$2</f>
        <v>139494.12799360492</v>
      </c>
      <c r="S28" s="128">
        <f t="shared" ref="S28:S91" si="22">J28+M28+L28+N28+O28+P28+Q28+R28</f>
        <v>2762856.2542422595</v>
      </c>
      <c r="T28" s="29">
        <f>IF(A28&lt;=$D$9,S28/(1+$D$3)^(A28),"")</f>
        <v>2592296.1303461352</v>
      </c>
      <c r="U28" s="30">
        <f>(V28-S28+L28+M28)/K28</f>
        <v>-0.20762609430557466</v>
      </c>
      <c r="V28" s="29">
        <f>('Benefits Summary'!H48+'Benefits Summary'!I48+'Direct Customer Benefit Summary'!D35)*(1+$T$7)*0</f>
        <v>0</v>
      </c>
      <c r="W28" s="29">
        <f>1</f>
        <v>1</v>
      </c>
      <c r="X28" s="29">
        <v>0</v>
      </c>
      <c r="Y28" s="29">
        <f>+X28</f>
        <v>0</v>
      </c>
      <c r="Z28" s="29">
        <f>X28*$Z$25</f>
        <v>0</v>
      </c>
      <c r="AA28" s="29">
        <v>0</v>
      </c>
      <c r="AB28" s="29">
        <v>0</v>
      </c>
      <c r="AC28" s="29">
        <f t="shared" ref="AC28:AD71" si="23">Y28+AA28</f>
        <v>0</v>
      </c>
      <c r="AD28" s="29">
        <f t="shared" si="23"/>
        <v>0</v>
      </c>
      <c r="AE28" s="29">
        <f t="shared" ref="AE28:AE71" si="24">S28</f>
        <v>2762856.2542422595</v>
      </c>
      <c r="AF28" s="29">
        <f t="shared" ref="AF28:AF71" si="25">V28</f>
        <v>0</v>
      </c>
      <c r="AG28" s="29">
        <f t="shared" ref="AG28:AG71" si="26">AF28-AE28</f>
        <v>-2762856.2542422595</v>
      </c>
      <c r="AH28" s="29">
        <f>AF28-AE28</f>
        <v>-2762856.2542422595</v>
      </c>
      <c r="AI28" s="33">
        <f t="shared" ref="AI28:AI71" si="27">AF28</f>
        <v>0</v>
      </c>
      <c r="AJ28" s="29"/>
      <c r="AK28" s="29"/>
      <c r="AL28" s="29">
        <f t="shared" ref="AL28:AL91" si="28">(+J28+L28+M28+N28+O28-(($D$1+(1-$D$1)*$D$2)*(G28+L28+N28+O28)))/$T$15</f>
        <v>2762856.2542422591</v>
      </c>
      <c r="AM28" s="29"/>
      <c r="AN28" s="29">
        <f>C28-J27</f>
        <v>12157944</v>
      </c>
      <c r="AO28" s="29"/>
      <c r="AP28" s="30" t="e">
        <f>#REF!</f>
        <v>#REF!</v>
      </c>
      <c r="AQ28" s="30" t="e">
        <f>#REF!+(AR11-1)*#REF!/($AR$35-1)</f>
        <v>#REF!</v>
      </c>
      <c r="AR28" s="29">
        <f t="shared" si="0"/>
        <v>18</v>
      </c>
      <c r="AS28" s="29">
        <f t="shared" ref="AS28:AT35" si="29">ROUND(AS27*(1+$BF$24),0)</f>
        <v>623</v>
      </c>
      <c r="AT28" s="29">
        <f t="shared" si="29"/>
        <v>589</v>
      </c>
      <c r="AU28" s="29"/>
      <c r="AV28" s="29">
        <f t="shared" si="1"/>
        <v>1212</v>
      </c>
      <c r="AW28" s="29">
        <f t="shared" si="9"/>
        <v>241</v>
      </c>
      <c r="AX28" s="29">
        <f t="shared" si="2"/>
        <v>354</v>
      </c>
      <c r="AY28" s="29">
        <f t="shared" si="3"/>
        <v>1807</v>
      </c>
      <c r="AZ28" s="29">
        <f t="shared" si="4"/>
        <v>573.89433760720647</v>
      </c>
      <c r="BA28" s="29">
        <f t="shared" si="5"/>
        <v>1318.1551587688737</v>
      </c>
      <c r="BB28" s="29">
        <f t="shared" si="6"/>
        <v>20248167.805909954</v>
      </c>
      <c r="BC28" s="29">
        <f t="shared" si="7"/>
        <v>20249485.961068723</v>
      </c>
      <c r="BG28" s="29"/>
      <c r="BH28" s="29"/>
    </row>
    <row r="29" spans="1:65">
      <c r="A29" s="29">
        <f t="shared" si="11"/>
        <v>2</v>
      </c>
      <c r="B29" s="163">
        <v>42633364</v>
      </c>
      <c r="C29" s="36">
        <f t="shared" ref="C29:C77" si="30">B29</f>
        <v>42633364</v>
      </c>
      <c r="D29" s="29">
        <f t="shared" si="12"/>
        <v>52953556.522055998</v>
      </c>
      <c r="E29" s="29">
        <f t="shared" si="13"/>
        <v>5610506.5333333332</v>
      </c>
      <c r="F29" s="29">
        <f t="shared" si="14"/>
        <v>9068082.8666399997</v>
      </c>
      <c r="G29" s="29">
        <f>AL216+DepreciationSchForExistingMeter!$E$9</f>
        <v>3718441.7333333334</v>
      </c>
      <c r="H29" s="29">
        <f t="shared" si="15"/>
        <v>1872374.396657333</v>
      </c>
      <c r="I29" s="29">
        <f t="shared" si="16"/>
        <v>47362740.392065331</v>
      </c>
      <c r="J29" s="29">
        <f>AL313+DepreciationSchForExistingMeter!$E$9</f>
        <v>3718441.7333333334</v>
      </c>
      <c r="K29" s="29">
        <f t="shared" si="17"/>
        <v>50158148.457060665</v>
      </c>
      <c r="L29" s="29">
        <f t="shared" ref="L29:L92" si="31">$N$1*K29</f>
        <v>1519791.8982489381</v>
      </c>
      <c r="M29" s="29">
        <f t="shared" ref="M29:M92" si="32">($N$3+$N$2)*K29</f>
        <v>2312290.6438704967</v>
      </c>
      <c r="N29" s="29">
        <v>0</v>
      </c>
      <c r="O29" s="29">
        <f t="shared" si="18"/>
        <v>793488.64800000004</v>
      </c>
      <c r="P29" s="29">
        <f t="shared" si="19"/>
        <v>433863.70529865165</v>
      </c>
      <c r="Q29" s="29">
        <f t="shared" si="20"/>
        <v>0</v>
      </c>
      <c r="R29" s="29">
        <f t="shared" si="21"/>
        <v>1245079.5774687293</v>
      </c>
      <c r="S29" s="29">
        <f t="shared" si="22"/>
        <v>10022956.206220148</v>
      </c>
      <c r="T29" s="29">
        <f t="shared" ref="T29:T41" si="33">IF(A29&lt;=$D$9,S29/(1+$D$3)^(A29),"")</f>
        <v>8823654.120430531</v>
      </c>
      <c r="U29" s="30">
        <f t="shared" ref="U29:U77" si="34">(V29-S29+L29+M29)/K29</f>
        <v>-2.2438913106580284E-2</v>
      </c>
      <c r="V29" s="29">
        <f>((((('Benefits Summary'!$H$48+'Direct Customer Benefit Summary'!$D$35-A6)*(1+$T$7))*((1+$D$11)^A29)))*((1+Summary!$D$10)^A29))*0.29</f>
        <v>5065379.3292857753</v>
      </c>
      <c r="W29" s="29">
        <f t="shared" ref="W29:W62" si="35">1+W28</f>
        <v>2</v>
      </c>
      <c r="X29" s="29">
        <v>0</v>
      </c>
      <c r="Y29" s="29">
        <f t="shared" ref="Y29:Y71" si="36">Y28+X29</f>
        <v>0</v>
      </c>
      <c r="Z29" s="29">
        <f t="shared" ref="Z29:Z71" si="37">X29*$Z$25+Y28*$Z$25</f>
        <v>0</v>
      </c>
      <c r="AA29" s="29">
        <v>0</v>
      </c>
      <c r="AB29" s="29">
        <v>0</v>
      </c>
      <c r="AC29" s="29">
        <f t="shared" si="23"/>
        <v>0</v>
      </c>
      <c r="AD29" s="29">
        <f t="shared" si="23"/>
        <v>0</v>
      </c>
      <c r="AE29" s="29">
        <f t="shared" si="24"/>
        <v>10022956.206220148</v>
      </c>
      <c r="AF29" s="29">
        <f t="shared" si="25"/>
        <v>5065379.3292857753</v>
      </c>
      <c r="AG29" s="29">
        <f t="shared" si="26"/>
        <v>-4957576.8769343728</v>
      </c>
      <c r="AH29" s="29">
        <f t="shared" ref="AH29:AH71" si="38">AH28+AF29-AE29</f>
        <v>-7720433.1311766319</v>
      </c>
      <c r="AI29" s="33">
        <f t="shared" si="27"/>
        <v>5065379.3292857753</v>
      </c>
      <c r="AJ29" s="29"/>
      <c r="AK29" s="29"/>
      <c r="AL29" s="29">
        <f t="shared" si="28"/>
        <v>10022956.20622015</v>
      </c>
      <c r="AM29" s="29"/>
      <c r="AN29" s="29">
        <f t="shared" ref="AN29:AN92" si="39">AN28+C29-J28</f>
        <v>52899243.200000003</v>
      </c>
      <c r="AO29" s="29"/>
      <c r="AP29" s="30" t="e">
        <f>#REF!</f>
        <v>#REF!</v>
      </c>
      <c r="AQ29" s="30" t="e">
        <f>#REF!+(AR12-1)*#REF!/($AR$35-1)</f>
        <v>#REF!</v>
      </c>
      <c r="AR29" s="29">
        <f t="shared" si="0"/>
        <v>19</v>
      </c>
      <c r="AS29" s="29">
        <f t="shared" si="29"/>
        <v>662</v>
      </c>
      <c r="AT29" s="29">
        <f t="shared" si="29"/>
        <v>626</v>
      </c>
      <c r="AU29" s="29"/>
      <c r="AV29" s="29">
        <f t="shared" si="1"/>
        <v>1288</v>
      </c>
      <c r="AW29" s="29">
        <f t="shared" si="9"/>
        <v>256</v>
      </c>
      <c r="AX29" s="29">
        <f t="shared" si="2"/>
        <v>354</v>
      </c>
      <c r="AY29" s="29">
        <f t="shared" si="3"/>
        <v>1898</v>
      </c>
      <c r="AZ29" s="29">
        <f t="shared" si="4"/>
        <v>565.58296041889457</v>
      </c>
      <c r="BA29" s="29">
        <f t="shared" si="5"/>
        <v>1318.1551587688737</v>
      </c>
      <c r="BB29" s="29">
        <f t="shared" si="6"/>
        <v>20248167.805909954</v>
      </c>
      <c r="BC29" s="29">
        <f t="shared" si="7"/>
        <v>20249485.961068723</v>
      </c>
      <c r="BD29" s="29">
        <f>BJ15</f>
        <v>1248</v>
      </c>
      <c r="BE29" s="29"/>
      <c r="BF29" s="29"/>
      <c r="BG29" s="29">
        <f>BJ17</f>
        <v>1189</v>
      </c>
      <c r="BH29" s="29"/>
    </row>
    <row r="30" spans="1:65">
      <c r="A30" s="29">
        <f t="shared" si="11"/>
        <v>3</v>
      </c>
      <c r="B30" s="163">
        <v>36500857</v>
      </c>
      <c r="C30" s="122">
        <f t="shared" si="30"/>
        <v>36500857</v>
      </c>
      <c r="D30" s="29">
        <f t="shared" si="12"/>
        <v>83863597.392065331</v>
      </c>
      <c r="E30" s="29">
        <f t="shared" si="13"/>
        <v>11966755.633333333</v>
      </c>
      <c r="F30" s="29">
        <f t="shared" si="14"/>
        <v>17782212.418540001</v>
      </c>
      <c r="G30" s="29">
        <f>AL217+DepreciationSchForExistingMeter!$E$9</f>
        <v>6356249.0999999996</v>
      </c>
      <c r="H30" s="29">
        <f t="shared" si="15"/>
        <v>3999087.1614890001</v>
      </c>
      <c r="I30" s="29">
        <f t="shared" si="16"/>
        <v>73508261.130576342</v>
      </c>
      <c r="J30" s="29">
        <f>AL314+DepreciationSchForExistingMeter!$E$9</f>
        <v>6356249.0999999996</v>
      </c>
      <c r="K30" s="29">
        <f t="shared" si="17"/>
        <v>78685929.261320829</v>
      </c>
      <c r="L30" s="29">
        <f t="shared" si="31"/>
        <v>2384183.656618021</v>
      </c>
      <c r="M30" s="29">
        <f t="shared" si="32"/>
        <v>3627421.3389468906</v>
      </c>
      <c r="N30" s="29">
        <v>1404546</v>
      </c>
      <c r="O30" s="29">
        <f t="shared" si="18"/>
        <v>1285224.8770000001</v>
      </c>
      <c r="P30" s="29">
        <f t="shared" si="19"/>
        <v>769665.24330456986</v>
      </c>
      <c r="Q30" s="29">
        <f t="shared" si="20"/>
        <v>0</v>
      </c>
      <c r="R30" s="29">
        <f t="shared" si="21"/>
        <v>1953226.8748175572</v>
      </c>
      <c r="S30" s="29">
        <f t="shared" si="22"/>
        <v>17780517.090687037</v>
      </c>
      <c r="T30" s="29">
        <f t="shared" si="33"/>
        <v>14686670.499872977</v>
      </c>
      <c r="U30" s="30">
        <f t="shared" si="34"/>
        <v>-1.7418262277941771E-2</v>
      </c>
      <c r="V30" s="29">
        <f>((((('Benefits Summary'!$H$48+'Direct Customer Benefit Summary'!$D$35-A6)*(1+$T$7))*((1+$D$11)^A30)))*((1+Summary!$D$10)^A30))*(0.29+0.28)</f>
        <v>10398339.941664865</v>
      </c>
      <c r="W30" s="29">
        <f t="shared" si="35"/>
        <v>3</v>
      </c>
      <c r="X30" s="29">
        <v>0</v>
      </c>
      <c r="Y30" s="29">
        <f t="shared" si="36"/>
        <v>0</v>
      </c>
      <c r="Z30" s="29">
        <f t="shared" si="37"/>
        <v>0</v>
      </c>
      <c r="AA30" s="29">
        <v>0</v>
      </c>
      <c r="AB30" s="29">
        <v>0</v>
      </c>
      <c r="AC30" s="29">
        <f t="shared" si="23"/>
        <v>0</v>
      </c>
      <c r="AD30" s="29">
        <f t="shared" si="23"/>
        <v>0</v>
      </c>
      <c r="AE30" s="29">
        <f t="shared" si="24"/>
        <v>17780517.090687037</v>
      </c>
      <c r="AF30" s="29">
        <f t="shared" si="25"/>
        <v>10398339.941664865</v>
      </c>
      <c r="AG30" s="29">
        <f t="shared" si="26"/>
        <v>-7382177.1490221713</v>
      </c>
      <c r="AH30" s="29">
        <f t="shared" si="38"/>
        <v>-15102610.280198803</v>
      </c>
      <c r="AI30" s="33">
        <f t="shared" si="27"/>
        <v>10398339.941664865</v>
      </c>
      <c r="AJ30" s="29"/>
      <c r="AK30" s="29"/>
      <c r="AL30" s="29">
        <f t="shared" si="28"/>
        <v>17780517.09068704</v>
      </c>
      <c r="AM30" s="29"/>
      <c r="AN30" s="29">
        <f t="shared" si="39"/>
        <v>85681658.466666669</v>
      </c>
      <c r="AO30" s="29"/>
      <c r="AP30" s="30" t="e">
        <f>#REF!</f>
        <v>#REF!</v>
      </c>
      <c r="AQ30" s="30" t="e">
        <f>#REF!+(AR13-1)*#REF!/($AR$35-1)</f>
        <v>#REF!</v>
      </c>
      <c r="AR30" s="29">
        <f t="shared" si="0"/>
        <v>20</v>
      </c>
      <c r="AS30" s="29">
        <f t="shared" si="29"/>
        <v>704</v>
      </c>
      <c r="AT30" s="29">
        <f t="shared" si="29"/>
        <v>665</v>
      </c>
      <c r="AU30" s="29"/>
      <c r="AV30" s="29">
        <f t="shared" si="1"/>
        <v>1369</v>
      </c>
      <c r="AW30" s="29">
        <f t="shared" si="9"/>
        <v>272</v>
      </c>
      <c r="AX30" s="29">
        <f t="shared" si="2"/>
        <v>354</v>
      </c>
      <c r="AY30" s="29">
        <f t="shared" si="3"/>
        <v>1995</v>
      </c>
      <c r="AZ30" s="29">
        <f t="shared" si="4"/>
        <v>557.78820989126552</v>
      </c>
      <c r="BA30" s="29">
        <f t="shared" si="5"/>
        <v>1318.1551587688737</v>
      </c>
      <c r="BB30" s="29">
        <f t="shared" si="6"/>
        <v>20248167.805909954</v>
      </c>
      <c r="BC30" s="29">
        <f t="shared" si="7"/>
        <v>20249485.961068723</v>
      </c>
      <c r="BD30" s="39">
        <f>BF14</f>
        <v>202436</v>
      </c>
      <c r="BE30" s="30">
        <f>ROUND(BD29/BD30,4)</f>
        <v>6.1999999999999998E-3</v>
      </c>
      <c r="BF30" s="29" t="s">
        <v>39</v>
      </c>
      <c r="BG30" s="39">
        <f>BF14</f>
        <v>202436</v>
      </c>
      <c r="BH30" s="30">
        <f>ROUND(BG29/BG30,4)</f>
        <v>5.8999999999999999E-3</v>
      </c>
      <c r="BI30" s="7" t="s">
        <v>40</v>
      </c>
    </row>
    <row r="31" spans="1:65">
      <c r="A31" s="29">
        <f t="shared" si="11"/>
        <v>4</v>
      </c>
      <c r="B31" s="163">
        <v>35256966</v>
      </c>
      <c r="C31" s="123">
        <f t="shared" si="30"/>
        <v>35256966</v>
      </c>
      <c r="D31" s="29">
        <f t="shared" si="12"/>
        <v>108765227.13057634</v>
      </c>
      <c r="E31" s="29">
        <f t="shared" si="13"/>
        <v>20714932.166666668</v>
      </c>
      <c r="F31" s="29">
        <f t="shared" si="14"/>
        <v>22952859.509380002</v>
      </c>
      <c r="G31" s="29">
        <f>AL218+DepreciationSchForExistingMeter!$E$9</f>
        <v>8748176.5333333351</v>
      </c>
      <c r="H31" s="29">
        <f t="shared" si="15"/>
        <v>4971639.0416163327</v>
      </c>
      <c r="I31" s="29">
        <f t="shared" si="16"/>
        <v>95045411.555626675</v>
      </c>
      <c r="J31" s="29">
        <f>AL315+DepreciationSchForExistingMeter!$E$9</f>
        <v>8748176.5333333351</v>
      </c>
      <c r="K31" s="29">
        <f t="shared" si="17"/>
        <v>101905319.3431015</v>
      </c>
      <c r="L31" s="29">
        <f t="shared" si="31"/>
        <v>3087731.1760959756</v>
      </c>
      <c r="M31" s="29">
        <f t="shared" si="32"/>
        <v>4697835.2217169795</v>
      </c>
      <c r="N31" s="29">
        <v>2865274</v>
      </c>
      <c r="O31" s="29">
        <f t="shared" si="18"/>
        <v>1718735.6305</v>
      </c>
      <c r="P31" s="29">
        <f t="shared" si="19"/>
        <v>1069937.4894492528</v>
      </c>
      <c r="Q31" s="29">
        <f t="shared" si="20"/>
        <v>0</v>
      </c>
      <c r="R31" s="29">
        <f t="shared" si="21"/>
        <v>2529603.5809245273</v>
      </c>
      <c r="S31" s="29">
        <f t="shared" si="22"/>
        <v>24717293.632020067</v>
      </c>
      <c r="T31" s="29">
        <f t="shared" si="33"/>
        <v>19156060.628432106</v>
      </c>
      <c r="U31" s="30">
        <f t="shared" si="34"/>
        <v>7.7287648783928523E-3</v>
      </c>
      <c r="V31" s="29">
        <f>((((('Benefits Summary'!$H$48+'Direct Customer Benefit Summary'!$D$35-A6)*(1+$T$7))*((1+$D$11)^A31)))*((1+Summary!$D$10)^A31))*(0.29+0.28+0.36)</f>
        <v>17719329.487267483</v>
      </c>
      <c r="W31" s="29">
        <f t="shared" si="35"/>
        <v>4</v>
      </c>
      <c r="X31" s="29">
        <v>0</v>
      </c>
      <c r="Y31" s="29">
        <f t="shared" si="36"/>
        <v>0</v>
      </c>
      <c r="Z31" s="29">
        <f t="shared" si="37"/>
        <v>0</v>
      </c>
      <c r="AA31" s="29">
        <v>0</v>
      </c>
      <c r="AB31" s="29">
        <v>0</v>
      </c>
      <c r="AC31" s="29">
        <f t="shared" si="23"/>
        <v>0</v>
      </c>
      <c r="AD31" s="29">
        <f t="shared" si="23"/>
        <v>0</v>
      </c>
      <c r="AE31" s="29">
        <f t="shared" si="24"/>
        <v>24717293.632020067</v>
      </c>
      <c r="AF31" s="29">
        <f t="shared" si="25"/>
        <v>17719329.487267483</v>
      </c>
      <c r="AG31" s="29">
        <f t="shared" si="26"/>
        <v>-6997964.1447525844</v>
      </c>
      <c r="AH31" s="29">
        <f t="shared" si="38"/>
        <v>-22100574.424951389</v>
      </c>
      <c r="AI31" s="33">
        <f t="shared" si="27"/>
        <v>17719329.487267483</v>
      </c>
      <c r="AJ31" s="29"/>
      <c r="AK31" s="29"/>
      <c r="AL31" s="29">
        <f t="shared" si="28"/>
        <v>24717293.632020071</v>
      </c>
      <c r="AM31" s="29"/>
      <c r="AN31" s="29">
        <f t="shared" si="39"/>
        <v>114582375.36666667</v>
      </c>
      <c r="AO31" s="29"/>
      <c r="AP31" s="30" t="e">
        <f>#REF!</f>
        <v>#REF!</v>
      </c>
      <c r="AQ31" s="30" t="e">
        <f>#REF!+(AR14-1)*#REF!/($AR$35-1)</f>
        <v>#REF!</v>
      </c>
      <c r="AR31" s="29">
        <f t="shared" si="0"/>
        <v>21</v>
      </c>
      <c r="AS31" s="29">
        <f t="shared" si="29"/>
        <v>748</v>
      </c>
      <c r="AT31" s="29">
        <f t="shared" si="29"/>
        <v>707</v>
      </c>
      <c r="AU31" s="29"/>
      <c r="AV31" s="29">
        <f t="shared" si="1"/>
        <v>1455</v>
      </c>
      <c r="AW31" s="29">
        <f t="shared" si="9"/>
        <v>289</v>
      </c>
      <c r="AX31" s="29">
        <f t="shared" si="2"/>
        <v>354</v>
      </c>
      <c r="AY31" s="29">
        <f t="shared" si="3"/>
        <v>2098</v>
      </c>
      <c r="AZ31" s="29">
        <f t="shared" si="4"/>
        <v>550.37441339163672</v>
      </c>
      <c r="BA31" s="29">
        <f t="shared" si="5"/>
        <v>1318.1551587688737</v>
      </c>
      <c r="BB31" s="29">
        <f t="shared" si="6"/>
        <v>20248167.805909954</v>
      </c>
      <c r="BC31" s="29">
        <f t="shared" si="7"/>
        <v>20249485.961068723</v>
      </c>
    </row>
    <row r="32" spans="1:65" s="69" customFormat="1">
      <c r="A32" s="57">
        <f t="shared" si="11"/>
        <v>5</v>
      </c>
      <c r="B32" s="164">
        <v>19497938</v>
      </c>
      <c r="C32" s="124">
        <f t="shared" si="30"/>
        <v>19497938</v>
      </c>
      <c r="D32" s="57">
        <f t="shared" si="12"/>
        <v>114543349.55562668</v>
      </c>
      <c r="E32" s="57">
        <f t="shared" si="13"/>
        <v>31288272.166666668</v>
      </c>
      <c r="F32" s="57">
        <f t="shared" si="14"/>
        <v>24217136.644889995</v>
      </c>
      <c r="G32" s="57">
        <f>AL219+DepreciationSchForExistingMeter!$E$9</f>
        <v>10573340</v>
      </c>
      <c r="H32" s="57">
        <f t="shared" si="15"/>
        <v>4775328.825711498</v>
      </c>
      <c r="I32" s="57">
        <f t="shared" si="16"/>
        <v>99194680.729915172</v>
      </c>
      <c r="J32" s="57">
        <f>AL316+DepreciationSchForExistingMeter!$E$9</f>
        <v>10573340</v>
      </c>
      <c r="K32" s="57">
        <f t="shared" si="17"/>
        <v>106869015.14277092</v>
      </c>
      <c r="L32" s="57">
        <f t="shared" si="31"/>
        <v>3238131.1588259586</v>
      </c>
      <c r="M32" s="57">
        <f t="shared" si="32"/>
        <v>4926661.5980817396</v>
      </c>
      <c r="N32" s="57">
        <v>4383869</v>
      </c>
      <c r="O32" s="57">
        <f t="shared" si="18"/>
        <v>1879982.0525</v>
      </c>
      <c r="P32" s="57">
        <f t="shared" si="19"/>
        <v>1251256.538330477</v>
      </c>
      <c r="Q32" s="57">
        <f t="shared" si="20"/>
        <v>0</v>
      </c>
      <c r="R32" s="57">
        <f t="shared" si="21"/>
        <v>2652817.7835824755</v>
      </c>
      <c r="S32" s="57">
        <f t="shared" si="22"/>
        <v>28906058.131320648</v>
      </c>
      <c r="T32" s="57">
        <f t="shared" si="33"/>
        <v>21019407.955516703</v>
      </c>
      <c r="U32" s="109">
        <f t="shared" si="34"/>
        <v>-1.1601813111039545E-2</v>
      </c>
      <c r="V32" s="57">
        <f>(((('Benefits Summary'!$H$48+'Direct Customer Benefit Summary'!$D$35-A6)*(1+$T$7))*((1+$D$11)^A32)))*((1+Summary!$D$10)^A32)*(0.29+0.28+0.36+0.05)</f>
        <v>19501391.033365667</v>
      </c>
      <c r="W32" s="57">
        <f t="shared" si="35"/>
        <v>5</v>
      </c>
      <c r="X32" s="57">
        <v>0</v>
      </c>
      <c r="Y32" s="57">
        <f t="shared" si="36"/>
        <v>0</v>
      </c>
      <c r="Z32" s="57">
        <f t="shared" si="37"/>
        <v>0</v>
      </c>
      <c r="AA32" s="57">
        <v>0</v>
      </c>
      <c r="AB32" s="57">
        <v>0</v>
      </c>
      <c r="AC32" s="57">
        <f t="shared" si="23"/>
        <v>0</v>
      </c>
      <c r="AD32" s="57">
        <f t="shared" si="23"/>
        <v>0</v>
      </c>
      <c r="AE32" s="57">
        <f t="shared" si="24"/>
        <v>28906058.131320648</v>
      </c>
      <c r="AF32" s="57">
        <f t="shared" si="25"/>
        <v>19501391.033365667</v>
      </c>
      <c r="AG32" s="57">
        <f t="shared" si="26"/>
        <v>-9404667.097954981</v>
      </c>
      <c r="AH32" s="57">
        <f t="shared" si="38"/>
        <v>-31505241.52290637</v>
      </c>
      <c r="AI32" s="110">
        <f t="shared" si="27"/>
        <v>19501391.033365667</v>
      </c>
      <c r="AJ32" s="57"/>
      <c r="AK32" s="57"/>
      <c r="AL32" s="57">
        <f t="shared" si="28"/>
        <v>28906058.131320648</v>
      </c>
      <c r="AM32" s="57"/>
      <c r="AN32" s="57">
        <f t="shared" si="39"/>
        <v>125332136.83333334</v>
      </c>
      <c r="AO32" s="57"/>
      <c r="AP32" s="109" t="e">
        <f>#REF!</f>
        <v>#REF!</v>
      </c>
      <c r="AQ32" s="109" t="e">
        <f>#REF!+(AR15-1)*#REF!/($AR$35-1)</f>
        <v>#REF!</v>
      </c>
      <c r="AR32" s="57">
        <f t="shared" si="0"/>
        <v>22</v>
      </c>
      <c r="AS32" s="57">
        <f t="shared" si="29"/>
        <v>795</v>
      </c>
      <c r="AT32" s="57">
        <f t="shared" si="29"/>
        <v>752</v>
      </c>
      <c r="AU32" s="57"/>
      <c r="AV32" s="57">
        <f t="shared" si="1"/>
        <v>1547</v>
      </c>
      <c r="AW32" s="57">
        <f t="shared" si="9"/>
        <v>307</v>
      </c>
      <c r="AX32" s="57">
        <f t="shared" si="2"/>
        <v>354</v>
      </c>
      <c r="AY32" s="57">
        <f t="shared" si="3"/>
        <v>2208</v>
      </c>
      <c r="AZ32" s="57">
        <f t="shared" si="4"/>
        <v>543.47321185119506</v>
      </c>
      <c r="BA32" s="57">
        <f t="shared" si="5"/>
        <v>1318.1551587688737</v>
      </c>
      <c r="BB32" s="57">
        <f t="shared" si="6"/>
        <v>20248167.805909954</v>
      </c>
      <c r="BC32" s="57">
        <f t="shared" si="7"/>
        <v>20249485.961068723</v>
      </c>
      <c r="BD32" s="57"/>
      <c r="BE32" s="57"/>
      <c r="BF32" s="57"/>
      <c r="BG32" s="57"/>
      <c r="BH32" s="57"/>
      <c r="BI32" s="57"/>
      <c r="BJ32" s="109"/>
      <c r="BM32" s="57"/>
    </row>
    <row r="33" spans="1:65" s="19" customFormat="1">
      <c r="A33" s="45">
        <f t="shared" si="11"/>
        <v>6</v>
      </c>
      <c r="B33" s="165">
        <v>19505532</v>
      </c>
      <c r="C33" s="123">
        <f t="shared" si="30"/>
        <v>19505532</v>
      </c>
      <c r="D33" s="45">
        <f t="shared" si="12"/>
        <v>118700212.72991517</v>
      </c>
      <c r="E33" s="45">
        <f t="shared" si="13"/>
        <v>43161727.833333336</v>
      </c>
      <c r="F33" s="45">
        <f t="shared" si="14"/>
        <v>23180012.701250006</v>
      </c>
      <c r="G33" s="45">
        <f>AL220+DepreciationSchForExistingMeter!$E$9</f>
        <v>11873455.666666668</v>
      </c>
      <c r="H33" s="45">
        <f t="shared" si="15"/>
        <v>3957294.9621041678</v>
      </c>
      <c r="I33" s="45">
        <f t="shared" si="16"/>
        <v>102869462.10114433</v>
      </c>
      <c r="J33" s="45">
        <f>AL317+DepreciationSchForExistingMeter!$E$9</f>
        <v>11873455.666666668</v>
      </c>
      <c r="K33" s="45">
        <f t="shared" si="17"/>
        <v>110784837.41552976</v>
      </c>
      <c r="L33" s="45">
        <f t="shared" si="31"/>
        <v>3356780.5736905518</v>
      </c>
      <c r="M33" s="45">
        <f t="shared" si="32"/>
        <v>5107181.0048559224</v>
      </c>
      <c r="N33" s="45">
        <v>5962062</v>
      </c>
      <c r="O33" s="45">
        <f t="shared" si="18"/>
        <v>2013964.9325000001</v>
      </c>
      <c r="P33" s="45">
        <f t="shared" si="19"/>
        <v>1405483.3552823442</v>
      </c>
      <c r="Q33" s="45">
        <f t="shared" si="20"/>
        <v>0</v>
      </c>
      <c r="R33" s="45">
        <f t="shared" si="21"/>
        <v>2750020.5410762671</v>
      </c>
      <c r="S33" s="45">
        <f t="shared" si="22"/>
        <v>32468948.074071757</v>
      </c>
      <c r="T33" s="45">
        <f t="shared" si="33"/>
        <v>22152673.553269591</v>
      </c>
      <c r="U33" s="111">
        <f t="shared" si="34"/>
        <v>-2.9080491225627718E-2</v>
      </c>
      <c r="V33" s="45">
        <f>(((('Benefits Summary'!$H$48+'Direct Customer Benefit Summary'!$D$35-A6)*(1+$T$7))*((1+$D$11)^A33)))*((1+Summary!$D$10)^A33)</f>
        <v>20783309.003130376</v>
      </c>
      <c r="W33" s="45">
        <f t="shared" si="35"/>
        <v>6</v>
      </c>
      <c r="X33" s="45">
        <v>0</v>
      </c>
      <c r="Y33" s="45">
        <f t="shared" si="36"/>
        <v>0</v>
      </c>
      <c r="Z33" s="45">
        <f t="shared" si="37"/>
        <v>0</v>
      </c>
      <c r="AA33" s="45">
        <v>0</v>
      </c>
      <c r="AB33" s="45">
        <v>0</v>
      </c>
      <c r="AC33" s="45">
        <f t="shared" si="23"/>
        <v>0</v>
      </c>
      <c r="AD33" s="45">
        <f t="shared" si="23"/>
        <v>0</v>
      </c>
      <c r="AE33" s="45">
        <f t="shared" si="24"/>
        <v>32468948.074071757</v>
      </c>
      <c r="AF33" s="45">
        <f t="shared" si="25"/>
        <v>20783309.003130376</v>
      </c>
      <c r="AG33" s="45">
        <f t="shared" si="26"/>
        <v>-11685639.070941381</v>
      </c>
      <c r="AH33" s="45">
        <f t="shared" si="38"/>
        <v>-43190880.593847752</v>
      </c>
      <c r="AI33" s="112">
        <f t="shared" si="27"/>
        <v>20783309.003130376</v>
      </c>
      <c r="AJ33" s="45"/>
      <c r="AK33" s="45"/>
      <c r="AL33" s="45">
        <f t="shared" si="28"/>
        <v>32468948.074071757</v>
      </c>
      <c r="AM33" s="45"/>
      <c r="AN33" s="45">
        <f t="shared" si="39"/>
        <v>134264328.83333334</v>
      </c>
      <c r="AO33" s="45"/>
      <c r="AP33" s="111" t="e">
        <f>#REF!</f>
        <v>#REF!</v>
      </c>
      <c r="AQ33" s="111" t="e">
        <f>#REF!+(AR16-1)*#REF!/($AR$35-1)</f>
        <v>#REF!</v>
      </c>
      <c r="AR33" s="45">
        <f t="shared" si="0"/>
        <v>23</v>
      </c>
      <c r="AS33" s="45">
        <f t="shared" si="29"/>
        <v>845</v>
      </c>
      <c r="AT33" s="45">
        <f t="shared" si="29"/>
        <v>799</v>
      </c>
      <c r="AU33" s="45"/>
      <c r="AV33" s="45">
        <f t="shared" si="1"/>
        <v>1644</v>
      </c>
      <c r="AW33" s="45">
        <f t="shared" si="9"/>
        <v>326</v>
      </c>
      <c r="AX33" s="45">
        <f t="shared" si="2"/>
        <v>354</v>
      </c>
      <c r="AY33" s="45">
        <f t="shared" si="3"/>
        <v>2324</v>
      </c>
      <c r="AZ33" s="45">
        <f t="shared" si="4"/>
        <v>536.71226317611104</v>
      </c>
      <c r="BA33" s="45">
        <f t="shared" si="5"/>
        <v>1318.1551587688737</v>
      </c>
      <c r="BB33" s="45">
        <f t="shared" si="6"/>
        <v>20248167.805909954</v>
      </c>
      <c r="BC33" s="45">
        <f t="shared" si="7"/>
        <v>20249485.961068723</v>
      </c>
      <c r="BD33" s="19" t="s">
        <v>153</v>
      </c>
      <c r="BG33" s="45"/>
      <c r="BH33" s="45"/>
      <c r="BI33" s="45"/>
      <c r="BJ33" s="45"/>
      <c r="BK33" s="45"/>
      <c r="BL33" s="45"/>
      <c r="BM33" s="45"/>
    </row>
    <row r="34" spans="1:65" s="19" customFormat="1">
      <c r="A34" s="45">
        <f t="shared" si="11"/>
        <v>7</v>
      </c>
      <c r="B34" s="165">
        <v>0</v>
      </c>
      <c r="C34" s="123">
        <f t="shared" si="30"/>
        <v>0</v>
      </c>
      <c r="D34" s="45">
        <f t="shared" si="12"/>
        <v>102869462.10114433</v>
      </c>
      <c r="E34" s="45">
        <f t="shared" si="13"/>
        <v>55685367.900000006</v>
      </c>
      <c r="F34" s="45">
        <f t="shared" si="14"/>
        <v>20740862.709090002</v>
      </c>
      <c r="G34" s="45">
        <f>AL221+DepreciationSchForExistingMeter!$E$9</f>
        <v>12523640.066666668</v>
      </c>
      <c r="H34" s="45">
        <f t="shared" si="15"/>
        <v>2876027.9248481668</v>
      </c>
      <c r="I34" s="45">
        <f t="shared" si="16"/>
        <v>87469794.109629497</v>
      </c>
      <c r="J34" s="45">
        <f>AL318+DepreciationSchForExistingMeter!$E$9</f>
        <v>12523640.066666668</v>
      </c>
      <c r="K34" s="45">
        <f t="shared" si="17"/>
        <v>95169628.105386913</v>
      </c>
      <c r="L34" s="45">
        <f t="shared" si="31"/>
        <v>2883639.7315932233</v>
      </c>
      <c r="M34" s="45">
        <f t="shared" si="32"/>
        <v>4387319.8556583365</v>
      </c>
      <c r="N34" s="45">
        <v>6081303.2400000002</v>
      </c>
      <c r="O34" s="45">
        <f t="shared" si="18"/>
        <v>1835863.0974999999</v>
      </c>
      <c r="P34" s="45">
        <f t="shared" si="19"/>
        <v>1360722.1320259254</v>
      </c>
      <c r="Q34" s="45">
        <f t="shared" si="20"/>
        <v>0</v>
      </c>
      <c r="R34" s="45">
        <f t="shared" si="21"/>
        <v>2362402.999200644</v>
      </c>
      <c r="S34" s="45">
        <f t="shared" si="22"/>
        <v>31434891.122644797</v>
      </c>
      <c r="T34" s="45">
        <f t="shared" si="33"/>
        <v>20123161.42471372</v>
      </c>
      <c r="U34" s="111">
        <f t="shared" si="34"/>
        <v>-2.5821556680063498E-2</v>
      </c>
      <c r="V34" s="45">
        <f>(((('Benefits Summary'!$H$48+'Direct Customer Benefit Summary'!$D$35-A6)*(1+$T$7))*((1+$D$11)^A34)))*((1+Summary!$D$10)^A34)</f>
        <v>21706503.589049425</v>
      </c>
      <c r="W34" s="45">
        <f t="shared" si="35"/>
        <v>7</v>
      </c>
      <c r="X34" s="45">
        <v>0</v>
      </c>
      <c r="Y34" s="45">
        <f t="shared" si="36"/>
        <v>0</v>
      </c>
      <c r="Z34" s="45">
        <f t="shared" si="37"/>
        <v>0</v>
      </c>
      <c r="AA34" s="45">
        <v>0</v>
      </c>
      <c r="AB34" s="45">
        <v>0</v>
      </c>
      <c r="AC34" s="45">
        <f t="shared" si="23"/>
        <v>0</v>
      </c>
      <c r="AD34" s="45">
        <f t="shared" si="23"/>
        <v>0</v>
      </c>
      <c r="AE34" s="45">
        <f t="shared" si="24"/>
        <v>31434891.122644797</v>
      </c>
      <c r="AF34" s="45">
        <f t="shared" si="25"/>
        <v>21706503.589049425</v>
      </c>
      <c r="AG34" s="45">
        <f t="shared" si="26"/>
        <v>-9728387.533595372</v>
      </c>
      <c r="AH34" s="45">
        <f t="shared" si="38"/>
        <v>-52919268.12744312</v>
      </c>
      <c r="AI34" s="112">
        <f t="shared" si="27"/>
        <v>21706503.589049425</v>
      </c>
      <c r="AJ34" s="45"/>
      <c r="AK34" s="45"/>
      <c r="AL34" s="45">
        <f t="shared" si="28"/>
        <v>31434891.122644801</v>
      </c>
      <c r="AM34" s="45"/>
      <c r="AN34" s="45">
        <f t="shared" si="39"/>
        <v>122390873.16666667</v>
      </c>
      <c r="AO34" s="45"/>
      <c r="AP34" s="111" t="e">
        <f>#REF!</f>
        <v>#REF!</v>
      </c>
      <c r="AQ34" s="111" t="e">
        <f>#REF!+(AR17-1)*#REF!/($AR$35-1)</f>
        <v>#REF!</v>
      </c>
      <c r="AR34" s="45">
        <f t="shared" si="0"/>
        <v>24</v>
      </c>
      <c r="AS34" s="45">
        <f t="shared" si="29"/>
        <v>898</v>
      </c>
      <c r="AT34" s="45">
        <f t="shared" si="29"/>
        <v>849</v>
      </c>
      <c r="AU34" s="45"/>
      <c r="AV34" s="45">
        <f t="shared" si="1"/>
        <v>1747</v>
      </c>
      <c r="AW34" s="45">
        <f t="shared" si="9"/>
        <v>347</v>
      </c>
      <c r="AX34" s="45">
        <f t="shared" si="2"/>
        <v>354</v>
      </c>
      <c r="AY34" s="45">
        <f t="shared" si="3"/>
        <v>2448</v>
      </c>
      <c r="AZ34" s="45">
        <f t="shared" si="4"/>
        <v>530.44838283999275</v>
      </c>
      <c r="BA34" s="45">
        <f t="shared" si="5"/>
        <v>1318.1551587688737</v>
      </c>
      <c r="BB34" s="45">
        <f t="shared" si="6"/>
        <v>20248167.805909954</v>
      </c>
      <c r="BC34" s="45">
        <f t="shared" si="7"/>
        <v>20249485.961068723</v>
      </c>
      <c r="BD34" s="19" t="s">
        <v>154</v>
      </c>
      <c r="BG34" s="45"/>
      <c r="BH34" s="45"/>
      <c r="BI34" s="45"/>
      <c r="BJ34" s="45"/>
      <c r="BK34" s="45"/>
      <c r="BL34" s="45"/>
      <c r="BM34" s="45"/>
    </row>
    <row r="35" spans="1:65" s="19" customFormat="1">
      <c r="A35" s="45">
        <f t="shared" si="11"/>
        <v>8</v>
      </c>
      <c r="B35" s="165">
        <v>0</v>
      </c>
      <c r="C35" s="123">
        <f t="shared" si="30"/>
        <v>0</v>
      </c>
      <c r="D35" s="45">
        <f t="shared" si="12"/>
        <v>87469794.109629497</v>
      </c>
      <c r="E35" s="45">
        <f t="shared" si="13"/>
        <v>68209007.966666669</v>
      </c>
      <c r="F35" s="45">
        <f t="shared" si="14"/>
        <v>16600149.387449998</v>
      </c>
      <c r="G35" s="45">
        <f>AL222+DepreciationSchForExistingMeter!$E$9</f>
        <v>12523640.066666668</v>
      </c>
      <c r="H35" s="45">
        <f t="shared" si="15"/>
        <v>1426778.2622741654</v>
      </c>
      <c r="I35" s="45">
        <f t="shared" si="16"/>
        <v>73519375.780688673</v>
      </c>
      <c r="J35" s="45">
        <f>AL319+DepreciationSchForExistingMeter!$E$9</f>
        <v>12523640.066666668</v>
      </c>
      <c r="K35" s="45">
        <f t="shared" si="17"/>
        <v>80494584.945159078</v>
      </c>
      <c r="L35" s="45">
        <f t="shared" si="31"/>
        <v>2438985.9238383202</v>
      </c>
      <c r="M35" s="45">
        <f t="shared" si="32"/>
        <v>3710800.3659718335</v>
      </c>
      <c r="N35" s="45">
        <v>6202929.3048</v>
      </c>
      <c r="O35" s="45">
        <f t="shared" si="18"/>
        <v>1648008.4965000001</v>
      </c>
      <c r="P35" s="45">
        <f t="shared" si="19"/>
        <v>1290515.4560026538</v>
      </c>
      <c r="Q35" s="45">
        <f t="shared" si="20"/>
        <v>0</v>
      </c>
      <c r="R35" s="45">
        <f t="shared" si="21"/>
        <v>1998123.273984835</v>
      </c>
      <c r="S35" s="45">
        <f t="shared" si="22"/>
        <v>29813002.887764309</v>
      </c>
      <c r="T35" s="45">
        <f t="shared" si="33"/>
        <v>17906730.368121531</v>
      </c>
      <c r="U35" s="111">
        <f t="shared" si="34"/>
        <v>-1.2330147675838657E-2</v>
      </c>
      <c r="V35" s="45">
        <f>(((('Benefits Summary'!$H$48+'Direct Customer Benefit Summary'!$D$35-A6)*(1+$T$7))*((1+$D$11)^A35)))*((1+Summary!$D$10)^A35)</f>
        <v>22670706.478475004</v>
      </c>
      <c r="W35" s="45">
        <f t="shared" si="35"/>
        <v>8</v>
      </c>
      <c r="X35" s="45">
        <v>0</v>
      </c>
      <c r="Y35" s="45">
        <f t="shared" si="36"/>
        <v>0</v>
      </c>
      <c r="Z35" s="45">
        <f t="shared" si="37"/>
        <v>0</v>
      </c>
      <c r="AA35" s="45">
        <v>0</v>
      </c>
      <c r="AB35" s="45">
        <v>0</v>
      </c>
      <c r="AC35" s="45">
        <f t="shared" si="23"/>
        <v>0</v>
      </c>
      <c r="AD35" s="45">
        <f t="shared" si="23"/>
        <v>0</v>
      </c>
      <c r="AE35" s="45">
        <f t="shared" si="24"/>
        <v>29813002.887764309</v>
      </c>
      <c r="AF35" s="45">
        <f t="shared" si="25"/>
        <v>22670706.478475004</v>
      </c>
      <c r="AG35" s="45">
        <f t="shared" si="26"/>
        <v>-7142296.4092893042</v>
      </c>
      <c r="AH35" s="45">
        <f t="shared" si="38"/>
        <v>-60061564.53673242</v>
      </c>
      <c r="AI35" s="112">
        <f t="shared" si="27"/>
        <v>22670706.478475004</v>
      </c>
      <c r="AJ35" s="45"/>
      <c r="AK35" s="45"/>
      <c r="AL35" s="45">
        <f t="shared" si="28"/>
        <v>29813002.887764312</v>
      </c>
      <c r="AM35" s="45"/>
      <c r="AN35" s="45">
        <f t="shared" si="39"/>
        <v>109867233.10000001</v>
      </c>
      <c r="AO35" s="45"/>
      <c r="AP35" s="111" t="e">
        <f>#REF!</f>
        <v>#REF!</v>
      </c>
      <c r="AQ35" s="111" t="e">
        <f>#REF!+(AR18-1)*#REF!/($AR$35-1)</f>
        <v>#REF!</v>
      </c>
      <c r="AR35" s="45">
        <f t="shared" si="0"/>
        <v>25</v>
      </c>
      <c r="AS35" s="45">
        <f t="shared" si="29"/>
        <v>955</v>
      </c>
      <c r="AT35" s="45">
        <f t="shared" si="29"/>
        <v>902</v>
      </c>
      <c r="AU35" s="45"/>
      <c r="AV35" s="45">
        <f t="shared" si="1"/>
        <v>1857</v>
      </c>
      <c r="AW35" s="45">
        <f t="shared" si="9"/>
        <v>369</v>
      </c>
      <c r="AX35" s="45">
        <f t="shared" si="2"/>
        <v>354</v>
      </c>
      <c r="AY35" s="45">
        <f t="shared" si="3"/>
        <v>2580</v>
      </c>
      <c r="AZ35" s="45">
        <f t="shared" si="4"/>
        <v>524.53895141056182</v>
      </c>
      <c r="BA35" s="45">
        <f t="shared" si="5"/>
        <v>1318.1551587688737</v>
      </c>
      <c r="BB35" s="45">
        <f t="shared" si="6"/>
        <v>20248167.805909954</v>
      </c>
      <c r="BC35" s="45">
        <f t="shared" si="7"/>
        <v>20249485.961068723</v>
      </c>
      <c r="BD35" s="45"/>
      <c r="BE35" s="45"/>
      <c r="BF35" s="45"/>
      <c r="BG35" s="45"/>
      <c r="BH35" s="45"/>
      <c r="BI35" s="45"/>
      <c r="BJ35" s="45"/>
      <c r="BK35" s="45"/>
      <c r="BL35" s="45"/>
      <c r="BM35" s="45"/>
    </row>
    <row r="36" spans="1:65" s="19" customFormat="1">
      <c r="A36" s="45">
        <f t="shared" si="11"/>
        <v>9</v>
      </c>
      <c r="B36" s="165">
        <v>0</v>
      </c>
      <c r="C36" s="123">
        <f t="shared" si="30"/>
        <v>0</v>
      </c>
      <c r="D36" s="45">
        <f t="shared" si="12"/>
        <v>73519375.780688673</v>
      </c>
      <c r="E36" s="45">
        <f t="shared" si="13"/>
        <v>80732648.033333331</v>
      </c>
      <c r="F36" s="45">
        <f t="shared" si="14"/>
        <v>12483667.26069</v>
      </c>
      <c r="G36" s="45">
        <f>AL223+DepreciationSchForExistingMeter!$E$9</f>
        <v>12523640.066666668</v>
      </c>
      <c r="H36" s="45">
        <f t="shared" si="15"/>
        <v>-13990.48209183393</v>
      </c>
      <c r="I36" s="45">
        <f t="shared" si="16"/>
        <v>61009726.19611384</v>
      </c>
      <c r="J36" s="45">
        <f>AL320+DepreciationSchForExistingMeter!$E$9</f>
        <v>12523640.066666668</v>
      </c>
      <c r="K36" s="45">
        <f t="shared" si="17"/>
        <v>67264550.988401264</v>
      </c>
      <c r="L36" s="45">
        <f t="shared" si="31"/>
        <v>2038115.8949485584</v>
      </c>
      <c r="M36" s="45">
        <f t="shared" si="32"/>
        <v>3100895.8005652982</v>
      </c>
      <c r="N36" s="45">
        <v>6326987.890896</v>
      </c>
      <c r="O36" s="45">
        <f t="shared" si="18"/>
        <v>1460153.8955000001</v>
      </c>
      <c r="P36" s="45">
        <f t="shared" si="19"/>
        <v>1227036.8285045139</v>
      </c>
      <c r="Q36" s="45">
        <f t="shared" si="20"/>
        <v>0</v>
      </c>
      <c r="R36" s="45">
        <f t="shared" si="21"/>
        <v>1669713.1233813153</v>
      </c>
      <c r="S36" s="45">
        <f t="shared" si="22"/>
        <v>28346543.500462357</v>
      </c>
      <c r="T36" s="45">
        <f t="shared" si="33"/>
        <v>15974857.888215782</v>
      </c>
      <c r="U36" s="111">
        <f t="shared" si="34"/>
        <v>6.9904198926630662E-3</v>
      </c>
      <c r="V36" s="45">
        <f>(((('Benefits Summary'!$H$48+'Direct Customer Benefit Summary'!$D$35-A6)*(1+$T$7))*((1+$D$11)^A36)))*((1+Summary!$D$10)^A36)</f>
        <v>23677739.26024887</v>
      </c>
      <c r="W36" s="45">
        <f t="shared" si="35"/>
        <v>9</v>
      </c>
      <c r="X36" s="45">
        <v>0</v>
      </c>
      <c r="Y36" s="45">
        <f t="shared" si="36"/>
        <v>0</v>
      </c>
      <c r="Z36" s="45">
        <f t="shared" si="37"/>
        <v>0</v>
      </c>
      <c r="AA36" s="45">
        <v>0</v>
      </c>
      <c r="AB36" s="45">
        <v>0</v>
      </c>
      <c r="AC36" s="45">
        <f t="shared" si="23"/>
        <v>0</v>
      </c>
      <c r="AD36" s="45">
        <f t="shared" si="23"/>
        <v>0</v>
      </c>
      <c r="AE36" s="45">
        <f t="shared" si="24"/>
        <v>28346543.500462357</v>
      </c>
      <c r="AF36" s="45">
        <f t="shared" si="25"/>
        <v>23677739.26024887</v>
      </c>
      <c r="AG36" s="45">
        <f t="shared" si="26"/>
        <v>-4668804.2402134873</v>
      </c>
      <c r="AH36" s="45">
        <f t="shared" si="38"/>
        <v>-64730368.776945904</v>
      </c>
      <c r="AI36" s="112">
        <f t="shared" si="27"/>
        <v>23677739.26024887</v>
      </c>
      <c r="AJ36" s="45"/>
      <c r="AK36" s="45"/>
      <c r="AL36" s="45">
        <f t="shared" si="28"/>
        <v>28346543.500462357</v>
      </c>
      <c r="AM36" s="45"/>
      <c r="AN36" s="45">
        <f t="shared" si="39"/>
        <v>97343593.033333346</v>
      </c>
      <c r="AO36" s="45"/>
      <c r="AP36" s="111" t="e">
        <f>#REF!</f>
        <v>#REF!</v>
      </c>
      <c r="AQ36" s="111" t="e">
        <f>#REF!+(AR19-1)*#REF!/($AR$35-1)</f>
        <v>#REF!</v>
      </c>
      <c r="AR36" s="45"/>
      <c r="AS36" s="45"/>
      <c r="AT36" s="45"/>
      <c r="AU36" s="45"/>
      <c r="AV36" s="45"/>
      <c r="AW36" s="45"/>
      <c r="AX36" s="45"/>
      <c r="AY36" s="45"/>
      <c r="AZ36" s="45"/>
      <c r="BA36" s="45"/>
      <c r="BB36" s="45"/>
      <c r="BC36" s="45"/>
      <c r="BD36" s="45" t="s">
        <v>155</v>
      </c>
      <c r="BE36" s="45"/>
      <c r="BI36" s="112">
        <f>21934</f>
        <v>21934</v>
      </c>
      <c r="BJ36" s="45"/>
      <c r="BK36" s="111"/>
      <c r="BL36" s="45"/>
      <c r="BM36" s="45"/>
    </row>
    <row r="37" spans="1:65" s="69" customFormat="1">
      <c r="A37" s="57">
        <f t="shared" si="11"/>
        <v>10</v>
      </c>
      <c r="B37" s="166">
        <v>0</v>
      </c>
      <c r="C37" s="124">
        <f t="shared" si="30"/>
        <v>0</v>
      </c>
      <c r="D37" s="57">
        <f t="shared" si="12"/>
        <v>61009726.19611384</v>
      </c>
      <c r="E37" s="57">
        <f t="shared" si="13"/>
        <v>93256288.099999994</v>
      </c>
      <c r="F37" s="57">
        <f t="shared" si="14"/>
        <v>8256047.14377</v>
      </c>
      <c r="G37" s="57">
        <f>AL224+DepreciationSchForExistingMeter!$E$9</f>
        <v>12523640.066666668</v>
      </c>
      <c r="H37" s="57">
        <f t="shared" si="15"/>
        <v>-1493657.5230138339</v>
      </c>
      <c r="I37" s="57">
        <f t="shared" si="16"/>
        <v>49979743.652461007</v>
      </c>
      <c r="J37" s="57">
        <f>AL321+DepreciationSchForExistingMeter!$E$9</f>
        <v>12523640.066666668</v>
      </c>
      <c r="K37" s="57">
        <f t="shared" si="17"/>
        <v>55494734.924287423</v>
      </c>
      <c r="L37" s="57">
        <f t="shared" si="31"/>
        <v>1681490.468205909</v>
      </c>
      <c r="M37" s="57">
        <f t="shared" si="32"/>
        <v>2558307.2800096502</v>
      </c>
      <c r="N37" s="57">
        <v>6453527.6487139203</v>
      </c>
      <c r="O37" s="57">
        <f t="shared" si="18"/>
        <v>1272299.2945000003</v>
      </c>
      <c r="P37" s="57">
        <f t="shared" si="19"/>
        <v>1170358.1049181013</v>
      </c>
      <c r="Q37" s="57">
        <f t="shared" si="20"/>
        <v>0</v>
      </c>
      <c r="R37" s="57">
        <f t="shared" si="21"/>
        <v>1377550.0738513514</v>
      </c>
      <c r="S37" s="57">
        <f t="shared" si="22"/>
        <v>27037172.936865598</v>
      </c>
      <c r="T37" s="57">
        <f t="shared" si="33"/>
        <v>14296327.684113603</v>
      </c>
      <c r="U37" s="109">
        <f t="shared" si="34"/>
        <v>3.4816442535947359E-2</v>
      </c>
      <c r="V37" s="57">
        <f>(((('Benefits Summary'!$H$48+'Direct Customer Benefit Summary'!$D$35-A6)*(1+$T$7))*((1+$D$11)^A37)))*((1+Summary!$D$10)^A37)</f>
        <v>24729504.438189123</v>
      </c>
      <c r="W37" s="57">
        <f t="shared" si="35"/>
        <v>10</v>
      </c>
      <c r="X37" s="57">
        <v>0</v>
      </c>
      <c r="Y37" s="57">
        <f t="shared" si="36"/>
        <v>0</v>
      </c>
      <c r="Z37" s="57">
        <f t="shared" si="37"/>
        <v>0</v>
      </c>
      <c r="AA37" s="57">
        <v>0</v>
      </c>
      <c r="AB37" s="57">
        <v>0</v>
      </c>
      <c r="AC37" s="57">
        <f t="shared" si="23"/>
        <v>0</v>
      </c>
      <c r="AD37" s="57">
        <f t="shared" si="23"/>
        <v>0</v>
      </c>
      <c r="AE37" s="57">
        <f t="shared" si="24"/>
        <v>27037172.936865598</v>
      </c>
      <c r="AF37" s="57">
        <f t="shared" si="25"/>
        <v>24729504.438189123</v>
      </c>
      <c r="AG37" s="57">
        <f t="shared" si="26"/>
        <v>-2307668.4986764751</v>
      </c>
      <c r="AH37" s="57">
        <f t="shared" si="38"/>
        <v>-67038037.275622383</v>
      </c>
      <c r="AI37" s="110">
        <f t="shared" si="27"/>
        <v>24729504.438189123</v>
      </c>
      <c r="AJ37" s="57"/>
      <c r="AK37" s="57"/>
      <c r="AL37" s="57">
        <f t="shared" si="28"/>
        <v>27037172.936865602</v>
      </c>
      <c r="AM37" s="57"/>
      <c r="AN37" s="57">
        <f t="shared" si="39"/>
        <v>84819952.966666684</v>
      </c>
      <c r="AO37" s="57"/>
      <c r="AP37" s="109" t="e">
        <f>#REF!</f>
        <v>#REF!</v>
      </c>
      <c r="AQ37" s="109" t="e">
        <f>#REF!+(AR20-1)*#REF!/($AR$35-1)</f>
        <v>#REF!</v>
      </c>
      <c r="AR37" s="57"/>
      <c r="AS37" s="57"/>
      <c r="AT37" s="57"/>
      <c r="AU37" s="57"/>
      <c r="AV37" s="57"/>
      <c r="AW37" s="57"/>
      <c r="AX37" s="57"/>
      <c r="AY37" s="57"/>
      <c r="AZ37" s="57">
        <f>SUM(AZ10:AZ36)</f>
        <v>15961.113564781877</v>
      </c>
      <c r="BA37" s="57"/>
      <c r="BB37" s="57"/>
      <c r="BC37" s="57"/>
      <c r="BD37" s="57" t="s">
        <v>156</v>
      </c>
      <c r="BE37" s="57"/>
      <c r="BF37" s="57"/>
      <c r="BI37" s="110">
        <v>7300</v>
      </c>
      <c r="BJ37" s="110"/>
      <c r="BK37" s="109"/>
      <c r="BL37" s="109"/>
      <c r="BM37" s="57"/>
    </row>
    <row r="38" spans="1:65" s="19" customFormat="1">
      <c r="A38" s="45">
        <f t="shared" si="11"/>
        <v>11</v>
      </c>
      <c r="B38" s="165">
        <v>0</v>
      </c>
      <c r="C38" s="123">
        <f t="shared" si="30"/>
        <v>0</v>
      </c>
      <c r="D38" s="45">
        <f t="shared" si="12"/>
        <v>49979743.652461007</v>
      </c>
      <c r="E38" s="45">
        <f t="shared" si="13"/>
        <v>104293128.16666666</v>
      </c>
      <c r="F38" s="45">
        <f t="shared" si="14"/>
        <v>5053872.9507599995</v>
      </c>
      <c r="G38" s="45">
        <f>AL225</f>
        <v>11036840.066666668</v>
      </c>
      <c r="H38" s="45">
        <f t="shared" si="15"/>
        <v>-2094038.490567334</v>
      </c>
      <c r="I38" s="45">
        <f t="shared" si="16"/>
        <v>41036942.076361671</v>
      </c>
      <c r="J38" s="194">
        <f>AL322</f>
        <v>11036840.066666668</v>
      </c>
      <c r="K38" s="45">
        <f t="shared" si="17"/>
        <v>45508342.864411339</v>
      </c>
      <c r="L38" s="45">
        <f t="shared" si="31"/>
        <v>1378902.7887916637</v>
      </c>
      <c r="M38" s="45">
        <f t="shared" si="32"/>
        <v>2097934.606049363</v>
      </c>
      <c r="N38" s="45">
        <v>6582598.2016881984</v>
      </c>
      <c r="O38" s="45">
        <f t="shared" si="18"/>
        <v>1084444.6935000003</v>
      </c>
      <c r="P38" s="45">
        <f t="shared" si="19"/>
        <v>1054690.7053379845</v>
      </c>
      <c r="Q38" s="45">
        <f t="shared" si="20"/>
        <v>0</v>
      </c>
      <c r="R38" s="45">
        <f t="shared" si="21"/>
        <v>1129657.095565042</v>
      </c>
      <c r="S38" s="45">
        <f t="shared" si="22"/>
        <v>24365068.15759892</v>
      </c>
      <c r="T38" s="45">
        <f t="shared" si="33"/>
        <v>12088075.593047094</v>
      </c>
      <c r="U38" s="111">
        <f t="shared" si="34"/>
        <v>0.10854621266463664</v>
      </c>
      <c r="V38" s="45">
        <f>(((('Benefits Summary'!$H$48+'Direct Customer Benefit Summary'!$D$35-A6)*(1+$T$7))*((1+$D$11)^A38)))*((1+Summary!$D$10)^A38)</f>
        <v>25827989.025333486</v>
      </c>
      <c r="W38" s="45">
        <f t="shared" si="35"/>
        <v>11</v>
      </c>
      <c r="X38" s="45">
        <v>0</v>
      </c>
      <c r="Y38" s="45">
        <f t="shared" si="36"/>
        <v>0</v>
      </c>
      <c r="Z38" s="45">
        <f t="shared" si="37"/>
        <v>0</v>
      </c>
      <c r="AA38" s="45">
        <v>0</v>
      </c>
      <c r="AB38" s="45">
        <v>0</v>
      </c>
      <c r="AC38" s="45">
        <f t="shared" si="23"/>
        <v>0</v>
      </c>
      <c r="AD38" s="45">
        <f t="shared" si="23"/>
        <v>0</v>
      </c>
      <c r="AE38" s="45">
        <f t="shared" si="24"/>
        <v>24365068.15759892</v>
      </c>
      <c r="AF38" s="45">
        <f t="shared" si="25"/>
        <v>25827989.025333486</v>
      </c>
      <c r="AG38" s="45">
        <f t="shared" si="26"/>
        <v>1462920.8677345663</v>
      </c>
      <c r="AH38" s="45">
        <f t="shared" si="38"/>
        <v>-65575116.407887816</v>
      </c>
      <c r="AI38" s="112">
        <f t="shared" si="27"/>
        <v>25827989.025333486</v>
      </c>
      <c r="AJ38" s="45"/>
      <c r="AK38" s="45"/>
      <c r="AL38" s="45">
        <f t="shared" si="28"/>
        <v>24365068.157598924</v>
      </c>
      <c r="AM38" s="45"/>
      <c r="AN38" s="45">
        <f t="shared" si="39"/>
        <v>72296312.900000021</v>
      </c>
      <c r="AO38" s="45"/>
      <c r="AP38" s="111" t="e">
        <f>#REF!</f>
        <v>#REF!</v>
      </c>
      <c r="AQ38" s="111" t="e">
        <f>#REF!+(AR21-1)*#REF!/($AR$35-1)</f>
        <v>#REF!</v>
      </c>
      <c r="AR38" s="45"/>
      <c r="AS38" s="45"/>
      <c r="AT38" s="45"/>
      <c r="AU38" s="45"/>
      <c r="AV38" s="45"/>
      <c r="AW38" s="45"/>
      <c r="AX38" s="45"/>
      <c r="AY38" s="45"/>
      <c r="AZ38" s="45"/>
      <c r="BA38" s="45"/>
      <c r="BB38" s="45"/>
      <c r="BC38" s="45"/>
      <c r="BD38" s="45"/>
      <c r="BE38" s="45"/>
      <c r="BI38" s="45"/>
      <c r="BJ38" s="112"/>
      <c r="BK38" s="45"/>
      <c r="BL38" s="111"/>
      <c r="BM38" s="111"/>
    </row>
    <row r="39" spans="1:65" s="19" customFormat="1">
      <c r="A39" s="45">
        <f t="shared" si="11"/>
        <v>12</v>
      </c>
      <c r="B39" s="165">
        <v>0</v>
      </c>
      <c r="C39" s="123">
        <f t="shared" si="30"/>
        <v>0</v>
      </c>
      <c r="D39" s="45">
        <f t="shared" si="12"/>
        <v>41036942.076361671</v>
      </c>
      <c r="E39" s="45">
        <f t="shared" si="13"/>
        <v>115329968.23333332</v>
      </c>
      <c r="F39" s="45">
        <f t="shared" si="14"/>
        <v>2610671.7451799996</v>
      </c>
      <c r="G39" s="45">
        <f t="shared" ref="G39:G48" si="40">AL226</f>
        <v>11036840.066666668</v>
      </c>
      <c r="H39" s="45">
        <f t="shared" si="15"/>
        <v>-2949158.9125203337</v>
      </c>
      <c r="I39" s="45">
        <f t="shared" si="16"/>
        <v>32949260.922215335</v>
      </c>
      <c r="J39" s="194">
        <f t="shared" ref="J39:J43" si="41">AL323</f>
        <v>11036840.066666668</v>
      </c>
      <c r="K39" s="45">
        <f t="shared" si="17"/>
        <v>36993101.499288499</v>
      </c>
      <c r="L39" s="45">
        <f t="shared" si="31"/>
        <v>1120890.9754284415</v>
      </c>
      <c r="M39" s="45">
        <f t="shared" si="32"/>
        <v>1705381.9791172</v>
      </c>
      <c r="N39" s="45">
        <v>6714250.1657219622</v>
      </c>
      <c r="O39" s="45">
        <f t="shared" si="18"/>
        <v>918892.09250000026</v>
      </c>
      <c r="P39" s="45">
        <f t="shared" si="19"/>
        <v>1014157.9568441955</v>
      </c>
      <c r="Q39" s="45">
        <f t="shared" si="20"/>
        <v>0</v>
      </c>
      <c r="R39" s="45">
        <f t="shared" si="21"/>
        <v>918282.60414003104</v>
      </c>
      <c r="S39" s="45">
        <f t="shared" si="22"/>
        <v>23428695.840418499</v>
      </c>
      <c r="T39" s="45">
        <f t="shared" si="33"/>
        <v>10905961.80527525</v>
      </c>
      <c r="U39" s="111">
        <f t="shared" si="34"/>
        <v>0.17227118445552647</v>
      </c>
      <c r="V39" s="45">
        <f>(((('Benefits Summary'!$H$48+'Direct Customer Benefit Summary'!$D$35-A6)*(1+$T$7))*((1+$D$11)^A39)))*((1+Summary!$D$10)^A39)</f>
        <v>26975268.2978388</v>
      </c>
      <c r="W39" s="45">
        <f t="shared" si="35"/>
        <v>12</v>
      </c>
      <c r="X39" s="45">
        <v>0</v>
      </c>
      <c r="Y39" s="45">
        <f t="shared" si="36"/>
        <v>0</v>
      </c>
      <c r="Z39" s="45">
        <f t="shared" si="37"/>
        <v>0</v>
      </c>
      <c r="AA39" s="45">
        <v>0</v>
      </c>
      <c r="AB39" s="45">
        <v>0</v>
      </c>
      <c r="AC39" s="45">
        <f t="shared" si="23"/>
        <v>0</v>
      </c>
      <c r="AD39" s="45">
        <f t="shared" si="23"/>
        <v>0</v>
      </c>
      <c r="AE39" s="45">
        <f t="shared" si="24"/>
        <v>23428695.840418499</v>
      </c>
      <c r="AF39" s="45">
        <f t="shared" si="25"/>
        <v>26975268.2978388</v>
      </c>
      <c r="AG39" s="45">
        <f t="shared" si="26"/>
        <v>3546572.4574203007</v>
      </c>
      <c r="AH39" s="45">
        <f t="shared" si="38"/>
        <v>-62028543.950467512</v>
      </c>
      <c r="AI39" s="112">
        <f t="shared" si="27"/>
        <v>26975268.2978388</v>
      </c>
      <c r="AJ39" s="45"/>
      <c r="AK39" s="45"/>
      <c r="AL39" s="45">
        <f t="shared" si="28"/>
        <v>23428695.840418499</v>
      </c>
      <c r="AM39" s="45"/>
      <c r="AN39" s="45">
        <f t="shared" si="39"/>
        <v>61259472.833333351</v>
      </c>
      <c r="AO39" s="45"/>
      <c r="AP39" s="111" t="e">
        <f>#REF!</f>
        <v>#REF!</v>
      </c>
      <c r="AQ39" s="111" t="e">
        <f>#REF!+(AR22-1)*#REF!/($AR$35-1)</f>
        <v>#REF!</v>
      </c>
      <c r="AR39" s="45"/>
      <c r="AS39" s="45"/>
      <c r="AT39" s="45"/>
      <c r="AU39" s="45"/>
      <c r="AV39" s="45"/>
      <c r="AW39" s="45"/>
      <c r="AX39" s="45"/>
      <c r="AY39" s="45"/>
      <c r="AZ39" s="45"/>
      <c r="BA39" s="45"/>
      <c r="BB39" s="45"/>
      <c r="BC39" s="45"/>
      <c r="BD39" s="45"/>
      <c r="BE39" s="45"/>
      <c r="BF39" s="45"/>
      <c r="BG39" s="45"/>
      <c r="BH39" s="45"/>
      <c r="BI39" s="45"/>
      <c r="BJ39" s="45"/>
      <c r="BL39" s="45"/>
      <c r="BM39" s="45"/>
    </row>
    <row r="40" spans="1:65" s="19" customFormat="1">
      <c r="A40" s="45">
        <f t="shared" si="11"/>
        <v>13</v>
      </c>
      <c r="B40" s="165">
        <v>0</v>
      </c>
      <c r="C40" s="123">
        <f t="shared" si="30"/>
        <v>0</v>
      </c>
      <c r="D40" s="45">
        <f t="shared" si="12"/>
        <v>32949260.922215335</v>
      </c>
      <c r="E40" s="45">
        <f t="shared" si="13"/>
        <v>126366808.29999998</v>
      </c>
      <c r="F40" s="45">
        <f t="shared" si="14"/>
        <v>870141.78251999989</v>
      </c>
      <c r="G40" s="45">
        <f t="shared" si="40"/>
        <v>11036840.066666668</v>
      </c>
      <c r="H40" s="45">
        <f t="shared" si="15"/>
        <v>-3558344.3994513336</v>
      </c>
      <c r="I40" s="45">
        <f t="shared" si="16"/>
        <v>25470765.254999999</v>
      </c>
      <c r="J40" s="194">
        <f t="shared" si="41"/>
        <v>11036840.066666668</v>
      </c>
      <c r="K40" s="45">
        <f t="shared" si="17"/>
        <v>29210013.088607669</v>
      </c>
      <c r="L40" s="45">
        <f t="shared" si="31"/>
        <v>885063.39658481244</v>
      </c>
      <c r="M40" s="45">
        <f t="shared" si="32"/>
        <v>1346581.6033848135</v>
      </c>
      <c r="N40" s="45">
        <v>6848535.1690364014</v>
      </c>
      <c r="O40" s="45">
        <f t="shared" si="18"/>
        <v>753339.49150000024</v>
      </c>
      <c r="P40" s="45">
        <f t="shared" si="19"/>
        <v>977097.52395736147</v>
      </c>
      <c r="Q40" s="45">
        <f t="shared" si="20"/>
        <v>0</v>
      </c>
      <c r="R40" s="45">
        <f t="shared" si="21"/>
        <v>725082.40182259283</v>
      </c>
      <c r="S40" s="45">
        <f t="shared" si="22"/>
        <v>22572539.652952652</v>
      </c>
      <c r="T40" s="45">
        <f t="shared" si="33"/>
        <v>9858767.0350359716</v>
      </c>
      <c r="U40" s="111">
        <f t="shared" si="34"/>
        <v>0.26814829007045543</v>
      </c>
      <c r="V40" s="45">
        <f>(((('Benefits Summary'!$H$48+'Direct Customer Benefit Summary'!$D$35-A6)*(1+$T$7))*((1+$D$11)^A40)))*((1+Summary!$D$10)^A40)</f>
        <v>28173509.715628795</v>
      </c>
      <c r="W40" s="45">
        <f t="shared" si="35"/>
        <v>13</v>
      </c>
      <c r="X40" s="45">
        <v>0</v>
      </c>
      <c r="Y40" s="45">
        <f t="shared" si="36"/>
        <v>0</v>
      </c>
      <c r="Z40" s="45">
        <f t="shared" si="37"/>
        <v>0</v>
      </c>
      <c r="AA40" s="45">
        <v>0</v>
      </c>
      <c r="AB40" s="45">
        <v>0</v>
      </c>
      <c r="AC40" s="45">
        <f t="shared" si="23"/>
        <v>0</v>
      </c>
      <c r="AD40" s="45">
        <f t="shared" si="23"/>
        <v>0</v>
      </c>
      <c r="AE40" s="45">
        <f t="shared" si="24"/>
        <v>22572539.652952652</v>
      </c>
      <c r="AF40" s="45">
        <f t="shared" si="25"/>
        <v>28173509.715628795</v>
      </c>
      <c r="AG40" s="45">
        <f t="shared" si="26"/>
        <v>5600970.0626761429</v>
      </c>
      <c r="AH40" s="45">
        <f t="shared" si="38"/>
        <v>-56427573.887791365</v>
      </c>
      <c r="AI40" s="112">
        <f t="shared" si="27"/>
        <v>28173509.715628795</v>
      </c>
      <c r="AJ40" s="45"/>
      <c r="AK40" s="45"/>
      <c r="AL40" s="45">
        <f t="shared" si="28"/>
        <v>22572539.652952652</v>
      </c>
      <c r="AM40" s="45"/>
      <c r="AN40" s="45">
        <f t="shared" si="39"/>
        <v>50222632.766666681</v>
      </c>
      <c r="AO40" s="45"/>
      <c r="AP40" s="111" t="e">
        <f>#REF!</f>
        <v>#REF!</v>
      </c>
      <c r="AQ40" s="111" t="e">
        <f>#REF!+(AR23-1)*#REF!/($AR$35-1)</f>
        <v>#REF!</v>
      </c>
      <c r="AR40" s="45"/>
      <c r="AS40" s="45"/>
      <c r="AT40" s="45"/>
      <c r="AU40" s="45"/>
      <c r="AV40" s="45"/>
      <c r="AW40" s="45"/>
      <c r="AX40" s="45"/>
      <c r="AY40" s="45"/>
      <c r="AZ40" s="45"/>
      <c r="BA40" s="45"/>
      <c r="BB40" s="45"/>
      <c r="BC40" s="45"/>
      <c r="BD40" s="45" t="s">
        <v>157</v>
      </c>
      <c r="BE40" s="45"/>
      <c r="BF40" s="45"/>
      <c r="BG40" s="45"/>
      <c r="BH40" s="45"/>
      <c r="BM40" s="45"/>
    </row>
    <row r="41" spans="1:65" s="19" customFormat="1">
      <c r="A41" s="45">
        <f t="shared" si="11"/>
        <v>14</v>
      </c>
      <c r="B41" s="165">
        <v>0</v>
      </c>
      <c r="C41" s="123">
        <f t="shared" si="30"/>
        <v>0</v>
      </c>
      <c r="D41" s="45">
        <f t="shared" si="12"/>
        <v>25470765.254999999</v>
      </c>
      <c r="E41" s="45">
        <f t="shared" si="13"/>
        <v>137403648.36666664</v>
      </c>
      <c r="F41" s="45">
        <f t="shared" si="14"/>
        <v>0</v>
      </c>
      <c r="G41" s="45">
        <f t="shared" si="40"/>
        <v>11036840.066666668</v>
      </c>
      <c r="H41" s="45">
        <f t="shared" si="15"/>
        <v>-3862894.0233333334</v>
      </c>
      <c r="I41" s="45">
        <f t="shared" si="16"/>
        <v>18296819.211666666</v>
      </c>
      <c r="J41" s="194">
        <f t="shared" si="41"/>
        <v>11036840.066666668</v>
      </c>
      <c r="K41" s="45">
        <f t="shared" si="17"/>
        <v>21883792.233333334</v>
      </c>
      <c r="L41" s="45">
        <f t="shared" si="31"/>
        <v>663078.90467000008</v>
      </c>
      <c r="M41" s="45">
        <f t="shared" si="32"/>
        <v>1008842.8219566668</v>
      </c>
      <c r="N41" s="45">
        <v>6985505.8724171296</v>
      </c>
      <c r="O41" s="45">
        <f t="shared" si="18"/>
        <v>587786.8905000001</v>
      </c>
      <c r="P41" s="45">
        <f t="shared" si="19"/>
        <v>942251.01162555371</v>
      </c>
      <c r="Q41" s="45">
        <f t="shared" si="20"/>
        <v>0</v>
      </c>
      <c r="R41" s="45">
        <f t="shared" si="21"/>
        <v>543223.05797666591</v>
      </c>
      <c r="S41" s="45">
        <f t="shared" si="22"/>
        <v>21767528.625812687</v>
      </c>
      <c r="T41" s="45">
        <f t="shared" si="33"/>
        <v>8920262.3088481352</v>
      </c>
      <c r="U41" s="111">
        <f t="shared" si="34"/>
        <v>0.42631414238161808</v>
      </c>
      <c r="V41" s="45">
        <f>(((('Benefits Summary'!$H$48+'Direct Customer Benefit Summary'!$D$35-A6)*(1+$T$7))*((1+$D$11)^A41)))*((1+Summary!$D$10)^A41)</f>
        <v>29424977.017197035</v>
      </c>
      <c r="W41" s="45">
        <f t="shared" si="35"/>
        <v>14</v>
      </c>
      <c r="X41" s="45">
        <v>0</v>
      </c>
      <c r="Y41" s="45">
        <f t="shared" si="36"/>
        <v>0</v>
      </c>
      <c r="Z41" s="45">
        <f t="shared" si="37"/>
        <v>0</v>
      </c>
      <c r="AA41" s="45">
        <v>0</v>
      </c>
      <c r="AB41" s="45">
        <v>0</v>
      </c>
      <c r="AC41" s="45">
        <f t="shared" si="23"/>
        <v>0</v>
      </c>
      <c r="AD41" s="45">
        <f t="shared" si="23"/>
        <v>0</v>
      </c>
      <c r="AE41" s="45">
        <f t="shared" si="24"/>
        <v>21767528.625812687</v>
      </c>
      <c r="AF41" s="45">
        <f t="shared" si="25"/>
        <v>29424977.017197035</v>
      </c>
      <c r="AG41" s="45">
        <f t="shared" si="26"/>
        <v>7657448.3913843483</v>
      </c>
      <c r="AH41" s="45">
        <f t="shared" si="38"/>
        <v>-48770125.496407017</v>
      </c>
      <c r="AI41" s="112">
        <f t="shared" si="27"/>
        <v>29424977.017197035</v>
      </c>
      <c r="AJ41" s="45"/>
      <c r="AK41" s="45"/>
      <c r="AL41" s="45">
        <f t="shared" si="28"/>
        <v>21767528.625812687</v>
      </c>
      <c r="AM41" s="45"/>
      <c r="AN41" s="45">
        <f t="shared" si="39"/>
        <v>39185792.70000001</v>
      </c>
      <c r="AO41" s="45"/>
      <c r="AP41" s="111" t="e">
        <f>#REF!</f>
        <v>#REF!</v>
      </c>
      <c r="AQ41" s="111" t="e">
        <f>#REF!+(AR24-1)*#REF!/($AR$35-1)</f>
        <v>#REF!</v>
      </c>
      <c r="AR41" s="45"/>
      <c r="AS41" s="45"/>
      <c r="AT41" s="45"/>
      <c r="AU41" s="45"/>
      <c r="AV41" s="45"/>
      <c r="AW41" s="45"/>
      <c r="AX41" s="45"/>
      <c r="AY41" s="45"/>
      <c r="AZ41" s="45"/>
      <c r="BA41" s="45"/>
      <c r="BB41" s="45"/>
      <c r="BC41" s="45"/>
      <c r="BD41" s="45"/>
      <c r="BE41" s="45"/>
      <c r="BF41" s="45"/>
      <c r="BG41" s="45"/>
    </row>
    <row r="42" spans="1:65" s="69" customFormat="1">
      <c r="A42" s="57">
        <f t="shared" si="11"/>
        <v>15</v>
      </c>
      <c r="B42" s="166">
        <v>0</v>
      </c>
      <c r="C42" s="124">
        <f t="shared" si="30"/>
        <v>0</v>
      </c>
      <c r="D42" s="57">
        <f t="shared" si="12"/>
        <v>18296819.211666666</v>
      </c>
      <c r="E42" s="57">
        <f t="shared" si="13"/>
        <v>148440488.43333331</v>
      </c>
      <c r="F42" s="57">
        <f t="shared" si="14"/>
        <v>0</v>
      </c>
      <c r="G42" s="45">
        <f t="shared" si="40"/>
        <v>11036840.066666668</v>
      </c>
      <c r="H42" s="57">
        <f t="shared" si="15"/>
        <v>-3862894.0233333334</v>
      </c>
      <c r="I42" s="57">
        <f t="shared" si="16"/>
        <v>11122873.168333331</v>
      </c>
      <c r="J42" s="194">
        <f t="shared" si="41"/>
        <v>11036840.066666668</v>
      </c>
      <c r="K42" s="57">
        <f t="shared" si="17"/>
        <v>14709846.189999998</v>
      </c>
      <c r="L42" s="57">
        <f t="shared" si="31"/>
        <v>445708.33955699991</v>
      </c>
      <c r="M42" s="57">
        <f t="shared" si="32"/>
        <v>678123.90935899992</v>
      </c>
      <c r="N42" s="57">
        <v>7125215.9898654725</v>
      </c>
      <c r="O42" s="57">
        <f t="shared" si="18"/>
        <v>422234.28950000007</v>
      </c>
      <c r="P42" s="57">
        <f t="shared" si="19"/>
        <v>908225.84794368641</v>
      </c>
      <c r="Q42" s="57">
        <f t="shared" si="20"/>
        <v>0</v>
      </c>
      <c r="R42" s="57">
        <f t="shared" si="21"/>
        <v>365143.643501001</v>
      </c>
      <c r="S42" s="57">
        <f t="shared" si="22"/>
        <v>20981492.086392831</v>
      </c>
      <c r="T42" s="57">
        <f>S42/(1+$D$3)^(A42)</f>
        <v>8067355.4445496174</v>
      </c>
      <c r="U42" s="109">
        <f t="shared" si="34"/>
        <v>0.73925821646025647</v>
      </c>
      <c r="V42" s="57">
        <f>(((('Benefits Summary'!$H$48+'Direct Customer Benefit Summary'!$D$35-A6)*(1+$T$7))*((1+$D$11)^A42)))*((1+Summary!$D$10)^A42)</f>
        <v>30732034.496300928</v>
      </c>
      <c r="W42" s="57">
        <f t="shared" si="35"/>
        <v>15</v>
      </c>
      <c r="X42" s="57">
        <v>0</v>
      </c>
      <c r="Y42" s="57">
        <f t="shared" si="36"/>
        <v>0</v>
      </c>
      <c r="Z42" s="57">
        <f t="shared" si="37"/>
        <v>0</v>
      </c>
      <c r="AA42" s="57">
        <v>0</v>
      </c>
      <c r="AB42" s="57">
        <v>0</v>
      </c>
      <c r="AC42" s="57">
        <f t="shared" si="23"/>
        <v>0</v>
      </c>
      <c r="AD42" s="57">
        <f t="shared" si="23"/>
        <v>0</v>
      </c>
      <c r="AE42" s="57">
        <f t="shared" si="24"/>
        <v>20981492.086392831</v>
      </c>
      <c r="AF42" s="57">
        <f t="shared" si="25"/>
        <v>30732034.496300928</v>
      </c>
      <c r="AG42" s="57">
        <f t="shared" si="26"/>
        <v>9750542.4099080972</v>
      </c>
      <c r="AH42" s="57">
        <f t="shared" si="38"/>
        <v>-39019583.086498916</v>
      </c>
      <c r="AI42" s="110">
        <f t="shared" si="27"/>
        <v>30732034.496300928</v>
      </c>
      <c r="AJ42" s="57"/>
      <c r="AK42" s="57"/>
      <c r="AL42" s="57">
        <f t="shared" si="28"/>
        <v>20981492.086392831</v>
      </c>
      <c r="AM42" s="57"/>
      <c r="AN42" s="57">
        <f t="shared" si="39"/>
        <v>28148952.63333334</v>
      </c>
      <c r="AO42" s="57"/>
      <c r="AP42" s="109" t="e">
        <f>#REF!</f>
        <v>#REF!</v>
      </c>
      <c r="AQ42" s="109" t="e">
        <f>#REF!+(AR25-1)*#REF!/($AR$35-1)</f>
        <v>#REF!</v>
      </c>
      <c r="AR42" s="57"/>
      <c r="AS42" s="57"/>
      <c r="AT42" s="57"/>
      <c r="AU42" s="57"/>
      <c r="AV42" s="57"/>
      <c r="AW42" s="57"/>
      <c r="AX42" s="57"/>
      <c r="AY42" s="57"/>
      <c r="AZ42" s="57"/>
      <c r="BA42" s="57"/>
      <c r="BB42" s="57"/>
      <c r="BC42" s="57"/>
      <c r="BD42" s="57"/>
      <c r="BE42" s="57"/>
      <c r="BF42" s="57"/>
      <c r="BG42" s="57"/>
    </row>
    <row r="43" spans="1:65" s="19" customFormat="1">
      <c r="A43" s="45">
        <f t="shared" si="11"/>
        <v>16</v>
      </c>
      <c r="B43" s="165">
        <f>(IF(A43&gt;=$D$9+1,0,(((Summary!$D$6*(((1+Summary!$D$10)^A43)-((1+Summary!$D$10)^A42))))*SUM(#REF!)/Summary!$D$6)+(#REF!*Summary!$H$6)*(#REF!/#REF!)))</f>
        <v>0</v>
      </c>
      <c r="C43" s="123">
        <f t="shared" si="30"/>
        <v>0</v>
      </c>
      <c r="D43" s="45">
        <f t="shared" si="12"/>
        <v>11122873.168333331</v>
      </c>
      <c r="E43" s="45">
        <f t="shared" si="13"/>
        <v>159072063.69999999</v>
      </c>
      <c r="F43" s="45">
        <f t="shared" si="14"/>
        <v>0</v>
      </c>
      <c r="G43" s="45">
        <f t="shared" si="40"/>
        <v>10631575.266666668</v>
      </c>
      <c r="H43" s="45">
        <f t="shared" si="15"/>
        <v>-3721051.3433333333</v>
      </c>
      <c r="I43" s="45">
        <f t="shared" si="16"/>
        <v>4212349.2449999973</v>
      </c>
      <c r="J43" s="194">
        <f t="shared" si="41"/>
        <v>10631575.266666668</v>
      </c>
      <c r="K43" s="45">
        <f t="shared" si="17"/>
        <v>7667611.2066666642</v>
      </c>
      <c r="L43" s="45">
        <f t="shared" si="31"/>
        <v>232328.61956199992</v>
      </c>
      <c r="M43" s="45">
        <f t="shared" si="32"/>
        <v>353476.87662733323</v>
      </c>
      <c r="N43" s="45">
        <v>7267720.3096627817</v>
      </c>
      <c r="O43" s="45">
        <f t="shared" si="18"/>
        <v>256681.68850000005</v>
      </c>
      <c r="P43" s="45">
        <f t="shared" si="19"/>
        <v>856593.90576828655</v>
      </c>
      <c r="Q43" s="45">
        <f t="shared" si="20"/>
        <v>0</v>
      </c>
      <c r="R43" s="45">
        <f t="shared" si="21"/>
        <v>190333.70279933399</v>
      </c>
      <c r="S43" s="45">
        <f t="shared" si="22"/>
        <v>19788710.369586401</v>
      </c>
      <c r="T43" s="45">
        <f t="shared" ref="T43:T106" si="42">S43/(1+$D$3)^(A43)</f>
        <v>7139020.6194892498</v>
      </c>
      <c r="U43" s="111">
        <f t="shared" si="34"/>
        <v>1.6816510706774683</v>
      </c>
      <c r="V43" s="45">
        <f>(((('Benefits Summary'!$H$48+'Direct Customer Benefit Summary'!$D$35-A6)*(1+$T$7))*((1+$D$11)^A43)))*((1+Summary!$D$10)^A43)</f>
        <v>32097151.468626618</v>
      </c>
      <c r="W43" s="45">
        <f t="shared" si="35"/>
        <v>16</v>
      </c>
      <c r="X43" s="45">
        <v>0</v>
      </c>
      <c r="Y43" s="45">
        <f t="shared" si="36"/>
        <v>0</v>
      </c>
      <c r="Z43" s="45">
        <f t="shared" si="37"/>
        <v>0</v>
      </c>
      <c r="AA43" s="45">
        <v>0</v>
      </c>
      <c r="AB43" s="45">
        <v>0</v>
      </c>
      <c r="AC43" s="45">
        <f t="shared" si="23"/>
        <v>0</v>
      </c>
      <c r="AD43" s="45">
        <f t="shared" si="23"/>
        <v>0</v>
      </c>
      <c r="AE43" s="45">
        <f t="shared" si="24"/>
        <v>19788710.369586401</v>
      </c>
      <c r="AF43" s="45">
        <f t="shared" si="25"/>
        <v>32097151.468626618</v>
      </c>
      <c r="AG43" s="45">
        <f t="shared" si="26"/>
        <v>12308441.099040218</v>
      </c>
      <c r="AH43" s="45">
        <f t="shared" si="38"/>
        <v>-26711141.987458698</v>
      </c>
      <c r="AI43" s="112">
        <f t="shared" si="27"/>
        <v>32097151.468626618</v>
      </c>
      <c r="AJ43" s="45"/>
      <c r="AK43" s="45"/>
      <c r="AL43" s="45">
        <f t="shared" si="28"/>
        <v>19788710.369586401</v>
      </c>
      <c r="AM43" s="45"/>
      <c r="AN43" s="45">
        <f t="shared" si="39"/>
        <v>17112112.56666667</v>
      </c>
      <c r="AO43" s="45"/>
      <c r="AP43" s="111" t="e">
        <f>#REF!</f>
        <v>#REF!</v>
      </c>
      <c r="AQ43" s="111" t="e">
        <f>#REF!+(AR26-1)*#REF!/($AR$35-1)</f>
        <v>#REF!</v>
      </c>
      <c r="AR43" s="45"/>
      <c r="AS43" s="45"/>
      <c r="AT43" s="45"/>
      <c r="AU43" s="45"/>
      <c r="AV43" s="45"/>
      <c r="AW43" s="45"/>
      <c r="AX43" s="45"/>
      <c r="AY43" s="45"/>
      <c r="AZ43" s="45"/>
      <c r="BA43" s="45"/>
      <c r="BB43" s="45"/>
      <c r="BC43" s="45"/>
      <c r="BD43" s="45"/>
      <c r="BE43" s="45"/>
      <c r="BF43" s="45"/>
      <c r="BG43" s="45"/>
    </row>
    <row r="44" spans="1:65" s="19" customFormat="1">
      <c r="A44" s="45">
        <f t="shared" si="11"/>
        <v>17</v>
      </c>
      <c r="B44" s="165">
        <f>(IF(A44&gt;=$D$9+1,0,(((Summary!$D$6*(((1+Summary!$D$10)^A44)-((1+Summary!$D$10)^A43))))*SUM(#REF!)/Summary!$D$6)+(#REF!*Summary!$H$6)*(#REF!/#REF!)))</f>
        <v>0</v>
      </c>
      <c r="C44" s="123">
        <f t="shared" si="30"/>
        <v>0</v>
      </c>
      <c r="D44" s="45">
        <f t="shared" si="12"/>
        <v>4212349.2449999973</v>
      </c>
      <c r="E44" s="45">
        <f t="shared" si="13"/>
        <v>167877262.03333333</v>
      </c>
      <c r="F44" s="45">
        <f t="shared" si="14"/>
        <v>0</v>
      </c>
      <c r="G44" s="45">
        <f t="shared" si="40"/>
        <v>8805198.333333334</v>
      </c>
      <c r="H44" s="45">
        <f t="shared" si="15"/>
        <v>-3081819.4166666665</v>
      </c>
      <c r="I44" s="45">
        <f t="shared" si="16"/>
        <v>-1511029.6716666701</v>
      </c>
      <c r="J44" s="194">
        <f t="shared" ref="J44:J91" si="43">AL328</f>
        <v>8805198.333333334</v>
      </c>
      <c r="K44" s="45">
        <f t="shared" si="17"/>
        <v>1350659.7866666636</v>
      </c>
      <c r="L44" s="45">
        <f t="shared" si="31"/>
        <v>40924.991535999907</v>
      </c>
      <c r="M44" s="45">
        <f t="shared" si="32"/>
        <v>62265.416165333198</v>
      </c>
      <c r="N44" s="45">
        <v>7413074.7158560399</v>
      </c>
      <c r="O44" s="45">
        <f t="shared" si="18"/>
        <v>97208.059500000032</v>
      </c>
      <c r="P44" s="45">
        <f t="shared" si="19"/>
        <v>744388.69357709493</v>
      </c>
      <c r="Q44" s="45">
        <f t="shared" si="20"/>
        <v>0</v>
      </c>
      <c r="R44" s="45">
        <f t="shared" si="21"/>
        <v>33527.531781333681</v>
      </c>
      <c r="S44" s="45">
        <f t="shared" si="22"/>
        <v>17196587.741749138</v>
      </c>
      <c r="T44" s="45">
        <f t="shared" si="42"/>
        <v>5820894.7354862727</v>
      </c>
      <c r="U44" s="111">
        <f t="shared" si="34"/>
        <v>8.9196863583313597</v>
      </c>
      <c r="V44" s="29">
        <f>(('Benefits Summary'!$H$48-A6)*(1+$T$7))*((1+'Benefits Summary'!$G$48)^A44)*((1+$D$11)^A44)</f>
        <v>29140859.007925186</v>
      </c>
      <c r="W44" s="45">
        <f t="shared" si="35"/>
        <v>17</v>
      </c>
      <c r="X44" s="45">
        <v>0</v>
      </c>
      <c r="Y44" s="45">
        <f t="shared" si="36"/>
        <v>0</v>
      </c>
      <c r="Z44" s="45">
        <f t="shared" si="37"/>
        <v>0</v>
      </c>
      <c r="AA44" s="45">
        <v>0</v>
      </c>
      <c r="AB44" s="45">
        <v>0</v>
      </c>
      <c r="AC44" s="45">
        <f t="shared" si="23"/>
        <v>0</v>
      </c>
      <c r="AD44" s="45">
        <f t="shared" si="23"/>
        <v>0</v>
      </c>
      <c r="AE44" s="45">
        <f t="shared" si="24"/>
        <v>17196587.741749138</v>
      </c>
      <c r="AF44" s="45">
        <f t="shared" si="25"/>
        <v>29140859.007925186</v>
      </c>
      <c r="AG44" s="45">
        <f t="shared" si="26"/>
        <v>11944271.266176049</v>
      </c>
      <c r="AH44" s="45">
        <f t="shared" si="38"/>
        <v>-14766870.72128265</v>
      </c>
      <c r="AI44" s="112">
        <f t="shared" si="27"/>
        <v>29140859.007925186</v>
      </c>
      <c r="AJ44" s="45"/>
      <c r="AK44" s="45"/>
      <c r="AL44" s="45">
        <f t="shared" si="28"/>
        <v>17196587.741749138</v>
      </c>
      <c r="AM44" s="45"/>
      <c r="AN44" s="45">
        <f t="shared" si="39"/>
        <v>6480537.3000000026</v>
      </c>
      <c r="AO44" s="45"/>
      <c r="AP44" s="111" t="e">
        <f>#REF!</f>
        <v>#REF!</v>
      </c>
      <c r="AQ44" s="111" t="e">
        <f>#REF!+(AR27-1)*#REF!/($AR$35-1)</f>
        <v>#REF!</v>
      </c>
      <c r="AR44" s="45"/>
      <c r="AS44" s="45"/>
      <c r="AT44" s="45"/>
      <c r="AU44" s="45"/>
      <c r="AV44" s="45"/>
      <c r="AW44" s="45"/>
      <c r="AX44" s="45"/>
      <c r="AY44" s="45"/>
      <c r="AZ44" s="45"/>
      <c r="BA44" s="45"/>
      <c r="BB44" s="45"/>
      <c r="BC44" s="45"/>
      <c r="BD44" s="45"/>
      <c r="BE44" s="45">
        <f>AV11/(128329+AV11)*(BI36+BI37)</f>
        <v>96.723886451011609</v>
      </c>
      <c r="BF44" s="45"/>
      <c r="BG44" s="45"/>
    </row>
    <row r="45" spans="1:65" s="19" customFormat="1">
      <c r="A45" s="45">
        <f t="shared" si="11"/>
        <v>18</v>
      </c>
      <c r="B45" s="165">
        <f>(IF(A45&gt;=$D$9+1,0,(((Summary!$D$6*(((1+Summary!$D$10)^A45)-((1+Summary!$D$10)^A44))))*SUM(#REF!)/Summary!$D$6)+(#REF!*Summary!$H$6)*(#REF!/#REF!)))</f>
        <v>0</v>
      </c>
      <c r="C45" s="123">
        <f t="shared" si="30"/>
        <v>0</v>
      </c>
      <c r="D45" s="45">
        <f t="shared" si="12"/>
        <v>-1511029.6716666701</v>
      </c>
      <c r="E45" s="45">
        <f t="shared" si="13"/>
        <v>174044653</v>
      </c>
      <c r="F45" s="45">
        <f t="shared" si="14"/>
        <v>0</v>
      </c>
      <c r="G45" s="45">
        <f t="shared" si="40"/>
        <v>6167390.9666666659</v>
      </c>
      <c r="H45" s="45">
        <f t="shared" si="15"/>
        <v>-2158586.8383333329</v>
      </c>
      <c r="I45" s="45">
        <f t="shared" si="16"/>
        <v>-5519833.8000000026</v>
      </c>
      <c r="J45" s="194">
        <f t="shared" si="43"/>
        <v>6167390.9666666659</v>
      </c>
      <c r="K45" s="45">
        <f t="shared" si="17"/>
        <v>-3515431.7358333366</v>
      </c>
      <c r="L45" s="45">
        <f t="shared" si="31"/>
        <v>-106517.5815957501</v>
      </c>
      <c r="M45" s="45">
        <f t="shared" si="32"/>
        <v>-162061.40302191683</v>
      </c>
      <c r="N45" s="45">
        <v>7561336.2101731608</v>
      </c>
      <c r="O45" s="45">
        <f t="shared" si="18"/>
        <v>-34869.915499999966</v>
      </c>
      <c r="P45" s="45">
        <f t="shared" si="19"/>
        <v>603485.71750517492</v>
      </c>
      <c r="Q45" s="45">
        <f t="shared" si="20"/>
        <v>0</v>
      </c>
      <c r="R45" s="45">
        <f t="shared" si="21"/>
        <v>-87263.832396416459</v>
      </c>
      <c r="S45" s="45">
        <f t="shared" si="22"/>
        <v>13941500.161830919</v>
      </c>
      <c r="T45" s="45">
        <f t="shared" si="42"/>
        <v>4427752.0756085869</v>
      </c>
      <c r="U45" s="111">
        <f t="shared" si="34"/>
        <v>-4.6982829371217241</v>
      </c>
      <c r="V45" s="29">
        <f>(('Benefits Summary'!$H$48-A6)*(1+$T$7))*((1+'Benefits Summary'!$G$48)^A45)*((1+$D$11)^A45)</f>
        <v>30726572.087530557</v>
      </c>
      <c r="W45" s="45">
        <f t="shared" si="35"/>
        <v>18</v>
      </c>
      <c r="X45" s="45">
        <v>0</v>
      </c>
      <c r="Y45" s="45">
        <f t="shared" si="36"/>
        <v>0</v>
      </c>
      <c r="Z45" s="45">
        <f t="shared" si="37"/>
        <v>0</v>
      </c>
      <c r="AA45" s="45">
        <v>0</v>
      </c>
      <c r="AB45" s="45">
        <v>0</v>
      </c>
      <c r="AC45" s="45">
        <f t="shared" si="23"/>
        <v>0</v>
      </c>
      <c r="AD45" s="45">
        <f t="shared" si="23"/>
        <v>0</v>
      </c>
      <c r="AE45" s="45">
        <f t="shared" si="24"/>
        <v>13941500.161830919</v>
      </c>
      <c r="AF45" s="45">
        <f t="shared" si="25"/>
        <v>30726572.087530557</v>
      </c>
      <c r="AG45" s="45">
        <f t="shared" si="26"/>
        <v>16785071.925699636</v>
      </c>
      <c r="AH45" s="45">
        <f t="shared" si="38"/>
        <v>2018201.2044169884</v>
      </c>
      <c r="AI45" s="112">
        <f t="shared" si="27"/>
        <v>30726572.087530557</v>
      </c>
      <c r="AJ45" s="45"/>
      <c r="AK45" s="45"/>
      <c r="AL45" s="45">
        <f t="shared" si="28"/>
        <v>13941500.161830919</v>
      </c>
      <c r="AM45" s="45"/>
      <c r="AN45" s="45">
        <f t="shared" si="39"/>
        <v>-2324661.0333333313</v>
      </c>
      <c r="AO45" s="45"/>
      <c r="AP45" s="111" t="e">
        <f>#REF!</f>
        <v>#REF!</v>
      </c>
      <c r="AQ45" s="111" t="e">
        <f>#REF!+(AR28-1)*#REF!/($AR$35-1)</f>
        <v>#REF!</v>
      </c>
      <c r="AR45" s="45"/>
      <c r="AS45" s="45"/>
      <c r="AT45" s="45"/>
      <c r="AU45" s="45"/>
      <c r="AV45" s="45"/>
      <c r="AW45" s="45"/>
      <c r="AX45" s="45"/>
      <c r="AY45" s="45"/>
      <c r="AZ45" s="45"/>
      <c r="BA45" s="45"/>
      <c r="BB45" s="45"/>
      <c r="BC45" s="45"/>
      <c r="BD45" s="45"/>
      <c r="BE45" s="45"/>
      <c r="BF45" s="45"/>
      <c r="BG45" s="45"/>
    </row>
    <row r="46" spans="1:65" s="19" customFormat="1">
      <c r="A46" s="45">
        <f t="shared" si="11"/>
        <v>19</v>
      </c>
      <c r="B46" s="165">
        <f>(IF(A46&gt;=$D$9+1,0,(((Summary!$D$6*(((1+Summary!$D$10)^A46)-((1+Summary!$D$10)^A45))))*SUM(#REF!)/Summary!$D$6)+(#REF!*Summary!$H$6)*(#REF!/#REF!)))</f>
        <v>0</v>
      </c>
      <c r="C46" s="123">
        <f t="shared" si="30"/>
        <v>0</v>
      </c>
      <c r="D46" s="45">
        <f t="shared" si="12"/>
        <v>-5519833.8000000026</v>
      </c>
      <c r="E46" s="45">
        <f t="shared" si="13"/>
        <v>177820116.53333333</v>
      </c>
      <c r="F46" s="45">
        <f t="shared" si="14"/>
        <v>0</v>
      </c>
      <c r="G46" s="45">
        <f t="shared" si="40"/>
        <v>3775463.5333333332</v>
      </c>
      <c r="H46" s="45">
        <f t="shared" si="15"/>
        <v>-1321412.2366666666</v>
      </c>
      <c r="I46" s="45">
        <f t="shared" si="16"/>
        <v>-7973885.0966666695</v>
      </c>
      <c r="J46" s="194">
        <f t="shared" si="43"/>
        <v>3775463.5333333332</v>
      </c>
      <c r="K46" s="45">
        <f t="shared" si="17"/>
        <v>-6746859.448333336</v>
      </c>
      <c r="L46" s="45">
        <f t="shared" si="31"/>
        <v>-204429.84128450009</v>
      </c>
      <c r="M46" s="45">
        <f t="shared" si="32"/>
        <v>-311030.22056816681</v>
      </c>
      <c r="N46" s="45">
        <v>7712562.9343766244</v>
      </c>
      <c r="O46" s="45">
        <f t="shared" si="18"/>
        <v>-127380.77999999994</v>
      </c>
      <c r="P46" s="45">
        <f t="shared" si="19"/>
        <v>483118.69722526387</v>
      </c>
      <c r="Q46" s="45">
        <f t="shared" si="20"/>
        <v>0</v>
      </c>
      <c r="R46" s="45">
        <f t="shared" si="21"/>
        <v>-167477.81107516651</v>
      </c>
      <c r="S46" s="45">
        <f t="shared" si="22"/>
        <v>11160826.512007389</v>
      </c>
      <c r="T46" s="45">
        <f t="shared" si="42"/>
        <v>3325802.5813397388</v>
      </c>
      <c r="U46" s="111">
        <f t="shared" si="34"/>
        <v>-3.0713972996579972</v>
      </c>
      <c r="V46" s="29">
        <f>(('Benefits Summary'!$H$48-A6)*(1+$T$7))*((1+'Benefits Summary'!$G$48)^A46)*((1+$D$11)^A46)</f>
        <v>32398572.464643106</v>
      </c>
      <c r="W46" s="45">
        <f t="shared" si="35"/>
        <v>19</v>
      </c>
      <c r="X46" s="45">
        <v>0</v>
      </c>
      <c r="Y46" s="45">
        <f t="shared" si="36"/>
        <v>0</v>
      </c>
      <c r="Z46" s="45">
        <f t="shared" si="37"/>
        <v>0</v>
      </c>
      <c r="AA46" s="45">
        <v>0</v>
      </c>
      <c r="AB46" s="45">
        <v>0</v>
      </c>
      <c r="AC46" s="45">
        <f t="shared" si="23"/>
        <v>0</v>
      </c>
      <c r="AD46" s="45">
        <f t="shared" si="23"/>
        <v>0</v>
      </c>
      <c r="AE46" s="45">
        <f t="shared" si="24"/>
        <v>11160826.512007389</v>
      </c>
      <c r="AF46" s="45">
        <f t="shared" si="25"/>
        <v>32398572.464643106</v>
      </c>
      <c r="AG46" s="45">
        <f t="shared" si="26"/>
        <v>21237745.952635717</v>
      </c>
      <c r="AH46" s="45">
        <f t="shared" si="38"/>
        <v>23255947.157052707</v>
      </c>
      <c r="AI46" s="112">
        <f t="shared" si="27"/>
        <v>32398572.464643106</v>
      </c>
      <c r="AJ46" s="45"/>
      <c r="AK46" s="45"/>
      <c r="AL46" s="45">
        <f t="shared" si="28"/>
        <v>11160826.512007389</v>
      </c>
      <c r="AM46" s="45"/>
      <c r="AN46" s="45">
        <f t="shared" si="39"/>
        <v>-8492051.9999999963</v>
      </c>
      <c r="AO46" s="45"/>
      <c r="AP46" s="111" t="e">
        <f>#REF!</f>
        <v>#REF!</v>
      </c>
      <c r="AQ46" s="111" t="e">
        <f>#REF!+(AR29-1)*#REF!/($AR$35-1)</f>
        <v>#REF!</v>
      </c>
      <c r="AR46" s="45"/>
      <c r="AS46" s="45"/>
      <c r="AT46" s="45"/>
      <c r="AU46" s="45"/>
      <c r="AV46" s="45"/>
      <c r="AW46" s="45"/>
      <c r="AX46" s="45"/>
      <c r="AY46" s="45"/>
      <c r="AZ46" s="45"/>
      <c r="BA46" s="45"/>
      <c r="BB46" s="45"/>
      <c r="BC46" s="45"/>
      <c r="BD46" s="45"/>
      <c r="BE46" s="45"/>
      <c r="BF46" s="45"/>
      <c r="BG46" s="45"/>
    </row>
    <row r="47" spans="1:65" s="69" customFormat="1">
      <c r="A47" s="57">
        <f t="shared" si="11"/>
        <v>20</v>
      </c>
      <c r="B47" s="166">
        <f>(IF(A47&gt;=$D$9+1,0,(((Summary!$D$6*(((1+Summary!$D$10)^A47)-((1+Summary!$D$10)^A46))))*SUM(#REF!)/Summary!$D$6)+(#REF!*Summary!$H$6)*(#REF!/#REF!)))</f>
        <v>0</v>
      </c>
      <c r="C47" s="124">
        <f t="shared" si="30"/>
        <v>0</v>
      </c>
      <c r="D47" s="57">
        <f t="shared" si="12"/>
        <v>-7973885.0966666695</v>
      </c>
      <c r="E47" s="57">
        <f t="shared" si="13"/>
        <v>179770416.59999999</v>
      </c>
      <c r="F47" s="57">
        <f t="shared" si="14"/>
        <v>0</v>
      </c>
      <c r="G47" s="45">
        <f t="shared" si="40"/>
        <v>1950300.0666666667</v>
      </c>
      <c r="H47" s="57">
        <f t="shared" si="15"/>
        <v>-682605.02333333332</v>
      </c>
      <c r="I47" s="57">
        <f t="shared" si="16"/>
        <v>-9241580.1400000025</v>
      </c>
      <c r="J47" s="195">
        <f t="shared" si="43"/>
        <v>1950300.0666666667</v>
      </c>
      <c r="K47" s="57">
        <f t="shared" si="17"/>
        <v>-8607732.618333336</v>
      </c>
      <c r="L47" s="57">
        <f t="shared" si="31"/>
        <v>-260814.29833550009</v>
      </c>
      <c r="M47" s="57">
        <f t="shared" si="32"/>
        <v>-396816.47370516683</v>
      </c>
      <c r="N47" s="57">
        <v>7866814.1930641569</v>
      </c>
      <c r="O47" s="57">
        <f t="shared" si="18"/>
        <v>-184012.73299999995</v>
      </c>
      <c r="P47" s="57">
        <f t="shared" si="19"/>
        <v>396432.42181033618</v>
      </c>
      <c r="Q47" s="57">
        <f t="shared" si="20"/>
        <v>0</v>
      </c>
      <c r="R47" s="57">
        <f t="shared" si="21"/>
        <v>-213670.40891816671</v>
      </c>
      <c r="S47" s="57">
        <f t="shared" si="22"/>
        <v>9158232.7675823271</v>
      </c>
      <c r="T47" s="57">
        <f t="shared" si="42"/>
        <v>2560578.5770412413</v>
      </c>
      <c r="U47" s="109">
        <f t="shared" si="34"/>
        <v>-2.8283513256760515</v>
      </c>
      <c r="V47" s="191">
        <f>(('Benefits Summary'!$H$48-A6)*(1+$T$7))*((1+'Benefits Summary'!$G$48)^A47)*((1+$D$11)^A47)</f>
        <v>34161555.501751073</v>
      </c>
      <c r="W47" s="57">
        <f t="shared" si="35"/>
        <v>20</v>
      </c>
      <c r="X47" s="57">
        <v>0</v>
      </c>
      <c r="Y47" s="57">
        <f t="shared" si="36"/>
        <v>0</v>
      </c>
      <c r="Z47" s="57">
        <f t="shared" si="37"/>
        <v>0</v>
      </c>
      <c r="AA47" s="57">
        <v>0</v>
      </c>
      <c r="AB47" s="57">
        <v>0</v>
      </c>
      <c r="AC47" s="57">
        <f t="shared" si="23"/>
        <v>0</v>
      </c>
      <c r="AD47" s="57">
        <f t="shared" si="23"/>
        <v>0</v>
      </c>
      <c r="AE47" s="57">
        <f t="shared" si="24"/>
        <v>9158232.7675823271</v>
      </c>
      <c r="AF47" s="57">
        <f t="shared" si="25"/>
        <v>34161555.501751073</v>
      </c>
      <c r="AG47" s="57">
        <f t="shared" si="26"/>
        <v>25003322.734168746</v>
      </c>
      <c r="AH47" s="57">
        <f t="shared" si="38"/>
        <v>48259269.891221449</v>
      </c>
      <c r="AI47" s="110">
        <f t="shared" si="27"/>
        <v>34161555.501751073</v>
      </c>
      <c r="AJ47" s="57"/>
      <c r="AK47" s="57"/>
      <c r="AL47" s="57">
        <f t="shared" si="28"/>
        <v>9158232.7675823271</v>
      </c>
      <c r="AM47" s="57"/>
      <c r="AN47" s="57">
        <f t="shared" si="39"/>
        <v>-12267515.533333329</v>
      </c>
      <c r="AO47" s="57"/>
      <c r="AP47" s="109" t="e">
        <f>#REF!</f>
        <v>#REF!</v>
      </c>
      <c r="AQ47" s="109" t="e">
        <f>#REF!+(AR30-1)*#REF!/($AR$35-1)</f>
        <v>#REF!</v>
      </c>
      <c r="AR47" s="57"/>
      <c r="AS47" s="57"/>
      <c r="AT47" s="57"/>
      <c r="AU47" s="57"/>
      <c r="AV47" s="57"/>
      <c r="AW47" s="57"/>
      <c r="AX47" s="57"/>
      <c r="AY47" s="57"/>
      <c r="AZ47" s="57"/>
      <c r="BA47" s="57"/>
      <c r="BB47" s="57"/>
      <c r="BC47" s="57"/>
      <c r="BD47" s="57"/>
      <c r="BE47" s="57"/>
      <c r="BF47" s="57"/>
      <c r="BG47" s="57"/>
    </row>
    <row r="48" spans="1:65" s="19" customFormat="1">
      <c r="A48" s="45">
        <f t="shared" si="11"/>
        <v>21</v>
      </c>
      <c r="B48" s="167">
        <f>(IF(A48&gt;=$D$9+1,0,(((Summary!$D$6*(((1+Summary!$D$10)^A48)-((1+Summary!$D$10)^A47))))*SUM(#REF!)/Summary!$D$6)+(#REF!*Summary!$H$6)*(#REF!/#REF!)))</f>
        <v>0</v>
      </c>
      <c r="C48" s="123">
        <f t="shared" si="30"/>
        <v>0</v>
      </c>
      <c r="D48" s="45">
        <f t="shared" si="12"/>
        <v>-9241580.1400000025</v>
      </c>
      <c r="E48" s="45">
        <f t="shared" si="13"/>
        <v>180420601</v>
      </c>
      <c r="F48" s="45">
        <f t="shared" si="14"/>
        <v>0</v>
      </c>
      <c r="G48" s="45">
        <f t="shared" si="40"/>
        <v>650184.4</v>
      </c>
      <c r="H48" s="45">
        <f t="shared" si="15"/>
        <v>-227564.54</v>
      </c>
      <c r="I48" s="45">
        <f t="shared" si="16"/>
        <v>-9664200.0000000037</v>
      </c>
      <c r="J48" s="194">
        <f t="shared" si="43"/>
        <v>650184.4</v>
      </c>
      <c r="K48" s="45">
        <f t="shared" si="17"/>
        <v>-9452890.070000004</v>
      </c>
      <c r="L48" s="45">
        <f t="shared" si="31"/>
        <v>-286422.56912100012</v>
      </c>
      <c r="M48" s="45">
        <f t="shared" si="32"/>
        <v>-435778.23222700023</v>
      </c>
      <c r="N48" s="45">
        <v>8024150.4769254401</v>
      </c>
      <c r="O48" s="45">
        <f t="shared" si="18"/>
        <v>-213267.23399999994</v>
      </c>
      <c r="P48" s="45">
        <f t="shared" si="19"/>
        <v>339532.38048150635</v>
      </c>
      <c r="Q48" s="45">
        <f t="shared" si="20"/>
        <v>0</v>
      </c>
      <c r="R48" s="45">
        <f t="shared" si="21"/>
        <v>-234649.81735299944</v>
      </c>
      <c r="S48" s="45">
        <f t="shared" si="22"/>
        <v>7843749.4047059473</v>
      </c>
      <c r="T48" s="45">
        <f t="shared" si="42"/>
        <v>2057673.4878007793</v>
      </c>
      <c r="U48" s="111">
        <f t="shared" si="34"/>
        <v>-2.904352177193076</v>
      </c>
      <c r="V48" s="192">
        <f>(('Benefits Summary'!$H$48-A6)*(1+$T$7))*((1+'Benefits Summary'!$G$48)^A48)*((1+$D$11)^A48)</f>
        <v>36020472.061625272</v>
      </c>
      <c r="W48" s="45">
        <f t="shared" si="35"/>
        <v>21</v>
      </c>
      <c r="X48" s="45">
        <v>0</v>
      </c>
      <c r="Y48" s="45">
        <f t="shared" si="36"/>
        <v>0</v>
      </c>
      <c r="Z48" s="45">
        <f t="shared" si="37"/>
        <v>0</v>
      </c>
      <c r="AA48" s="45">
        <v>0</v>
      </c>
      <c r="AB48" s="45">
        <v>0</v>
      </c>
      <c r="AC48" s="45">
        <f t="shared" si="23"/>
        <v>0</v>
      </c>
      <c r="AD48" s="45">
        <f t="shared" si="23"/>
        <v>0</v>
      </c>
      <c r="AE48" s="45">
        <f t="shared" si="24"/>
        <v>7843749.4047059473</v>
      </c>
      <c r="AF48" s="45">
        <f t="shared" si="25"/>
        <v>36020472.061625272</v>
      </c>
      <c r="AG48" s="45">
        <f t="shared" si="26"/>
        <v>28176722.656919323</v>
      </c>
      <c r="AH48" s="45">
        <f t="shared" si="38"/>
        <v>76435992.548140779</v>
      </c>
      <c r="AI48" s="112">
        <f t="shared" si="27"/>
        <v>36020472.061625272</v>
      </c>
      <c r="AJ48" s="45"/>
      <c r="AK48" s="45"/>
      <c r="AL48" s="45">
        <f t="shared" si="28"/>
        <v>7843749.4047059473</v>
      </c>
      <c r="AM48" s="45"/>
      <c r="AN48" s="45">
        <f t="shared" si="39"/>
        <v>-14217815.599999996</v>
      </c>
      <c r="AO48" s="45"/>
      <c r="AP48" s="111" t="e">
        <f>#REF!</f>
        <v>#REF!</v>
      </c>
      <c r="AQ48" s="111" t="e">
        <f>#REF!+(AR31-1)*#REF!/($AR$35-1)</f>
        <v>#REF!</v>
      </c>
      <c r="AR48" s="45"/>
      <c r="AS48" s="45"/>
      <c r="AT48" s="45"/>
      <c r="AU48" s="45"/>
      <c r="AV48" s="45"/>
      <c r="AW48" s="45"/>
      <c r="AX48" s="45"/>
      <c r="AY48" s="45"/>
      <c r="AZ48" s="45"/>
      <c r="BA48" s="45"/>
      <c r="BB48" s="45"/>
      <c r="BC48" s="45"/>
      <c r="BD48" s="45"/>
      <c r="BE48" s="45"/>
      <c r="BF48" s="45"/>
      <c r="BG48" s="45"/>
    </row>
    <row r="49" spans="1:59" s="19" customFormat="1">
      <c r="A49" s="45">
        <f t="shared" si="11"/>
        <v>22</v>
      </c>
      <c r="B49" s="167">
        <f>(IF(A49&gt;=$D$9+1,0,(((Summary!$D$6*(((1+Summary!$D$10)^A49)-((1+Summary!$D$10)^A48))))*SUM(#REF!)/Summary!$D$6)+(#REF!*Summary!$H$6)*(#REF!/#REF!)))</f>
        <v>0</v>
      </c>
      <c r="C49" s="123">
        <f t="shared" si="30"/>
        <v>0</v>
      </c>
      <c r="D49" s="45">
        <f t="shared" si="12"/>
        <v>-9664200.0000000037</v>
      </c>
      <c r="E49" s="45">
        <f t="shared" si="13"/>
        <v>180420601</v>
      </c>
      <c r="F49" s="45">
        <f t="shared" si="14"/>
        <v>0</v>
      </c>
      <c r="G49" s="45">
        <f t="shared" ref="G49:G91" si="44">AL236</f>
        <v>0</v>
      </c>
      <c r="H49" s="45">
        <f t="shared" si="15"/>
        <v>0</v>
      </c>
      <c r="I49" s="45">
        <f t="shared" si="16"/>
        <v>-9664200.0000000037</v>
      </c>
      <c r="J49" s="45">
        <f t="shared" si="43"/>
        <v>0</v>
      </c>
      <c r="K49" s="45">
        <f t="shared" si="17"/>
        <v>-9664200.0000000037</v>
      </c>
      <c r="L49" s="45">
        <f t="shared" si="31"/>
        <v>-292825.26000000013</v>
      </c>
      <c r="M49" s="45">
        <f t="shared" si="32"/>
        <v>-445519.62000000017</v>
      </c>
      <c r="N49" s="29">
        <f t="shared" ref="N49:N93" si="45">(N48*(1+$D$11))*IF(A48&lt;=$D$9,1,0)</f>
        <v>0</v>
      </c>
      <c r="O49" s="45">
        <f t="shared" si="18"/>
        <v>-223019.99999999994</v>
      </c>
      <c r="P49" s="45">
        <f t="shared" si="19"/>
        <v>-54351.664728314579</v>
      </c>
      <c r="Q49" s="45">
        <f t="shared" si="20"/>
        <v>0</v>
      </c>
      <c r="R49" s="45">
        <f t="shared" si="21"/>
        <v>-239895.18000000017</v>
      </c>
      <c r="S49" s="45">
        <f t="shared" si="22"/>
        <v>-1255611.7247283151</v>
      </c>
      <c r="T49" s="45">
        <f t="shared" si="42"/>
        <v>-309054.04749824095</v>
      </c>
      <c r="U49" s="111">
        <f t="shared" si="34"/>
        <v>-5.3524021101417046E-2</v>
      </c>
      <c r="V49" s="29">
        <v>0</v>
      </c>
      <c r="W49" s="45">
        <f t="shared" si="35"/>
        <v>22</v>
      </c>
      <c r="X49" s="45">
        <v>0</v>
      </c>
      <c r="Y49" s="45">
        <f t="shared" si="36"/>
        <v>0</v>
      </c>
      <c r="Z49" s="45">
        <f t="shared" si="37"/>
        <v>0</v>
      </c>
      <c r="AA49" s="45">
        <v>0</v>
      </c>
      <c r="AB49" s="45">
        <v>0</v>
      </c>
      <c r="AC49" s="45">
        <f t="shared" si="23"/>
        <v>0</v>
      </c>
      <c r="AD49" s="45">
        <f t="shared" si="23"/>
        <v>0</v>
      </c>
      <c r="AE49" s="45">
        <f t="shared" si="24"/>
        <v>-1255611.7247283151</v>
      </c>
      <c r="AF49" s="45">
        <f t="shared" si="25"/>
        <v>0</v>
      </c>
      <c r="AG49" s="45">
        <f t="shared" si="26"/>
        <v>1255611.7247283151</v>
      </c>
      <c r="AH49" s="45">
        <f t="shared" si="38"/>
        <v>77691604.272869095</v>
      </c>
      <c r="AI49" s="112">
        <f t="shared" si="27"/>
        <v>0</v>
      </c>
      <c r="AJ49" s="45"/>
      <c r="AK49" s="45"/>
      <c r="AL49" s="45">
        <f t="shared" si="28"/>
        <v>-1255611.7247283151</v>
      </c>
      <c r="AM49" s="45"/>
      <c r="AN49" s="45">
        <f t="shared" si="39"/>
        <v>-14867999.999999996</v>
      </c>
      <c r="AO49" s="45"/>
      <c r="AP49" s="111" t="e">
        <f>#REF!</f>
        <v>#REF!</v>
      </c>
      <c r="AQ49" s="111" t="e">
        <f>#REF!+(AR32-1)*#REF!/($AR$35-1)</f>
        <v>#REF!</v>
      </c>
      <c r="AR49" s="45"/>
      <c r="AS49" s="45"/>
      <c r="AT49" s="45"/>
      <c r="AU49" s="45"/>
      <c r="AV49" s="45"/>
      <c r="AW49" s="45"/>
      <c r="AX49" s="45"/>
      <c r="AY49" s="45"/>
      <c r="AZ49" s="45"/>
      <c r="BA49" s="45"/>
      <c r="BB49" s="45"/>
      <c r="BC49" s="45"/>
      <c r="BD49" s="45"/>
      <c r="BE49" s="45"/>
      <c r="BF49" s="45"/>
      <c r="BG49" s="45"/>
    </row>
    <row r="50" spans="1:59" s="19" customFormat="1">
      <c r="A50" s="45">
        <f t="shared" si="11"/>
        <v>23</v>
      </c>
      <c r="B50" s="167">
        <f>(IF(A50&gt;=$D$9+1,0,(((Summary!$D$6*(((1+Summary!$D$10)^A50)-((1+Summary!$D$10)^A49))))*SUM(#REF!)/Summary!$D$6)+(#REF!*Summary!$H$6)*(#REF!/#REF!)))</f>
        <v>0</v>
      </c>
      <c r="C50" s="123">
        <f t="shared" si="30"/>
        <v>0</v>
      </c>
      <c r="D50" s="45">
        <f t="shared" si="12"/>
        <v>-9664200.0000000037</v>
      </c>
      <c r="E50" s="45">
        <f t="shared" si="13"/>
        <v>180420601</v>
      </c>
      <c r="F50" s="45">
        <f t="shared" si="14"/>
        <v>0</v>
      </c>
      <c r="G50" s="45">
        <f t="shared" si="44"/>
        <v>0</v>
      </c>
      <c r="H50" s="45">
        <f t="shared" si="15"/>
        <v>0</v>
      </c>
      <c r="I50" s="45">
        <f t="shared" si="16"/>
        <v>-9664200.0000000037</v>
      </c>
      <c r="J50" s="45">
        <f t="shared" si="43"/>
        <v>0</v>
      </c>
      <c r="K50" s="45">
        <f t="shared" si="17"/>
        <v>-9664200.0000000037</v>
      </c>
      <c r="L50" s="45">
        <f t="shared" si="31"/>
        <v>-292825.26000000013</v>
      </c>
      <c r="M50" s="45">
        <f t="shared" si="32"/>
        <v>-445519.62000000017</v>
      </c>
      <c r="N50" s="29">
        <f t="shared" si="45"/>
        <v>0</v>
      </c>
      <c r="O50" s="45">
        <f t="shared" si="18"/>
        <v>-223019.99999999994</v>
      </c>
      <c r="P50" s="45">
        <f t="shared" si="19"/>
        <v>-54351.664728314579</v>
      </c>
      <c r="Q50" s="45">
        <f t="shared" si="20"/>
        <v>0</v>
      </c>
      <c r="R50" s="45">
        <f t="shared" si="21"/>
        <v>-239895.18000000017</v>
      </c>
      <c r="S50" s="45">
        <f t="shared" si="22"/>
        <v>-1255611.7247283151</v>
      </c>
      <c r="T50" s="45">
        <f t="shared" si="42"/>
        <v>-289975.13358407666</v>
      </c>
      <c r="U50" s="111">
        <f t="shared" si="34"/>
        <v>-5.3524021101417046E-2</v>
      </c>
      <c r="V50" s="29">
        <v>0</v>
      </c>
      <c r="W50" s="45">
        <f t="shared" si="35"/>
        <v>23</v>
      </c>
      <c r="X50" s="45">
        <v>0</v>
      </c>
      <c r="Y50" s="45">
        <f t="shared" si="36"/>
        <v>0</v>
      </c>
      <c r="Z50" s="45">
        <f t="shared" si="37"/>
        <v>0</v>
      </c>
      <c r="AA50" s="45">
        <v>0</v>
      </c>
      <c r="AB50" s="45">
        <v>0</v>
      </c>
      <c r="AC50" s="45">
        <f t="shared" si="23"/>
        <v>0</v>
      </c>
      <c r="AD50" s="45">
        <f t="shared" si="23"/>
        <v>0</v>
      </c>
      <c r="AE50" s="45">
        <f t="shared" si="24"/>
        <v>-1255611.7247283151</v>
      </c>
      <c r="AF50" s="45">
        <f t="shared" si="25"/>
        <v>0</v>
      </c>
      <c r="AG50" s="45">
        <f t="shared" si="26"/>
        <v>1255611.7247283151</v>
      </c>
      <c r="AH50" s="45">
        <f t="shared" si="38"/>
        <v>78947215.997597411</v>
      </c>
      <c r="AI50" s="112">
        <f t="shared" si="27"/>
        <v>0</v>
      </c>
      <c r="AJ50" s="45"/>
      <c r="AK50" s="45"/>
      <c r="AL50" s="45">
        <f t="shared" si="28"/>
        <v>-1255611.7247283151</v>
      </c>
      <c r="AM50" s="45"/>
      <c r="AN50" s="45">
        <f t="shared" si="39"/>
        <v>-14867999.999999996</v>
      </c>
      <c r="AO50" s="45"/>
      <c r="AP50" s="111" t="e">
        <f>#REF!</f>
        <v>#REF!</v>
      </c>
      <c r="AQ50" s="111" t="e">
        <f>#REF!+(AR33-1)*#REF!/($AR$35-1)</f>
        <v>#REF!</v>
      </c>
      <c r="AR50" s="45"/>
      <c r="AS50" s="45"/>
      <c r="AT50" s="45"/>
      <c r="AU50" s="45"/>
      <c r="AV50" s="45"/>
      <c r="AW50" s="45"/>
      <c r="AX50" s="45"/>
      <c r="AY50" s="45"/>
      <c r="AZ50" s="45"/>
      <c r="BA50" s="45"/>
      <c r="BB50" s="45"/>
      <c r="BC50" s="45"/>
      <c r="BD50" s="45"/>
      <c r="BE50" s="45"/>
      <c r="BF50" s="45"/>
      <c r="BG50" s="45"/>
    </row>
    <row r="51" spans="1:59" s="19" customFormat="1">
      <c r="A51" s="45">
        <f t="shared" si="11"/>
        <v>24</v>
      </c>
      <c r="B51" s="167">
        <f>(IF(A51&gt;=$D$9+1,0,(((Summary!$D$6*(((1+Summary!$D$10)^A51)-((1+Summary!$D$10)^A50))))*SUM(#REF!)/Summary!$D$6)+(#REF!*Summary!$H$6)*(#REF!/#REF!)))</f>
        <v>0</v>
      </c>
      <c r="C51" s="123">
        <f t="shared" si="30"/>
        <v>0</v>
      </c>
      <c r="D51" s="45">
        <f t="shared" si="12"/>
        <v>-9664200.0000000037</v>
      </c>
      <c r="E51" s="45">
        <f t="shared" si="13"/>
        <v>180420601</v>
      </c>
      <c r="F51" s="45">
        <f t="shared" si="14"/>
        <v>0</v>
      </c>
      <c r="G51" s="45">
        <f t="shared" si="44"/>
        <v>0</v>
      </c>
      <c r="H51" s="45">
        <f t="shared" si="15"/>
        <v>0</v>
      </c>
      <c r="I51" s="45">
        <f t="shared" si="16"/>
        <v>-9664200.0000000037</v>
      </c>
      <c r="J51" s="45">
        <f t="shared" si="43"/>
        <v>0</v>
      </c>
      <c r="K51" s="45">
        <f t="shared" si="17"/>
        <v>-9664200.0000000037</v>
      </c>
      <c r="L51" s="45">
        <f t="shared" si="31"/>
        <v>-292825.26000000013</v>
      </c>
      <c r="M51" s="45">
        <f t="shared" si="32"/>
        <v>-445519.62000000017</v>
      </c>
      <c r="N51" s="29">
        <f t="shared" si="45"/>
        <v>0</v>
      </c>
      <c r="O51" s="45">
        <f t="shared" si="18"/>
        <v>-223019.99999999994</v>
      </c>
      <c r="P51" s="45">
        <f t="shared" si="19"/>
        <v>-54351.664728314579</v>
      </c>
      <c r="Q51" s="45">
        <f t="shared" si="20"/>
        <v>0</v>
      </c>
      <c r="R51" s="45">
        <f t="shared" si="21"/>
        <v>-239895.18000000017</v>
      </c>
      <c r="S51" s="45">
        <f t="shared" si="22"/>
        <v>-1255611.7247283151</v>
      </c>
      <c r="T51" s="45">
        <f t="shared" si="42"/>
        <v>-272074.02322592679</v>
      </c>
      <c r="U51" s="111">
        <f t="shared" si="34"/>
        <v>-5.3524021101417046E-2</v>
      </c>
      <c r="V51" s="29">
        <v>0</v>
      </c>
      <c r="W51" s="45">
        <f t="shared" si="35"/>
        <v>24</v>
      </c>
      <c r="X51" s="45">
        <v>0</v>
      </c>
      <c r="Y51" s="45">
        <f t="shared" si="36"/>
        <v>0</v>
      </c>
      <c r="Z51" s="45">
        <f t="shared" si="37"/>
        <v>0</v>
      </c>
      <c r="AA51" s="45">
        <v>0</v>
      </c>
      <c r="AB51" s="45">
        <v>0</v>
      </c>
      <c r="AC51" s="45">
        <f t="shared" si="23"/>
        <v>0</v>
      </c>
      <c r="AD51" s="45">
        <f t="shared" si="23"/>
        <v>0</v>
      </c>
      <c r="AE51" s="45">
        <f t="shared" si="24"/>
        <v>-1255611.7247283151</v>
      </c>
      <c r="AF51" s="45">
        <f t="shared" si="25"/>
        <v>0</v>
      </c>
      <c r="AG51" s="45">
        <f t="shared" si="26"/>
        <v>1255611.7247283151</v>
      </c>
      <c r="AH51" s="45">
        <f t="shared" si="38"/>
        <v>80202827.722325727</v>
      </c>
      <c r="AI51" s="112">
        <f t="shared" si="27"/>
        <v>0</v>
      </c>
      <c r="AJ51" s="45"/>
      <c r="AK51" s="45"/>
      <c r="AL51" s="45">
        <f t="shared" si="28"/>
        <v>-1255611.7247283151</v>
      </c>
      <c r="AM51" s="45"/>
      <c r="AN51" s="45">
        <f t="shared" si="39"/>
        <v>-14867999.999999996</v>
      </c>
      <c r="AO51" s="45"/>
      <c r="AP51" s="111" t="e">
        <f>#REF!</f>
        <v>#REF!</v>
      </c>
      <c r="AQ51" s="111" t="e">
        <f>#REF!+(AR34-1)*#REF!/($AR$35-1)</f>
        <v>#REF!</v>
      </c>
      <c r="AR51" s="45"/>
      <c r="AS51" s="45"/>
      <c r="AT51" s="45"/>
      <c r="AU51" s="45"/>
      <c r="AV51" s="45"/>
      <c r="AW51" s="45"/>
      <c r="AX51" s="45"/>
      <c r="AY51" s="45"/>
      <c r="AZ51" s="45"/>
      <c r="BA51" s="45"/>
      <c r="BB51" s="45"/>
      <c r="BC51" s="45"/>
      <c r="BD51" s="45"/>
      <c r="BE51" s="45"/>
      <c r="BF51" s="45"/>
      <c r="BG51" s="45"/>
    </row>
    <row r="52" spans="1:59" s="69" customFormat="1">
      <c r="A52" s="57">
        <f t="shared" si="11"/>
        <v>25</v>
      </c>
      <c r="B52" s="168">
        <f>(IF(A52&gt;=$D$9+1,0,(((Summary!$D$6*(((1+Summary!$D$10)^A52)-((1+Summary!$D$10)^A51))))*SUM(#REF!)/Summary!$D$6)+(#REF!*Summary!$H$6)*(#REF!/#REF!)))</f>
        <v>0</v>
      </c>
      <c r="C52" s="124">
        <f t="shared" si="30"/>
        <v>0</v>
      </c>
      <c r="D52" s="57">
        <f t="shared" si="12"/>
        <v>-9664200.0000000037</v>
      </c>
      <c r="E52" s="57">
        <f t="shared" si="13"/>
        <v>180420601</v>
      </c>
      <c r="F52" s="57">
        <f t="shared" si="14"/>
        <v>0</v>
      </c>
      <c r="G52" s="57">
        <f t="shared" si="44"/>
        <v>0</v>
      </c>
      <c r="H52" s="57">
        <f t="shared" si="15"/>
        <v>0</v>
      </c>
      <c r="I52" s="57">
        <f t="shared" si="16"/>
        <v>-9664200.0000000037</v>
      </c>
      <c r="J52" s="57">
        <f t="shared" si="43"/>
        <v>0</v>
      </c>
      <c r="K52" s="57">
        <f t="shared" si="17"/>
        <v>-9664200.0000000037</v>
      </c>
      <c r="L52" s="57">
        <f t="shared" si="31"/>
        <v>-292825.26000000013</v>
      </c>
      <c r="M52" s="57">
        <f t="shared" si="32"/>
        <v>-445519.62000000017</v>
      </c>
      <c r="N52" s="57">
        <f t="shared" si="45"/>
        <v>0</v>
      </c>
      <c r="O52" s="57">
        <f t="shared" si="18"/>
        <v>-223019.99999999994</v>
      </c>
      <c r="P52" s="57">
        <f t="shared" si="19"/>
        <v>-54351.664728314579</v>
      </c>
      <c r="Q52" s="57">
        <f t="shared" si="20"/>
        <v>0</v>
      </c>
      <c r="R52" s="57">
        <f t="shared" si="21"/>
        <v>-239895.18000000017</v>
      </c>
      <c r="S52" s="57">
        <f t="shared" si="22"/>
        <v>-1255611.7247283151</v>
      </c>
      <c r="T52" s="57">
        <f t="shared" si="42"/>
        <v>-255278.00677046413</v>
      </c>
      <c r="U52" s="109">
        <f t="shared" si="34"/>
        <v>-5.3524021101417046E-2</v>
      </c>
      <c r="V52" s="29">
        <v>0</v>
      </c>
      <c r="W52" s="57">
        <f t="shared" si="35"/>
        <v>25</v>
      </c>
      <c r="X52" s="57">
        <v>0</v>
      </c>
      <c r="Y52" s="57">
        <f t="shared" si="36"/>
        <v>0</v>
      </c>
      <c r="Z52" s="57">
        <f t="shared" si="37"/>
        <v>0</v>
      </c>
      <c r="AA52" s="57">
        <v>0</v>
      </c>
      <c r="AB52" s="57">
        <v>0</v>
      </c>
      <c r="AC52" s="57">
        <f t="shared" si="23"/>
        <v>0</v>
      </c>
      <c r="AD52" s="57">
        <f t="shared" si="23"/>
        <v>0</v>
      </c>
      <c r="AE52" s="57">
        <f t="shared" si="24"/>
        <v>-1255611.7247283151</v>
      </c>
      <c r="AF52" s="57">
        <f t="shared" si="25"/>
        <v>0</v>
      </c>
      <c r="AG52" s="57">
        <f t="shared" si="26"/>
        <v>1255611.7247283151</v>
      </c>
      <c r="AH52" s="57">
        <f t="shared" si="38"/>
        <v>81458439.447054043</v>
      </c>
      <c r="AI52" s="110">
        <f t="shared" si="27"/>
        <v>0</v>
      </c>
      <c r="AJ52" s="57"/>
      <c r="AK52" s="57"/>
      <c r="AL52" s="57">
        <f t="shared" si="28"/>
        <v>-1255611.7247283151</v>
      </c>
      <c r="AM52" s="57"/>
      <c r="AN52" s="57">
        <f t="shared" si="39"/>
        <v>-14867999.999999996</v>
      </c>
      <c r="AO52" s="57"/>
      <c r="AP52" s="109" t="e">
        <f>#REF!</f>
        <v>#REF!</v>
      </c>
      <c r="AQ52" s="109" t="e">
        <f>#REF!+(AR35-1)*#REF!/($AR$35-1)</f>
        <v>#REF!</v>
      </c>
      <c r="AR52" s="57"/>
      <c r="AS52" s="57"/>
      <c r="AT52" s="57"/>
      <c r="AU52" s="57"/>
      <c r="AV52" s="57"/>
      <c r="AW52" s="57"/>
      <c r="AX52" s="57"/>
      <c r="AY52" s="57"/>
      <c r="AZ52" s="57"/>
      <c r="BA52" s="57"/>
      <c r="BB52" s="57"/>
      <c r="BC52" s="57"/>
      <c r="BD52" s="57"/>
      <c r="BE52" s="57"/>
      <c r="BF52" s="57"/>
      <c r="BG52" s="57"/>
    </row>
    <row r="53" spans="1:59" s="19" customFormat="1">
      <c r="A53" s="45">
        <f t="shared" si="11"/>
        <v>26</v>
      </c>
      <c r="B53" s="45">
        <f>(IF(A53&gt;=$D$9+1,0,(((Summary!$D$6*(((1+Summary!$D$10)^A53)-((1+Summary!$D$10)^A52))))*SUM(#REF!)/Summary!$D$6)+(#REF!*Summary!$H$6)*(#REF!/#REF!)))</f>
        <v>0</v>
      </c>
      <c r="C53" s="123">
        <f t="shared" si="30"/>
        <v>0</v>
      </c>
      <c r="D53" s="45">
        <f t="shared" si="12"/>
        <v>-9664200.0000000037</v>
      </c>
      <c r="E53" s="45">
        <f t="shared" si="13"/>
        <v>180420601</v>
      </c>
      <c r="F53" s="45">
        <f t="shared" si="14"/>
        <v>0</v>
      </c>
      <c r="G53" s="45">
        <f t="shared" si="44"/>
        <v>0</v>
      </c>
      <c r="H53" s="45">
        <f t="shared" si="15"/>
        <v>0</v>
      </c>
      <c r="I53" s="45">
        <f t="shared" si="16"/>
        <v>-9664200.0000000037</v>
      </c>
      <c r="J53" s="45">
        <f t="shared" si="43"/>
        <v>0</v>
      </c>
      <c r="K53" s="45">
        <f t="shared" si="17"/>
        <v>-9664200.0000000037</v>
      </c>
      <c r="L53" s="45">
        <f t="shared" si="31"/>
        <v>-292825.26000000013</v>
      </c>
      <c r="M53" s="45">
        <f t="shared" si="32"/>
        <v>-445519.62000000017</v>
      </c>
      <c r="N53" s="29">
        <f t="shared" si="45"/>
        <v>0</v>
      </c>
      <c r="O53" s="45">
        <f t="shared" si="18"/>
        <v>-223019.99999999994</v>
      </c>
      <c r="P53" s="45">
        <f t="shared" si="19"/>
        <v>-54351.664728314579</v>
      </c>
      <c r="Q53" s="45">
        <f t="shared" si="20"/>
        <v>0</v>
      </c>
      <c r="R53" s="45">
        <f t="shared" si="21"/>
        <v>-239895.18000000017</v>
      </c>
      <c r="S53" s="45">
        <f t="shared" si="22"/>
        <v>-1255611.7247283151</v>
      </c>
      <c r="T53" s="45">
        <f t="shared" si="42"/>
        <v>-239518.8631683054</v>
      </c>
      <c r="U53" s="111">
        <f t="shared" si="34"/>
        <v>-5.3524021101417046E-2</v>
      </c>
      <c r="V53" s="29">
        <v>0</v>
      </c>
      <c r="W53" s="45">
        <f t="shared" si="35"/>
        <v>26</v>
      </c>
      <c r="X53" s="45">
        <v>0</v>
      </c>
      <c r="Y53" s="45">
        <f t="shared" si="36"/>
        <v>0</v>
      </c>
      <c r="Z53" s="45">
        <f t="shared" si="37"/>
        <v>0</v>
      </c>
      <c r="AA53" s="45">
        <v>0</v>
      </c>
      <c r="AB53" s="45">
        <v>0</v>
      </c>
      <c r="AC53" s="45">
        <f t="shared" si="23"/>
        <v>0</v>
      </c>
      <c r="AD53" s="45">
        <f t="shared" si="23"/>
        <v>0</v>
      </c>
      <c r="AE53" s="45">
        <f t="shared" si="24"/>
        <v>-1255611.7247283151</v>
      </c>
      <c r="AF53" s="45">
        <f t="shared" si="25"/>
        <v>0</v>
      </c>
      <c r="AG53" s="45">
        <f t="shared" si="26"/>
        <v>1255611.7247283151</v>
      </c>
      <c r="AH53" s="45">
        <f t="shared" si="38"/>
        <v>82714051.171782359</v>
      </c>
      <c r="AI53" s="112">
        <f t="shared" si="27"/>
        <v>0</v>
      </c>
      <c r="AJ53" s="45"/>
      <c r="AK53" s="45"/>
      <c r="AL53" s="45">
        <f t="shared" si="28"/>
        <v>-1255611.7247283151</v>
      </c>
      <c r="AM53" s="45"/>
      <c r="AN53" s="45">
        <f t="shared" si="39"/>
        <v>-14867999.999999996</v>
      </c>
      <c r="AO53" s="45"/>
      <c r="AP53" s="111"/>
      <c r="AQ53" s="111"/>
      <c r="AR53" s="45"/>
      <c r="AS53" s="45"/>
      <c r="AT53" s="45"/>
      <c r="AU53" s="45"/>
      <c r="AV53" s="45"/>
      <c r="AW53" s="45"/>
      <c r="AX53" s="45"/>
      <c r="AY53" s="45"/>
      <c r="AZ53" s="45"/>
      <c r="BA53" s="45"/>
      <c r="BB53" s="45"/>
      <c r="BC53" s="45"/>
      <c r="BD53" s="45"/>
      <c r="BE53" s="45"/>
      <c r="BF53" s="45"/>
      <c r="BG53" s="45"/>
    </row>
    <row r="54" spans="1:59" s="19" customFormat="1">
      <c r="A54" s="45">
        <f t="shared" si="11"/>
        <v>27</v>
      </c>
      <c r="B54" s="45">
        <f>(IF(A54&gt;=$D$9+1,0,(((Summary!$D$6*(((1+Summary!$D$10)^A54)-((1+Summary!$D$10)^A53))))*SUM(#REF!)/Summary!$D$6)+(#REF!*Summary!$H$6)*(#REF!/#REF!)))</f>
        <v>0</v>
      </c>
      <c r="C54" s="123">
        <f t="shared" si="30"/>
        <v>0</v>
      </c>
      <c r="D54" s="45">
        <f t="shared" si="12"/>
        <v>-9664200.0000000037</v>
      </c>
      <c r="E54" s="45">
        <f t="shared" si="13"/>
        <v>180420601</v>
      </c>
      <c r="F54" s="45">
        <f t="shared" si="14"/>
        <v>0</v>
      </c>
      <c r="G54" s="45">
        <f t="shared" si="44"/>
        <v>0</v>
      </c>
      <c r="H54" s="45">
        <f t="shared" si="15"/>
        <v>0</v>
      </c>
      <c r="I54" s="45">
        <f t="shared" si="16"/>
        <v>-9664200.0000000037</v>
      </c>
      <c r="J54" s="45">
        <f t="shared" si="43"/>
        <v>0</v>
      </c>
      <c r="K54" s="45">
        <f t="shared" si="17"/>
        <v>-9664200.0000000037</v>
      </c>
      <c r="L54" s="45">
        <f t="shared" si="31"/>
        <v>-292825.26000000013</v>
      </c>
      <c r="M54" s="45">
        <f t="shared" si="32"/>
        <v>-445519.62000000017</v>
      </c>
      <c r="N54" s="29">
        <f t="shared" si="45"/>
        <v>0</v>
      </c>
      <c r="O54" s="45">
        <f t="shared" si="18"/>
        <v>-223019.99999999994</v>
      </c>
      <c r="P54" s="45">
        <f t="shared" si="19"/>
        <v>-54351.664728314579</v>
      </c>
      <c r="Q54" s="45">
        <f t="shared" si="20"/>
        <v>0</v>
      </c>
      <c r="R54" s="45">
        <f t="shared" si="21"/>
        <v>-239895.18000000017</v>
      </c>
      <c r="S54" s="45">
        <f t="shared" si="22"/>
        <v>-1255611.7247283151</v>
      </c>
      <c r="T54" s="45">
        <f t="shared" si="42"/>
        <v>-224732.5828778568</v>
      </c>
      <c r="U54" s="111">
        <f t="shared" si="34"/>
        <v>-5.3524021101417046E-2</v>
      </c>
      <c r="V54" s="29">
        <v>0</v>
      </c>
      <c r="W54" s="45">
        <f t="shared" si="35"/>
        <v>27</v>
      </c>
      <c r="X54" s="45">
        <v>0</v>
      </c>
      <c r="Y54" s="45">
        <f t="shared" si="36"/>
        <v>0</v>
      </c>
      <c r="Z54" s="45">
        <f t="shared" si="37"/>
        <v>0</v>
      </c>
      <c r="AA54" s="45">
        <v>0</v>
      </c>
      <c r="AB54" s="45">
        <v>0</v>
      </c>
      <c r="AC54" s="45">
        <f t="shared" si="23"/>
        <v>0</v>
      </c>
      <c r="AD54" s="45">
        <f t="shared" si="23"/>
        <v>0</v>
      </c>
      <c r="AE54" s="45">
        <f t="shared" si="24"/>
        <v>-1255611.7247283151</v>
      </c>
      <c r="AF54" s="45">
        <f t="shared" si="25"/>
        <v>0</v>
      </c>
      <c r="AG54" s="45">
        <f t="shared" si="26"/>
        <v>1255611.7247283151</v>
      </c>
      <c r="AH54" s="45">
        <f t="shared" si="38"/>
        <v>83969662.896510676</v>
      </c>
      <c r="AI54" s="112">
        <f t="shared" si="27"/>
        <v>0</v>
      </c>
      <c r="AJ54" s="45"/>
      <c r="AK54" s="45"/>
      <c r="AL54" s="45">
        <f t="shared" si="28"/>
        <v>-1255611.7247283151</v>
      </c>
      <c r="AM54" s="45"/>
      <c r="AN54" s="45">
        <f t="shared" si="39"/>
        <v>-14867999.999999996</v>
      </c>
      <c r="AO54" s="45"/>
      <c r="AP54" s="111"/>
      <c r="AQ54" s="111"/>
      <c r="AR54" s="45"/>
      <c r="AS54" s="45"/>
      <c r="AT54" s="45"/>
      <c r="AU54" s="45"/>
      <c r="AV54" s="45"/>
      <c r="AW54" s="45"/>
      <c r="AX54" s="45"/>
      <c r="AY54" s="45"/>
      <c r="AZ54" s="45"/>
      <c r="BA54" s="45"/>
      <c r="BB54" s="45"/>
      <c r="BC54" s="45"/>
      <c r="BD54" s="45"/>
      <c r="BE54" s="45"/>
      <c r="BF54" s="45"/>
      <c r="BG54" s="45"/>
    </row>
    <row r="55" spans="1:59" s="19" customFormat="1">
      <c r="A55" s="45">
        <f t="shared" si="11"/>
        <v>28</v>
      </c>
      <c r="B55" s="45">
        <f>(IF(A55&gt;=$D$9+1,0,(((Summary!$D$6*(((1+Summary!$D$10)^A55)-((1+Summary!$D$10)^A54))))*SUM(#REF!)/Summary!$D$6)+(#REF!*Summary!$H$6)*(#REF!/#REF!)))</f>
        <v>0</v>
      </c>
      <c r="C55" s="123">
        <f t="shared" si="30"/>
        <v>0</v>
      </c>
      <c r="D55" s="45">
        <f t="shared" si="12"/>
        <v>-9664200.0000000037</v>
      </c>
      <c r="E55" s="45">
        <f t="shared" si="13"/>
        <v>180420601</v>
      </c>
      <c r="F55" s="45">
        <f t="shared" si="14"/>
        <v>0</v>
      </c>
      <c r="G55" s="45">
        <f t="shared" si="44"/>
        <v>0</v>
      </c>
      <c r="H55" s="45">
        <f t="shared" si="15"/>
        <v>0</v>
      </c>
      <c r="I55" s="45">
        <f t="shared" si="16"/>
        <v>-9664200.0000000037</v>
      </c>
      <c r="J55" s="45">
        <f t="shared" si="43"/>
        <v>0</v>
      </c>
      <c r="K55" s="45">
        <f t="shared" si="17"/>
        <v>-9664200.0000000037</v>
      </c>
      <c r="L55" s="45">
        <f t="shared" si="31"/>
        <v>-292825.26000000013</v>
      </c>
      <c r="M55" s="45">
        <f t="shared" si="32"/>
        <v>-445519.62000000017</v>
      </c>
      <c r="N55" s="29">
        <f t="shared" si="45"/>
        <v>0</v>
      </c>
      <c r="O55" s="45">
        <f t="shared" si="18"/>
        <v>-223019.99999999994</v>
      </c>
      <c r="P55" s="45">
        <f t="shared" si="19"/>
        <v>-54351.664728314579</v>
      </c>
      <c r="Q55" s="45">
        <f t="shared" si="20"/>
        <v>0</v>
      </c>
      <c r="R55" s="45">
        <f t="shared" si="21"/>
        <v>-239895.18000000017</v>
      </c>
      <c r="S55" s="45">
        <f t="shared" si="22"/>
        <v>-1255611.7247283151</v>
      </c>
      <c r="T55" s="45">
        <f t="shared" si="42"/>
        <v>-210859.10787520753</v>
      </c>
      <c r="U55" s="111">
        <f t="shared" si="34"/>
        <v>-5.3524021101417046E-2</v>
      </c>
      <c r="V55" s="29">
        <v>0</v>
      </c>
      <c r="W55" s="45">
        <f t="shared" si="35"/>
        <v>28</v>
      </c>
      <c r="X55" s="45">
        <v>0</v>
      </c>
      <c r="Y55" s="45">
        <f t="shared" si="36"/>
        <v>0</v>
      </c>
      <c r="Z55" s="45">
        <f t="shared" si="37"/>
        <v>0</v>
      </c>
      <c r="AA55" s="45">
        <v>0</v>
      </c>
      <c r="AB55" s="45">
        <v>0</v>
      </c>
      <c r="AC55" s="45">
        <f t="shared" si="23"/>
        <v>0</v>
      </c>
      <c r="AD55" s="45">
        <f t="shared" si="23"/>
        <v>0</v>
      </c>
      <c r="AE55" s="45">
        <f t="shared" si="24"/>
        <v>-1255611.7247283151</v>
      </c>
      <c r="AF55" s="45">
        <f t="shared" si="25"/>
        <v>0</v>
      </c>
      <c r="AG55" s="45">
        <f t="shared" si="26"/>
        <v>1255611.7247283151</v>
      </c>
      <c r="AH55" s="45">
        <f t="shared" si="38"/>
        <v>85225274.621238992</v>
      </c>
      <c r="AI55" s="112">
        <f t="shared" si="27"/>
        <v>0</v>
      </c>
      <c r="AJ55" s="45"/>
      <c r="AK55" s="45"/>
      <c r="AL55" s="45">
        <f t="shared" si="28"/>
        <v>-1255611.7247283151</v>
      </c>
      <c r="AM55" s="45"/>
      <c r="AN55" s="45">
        <f t="shared" si="39"/>
        <v>-14867999.999999996</v>
      </c>
      <c r="AO55" s="45"/>
      <c r="AP55" s="111"/>
      <c r="AQ55" s="111"/>
      <c r="AR55" s="45"/>
      <c r="AS55" s="45"/>
      <c r="AT55" s="45"/>
      <c r="AU55" s="45"/>
      <c r="AV55" s="45"/>
      <c r="AW55" s="45"/>
      <c r="AX55" s="45"/>
      <c r="AY55" s="45"/>
      <c r="AZ55" s="45"/>
      <c r="BA55" s="45"/>
      <c r="BB55" s="45"/>
      <c r="BC55" s="45"/>
      <c r="BD55" s="45"/>
      <c r="BE55" s="45"/>
      <c r="BF55" s="45"/>
      <c r="BG55" s="45"/>
    </row>
    <row r="56" spans="1:59" s="19" customFormat="1">
      <c r="A56" s="45">
        <f t="shared" si="11"/>
        <v>29</v>
      </c>
      <c r="B56" s="45">
        <f>(IF(A56&gt;=$D$9+1,0,(((Summary!$D$6*(((1+Summary!$D$10)^A56)-((1+Summary!$D$10)^A55))))*SUM(#REF!)/Summary!$D$6)+(#REF!*Summary!$H$6)*(#REF!/#REF!)))</f>
        <v>0</v>
      </c>
      <c r="C56" s="123">
        <f t="shared" si="30"/>
        <v>0</v>
      </c>
      <c r="D56" s="45">
        <f t="shared" si="12"/>
        <v>-9664200.0000000037</v>
      </c>
      <c r="E56" s="45">
        <f t="shared" si="13"/>
        <v>180420601</v>
      </c>
      <c r="F56" s="45">
        <f t="shared" si="14"/>
        <v>0</v>
      </c>
      <c r="G56" s="45">
        <f t="shared" si="44"/>
        <v>0</v>
      </c>
      <c r="H56" s="45">
        <f t="shared" si="15"/>
        <v>0</v>
      </c>
      <c r="I56" s="45">
        <f t="shared" si="16"/>
        <v>-9664200.0000000037</v>
      </c>
      <c r="J56" s="45">
        <f t="shared" si="43"/>
        <v>0</v>
      </c>
      <c r="K56" s="45">
        <f t="shared" si="17"/>
        <v>-9664200.0000000037</v>
      </c>
      <c r="L56" s="45">
        <f t="shared" si="31"/>
        <v>-292825.26000000013</v>
      </c>
      <c r="M56" s="45">
        <f t="shared" si="32"/>
        <v>-445519.62000000017</v>
      </c>
      <c r="N56" s="29">
        <f t="shared" si="45"/>
        <v>0</v>
      </c>
      <c r="O56" s="45">
        <f t="shared" si="18"/>
        <v>-223019.99999999994</v>
      </c>
      <c r="P56" s="45">
        <f t="shared" si="19"/>
        <v>-54351.664728314579</v>
      </c>
      <c r="Q56" s="45">
        <f t="shared" si="20"/>
        <v>0</v>
      </c>
      <c r="R56" s="45">
        <f t="shared" si="21"/>
        <v>-239895.18000000017</v>
      </c>
      <c r="S56" s="45">
        <f t="shared" si="22"/>
        <v>-1255611.7247283151</v>
      </c>
      <c r="T56" s="45">
        <f t="shared" si="42"/>
        <v>-197842.08771406085</v>
      </c>
      <c r="U56" s="111">
        <f t="shared" si="34"/>
        <v>-5.3524021101417046E-2</v>
      </c>
      <c r="V56" s="29">
        <v>0</v>
      </c>
      <c r="W56" s="45">
        <f t="shared" si="35"/>
        <v>29</v>
      </c>
      <c r="X56" s="45">
        <v>0</v>
      </c>
      <c r="Y56" s="45">
        <f t="shared" si="36"/>
        <v>0</v>
      </c>
      <c r="Z56" s="45">
        <f t="shared" si="37"/>
        <v>0</v>
      </c>
      <c r="AA56" s="45">
        <v>0</v>
      </c>
      <c r="AB56" s="45">
        <v>0</v>
      </c>
      <c r="AC56" s="45">
        <f t="shared" si="23"/>
        <v>0</v>
      </c>
      <c r="AD56" s="45">
        <f t="shared" si="23"/>
        <v>0</v>
      </c>
      <c r="AE56" s="45">
        <f t="shared" si="24"/>
        <v>-1255611.7247283151</v>
      </c>
      <c r="AF56" s="45">
        <f t="shared" si="25"/>
        <v>0</v>
      </c>
      <c r="AG56" s="45">
        <f t="shared" si="26"/>
        <v>1255611.7247283151</v>
      </c>
      <c r="AH56" s="45">
        <f t="shared" si="38"/>
        <v>86480886.345967308</v>
      </c>
      <c r="AI56" s="112">
        <f t="shared" si="27"/>
        <v>0</v>
      </c>
      <c r="AJ56" s="45"/>
      <c r="AK56" s="45"/>
      <c r="AL56" s="45">
        <f t="shared" si="28"/>
        <v>-1255611.7247283151</v>
      </c>
      <c r="AM56" s="45"/>
      <c r="AN56" s="45">
        <f t="shared" si="39"/>
        <v>-14867999.999999996</v>
      </c>
      <c r="AO56" s="45"/>
      <c r="AP56" s="111"/>
      <c r="AQ56" s="111"/>
      <c r="AR56" s="45"/>
      <c r="AS56" s="45"/>
      <c r="AT56" s="45"/>
      <c r="AU56" s="45"/>
      <c r="AV56" s="45"/>
      <c r="AW56" s="45"/>
      <c r="AX56" s="45"/>
      <c r="AY56" s="45"/>
      <c r="AZ56" s="45"/>
      <c r="BA56" s="45"/>
      <c r="BB56" s="45"/>
      <c r="BC56" s="45"/>
      <c r="BD56" s="45"/>
      <c r="BE56" s="45"/>
      <c r="BF56" s="45"/>
      <c r="BG56" s="45"/>
    </row>
    <row r="57" spans="1:59" s="69" customFormat="1">
      <c r="A57" s="57">
        <f t="shared" si="11"/>
        <v>30</v>
      </c>
      <c r="B57" s="57">
        <f>(IF(A57&gt;=$D$9+1,0,(((Summary!$D$6*(((1+Summary!$D$10)^A57)-((1+Summary!$D$10)^A56))))*SUM(#REF!)/Summary!$D$6)+(#REF!*Summary!$H$6)*(#REF!/#REF!)))</f>
        <v>0</v>
      </c>
      <c r="C57" s="124">
        <f t="shared" si="30"/>
        <v>0</v>
      </c>
      <c r="D57" s="57">
        <f t="shared" si="12"/>
        <v>-9664200.0000000037</v>
      </c>
      <c r="E57" s="57">
        <f t="shared" si="13"/>
        <v>180420601</v>
      </c>
      <c r="F57" s="57">
        <f t="shared" si="14"/>
        <v>0</v>
      </c>
      <c r="G57" s="57">
        <f t="shared" si="44"/>
        <v>0</v>
      </c>
      <c r="H57" s="57">
        <f t="shared" si="15"/>
        <v>0</v>
      </c>
      <c r="I57" s="57">
        <f t="shared" si="16"/>
        <v>-9664200.0000000037</v>
      </c>
      <c r="J57" s="57">
        <f t="shared" si="43"/>
        <v>0</v>
      </c>
      <c r="K57" s="57">
        <f t="shared" si="17"/>
        <v>-9664200.0000000037</v>
      </c>
      <c r="L57" s="57">
        <f t="shared" si="31"/>
        <v>-292825.26000000013</v>
      </c>
      <c r="M57" s="57">
        <f t="shared" si="32"/>
        <v>-445519.62000000017</v>
      </c>
      <c r="N57" s="57">
        <f t="shared" si="45"/>
        <v>0</v>
      </c>
      <c r="O57" s="57">
        <f t="shared" si="18"/>
        <v>-223019.99999999994</v>
      </c>
      <c r="P57" s="57">
        <f t="shared" si="19"/>
        <v>-54351.664728314579</v>
      </c>
      <c r="Q57" s="57">
        <f t="shared" si="20"/>
        <v>0</v>
      </c>
      <c r="R57" s="57">
        <f t="shared" si="21"/>
        <v>-239895.18000000017</v>
      </c>
      <c r="S57" s="57">
        <f t="shared" si="22"/>
        <v>-1255611.7247283151</v>
      </c>
      <c r="T57" s="57">
        <f>S57/(1+$D$3)^(A57)</f>
        <v>-185628.65064488089</v>
      </c>
      <c r="U57" s="109">
        <f t="shared" si="34"/>
        <v>-5.3524021101417046E-2</v>
      </c>
      <c r="V57" s="29">
        <v>0</v>
      </c>
      <c r="W57" s="57">
        <f t="shared" si="35"/>
        <v>30</v>
      </c>
      <c r="X57" s="57">
        <v>0</v>
      </c>
      <c r="Y57" s="57">
        <f t="shared" si="36"/>
        <v>0</v>
      </c>
      <c r="Z57" s="57">
        <f t="shared" si="37"/>
        <v>0</v>
      </c>
      <c r="AA57" s="57">
        <v>0</v>
      </c>
      <c r="AB57" s="57">
        <v>0</v>
      </c>
      <c r="AC57" s="57">
        <f t="shared" si="23"/>
        <v>0</v>
      </c>
      <c r="AD57" s="57">
        <f t="shared" si="23"/>
        <v>0</v>
      </c>
      <c r="AE57" s="57">
        <f t="shared" si="24"/>
        <v>-1255611.7247283151</v>
      </c>
      <c r="AF57" s="57">
        <f t="shared" si="25"/>
        <v>0</v>
      </c>
      <c r="AG57" s="57">
        <f t="shared" si="26"/>
        <v>1255611.7247283151</v>
      </c>
      <c r="AH57" s="57">
        <f t="shared" si="38"/>
        <v>87736498.070695624</v>
      </c>
      <c r="AI57" s="110">
        <f t="shared" si="27"/>
        <v>0</v>
      </c>
      <c r="AJ57" s="57"/>
      <c r="AK57" s="57"/>
      <c r="AL57" s="57">
        <f t="shared" si="28"/>
        <v>-1255611.7247283151</v>
      </c>
      <c r="AM57" s="57"/>
      <c r="AN57" s="57">
        <f t="shared" si="39"/>
        <v>-14867999.999999996</v>
      </c>
      <c r="AO57" s="57"/>
      <c r="AP57" s="109"/>
      <c r="AQ57" s="109"/>
      <c r="AR57" s="57"/>
      <c r="AS57" s="57"/>
      <c r="AT57" s="57"/>
      <c r="AU57" s="57"/>
      <c r="AV57" s="57"/>
      <c r="AW57" s="57"/>
      <c r="AX57" s="57"/>
      <c r="AY57" s="57"/>
      <c r="AZ57" s="57"/>
      <c r="BA57" s="57"/>
      <c r="BB57" s="57"/>
      <c r="BC57" s="57"/>
      <c r="BD57" s="57"/>
      <c r="BE57" s="57"/>
      <c r="BF57" s="57"/>
      <c r="BG57" s="57"/>
    </row>
    <row r="58" spans="1:59" s="19" customFormat="1">
      <c r="A58" s="45">
        <f t="shared" si="11"/>
        <v>31</v>
      </c>
      <c r="B58" s="45">
        <f>(IF(A58&gt;=$D$9+1,0,(((Summary!$D$6*(((1+Summary!$D$10)^A58)-((1+Summary!$D$10)^A57))))*SUM(#REF!)/Summary!$D$6)+(#REF!*Summary!$H$6)*(#REF!/#REF!)))</f>
        <v>0</v>
      </c>
      <c r="C58" s="123">
        <f t="shared" si="30"/>
        <v>0</v>
      </c>
      <c r="D58" s="45">
        <f t="shared" si="12"/>
        <v>-9664200.0000000037</v>
      </c>
      <c r="E58" s="45">
        <f t="shared" si="13"/>
        <v>180420601</v>
      </c>
      <c r="F58" s="45">
        <f t="shared" si="14"/>
        <v>0</v>
      </c>
      <c r="G58" s="45">
        <f t="shared" si="44"/>
        <v>0</v>
      </c>
      <c r="H58" s="45">
        <f t="shared" si="15"/>
        <v>0</v>
      </c>
      <c r="I58" s="45">
        <f t="shared" si="16"/>
        <v>-9664200.0000000037</v>
      </c>
      <c r="J58" s="45">
        <f t="shared" si="43"/>
        <v>0</v>
      </c>
      <c r="K58" s="45">
        <f t="shared" si="17"/>
        <v>-9664200.0000000037</v>
      </c>
      <c r="L58" s="45">
        <f t="shared" si="31"/>
        <v>-292825.26000000013</v>
      </c>
      <c r="M58" s="45">
        <f t="shared" si="32"/>
        <v>-445519.62000000017</v>
      </c>
      <c r="N58" s="29">
        <f t="shared" si="45"/>
        <v>0</v>
      </c>
      <c r="O58" s="45">
        <f t="shared" si="18"/>
        <v>-223019.99999999994</v>
      </c>
      <c r="P58" s="45">
        <f t="shared" si="19"/>
        <v>-54351.664728314579</v>
      </c>
      <c r="Q58" s="45">
        <f t="shared" si="20"/>
        <v>0</v>
      </c>
      <c r="R58" s="45">
        <f t="shared" si="21"/>
        <v>-239895.18000000017</v>
      </c>
      <c r="S58" s="45">
        <f t="shared" si="22"/>
        <v>-1255611.7247283151</v>
      </c>
      <c r="T58" s="45">
        <f t="shared" si="42"/>
        <v>-174169.18886360034</v>
      </c>
      <c r="U58" s="111">
        <f t="shared" si="34"/>
        <v>-5.3524021101417046E-2</v>
      </c>
      <c r="V58" s="29">
        <v>0</v>
      </c>
      <c r="W58" s="45">
        <f t="shared" si="35"/>
        <v>31</v>
      </c>
      <c r="X58" s="45">
        <v>0</v>
      </c>
      <c r="Y58" s="45">
        <f t="shared" si="36"/>
        <v>0</v>
      </c>
      <c r="Z58" s="45">
        <f t="shared" si="37"/>
        <v>0</v>
      </c>
      <c r="AA58" s="45">
        <v>0</v>
      </c>
      <c r="AB58" s="45">
        <v>0</v>
      </c>
      <c r="AC58" s="45">
        <f t="shared" si="23"/>
        <v>0</v>
      </c>
      <c r="AD58" s="45">
        <f t="shared" si="23"/>
        <v>0</v>
      </c>
      <c r="AE58" s="45">
        <f t="shared" si="24"/>
        <v>-1255611.7247283151</v>
      </c>
      <c r="AF58" s="45">
        <f t="shared" si="25"/>
        <v>0</v>
      </c>
      <c r="AG58" s="45">
        <f t="shared" si="26"/>
        <v>1255611.7247283151</v>
      </c>
      <c r="AH58" s="45">
        <f t="shared" si="38"/>
        <v>88992109.79542394</v>
      </c>
      <c r="AI58" s="112">
        <f t="shared" si="27"/>
        <v>0</v>
      </c>
      <c r="AJ58" s="45"/>
      <c r="AK58" s="45"/>
      <c r="AL58" s="45">
        <f t="shared" si="28"/>
        <v>-1255611.7247283151</v>
      </c>
      <c r="AM58" s="45"/>
      <c r="AN58" s="45">
        <f t="shared" si="39"/>
        <v>-14867999.999999996</v>
      </c>
      <c r="AO58" s="45"/>
      <c r="AP58" s="111"/>
      <c r="AQ58" s="111"/>
      <c r="AR58" s="45"/>
      <c r="AS58" s="45"/>
      <c r="AT58" s="45"/>
      <c r="AU58" s="45"/>
      <c r="AV58" s="45"/>
      <c r="AW58" s="45"/>
      <c r="AX58" s="45"/>
      <c r="AY58" s="45"/>
      <c r="AZ58" s="45"/>
      <c r="BA58" s="45"/>
      <c r="BB58" s="45"/>
      <c r="BC58" s="45"/>
      <c r="BD58" s="45"/>
      <c r="BE58" s="45"/>
      <c r="BF58" s="45"/>
      <c r="BG58" s="45"/>
    </row>
    <row r="59" spans="1:59" s="19" customFormat="1">
      <c r="A59" s="45">
        <f t="shared" si="11"/>
        <v>32</v>
      </c>
      <c r="B59" s="45">
        <f>(IF(A59&gt;=$D$9+1,0,(((Summary!$D$6*(((1+Summary!$D$10)^A59)-((1+Summary!$D$10)^A58))))*SUM(#REF!)/Summary!$D$6)+(#REF!*Summary!$H$6)*(#REF!/#REF!)))</f>
        <v>0</v>
      </c>
      <c r="C59" s="123">
        <f t="shared" si="30"/>
        <v>0</v>
      </c>
      <c r="D59" s="45">
        <f t="shared" si="12"/>
        <v>-9664200.0000000037</v>
      </c>
      <c r="E59" s="45">
        <f t="shared" si="13"/>
        <v>180420601</v>
      </c>
      <c r="F59" s="45">
        <f t="shared" si="14"/>
        <v>0</v>
      </c>
      <c r="G59" s="45">
        <f t="shared" si="44"/>
        <v>0</v>
      </c>
      <c r="H59" s="45">
        <f t="shared" si="15"/>
        <v>0</v>
      </c>
      <c r="I59" s="45">
        <f t="shared" si="16"/>
        <v>-9664200.0000000037</v>
      </c>
      <c r="J59" s="45">
        <f t="shared" si="43"/>
        <v>0</v>
      </c>
      <c r="K59" s="45">
        <f t="shared" si="17"/>
        <v>-9664200.0000000037</v>
      </c>
      <c r="L59" s="45">
        <f t="shared" si="31"/>
        <v>-292825.26000000013</v>
      </c>
      <c r="M59" s="45">
        <f t="shared" si="32"/>
        <v>-445519.62000000017</v>
      </c>
      <c r="N59" s="29">
        <f t="shared" si="45"/>
        <v>0</v>
      </c>
      <c r="O59" s="45">
        <f t="shared" si="18"/>
        <v>-223019.99999999994</v>
      </c>
      <c r="P59" s="45">
        <f t="shared" si="19"/>
        <v>-54351.664728314579</v>
      </c>
      <c r="Q59" s="45">
        <f t="shared" si="20"/>
        <v>0</v>
      </c>
      <c r="R59" s="45">
        <f t="shared" si="21"/>
        <v>-239895.18000000017</v>
      </c>
      <c r="S59" s="45">
        <f t="shared" si="22"/>
        <v>-1255611.7247283151</v>
      </c>
      <c r="T59" s="45">
        <f t="shared" si="42"/>
        <v>-163417.15701762564</v>
      </c>
      <c r="U59" s="111">
        <f t="shared" si="34"/>
        <v>-5.3524021101417046E-2</v>
      </c>
      <c r="V59" s="29">
        <v>0</v>
      </c>
      <c r="W59" s="45">
        <f t="shared" si="35"/>
        <v>32</v>
      </c>
      <c r="X59" s="45">
        <v>0</v>
      </c>
      <c r="Y59" s="45">
        <f t="shared" si="36"/>
        <v>0</v>
      </c>
      <c r="Z59" s="45">
        <f t="shared" si="37"/>
        <v>0</v>
      </c>
      <c r="AA59" s="45">
        <v>0</v>
      </c>
      <c r="AB59" s="45">
        <v>0</v>
      </c>
      <c r="AC59" s="45">
        <f t="shared" si="23"/>
        <v>0</v>
      </c>
      <c r="AD59" s="45">
        <f t="shared" si="23"/>
        <v>0</v>
      </c>
      <c r="AE59" s="45">
        <f t="shared" si="24"/>
        <v>-1255611.7247283151</v>
      </c>
      <c r="AF59" s="45">
        <f t="shared" si="25"/>
        <v>0</v>
      </c>
      <c r="AG59" s="45">
        <f t="shared" si="26"/>
        <v>1255611.7247283151</v>
      </c>
      <c r="AH59" s="45">
        <f t="shared" si="38"/>
        <v>90247721.520152256</v>
      </c>
      <c r="AI59" s="112">
        <f t="shared" si="27"/>
        <v>0</v>
      </c>
      <c r="AJ59" s="45"/>
      <c r="AK59" s="45"/>
      <c r="AL59" s="45">
        <f t="shared" si="28"/>
        <v>-1255611.7247283151</v>
      </c>
      <c r="AM59" s="45"/>
      <c r="AN59" s="45">
        <f t="shared" si="39"/>
        <v>-14867999.999999996</v>
      </c>
      <c r="AO59" s="45"/>
      <c r="AP59" s="111"/>
      <c r="AQ59" s="111"/>
      <c r="AR59" s="45"/>
      <c r="AS59" s="45"/>
      <c r="AT59" s="45"/>
      <c r="AU59" s="45"/>
      <c r="AV59" s="45"/>
      <c r="AW59" s="45"/>
      <c r="AX59" s="45"/>
      <c r="AY59" s="45"/>
      <c r="AZ59" s="45"/>
      <c r="BA59" s="45"/>
      <c r="BB59" s="45"/>
      <c r="BC59" s="45"/>
      <c r="BD59" s="45"/>
      <c r="BE59" s="45"/>
      <c r="BF59" s="45"/>
      <c r="BG59" s="45"/>
    </row>
    <row r="60" spans="1:59" s="19" customFormat="1">
      <c r="A60" s="45">
        <f t="shared" si="11"/>
        <v>33</v>
      </c>
      <c r="B60" s="45">
        <f>(IF(A60&gt;=$D$9+1,0,(((Summary!$D$6*(((1+Summary!$D$10)^A60)-((1+Summary!$D$10)^A59))))*SUM(#REF!)/Summary!$D$6)+(#REF!*Summary!$H$6)*(#REF!/#REF!)))</f>
        <v>0</v>
      </c>
      <c r="C60" s="123">
        <f t="shared" si="30"/>
        <v>0</v>
      </c>
      <c r="D60" s="45">
        <f t="shared" si="12"/>
        <v>-9664200.0000000037</v>
      </c>
      <c r="E60" s="45">
        <f t="shared" si="13"/>
        <v>180420601</v>
      </c>
      <c r="F60" s="45">
        <f t="shared" si="14"/>
        <v>0</v>
      </c>
      <c r="G60" s="45">
        <f t="shared" si="44"/>
        <v>0</v>
      </c>
      <c r="H60" s="45">
        <f t="shared" ref="H60:H91" si="46">(F60-G60)*$D$2</f>
        <v>0</v>
      </c>
      <c r="I60" s="45">
        <f t="shared" si="16"/>
        <v>-9664200.0000000037</v>
      </c>
      <c r="J60" s="45">
        <f t="shared" si="43"/>
        <v>0</v>
      </c>
      <c r="K60" s="45">
        <f t="shared" si="17"/>
        <v>-9664200.0000000037</v>
      </c>
      <c r="L60" s="45">
        <f t="shared" si="31"/>
        <v>-292825.26000000013</v>
      </c>
      <c r="M60" s="45">
        <f t="shared" si="32"/>
        <v>-445519.62000000017</v>
      </c>
      <c r="N60" s="29">
        <f t="shared" si="45"/>
        <v>0</v>
      </c>
      <c r="O60" s="45">
        <f t="shared" si="18"/>
        <v>-223019.99999999994</v>
      </c>
      <c r="P60" s="45">
        <f t="shared" si="19"/>
        <v>-54351.664728314579</v>
      </c>
      <c r="Q60" s="45">
        <f t="shared" si="20"/>
        <v>0</v>
      </c>
      <c r="R60" s="45">
        <f t="shared" si="21"/>
        <v>-239895.18000000017</v>
      </c>
      <c r="S60" s="45">
        <f t="shared" si="22"/>
        <v>-1255611.7247283151</v>
      </c>
      <c r="T60" s="45">
        <f t="shared" si="42"/>
        <v>-153328.88315072373</v>
      </c>
      <c r="U60" s="111">
        <f t="shared" si="34"/>
        <v>-5.3524021101417046E-2</v>
      </c>
      <c r="V60" s="29">
        <v>0</v>
      </c>
      <c r="W60" s="45">
        <f t="shared" si="35"/>
        <v>33</v>
      </c>
      <c r="X60" s="45">
        <v>0</v>
      </c>
      <c r="Y60" s="45">
        <f t="shared" si="36"/>
        <v>0</v>
      </c>
      <c r="Z60" s="45">
        <f t="shared" si="37"/>
        <v>0</v>
      </c>
      <c r="AA60" s="45">
        <v>0</v>
      </c>
      <c r="AB60" s="45">
        <v>0</v>
      </c>
      <c r="AC60" s="45">
        <f t="shared" si="23"/>
        <v>0</v>
      </c>
      <c r="AD60" s="45">
        <f t="shared" si="23"/>
        <v>0</v>
      </c>
      <c r="AE60" s="45">
        <f t="shared" si="24"/>
        <v>-1255611.7247283151</v>
      </c>
      <c r="AF60" s="45">
        <f t="shared" si="25"/>
        <v>0</v>
      </c>
      <c r="AG60" s="45">
        <f t="shared" si="26"/>
        <v>1255611.7247283151</v>
      </c>
      <c r="AH60" s="45">
        <f t="shared" si="38"/>
        <v>91503333.244880572</v>
      </c>
      <c r="AI60" s="112">
        <f t="shared" si="27"/>
        <v>0</v>
      </c>
      <c r="AJ60" s="45"/>
      <c r="AK60" s="45"/>
      <c r="AL60" s="45">
        <f t="shared" si="28"/>
        <v>-1255611.7247283151</v>
      </c>
      <c r="AM60" s="45"/>
      <c r="AN60" s="45">
        <f t="shared" si="39"/>
        <v>-14867999.999999996</v>
      </c>
      <c r="AO60" s="45"/>
      <c r="AP60" s="111"/>
      <c r="AQ60" s="111"/>
      <c r="AR60" s="45"/>
      <c r="AS60" s="45"/>
      <c r="AT60" s="45"/>
      <c r="AU60" s="45"/>
      <c r="AV60" s="45"/>
      <c r="AW60" s="45"/>
      <c r="AX60" s="45"/>
      <c r="AY60" s="45"/>
      <c r="AZ60" s="45"/>
      <c r="BA60" s="45"/>
      <c r="BB60" s="45"/>
      <c r="BC60" s="45"/>
      <c r="BD60" s="45"/>
      <c r="BE60" s="45"/>
      <c r="BF60" s="45"/>
      <c r="BG60" s="45"/>
    </row>
    <row r="61" spans="1:59" s="19" customFormat="1">
      <c r="A61" s="45">
        <f t="shared" si="11"/>
        <v>34</v>
      </c>
      <c r="B61" s="45">
        <f>(IF(A61&gt;=$D$9+1,0,(((Summary!$D$6*(((1+Summary!$D$10)^A61)-((1+Summary!$D$10)^A60))))*SUM(#REF!)/Summary!$D$6)+(#REF!*Summary!$H$6)*(#REF!/#REF!)))</f>
        <v>0</v>
      </c>
      <c r="C61" s="123">
        <f t="shared" si="30"/>
        <v>0</v>
      </c>
      <c r="D61" s="45">
        <f t="shared" si="12"/>
        <v>-9664200.0000000037</v>
      </c>
      <c r="E61" s="45">
        <f t="shared" si="13"/>
        <v>180420601</v>
      </c>
      <c r="F61" s="45">
        <f t="shared" si="14"/>
        <v>0</v>
      </c>
      <c r="G61" s="45">
        <f t="shared" si="44"/>
        <v>0</v>
      </c>
      <c r="H61" s="45">
        <f t="shared" si="46"/>
        <v>0</v>
      </c>
      <c r="I61" s="45">
        <f t="shared" si="16"/>
        <v>-9664200.0000000037</v>
      </c>
      <c r="J61" s="45">
        <f t="shared" si="43"/>
        <v>0</v>
      </c>
      <c r="K61" s="45">
        <f t="shared" si="17"/>
        <v>-9664200.0000000037</v>
      </c>
      <c r="L61" s="45">
        <f t="shared" si="31"/>
        <v>-292825.26000000013</v>
      </c>
      <c r="M61" s="45">
        <f t="shared" si="32"/>
        <v>-445519.62000000017</v>
      </c>
      <c r="N61" s="29">
        <f t="shared" si="45"/>
        <v>0</v>
      </c>
      <c r="O61" s="45">
        <f t="shared" si="18"/>
        <v>-223019.99999999994</v>
      </c>
      <c r="P61" s="45">
        <f t="shared" si="19"/>
        <v>-54351.664728314579</v>
      </c>
      <c r="Q61" s="45">
        <f t="shared" si="20"/>
        <v>0</v>
      </c>
      <c r="R61" s="45">
        <f t="shared" si="21"/>
        <v>-239895.18000000017</v>
      </c>
      <c r="S61" s="45">
        <f t="shared" si="22"/>
        <v>-1255611.7247283151</v>
      </c>
      <c r="T61" s="45">
        <f t="shared" si="42"/>
        <v>-143863.39131889693</v>
      </c>
      <c r="U61" s="111">
        <f t="shared" si="34"/>
        <v>-5.3524021101417046E-2</v>
      </c>
      <c r="V61" s="29">
        <v>0</v>
      </c>
      <c r="W61" s="45">
        <f t="shared" si="35"/>
        <v>34</v>
      </c>
      <c r="X61" s="45">
        <v>0</v>
      </c>
      <c r="Y61" s="45">
        <f t="shared" si="36"/>
        <v>0</v>
      </c>
      <c r="Z61" s="45">
        <f t="shared" si="37"/>
        <v>0</v>
      </c>
      <c r="AA61" s="45">
        <v>0</v>
      </c>
      <c r="AB61" s="45">
        <v>0</v>
      </c>
      <c r="AC61" s="45">
        <f t="shared" si="23"/>
        <v>0</v>
      </c>
      <c r="AD61" s="45">
        <f t="shared" si="23"/>
        <v>0</v>
      </c>
      <c r="AE61" s="45">
        <f t="shared" si="24"/>
        <v>-1255611.7247283151</v>
      </c>
      <c r="AF61" s="45">
        <f t="shared" si="25"/>
        <v>0</v>
      </c>
      <c r="AG61" s="45">
        <f t="shared" si="26"/>
        <v>1255611.7247283151</v>
      </c>
      <c r="AH61" s="45">
        <f t="shared" si="38"/>
        <v>92758944.969608888</v>
      </c>
      <c r="AI61" s="112">
        <f t="shared" si="27"/>
        <v>0</v>
      </c>
      <c r="AJ61" s="45"/>
      <c r="AK61" s="45"/>
      <c r="AL61" s="45">
        <f t="shared" si="28"/>
        <v>-1255611.7247283151</v>
      </c>
      <c r="AM61" s="45"/>
      <c r="AN61" s="45">
        <f t="shared" si="39"/>
        <v>-14867999.999999996</v>
      </c>
      <c r="AO61" s="45"/>
      <c r="AP61" s="111"/>
      <c r="AQ61" s="111"/>
      <c r="AR61" s="45"/>
      <c r="AS61" s="45"/>
      <c r="AT61" s="45"/>
      <c r="AU61" s="45"/>
      <c r="AV61" s="45"/>
      <c r="AW61" s="45"/>
      <c r="AX61" s="45"/>
      <c r="AY61" s="45"/>
      <c r="AZ61" s="45"/>
      <c r="BA61" s="45"/>
      <c r="BB61" s="45"/>
      <c r="BC61" s="45"/>
      <c r="BD61" s="45"/>
      <c r="BE61" s="45"/>
      <c r="BF61" s="45"/>
      <c r="BG61" s="45"/>
    </row>
    <row r="62" spans="1:59" s="69" customFormat="1">
      <c r="A62" s="57">
        <f t="shared" si="11"/>
        <v>35</v>
      </c>
      <c r="B62" s="57">
        <f>(IF(A62&gt;=$D$9+1,0,(((Summary!$D$6*(((1+Summary!$D$10)^A62)-((1+Summary!$D$10)^A61))))*SUM(#REF!)/Summary!$D$6)+(#REF!*Summary!$H$6)*(#REF!/#REF!)))</f>
        <v>0</v>
      </c>
      <c r="C62" s="124">
        <f t="shared" si="30"/>
        <v>0</v>
      </c>
      <c r="D62" s="57">
        <f t="shared" si="12"/>
        <v>-9664200.0000000037</v>
      </c>
      <c r="E62" s="57">
        <f t="shared" si="13"/>
        <v>180420601</v>
      </c>
      <c r="F62" s="57">
        <f t="shared" si="14"/>
        <v>0</v>
      </c>
      <c r="G62" s="57">
        <f t="shared" si="44"/>
        <v>0</v>
      </c>
      <c r="H62" s="57">
        <f t="shared" si="46"/>
        <v>0</v>
      </c>
      <c r="I62" s="57">
        <f t="shared" si="16"/>
        <v>-9664200.0000000037</v>
      </c>
      <c r="J62" s="57">
        <f t="shared" si="43"/>
        <v>0</v>
      </c>
      <c r="K62" s="57">
        <f t="shared" si="17"/>
        <v>-9664200.0000000037</v>
      </c>
      <c r="L62" s="57">
        <f t="shared" si="31"/>
        <v>-292825.26000000013</v>
      </c>
      <c r="M62" s="57">
        <f t="shared" si="32"/>
        <v>-445519.62000000017</v>
      </c>
      <c r="N62" s="57">
        <f t="shared" si="45"/>
        <v>0</v>
      </c>
      <c r="O62" s="57">
        <f t="shared" si="18"/>
        <v>-223019.99999999994</v>
      </c>
      <c r="P62" s="57">
        <f t="shared" si="19"/>
        <v>-54351.664728314579</v>
      </c>
      <c r="Q62" s="57">
        <f t="shared" si="20"/>
        <v>0</v>
      </c>
      <c r="R62" s="57">
        <f t="shared" si="21"/>
        <v>-239895.18000000017</v>
      </c>
      <c r="S62" s="57">
        <f t="shared" si="22"/>
        <v>-1255611.7247283151</v>
      </c>
      <c r="T62" s="57">
        <f t="shared" si="42"/>
        <v>-134982.23515675802</v>
      </c>
      <c r="U62" s="109">
        <f t="shared" si="34"/>
        <v>-5.3524021101417046E-2</v>
      </c>
      <c r="V62" s="29">
        <v>0</v>
      </c>
      <c r="W62" s="57">
        <f t="shared" si="35"/>
        <v>35</v>
      </c>
      <c r="X62" s="57">
        <v>0</v>
      </c>
      <c r="Y62" s="57">
        <f t="shared" si="36"/>
        <v>0</v>
      </c>
      <c r="Z62" s="57">
        <f t="shared" si="37"/>
        <v>0</v>
      </c>
      <c r="AA62" s="57">
        <v>0</v>
      </c>
      <c r="AB62" s="57">
        <v>0</v>
      </c>
      <c r="AC62" s="57">
        <f t="shared" si="23"/>
        <v>0</v>
      </c>
      <c r="AD62" s="57">
        <f t="shared" si="23"/>
        <v>0</v>
      </c>
      <c r="AE62" s="57">
        <f t="shared" si="24"/>
        <v>-1255611.7247283151</v>
      </c>
      <c r="AF62" s="57">
        <f t="shared" si="25"/>
        <v>0</v>
      </c>
      <c r="AG62" s="57">
        <f t="shared" si="26"/>
        <v>1255611.7247283151</v>
      </c>
      <c r="AH62" s="57">
        <f t="shared" si="38"/>
        <v>94014556.694337204</v>
      </c>
      <c r="AI62" s="110">
        <f t="shared" si="27"/>
        <v>0</v>
      </c>
      <c r="AJ62" s="57"/>
      <c r="AK62" s="57"/>
      <c r="AL62" s="57">
        <f t="shared" si="28"/>
        <v>-1255611.7247283151</v>
      </c>
      <c r="AM62" s="57"/>
      <c r="AN62" s="57">
        <f t="shared" si="39"/>
        <v>-14867999.999999996</v>
      </c>
      <c r="AO62" s="57"/>
      <c r="AP62" s="109"/>
      <c r="AQ62" s="109"/>
      <c r="AR62" s="57"/>
      <c r="AS62" s="57"/>
      <c r="AT62" s="57"/>
      <c r="AU62" s="57"/>
      <c r="AV62" s="57"/>
      <c r="AW62" s="57"/>
      <c r="AX62" s="57"/>
      <c r="AY62" s="57"/>
      <c r="AZ62" s="57"/>
      <c r="BA62" s="57"/>
      <c r="BB62" s="57"/>
      <c r="BC62" s="57"/>
      <c r="BD62" s="57"/>
      <c r="BE62" s="57"/>
      <c r="BF62" s="57"/>
      <c r="BG62" s="57"/>
    </row>
    <row r="63" spans="1:59" s="19" customFormat="1">
      <c r="A63" s="45">
        <v>36</v>
      </c>
      <c r="B63" s="45">
        <f>(IF(A63&gt;=$D$9+1,0,(((Summary!$D$6*(((1+Summary!$D$10)^A63)-((1+Summary!$D$10)^A62))))*SUM(#REF!)/Summary!$D$6)+(#REF!*Summary!$H$6)*(#REF!/#REF!)))</f>
        <v>0</v>
      </c>
      <c r="C63" s="123">
        <f t="shared" si="30"/>
        <v>0</v>
      </c>
      <c r="D63" s="45">
        <f t="shared" si="12"/>
        <v>-9664200.0000000037</v>
      </c>
      <c r="E63" s="45">
        <f t="shared" si="13"/>
        <v>180420601</v>
      </c>
      <c r="F63" s="45">
        <f t="shared" si="14"/>
        <v>0</v>
      </c>
      <c r="G63" s="45">
        <f t="shared" si="44"/>
        <v>0</v>
      </c>
      <c r="H63" s="45">
        <f t="shared" si="46"/>
        <v>0</v>
      </c>
      <c r="I63" s="45">
        <f t="shared" si="16"/>
        <v>-9664200.0000000037</v>
      </c>
      <c r="J63" s="45">
        <f t="shared" si="43"/>
        <v>0</v>
      </c>
      <c r="K63" s="45">
        <f t="shared" si="17"/>
        <v>-9664200.0000000037</v>
      </c>
      <c r="L63" s="45">
        <f t="shared" si="31"/>
        <v>-292825.26000000013</v>
      </c>
      <c r="M63" s="45">
        <f t="shared" si="32"/>
        <v>-445519.62000000017</v>
      </c>
      <c r="N63" s="29">
        <f t="shared" si="45"/>
        <v>0</v>
      </c>
      <c r="O63" s="45">
        <f t="shared" si="18"/>
        <v>-223019.99999999994</v>
      </c>
      <c r="P63" s="45">
        <f t="shared" si="19"/>
        <v>-54351.664728314579</v>
      </c>
      <c r="Q63" s="45">
        <f t="shared" si="20"/>
        <v>0</v>
      </c>
      <c r="R63" s="45">
        <f t="shared" si="21"/>
        <v>-239895.18000000017</v>
      </c>
      <c r="S63" s="45">
        <f t="shared" si="22"/>
        <v>-1255611.7247283151</v>
      </c>
      <c r="T63" s="45">
        <f t="shared" si="42"/>
        <v>-126649.34171839613</v>
      </c>
      <c r="U63" s="111">
        <f t="shared" si="34"/>
        <v>-5.3524021101417046E-2</v>
      </c>
      <c r="V63" s="29">
        <v>0</v>
      </c>
      <c r="W63" s="45">
        <v>36</v>
      </c>
      <c r="X63" s="45">
        <v>0</v>
      </c>
      <c r="Y63" s="45">
        <f t="shared" si="36"/>
        <v>0</v>
      </c>
      <c r="Z63" s="45">
        <f t="shared" si="37"/>
        <v>0</v>
      </c>
      <c r="AA63" s="45">
        <v>0</v>
      </c>
      <c r="AB63" s="45">
        <v>0</v>
      </c>
      <c r="AC63" s="45">
        <f t="shared" si="23"/>
        <v>0</v>
      </c>
      <c r="AD63" s="45">
        <f t="shared" si="23"/>
        <v>0</v>
      </c>
      <c r="AE63" s="45">
        <f t="shared" si="24"/>
        <v>-1255611.7247283151</v>
      </c>
      <c r="AF63" s="45">
        <f t="shared" si="25"/>
        <v>0</v>
      </c>
      <c r="AG63" s="45">
        <f t="shared" si="26"/>
        <v>1255611.7247283151</v>
      </c>
      <c r="AH63" s="45">
        <f t="shared" si="38"/>
        <v>95270168.41906552</v>
      </c>
      <c r="AI63" s="112">
        <f t="shared" si="27"/>
        <v>0</v>
      </c>
      <c r="AJ63" s="45"/>
      <c r="AK63" s="45"/>
      <c r="AL63" s="45">
        <f t="shared" si="28"/>
        <v>-1255611.7247283151</v>
      </c>
      <c r="AM63" s="45"/>
      <c r="AN63" s="45">
        <f t="shared" si="39"/>
        <v>-14867999.999999996</v>
      </c>
      <c r="AO63" s="45"/>
      <c r="AP63" s="111"/>
      <c r="AQ63" s="111"/>
      <c r="AR63" s="45"/>
      <c r="AS63" s="45"/>
      <c r="AT63" s="45"/>
      <c r="AU63" s="45"/>
      <c r="AV63" s="45"/>
      <c r="AW63" s="45"/>
      <c r="AX63" s="45"/>
      <c r="AY63" s="45"/>
      <c r="AZ63" s="45"/>
      <c r="BA63" s="45"/>
      <c r="BB63" s="45"/>
      <c r="BC63" s="45"/>
      <c r="BD63" s="45"/>
      <c r="BE63" s="45"/>
      <c r="BF63" s="45"/>
      <c r="BG63" s="45"/>
    </row>
    <row r="64" spans="1:59" s="19" customFormat="1">
      <c r="A64" s="45">
        <f t="shared" ref="A64:A107" si="47">A63+1</f>
        <v>37</v>
      </c>
      <c r="B64" s="45">
        <f>(IF(A64&gt;=$D$9+1,0,(((Summary!$D$6*(((1+Summary!$D$10)^A64)-((1+Summary!$D$10)^A63))))*SUM(#REF!)/Summary!$D$6)+(#REF!*Summary!$H$6)*(#REF!/#REF!)))</f>
        <v>0</v>
      </c>
      <c r="C64" s="123">
        <f t="shared" si="30"/>
        <v>0</v>
      </c>
      <c r="D64" s="45">
        <f t="shared" si="12"/>
        <v>-9664200.0000000037</v>
      </c>
      <c r="E64" s="45">
        <f t="shared" si="13"/>
        <v>180420601</v>
      </c>
      <c r="F64" s="45">
        <f t="shared" si="14"/>
        <v>0</v>
      </c>
      <c r="G64" s="45">
        <f t="shared" si="44"/>
        <v>0</v>
      </c>
      <c r="H64" s="45">
        <f t="shared" si="46"/>
        <v>0</v>
      </c>
      <c r="I64" s="45">
        <f t="shared" si="16"/>
        <v>-9664200.0000000037</v>
      </c>
      <c r="J64" s="45">
        <f t="shared" si="43"/>
        <v>0</v>
      </c>
      <c r="K64" s="45">
        <f t="shared" si="17"/>
        <v>-9664200.0000000037</v>
      </c>
      <c r="L64" s="45">
        <f t="shared" si="31"/>
        <v>-292825.26000000013</v>
      </c>
      <c r="M64" s="45">
        <f t="shared" si="32"/>
        <v>-445519.62000000017</v>
      </c>
      <c r="N64" s="29">
        <f t="shared" si="45"/>
        <v>0</v>
      </c>
      <c r="O64" s="45">
        <f t="shared" si="18"/>
        <v>-223019.99999999994</v>
      </c>
      <c r="P64" s="45">
        <f t="shared" si="19"/>
        <v>-54351.664728314579</v>
      </c>
      <c r="Q64" s="45">
        <f t="shared" si="20"/>
        <v>0</v>
      </c>
      <c r="R64" s="45">
        <f t="shared" si="21"/>
        <v>-239895.18000000017</v>
      </c>
      <c r="S64" s="45">
        <f t="shared" si="22"/>
        <v>-1255611.7247283151</v>
      </c>
      <c r="T64" s="45">
        <f t="shared" si="42"/>
        <v>-118830.86495845459</v>
      </c>
      <c r="U64" s="111">
        <f t="shared" si="34"/>
        <v>-5.3524021101417046E-2</v>
      </c>
      <c r="V64" s="29">
        <v>0</v>
      </c>
      <c r="W64" s="45">
        <f t="shared" ref="W64:W77" si="48">W63+1</f>
        <v>37</v>
      </c>
      <c r="X64" s="45">
        <v>0</v>
      </c>
      <c r="Y64" s="45">
        <f t="shared" si="36"/>
        <v>0</v>
      </c>
      <c r="Z64" s="45">
        <f t="shared" si="37"/>
        <v>0</v>
      </c>
      <c r="AA64" s="45">
        <v>0</v>
      </c>
      <c r="AB64" s="45">
        <v>0</v>
      </c>
      <c r="AC64" s="45">
        <f t="shared" si="23"/>
        <v>0</v>
      </c>
      <c r="AD64" s="45">
        <f t="shared" si="23"/>
        <v>0</v>
      </c>
      <c r="AE64" s="45">
        <f t="shared" si="24"/>
        <v>-1255611.7247283151</v>
      </c>
      <c r="AF64" s="45">
        <f t="shared" si="25"/>
        <v>0</v>
      </c>
      <c r="AG64" s="45">
        <f t="shared" si="26"/>
        <v>1255611.7247283151</v>
      </c>
      <c r="AH64" s="45">
        <f t="shared" si="38"/>
        <v>96525780.143793836</v>
      </c>
      <c r="AI64" s="112">
        <f t="shared" si="27"/>
        <v>0</v>
      </c>
      <c r="AJ64" s="45"/>
      <c r="AK64" s="45"/>
      <c r="AL64" s="45">
        <f t="shared" si="28"/>
        <v>-1255611.7247283151</v>
      </c>
      <c r="AM64" s="45"/>
      <c r="AN64" s="45">
        <f t="shared" si="39"/>
        <v>-14867999.999999996</v>
      </c>
      <c r="AO64" s="45"/>
      <c r="AP64" s="111"/>
      <c r="AQ64" s="111"/>
      <c r="AR64" s="45"/>
      <c r="AS64" s="45"/>
      <c r="AT64" s="45"/>
      <c r="AU64" s="45"/>
      <c r="AV64" s="45"/>
      <c r="AW64" s="45"/>
      <c r="AX64" s="45"/>
      <c r="AY64" s="45"/>
      <c r="AZ64" s="45"/>
      <c r="BA64" s="45"/>
      <c r="BB64" s="45"/>
      <c r="BC64" s="45"/>
      <c r="BD64" s="45"/>
      <c r="BE64" s="45"/>
      <c r="BF64" s="45"/>
      <c r="BG64" s="45"/>
    </row>
    <row r="65" spans="1:59" s="19" customFormat="1">
      <c r="A65" s="45">
        <f t="shared" si="47"/>
        <v>38</v>
      </c>
      <c r="B65" s="45">
        <f>(IF(A65&gt;=$D$9+1,0,(((Summary!$D$6*(((1+Summary!$D$10)^A65)-((1+Summary!$D$10)^A64))))*SUM(#REF!)/Summary!$D$6)+(#REF!*Summary!$H$6)*(#REF!/#REF!)))</f>
        <v>0</v>
      </c>
      <c r="C65" s="123">
        <f t="shared" si="30"/>
        <v>0</v>
      </c>
      <c r="D65" s="45">
        <f t="shared" si="12"/>
        <v>-9664200.0000000037</v>
      </c>
      <c r="E65" s="45">
        <f t="shared" si="13"/>
        <v>180420601</v>
      </c>
      <c r="F65" s="45">
        <f t="shared" si="14"/>
        <v>0</v>
      </c>
      <c r="G65" s="45">
        <f t="shared" si="44"/>
        <v>0</v>
      </c>
      <c r="H65" s="45">
        <f t="shared" si="46"/>
        <v>0</v>
      </c>
      <c r="I65" s="45">
        <f t="shared" si="16"/>
        <v>-9664200.0000000037</v>
      </c>
      <c r="J65" s="45">
        <f t="shared" si="43"/>
        <v>0</v>
      </c>
      <c r="K65" s="45">
        <f t="shared" si="17"/>
        <v>-9664200.0000000037</v>
      </c>
      <c r="L65" s="45">
        <f t="shared" si="31"/>
        <v>-292825.26000000013</v>
      </c>
      <c r="M65" s="45">
        <f t="shared" si="32"/>
        <v>-445519.62000000017</v>
      </c>
      <c r="N65" s="29">
        <f t="shared" si="45"/>
        <v>0</v>
      </c>
      <c r="O65" s="45">
        <f t="shared" si="18"/>
        <v>-223019.99999999994</v>
      </c>
      <c r="P65" s="45">
        <f t="shared" si="19"/>
        <v>-54351.664728314579</v>
      </c>
      <c r="Q65" s="45">
        <f t="shared" si="20"/>
        <v>0</v>
      </c>
      <c r="R65" s="45">
        <f t="shared" si="21"/>
        <v>-239895.18000000017</v>
      </c>
      <c r="S65" s="45">
        <f t="shared" si="22"/>
        <v>-1255611.7247283151</v>
      </c>
      <c r="T65" s="45">
        <f t="shared" si="42"/>
        <v>-111495.04825829975</v>
      </c>
      <c r="U65" s="111">
        <f t="shared" si="34"/>
        <v>-5.3524021101417046E-2</v>
      </c>
      <c r="V65" s="29">
        <v>0</v>
      </c>
      <c r="W65" s="45">
        <f t="shared" si="48"/>
        <v>38</v>
      </c>
      <c r="X65" s="45">
        <v>0</v>
      </c>
      <c r="Y65" s="45">
        <f t="shared" si="36"/>
        <v>0</v>
      </c>
      <c r="Z65" s="45">
        <f t="shared" si="37"/>
        <v>0</v>
      </c>
      <c r="AA65" s="45">
        <v>0</v>
      </c>
      <c r="AB65" s="45">
        <v>0</v>
      </c>
      <c r="AC65" s="45">
        <f t="shared" si="23"/>
        <v>0</v>
      </c>
      <c r="AD65" s="45">
        <f t="shared" si="23"/>
        <v>0</v>
      </c>
      <c r="AE65" s="45">
        <f t="shared" si="24"/>
        <v>-1255611.7247283151</v>
      </c>
      <c r="AF65" s="45">
        <f t="shared" si="25"/>
        <v>0</v>
      </c>
      <c r="AG65" s="45">
        <f t="shared" si="26"/>
        <v>1255611.7247283151</v>
      </c>
      <c r="AH65" s="45">
        <f t="shared" si="38"/>
        <v>97781391.868522152</v>
      </c>
      <c r="AI65" s="112">
        <f t="shared" si="27"/>
        <v>0</v>
      </c>
      <c r="AJ65" s="45"/>
      <c r="AK65" s="45"/>
      <c r="AL65" s="45">
        <f t="shared" si="28"/>
        <v>-1255611.7247283151</v>
      </c>
      <c r="AM65" s="45"/>
      <c r="AN65" s="45">
        <f t="shared" si="39"/>
        <v>-14867999.999999996</v>
      </c>
      <c r="AO65" s="45"/>
      <c r="AP65" s="111"/>
      <c r="AQ65" s="111"/>
      <c r="AR65" s="45"/>
      <c r="AS65" s="45"/>
      <c r="AT65" s="45"/>
      <c r="AU65" s="45"/>
      <c r="AV65" s="45"/>
      <c r="AW65" s="45"/>
      <c r="AX65" s="45"/>
      <c r="AY65" s="45"/>
      <c r="AZ65" s="45"/>
      <c r="BA65" s="45"/>
      <c r="BB65" s="45"/>
      <c r="BC65" s="45"/>
      <c r="BD65" s="45"/>
      <c r="BE65" s="45"/>
      <c r="BF65" s="45"/>
      <c r="BG65" s="45"/>
    </row>
    <row r="66" spans="1:59" s="19" customFormat="1">
      <c r="A66" s="45">
        <f t="shared" si="47"/>
        <v>39</v>
      </c>
      <c r="B66" s="45">
        <f>(IF(A66&gt;=$D$9+1,0,(((Summary!$D$6*(((1+Summary!$D$10)^A66)-((1+Summary!$D$10)^A65))))*SUM(#REF!)/Summary!$D$6)+(#REF!*Summary!$H$6)*(#REF!/#REF!)))</f>
        <v>0</v>
      </c>
      <c r="C66" s="123">
        <f t="shared" si="30"/>
        <v>0</v>
      </c>
      <c r="D66" s="45">
        <f t="shared" si="12"/>
        <v>-9664200.0000000037</v>
      </c>
      <c r="E66" s="45">
        <f t="shared" si="13"/>
        <v>180420601</v>
      </c>
      <c r="F66" s="45">
        <f t="shared" si="14"/>
        <v>0</v>
      </c>
      <c r="G66" s="45">
        <f t="shared" si="44"/>
        <v>0</v>
      </c>
      <c r="H66" s="45">
        <f t="shared" si="46"/>
        <v>0</v>
      </c>
      <c r="I66" s="45">
        <f t="shared" si="16"/>
        <v>-9664200.0000000037</v>
      </c>
      <c r="J66" s="45">
        <f t="shared" si="43"/>
        <v>0</v>
      </c>
      <c r="K66" s="45">
        <f t="shared" si="17"/>
        <v>-9664200.0000000037</v>
      </c>
      <c r="L66" s="45">
        <f t="shared" si="31"/>
        <v>-292825.26000000013</v>
      </c>
      <c r="M66" s="45">
        <f t="shared" si="32"/>
        <v>-445519.62000000017</v>
      </c>
      <c r="N66" s="29">
        <f t="shared" si="45"/>
        <v>0</v>
      </c>
      <c r="O66" s="45">
        <f t="shared" si="18"/>
        <v>-223019.99999999994</v>
      </c>
      <c r="P66" s="45">
        <f t="shared" si="19"/>
        <v>-54351.664728314579</v>
      </c>
      <c r="Q66" s="45">
        <f t="shared" si="20"/>
        <v>0</v>
      </c>
      <c r="R66" s="45">
        <f t="shared" si="21"/>
        <v>-239895.18000000017</v>
      </c>
      <c r="S66" s="45">
        <f t="shared" si="22"/>
        <v>-1255611.7247283151</v>
      </c>
      <c r="T66" s="45">
        <f t="shared" si="42"/>
        <v>-104612.09543889749</v>
      </c>
      <c r="U66" s="111">
        <f t="shared" si="34"/>
        <v>-5.3524021101417046E-2</v>
      </c>
      <c r="V66" s="29">
        <v>0</v>
      </c>
      <c r="W66" s="45">
        <f t="shared" si="48"/>
        <v>39</v>
      </c>
      <c r="X66" s="45">
        <v>0</v>
      </c>
      <c r="Y66" s="45">
        <f t="shared" si="36"/>
        <v>0</v>
      </c>
      <c r="Z66" s="45">
        <f t="shared" si="37"/>
        <v>0</v>
      </c>
      <c r="AA66" s="45">
        <v>0</v>
      </c>
      <c r="AB66" s="45">
        <v>0</v>
      </c>
      <c r="AC66" s="45">
        <f t="shared" si="23"/>
        <v>0</v>
      </c>
      <c r="AD66" s="45">
        <f t="shared" si="23"/>
        <v>0</v>
      </c>
      <c r="AE66" s="45">
        <f t="shared" si="24"/>
        <v>-1255611.7247283151</v>
      </c>
      <c r="AF66" s="45">
        <f t="shared" si="25"/>
        <v>0</v>
      </c>
      <c r="AG66" s="45">
        <f t="shared" si="26"/>
        <v>1255611.7247283151</v>
      </c>
      <c r="AH66" s="45">
        <f t="shared" si="38"/>
        <v>99037003.593250468</v>
      </c>
      <c r="AI66" s="112">
        <f t="shared" si="27"/>
        <v>0</v>
      </c>
      <c r="AJ66" s="45"/>
      <c r="AK66" s="45"/>
      <c r="AL66" s="45">
        <f t="shared" si="28"/>
        <v>-1255611.7247283151</v>
      </c>
      <c r="AM66" s="45"/>
      <c r="AN66" s="45">
        <f t="shared" si="39"/>
        <v>-14867999.999999996</v>
      </c>
      <c r="AO66" s="45"/>
      <c r="AP66" s="111"/>
      <c r="AQ66" s="111"/>
      <c r="AR66" s="45"/>
      <c r="AS66" s="45"/>
      <c r="AT66" s="45"/>
      <c r="AU66" s="45"/>
      <c r="AV66" s="45"/>
      <c r="AW66" s="45"/>
      <c r="AX66" s="45"/>
      <c r="AY66" s="45"/>
      <c r="AZ66" s="45"/>
      <c r="BA66" s="45"/>
      <c r="BB66" s="45"/>
      <c r="BC66" s="45"/>
      <c r="BD66" s="45"/>
      <c r="BE66" s="45"/>
      <c r="BF66" s="45"/>
      <c r="BG66" s="45"/>
    </row>
    <row r="67" spans="1:59" s="69" customFormat="1">
      <c r="A67" s="57">
        <f t="shared" si="47"/>
        <v>40</v>
      </c>
      <c r="B67" s="57">
        <f>(IF(A67&gt;=$D$9+1,0,(((Summary!$D$6*(((1+Summary!$D$10)^A67)-((1+Summary!$D$10)^A66))))*SUM(#REF!)/Summary!$D$6)+(#REF!*Summary!$H$6)*(#REF!/#REF!)))</f>
        <v>0</v>
      </c>
      <c r="C67" s="124">
        <f t="shared" si="30"/>
        <v>0</v>
      </c>
      <c r="D67" s="57">
        <f t="shared" si="12"/>
        <v>-9664200.0000000037</v>
      </c>
      <c r="E67" s="57">
        <f t="shared" si="13"/>
        <v>180420601</v>
      </c>
      <c r="F67" s="57">
        <f t="shared" si="14"/>
        <v>0</v>
      </c>
      <c r="G67" s="57">
        <f t="shared" si="44"/>
        <v>0</v>
      </c>
      <c r="H67" s="57">
        <f t="shared" si="46"/>
        <v>0</v>
      </c>
      <c r="I67" s="57">
        <f t="shared" si="16"/>
        <v>-9664200.0000000037</v>
      </c>
      <c r="J67" s="57">
        <f t="shared" si="43"/>
        <v>0</v>
      </c>
      <c r="K67" s="57">
        <f t="shared" si="17"/>
        <v>-9664200.0000000037</v>
      </c>
      <c r="L67" s="57">
        <f t="shared" si="31"/>
        <v>-292825.26000000013</v>
      </c>
      <c r="M67" s="57">
        <f t="shared" si="32"/>
        <v>-445519.62000000017</v>
      </c>
      <c r="N67" s="57">
        <f t="shared" si="45"/>
        <v>0</v>
      </c>
      <c r="O67" s="57">
        <f t="shared" si="18"/>
        <v>-223019.99999999994</v>
      </c>
      <c r="P67" s="57">
        <f t="shared" si="19"/>
        <v>-54351.664728314579</v>
      </c>
      <c r="Q67" s="57">
        <f t="shared" si="20"/>
        <v>0</v>
      </c>
      <c r="R67" s="57">
        <f t="shared" si="21"/>
        <v>-239895.18000000017</v>
      </c>
      <c r="S67" s="57">
        <f t="shared" si="22"/>
        <v>-1255611.7247283151</v>
      </c>
      <c r="T67" s="57">
        <f t="shared" si="42"/>
        <v>-98154.049736485424</v>
      </c>
      <c r="U67" s="109">
        <f t="shared" si="34"/>
        <v>-5.3524021101417046E-2</v>
      </c>
      <c r="V67" s="29">
        <v>0</v>
      </c>
      <c r="W67" s="57">
        <f t="shared" si="48"/>
        <v>40</v>
      </c>
      <c r="X67" s="57">
        <v>0</v>
      </c>
      <c r="Y67" s="57">
        <f t="shared" si="36"/>
        <v>0</v>
      </c>
      <c r="Z67" s="57">
        <f t="shared" si="37"/>
        <v>0</v>
      </c>
      <c r="AA67" s="57">
        <v>0</v>
      </c>
      <c r="AB67" s="57">
        <v>0</v>
      </c>
      <c r="AC67" s="57">
        <f t="shared" si="23"/>
        <v>0</v>
      </c>
      <c r="AD67" s="57">
        <f t="shared" si="23"/>
        <v>0</v>
      </c>
      <c r="AE67" s="57">
        <f t="shared" si="24"/>
        <v>-1255611.7247283151</v>
      </c>
      <c r="AF67" s="57">
        <f t="shared" si="25"/>
        <v>0</v>
      </c>
      <c r="AG67" s="57">
        <f t="shared" si="26"/>
        <v>1255611.7247283151</v>
      </c>
      <c r="AH67" s="57">
        <f t="shared" si="38"/>
        <v>100292615.31797878</v>
      </c>
      <c r="AI67" s="110">
        <f t="shared" si="27"/>
        <v>0</v>
      </c>
      <c r="AJ67" s="57"/>
      <c r="AK67" s="57"/>
      <c r="AL67" s="57">
        <f t="shared" si="28"/>
        <v>-1255611.7247283151</v>
      </c>
      <c r="AM67" s="57"/>
      <c r="AN67" s="57">
        <f t="shared" si="39"/>
        <v>-14867999.999999996</v>
      </c>
      <c r="AO67" s="57"/>
      <c r="AP67" s="109"/>
      <c r="AQ67" s="109"/>
      <c r="AR67" s="57"/>
      <c r="AS67" s="57"/>
      <c r="AT67" s="57"/>
      <c r="AU67" s="57"/>
      <c r="AV67" s="57"/>
      <c r="AW67" s="57"/>
      <c r="AX67" s="57"/>
      <c r="AY67" s="57"/>
      <c r="AZ67" s="57"/>
      <c r="BA67" s="57"/>
      <c r="BB67" s="57"/>
      <c r="BC67" s="57"/>
      <c r="BD67" s="57"/>
      <c r="BE67" s="57"/>
      <c r="BF67" s="57"/>
      <c r="BG67" s="57"/>
    </row>
    <row r="68" spans="1:59" s="19" customFormat="1">
      <c r="A68" s="45">
        <f t="shared" si="47"/>
        <v>41</v>
      </c>
      <c r="B68" s="45">
        <f>(IF(A68&gt;=$D$9+1,0,(((Summary!$D$6*(((1+Summary!$D$10)^A68)-((1+Summary!$D$10)^A67))))*SUM(#REF!)/Summary!$D$6)+(#REF!*Summary!$H$6)*(#REF!/#REF!)))</f>
        <v>0</v>
      </c>
      <c r="C68" s="123">
        <f t="shared" si="30"/>
        <v>0</v>
      </c>
      <c r="D68" s="45">
        <f t="shared" si="12"/>
        <v>-9664200.0000000037</v>
      </c>
      <c r="E68" s="45">
        <f t="shared" si="13"/>
        <v>180420601</v>
      </c>
      <c r="F68" s="45">
        <f t="shared" si="14"/>
        <v>0</v>
      </c>
      <c r="G68" s="45">
        <f t="shared" si="44"/>
        <v>0</v>
      </c>
      <c r="H68" s="45">
        <f t="shared" si="46"/>
        <v>0</v>
      </c>
      <c r="I68" s="45">
        <f t="shared" si="16"/>
        <v>-9664200.0000000037</v>
      </c>
      <c r="J68" s="45">
        <f t="shared" si="43"/>
        <v>0</v>
      </c>
      <c r="K68" s="45">
        <f t="shared" si="17"/>
        <v>-9664200.0000000037</v>
      </c>
      <c r="L68" s="45">
        <f t="shared" si="31"/>
        <v>-292825.26000000013</v>
      </c>
      <c r="M68" s="45">
        <f t="shared" si="32"/>
        <v>-445519.62000000017</v>
      </c>
      <c r="N68" s="29">
        <f t="shared" si="45"/>
        <v>0</v>
      </c>
      <c r="O68" s="45">
        <f t="shared" si="18"/>
        <v>-223019.99999999994</v>
      </c>
      <c r="P68" s="45">
        <f t="shared" si="19"/>
        <v>-54351.664728314579</v>
      </c>
      <c r="Q68" s="45">
        <f t="shared" si="20"/>
        <v>0</v>
      </c>
      <c r="R68" s="45">
        <f t="shared" si="21"/>
        <v>-239895.18000000017</v>
      </c>
      <c r="S68" s="45">
        <f t="shared" si="22"/>
        <v>-1255611.7247283151</v>
      </c>
      <c r="T68" s="45">
        <f t="shared" si="42"/>
        <v>-92094.68024947145</v>
      </c>
      <c r="U68" s="111">
        <f t="shared" si="34"/>
        <v>-5.3524021101417046E-2</v>
      </c>
      <c r="V68" s="29">
        <v>0</v>
      </c>
      <c r="W68" s="45">
        <f t="shared" si="48"/>
        <v>41</v>
      </c>
      <c r="X68" s="45">
        <v>0</v>
      </c>
      <c r="Y68" s="45">
        <f t="shared" si="36"/>
        <v>0</v>
      </c>
      <c r="Z68" s="45">
        <f t="shared" si="37"/>
        <v>0</v>
      </c>
      <c r="AA68" s="45">
        <v>0</v>
      </c>
      <c r="AB68" s="45">
        <v>0</v>
      </c>
      <c r="AC68" s="45">
        <f t="shared" si="23"/>
        <v>0</v>
      </c>
      <c r="AD68" s="45">
        <f t="shared" si="23"/>
        <v>0</v>
      </c>
      <c r="AE68" s="45">
        <f t="shared" si="24"/>
        <v>-1255611.7247283151</v>
      </c>
      <c r="AF68" s="45">
        <f t="shared" si="25"/>
        <v>0</v>
      </c>
      <c r="AG68" s="45">
        <f t="shared" si="26"/>
        <v>1255611.7247283151</v>
      </c>
      <c r="AH68" s="45">
        <f t="shared" si="38"/>
        <v>101548227.0427071</v>
      </c>
      <c r="AI68" s="112">
        <f t="shared" si="27"/>
        <v>0</v>
      </c>
      <c r="AJ68" s="45"/>
      <c r="AK68" s="45"/>
      <c r="AL68" s="45">
        <f t="shared" si="28"/>
        <v>-1255611.7247283151</v>
      </c>
      <c r="AM68" s="45"/>
      <c r="AN68" s="45">
        <f t="shared" si="39"/>
        <v>-14867999.999999996</v>
      </c>
      <c r="AO68" s="45"/>
      <c r="AP68" s="111"/>
      <c r="AQ68" s="111"/>
      <c r="AR68" s="45"/>
      <c r="AS68" s="45"/>
      <c r="AT68" s="45"/>
      <c r="AU68" s="45"/>
      <c r="AV68" s="45"/>
      <c r="AW68" s="45"/>
      <c r="AX68" s="45"/>
      <c r="AY68" s="45"/>
      <c r="AZ68" s="45"/>
      <c r="BA68" s="45"/>
      <c r="BB68" s="45"/>
      <c r="BC68" s="45"/>
      <c r="BD68" s="45"/>
      <c r="BE68" s="45"/>
      <c r="BF68" s="45"/>
      <c r="BG68" s="45"/>
    </row>
    <row r="69" spans="1:59" s="19" customFormat="1">
      <c r="A69" s="45">
        <f t="shared" si="47"/>
        <v>42</v>
      </c>
      <c r="B69" s="45">
        <f>(IF(A69&gt;=$D$9+1,0,(((Summary!$D$6*(((1+Summary!$D$10)^A69)-((1+Summary!$D$10)^A68))))*SUM(#REF!)/Summary!$D$6)+(#REF!*Summary!$H$6)*(#REF!/#REF!)))</f>
        <v>0</v>
      </c>
      <c r="C69" s="123">
        <f t="shared" si="30"/>
        <v>0</v>
      </c>
      <c r="D69" s="45">
        <f t="shared" si="12"/>
        <v>-9664200.0000000037</v>
      </c>
      <c r="E69" s="45">
        <f t="shared" si="13"/>
        <v>180420601</v>
      </c>
      <c r="F69" s="45">
        <f t="shared" si="14"/>
        <v>0</v>
      </c>
      <c r="G69" s="45">
        <f t="shared" si="44"/>
        <v>0</v>
      </c>
      <c r="H69" s="45">
        <f t="shared" si="46"/>
        <v>0</v>
      </c>
      <c r="I69" s="45">
        <f t="shared" si="16"/>
        <v>-9664200.0000000037</v>
      </c>
      <c r="J69" s="45">
        <f t="shared" si="43"/>
        <v>0</v>
      </c>
      <c r="K69" s="45">
        <f t="shared" si="17"/>
        <v>-9664200.0000000037</v>
      </c>
      <c r="L69" s="45">
        <f t="shared" si="31"/>
        <v>-292825.26000000013</v>
      </c>
      <c r="M69" s="45">
        <f t="shared" si="32"/>
        <v>-445519.62000000017</v>
      </c>
      <c r="N69" s="29">
        <f t="shared" si="45"/>
        <v>0</v>
      </c>
      <c r="O69" s="45">
        <f t="shared" si="18"/>
        <v>-223019.99999999994</v>
      </c>
      <c r="P69" s="45">
        <f t="shared" si="19"/>
        <v>-54351.664728314579</v>
      </c>
      <c r="Q69" s="45">
        <f t="shared" si="20"/>
        <v>0</v>
      </c>
      <c r="R69" s="45">
        <f t="shared" si="21"/>
        <v>-239895.18000000017</v>
      </c>
      <c r="S69" s="45">
        <f t="shared" si="22"/>
        <v>-1255611.7247283151</v>
      </c>
      <c r="T69" s="45">
        <f t="shared" si="42"/>
        <v>-86409.375395335344</v>
      </c>
      <c r="U69" s="111">
        <f t="shared" si="34"/>
        <v>-5.3524021101417046E-2</v>
      </c>
      <c r="V69" s="29">
        <v>0</v>
      </c>
      <c r="W69" s="45">
        <f t="shared" si="48"/>
        <v>42</v>
      </c>
      <c r="X69" s="45">
        <v>0</v>
      </c>
      <c r="Y69" s="45">
        <f t="shared" si="36"/>
        <v>0</v>
      </c>
      <c r="Z69" s="45">
        <f t="shared" si="37"/>
        <v>0</v>
      </c>
      <c r="AA69" s="45">
        <v>0</v>
      </c>
      <c r="AB69" s="45">
        <v>0</v>
      </c>
      <c r="AC69" s="45">
        <f t="shared" si="23"/>
        <v>0</v>
      </c>
      <c r="AD69" s="45">
        <f t="shared" si="23"/>
        <v>0</v>
      </c>
      <c r="AE69" s="45">
        <f t="shared" si="24"/>
        <v>-1255611.7247283151</v>
      </c>
      <c r="AF69" s="45">
        <f t="shared" si="25"/>
        <v>0</v>
      </c>
      <c r="AG69" s="45">
        <f t="shared" si="26"/>
        <v>1255611.7247283151</v>
      </c>
      <c r="AH69" s="45">
        <f t="shared" si="38"/>
        <v>102803838.76743542</v>
      </c>
      <c r="AI69" s="112">
        <f t="shared" si="27"/>
        <v>0</v>
      </c>
      <c r="AJ69" s="45"/>
      <c r="AK69" s="45"/>
      <c r="AL69" s="45">
        <f t="shared" si="28"/>
        <v>-1255611.7247283151</v>
      </c>
      <c r="AM69" s="45"/>
      <c r="AN69" s="45">
        <f t="shared" si="39"/>
        <v>-14867999.999999996</v>
      </c>
      <c r="AO69" s="45"/>
      <c r="AP69" s="111"/>
      <c r="AQ69" s="111"/>
      <c r="AR69" s="45"/>
      <c r="AS69" s="45"/>
      <c r="AT69" s="45"/>
      <c r="AU69" s="45"/>
      <c r="AV69" s="45"/>
      <c r="AW69" s="45"/>
      <c r="AX69" s="45"/>
      <c r="AY69" s="45"/>
      <c r="AZ69" s="45"/>
      <c r="BA69" s="45"/>
      <c r="BB69" s="45"/>
      <c r="BC69" s="45"/>
      <c r="BD69" s="45"/>
      <c r="BE69" s="45"/>
      <c r="BF69" s="45"/>
      <c r="BG69" s="45"/>
    </row>
    <row r="70" spans="1:59" s="19" customFormat="1">
      <c r="A70" s="45">
        <f t="shared" si="47"/>
        <v>43</v>
      </c>
      <c r="B70" s="45">
        <f>(IF(A70&gt;=$D$9+1,0,(((Summary!$D$6*(((1+Summary!$D$10)^A70)-((1+Summary!$D$10)^A69))))*SUM(#REF!)/Summary!$D$6)+(#REF!*Summary!$H$6)*(#REF!/#REF!)))</f>
        <v>0</v>
      </c>
      <c r="C70" s="123">
        <f t="shared" si="30"/>
        <v>0</v>
      </c>
      <c r="D70" s="45">
        <f t="shared" si="12"/>
        <v>-9664200.0000000037</v>
      </c>
      <c r="E70" s="45">
        <f t="shared" si="13"/>
        <v>180420601</v>
      </c>
      <c r="F70" s="45"/>
      <c r="G70" s="45">
        <f t="shared" si="44"/>
        <v>0</v>
      </c>
      <c r="H70" s="45">
        <f t="shared" si="46"/>
        <v>0</v>
      </c>
      <c r="I70" s="45">
        <f t="shared" si="16"/>
        <v>-9664200.0000000037</v>
      </c>
      <c r="J70" s="45">
        <f t="shared" si="43"/>
        <v>0</v>
      </c>
      <c r="K70" s="45">
        <f t="shared" si="17"/>
        <v>-9664200.0000000037</v>
      </c>
      <c r="L70" s="45">
        <f t="shared" si="31"/>
        <v>-292825.26000000013</v>
      </c>
      <c r="M70" s="45">
        <f t="shared" si="32"/>
        <v>-445519.62000000017</v>
      </c>
      <c r="N70" s="29">
        <f t="shared" si="45"/>
        <v>0</v>
      </c>
      <c r="O70" s="45">
        <f t="shared" si="18"/>
        <v>-223019.99999999994</v>
      </c>
      <c r="P70" s="45">
        <f t="shared" si="19"/>
        <v>-54351.664728314579</v>
      </c>
      <c r="Q70" s="45">
        <f t="shared" si="20"/>
        <v>0</v>
      </c>
      <c r="R70" s="45">
        <f t="shared" si="21"/>
        <v>-239895.18000000017</v>
      </c>
      <c r="S70" s="45">
        <f t="shared" si="22"/>
        <v>-1255611.7247283151</v>
      </c>
      <c r="T70" s="45">
        <f t="shared" si="42"/>
        <v>-81075.042944783316</v>
      </c>
      <c r="U70" s="111">
        <f t="shared" si="34"/>
        <v>-5.3524021101417046E-2</v>
      </c>
      <c r="V70" s="29">
        <v>0</v>
      </c>
      <c r="W70" s="45">
        <f t="shared" si="48"/>
        <v>43</v>
      </c>
      <c r="X70" s="45">
        <v>0</v>
      </c>
      <c r="Y70" s="45">
        <f t="shared" si="36"/>
        <v>0</v>
      </c>
      <c r="Z70" s="45">
        <f t="shared" si="37"/>
        <v>0</v>
      </c>
      <c r="AA70" s="45">
        <v>0</v>
      </c>
      <c r="AB70" s="45">
        <v>0</v>
      </c>
      <c r="AC70" s="45">
        <f t="shared" si="23"/>
        <v>0</v>
      </c>
      <c r="AD70" s="45">
        <f t="shared" si="23"/>
        <v>0</v>
      </c>
      <c r="AE70" s="45">
        <f t="shared" si="24"/>
        <v>-1255611.7247283151</v>
      </c>
      <c r="AF70" s="45">
        <f t="shared" si="25"/>
        <v>0</v>
      </c>
      <c r="AG70" s="45">
        <f t="shared" si="26"/>
        <v>1255611.7247283151</v>
      </c>
      <c r="AH70" s="45">
        <f t="shared" si="38"/>
        <v>104059450.49216373</v>
      </c>
      <c r="AI70" s="112">
        <f t="shared" si="27"/>
        <v>0</v>
      </c>
      <c r="AJ70" s="45"/>
      <c r="AK70" s="45"/>
      <c r="AL70" s="45">
        <f t="shared" si="28"/>
        <v>-1255611.7247283151</v>
      </c>
      <c r="AM70" s="45"/>
      <c r="AN70" s="45">
        <f t="shared" si="39"/>
        <v>-14867999.999999996</v>
      </c>
      <c r="AO70" s="45"/>
      <c r="AP70" s="111"/>
      <c r="AQ70" s="111"/>
      <c r="AR70" s="45"/>
      <c r="AS70" s="45"/>
      <c r="AT70" s="45"/>
      <c r="AU70" s="45"/>
      <c r="AV70" s="45"/>
      <c r="AW70" s="45"/>
      <c r="AX70" s="45"/>
      <c r="AY70" s="45"/>
      <c r="AZ70" s="45"/>
      <c r="BA70" s="45"/>
      <c r="BB70" s="45"/>
      <c r="BC70" s="45"/>
      <c r="BD70" s="45"/>
      <c r="BE70" s="45"/>
      <c r="BF70" s="45"/>
      <c r="BG70" s="45"/>
    </row>
    <row r="71" spans="1:59" s="19" customFormat="1">
      <c r="A71" s="45">
        <f t="shared" si="47"/>
        <v>44</v>
      </c>
      <c r="B71" s="45">
        <f>(IF(A71&gt;=$D$9+1,0,(((Summary!$D$6*(((1+Summary!$D$10)^A71)-((1+Summary!$D$10)^A70))))*SUM(#REF!)/Summary!$D$6)+(#REF!*Summary!$H$6)*(#REF!/#REF!)))</f>
        <v>0</v>
      </c>
      <c r="C71" s="123">
        <f t="shared" si="30"/>
        <v>0</v>
      </c>
      <c r="D71" s="45">
        <f t="shared" si="12"/>
        <v>-9664200.0000000037</v>
      </c>
      <c r="E71" s="45">
        <f t="shared" si="13"/>
        <v>180420601</v>
      </c>
      <c r="F71" s="45"/>
      <c r="G71" s="45">
        <f t="shared" si="44"/>
        <v>0</v>
      </c>
      <c r="H71" s="45">
        <f t="shared" si="46"/>
        <v>0</v>
      </c>
      <c r="I71" s="45">
        <f t="shared" si="16"/>
        <v>-9664200.0000000037</v>
      </c>
      <c r="J71" s="45">
        <f t="shared" si="43"/>
        <v>0</v>
      </c>
      <c r="K71" s="45">
        <f t="shared" si="17"/>
        <v>-9664200.0000000037</v>
      </c>
      <c r="L71" s="45">
        <f t="shared" si="31"/>
        <v>-292825.26000000013</v>
      </c>
      <c r="M71" s="45">
        <f t="shared" si="32"/>
        <v>-445519.62000000017</v>
      </c>
      <c r="N71" s="29">
        <f t="shared" si="45"/>
        <v>0</v>
      </c>
      <c r="O71" s="45">
        <f t="shared" si="18"/>
        <v>-223019.99999999994</v>
      </c>
      <c r="P71" s="45">
        <f t="shared" si="19"/>
        <v>-54351.664728314579</v>
      </c>
      <c r="Q71" s="45">
        <f t="shared" si="20"/>
        <v>0</v>
      </c>
      <c r="R71" s="45">
        <f t="shared" si="21"/>
        <v>-239895.18000000017</v>
      </c>
      <c r="S71" s="45">
        <f t="shared" si="22"/>
        <v>-1255611.7247283151</v>
      </c>
      <c r="T71" s="45">
        <f t="shared" si="42"/>
        <v>-76070.016227119966</v>
      </c>
      <c r="U71" s="111">
        <f t="shared" si="34"/>
        <v>-5.3524021101417046E-2</v>
      </c>
      <c r="V71" s="29">
        <v>0</v>
      </c>
      <c r="W71" s="45">
        <f t="shared" si="48"/>
        <v>44</v>
      </c>
      <c r="X71" s="45">
        <v>0</v>
      </c>
      <c r="Y71" s="45">
        <f t="shared" si="36"/>
        <v>0</v>
      </c>
      <c r="Z71" s="45">
        <f t="shared" si="37"/>
        <v>0</v>
      </c>
      <c r="AA71" s="45">
        <v>0</v>
      </c>
      <c r="AB71" s="45">
        <v>0</v>
      </c>
      <c r="AC71" s="45">
        <f t="shared" si="23"/>
        <v>0</v>
      </c>
      <c r="AD71" s="45">
        <f t="shared" si="23"/>
        <v>0</v>
      </c>
      <c r="AE71" s="45">
        <f t="shared" si="24"/>
        <v>-1255611.7247283151</v>
      </c>
      <c r="AF71" s="45">
        <f t="shared" si="25"/>
        <v>0</v>
      </c>
      <c r="AG71" s="45">
        <f t="shared" si="26"/>
        <v>1255611.7247283151</v>
      </c>
      <c r="AH71" s="45">
        <f t="shared" si="38"/>
        <v>105315062.21689205</v>
      </c>
      <c r="AI71" s="112">
        <f t="shared" si="27"/>
        <v>0</v>
      </c>
      <c r="AJ71" s="45"/>
      <c r="AK71" s="45"/>
      <c r="AL71" s="45">
        <f t="shared" si="28"/>
        <v>-1255611.7247283151</v>
      </c>
      <c r="AM71" s="45"/>
      <c r="AN71" s="45">
        <f t="shared" si="39"/>
        <v>-14867999.999999996</v>
      </c>
      <c r="AO71" s="45"/>
      <c r="AP71" s="111"/>
      <c r="AQ71" s="111"/>
      <c r="AR71" s="45"/>
      <c r="AS71" s="45"/>
      <c r="AT71" s="45"/>
      <c r="AU71" s="45"/>
      <c r="AV71" s="45"/>
      <c r="AW71" s="45"/>
      <c r="AX71" s="45"/>
      <c r="AY71" s="45"/>
      <c r="AZ71" s="45"/>
      <c r="BA71" s="45"/>
      <c r="BB71" s="45"/>
      <c r="BC71" s="45"/>
      <c r="BD71" s="45"/>
      <c r="BE71" s="45"/>
      <c r="BF71" s="45"/>
      <c r="BG71" s="45"/>
    </row>
    <row r="72" spans="1:59" s="69" customFormat="1">
      <c r="A72" s="57">
        <f t="shared" si="47"/>
        <v>45</v>
      </c>
      <c r="B72" s="57">
        <f>(IF(A72&gt;=$D$9+1,0,(((Summary!$D$6*(((1+Summary!$D$10)^A72)-((1+Summary!$D$10)^A71))))*SUM(#REF!)/Summary!$D$6)+(#REF!*Summary!$H$6)*(#REF!/#REF!)))</f>
        <v>0</v>
      </c>
      <c r="C72" s="124">
        <f t="shared" si="30"/>
        <v>0</v>
      </c>
      <c r="D72" s="57">
        <f t="shared" si="12"/>
        <v>-9664200.0000000037</v>
      </c>
      <c r="E72" s="57">
        <f t="shared" si="13"/>
        <v>180420601</v>
      </c>
      <c r="F72" s="57"/>
      <c r="G72" s="57">
        <f t="shared" si="44"/>
        <v>0</v>
      </c>
      <c r="H72" s="57">
        <f t="shared" si="46"/>
        <v>0</v>
      </c>
      <c r="I72" s="57">
        <f t="shared" si="16"/>
        <v>-9664200.0000000037</v>
      </c>
      <c r="J72" s="57">
        <f t="shared" si="43"/>
        <v>0</v>
      </c>
      <c r="K72" s="57">
        <f t="shared" si="17"/>
        <v>-9664200.0000000037</v>
      </c>
      <c r="L72" s="57">
        <f t="shared" si="31"/>
        <v>-292825.26000000013</v>
      </c>
      <c r="M72" s="57">
        <f t="shared" si="32"/>
        <v>-445519.62000000017</v>
      </c>
      <c r="N72" s="57">
        <f t="shared" si="45"/>
        <v>0</v>
      </c>
      <c r="O72" s="57">
        <f t="shared" si="18"/>
        <v>-223019.99999999994</v>
      </c>
      <c r="P72" s="57">
        <f t="shared" si="19"/>
        <v>-54351.664728314579</v>
      </c>
      <c r="Q72" s="57">
        <f t="shared" si="20"/>
        <v>0</v>
      </c>
      <c r="R72" s="57">
        <f t="shared" si="21"/>
        <v>-239895.18000000017</v>
      </c>
      <c r="S72" s="57">
        <f t="shared" si="22"/>
        <v>-1255611.7247283151</v>
      </c>
      <c r="T72" s="57">
        <f t="shared" si="42"/>
        <v>-71373.966125868435</v>
      </c>
      <c r="U72" s="109">
        <f t="shared" si="34"/>
        <v>-5.3524021101417046E-2</v>
      </c>
      <c r="V72" s="29">
        <v>0</v>
      </c>
      <c r="W72" s="57">
        <f t="shared" si="48"/>
        <v>45</v>
      </c>
      <c r="X72" s="57"/>
      <c r="Y72" s="57"/>
      <c r="Z72" s="57"/>
      <c r="AA72" s="57">
        <v>0</v>
      </c>
      <c r="AB72" s="57">
        <v>0</v>
      </c>
      <c r="AC72" s="57"/>
      <c r="AD72" s="57"/>
      <c r="AE72" s="57"/>
      <c r="AF72" s="57"/>
      <c r="AG72" s="57"/>
      <c r="AH72" s="57"/>
      <c r="AI72" s="110">
        <f t="shared" ref="AI72:AI107" si="49">J72+H72+M72</f>
        <v>-445519.62000000017</v>
      </c>
      <c r="AJ72" s="57"/>
      <c r="AK72" s="57"/>
      <c r="AL72" s="57">
        <f t="shared" si="28"/>
        <v>-1255611.7247283151</v>
      </c>
      <c r="AM72" s="57"/>
      <c r="AN72" s="57">
        <f t="shared" si="39"/>
        <v>-14867999.999999996</v>
      </c>
      <c r="AO72" s="57"/>
      <c r="AP72" s="109"/>
      <c r="AQ72" s="109"/>
      <c r="AR72" s="57"/>
      <c r="AS72" s="57"/>
      <c r="AT72" s="57"/>
      <c r="AU72" s="57"/>
      <c r="AV72" s="57"/>
      <c r="AW72" s="57"/>
      <c r="AX72" s="57"/>
      <c r="AY72" s="57"/>
      <c r="AZ72" s="57"/>
      <c r="BA72" s="57"/>
      <c r="BB72" s="57"/>
      <c r="BC72" s="57"/>
      <c r="BD72" s="57"/>
      <c r="BE72" s="57"/>
      <c r="BF72" s="57"/>
      <c r="BG72" s="57"/>
    </row>
    <row r="73" spans="1:59" s="19" customFormat="1">
      <c r="A73" s="45">
        <f t="shared" si="47"/>
        <v>46</v>
      </c>
      <c r="B73" s="45">
        <f>(IF(A73&gt;=$D$9+1,0,(((Summary!$D$6*(((1+Summary!$D$10)^A73)-((1+Summary!$D$10)^A72))))*SUM(#REF!)/Summary!$D$6)+(#REF!*Summary!$H$6)*(#REF!/#REF!)))</f>
        <v>0</v>
      </c>
      <c r="C73" s="123">
        <f t="shared" si="30"/>
        <v>0</v>
      </c>
      <c r="D73" s="45">
        <f t="shared" si="12"/>
        <v>-9664200.0000000037</v>
      </c>
      <c r="E73" s="45">
        <f t="shared" si="13"/>
        <v>180420601</v>
      </c>
      <c r="F73" s="45"/>
      <c r="G73" s="45">
        <f t="shared" si="44"/>
        <v>0</v>
      </c>
      <c r="H73" s="45">
        <f t="shared" si="46"/>
        <v>0</v>
      </c>
      <c r="I73" s="45">
        <f t="shared" si="16"/>
        <v>-9664200.0000000037</v>
      </c>
      <c r="J73" s="45">
        <f t="shared" si="43"/>
        <v>0</v>
      </c>
      <c r="K73" s="45">
        <f t="shared" si="17"/>
        <v>-9664200.0000000037</v>
      </c>
      <c r="L73" s="45">
        <f t="shared" si="31"/>
        <v>-292825.26000000013</v>
      </c>
      <c r="M73" s="45">
        <f t="shared" si="32"/>
        <v>-445519.62000000017</v>
      </c>
      <c r="N73" s="29">
        <f t="shared" si="45"/>
        <v>0</v>
      </c>
      <c r="O73" s="45">
        <f t="shared" si="18"/>
        <v>-223019.99999999994</v>
      </c>
      <c r="P73" s="45">
        <f t="shared" si="19"/>
        <v>-54351.664728314579</v>
      </c>
      <c r="Q73" s="45">
        <f t="shared" si="20"/>
        <v>0</v>
      </c>
      <c r="R73" s="45">
        <f t="shared" si="21"/>
        <v>-239895.18000000017</v>
      </c>
      <c r="S73" s="45">
        <f t="shared" si="22"/>
        <v>-1255611.7247283151</v>
      </c>
      <c r="T73" s="45">
        <f t="shared" si="42"/>
        <v>-66967.818507188</v>
      </c>
      <c r="U73" s="111">
        <f t="shared" si="34"/>
        <v>-5.3524021101417046E-2</v>
      </c>
      <c r="V73" s="29">
        <v>0</v>
      </c>
      <c r="W73" s="45">
        <f t="shared" si="48"/>
        <v>46</v>
      </c>
      <c r="X73" s="45"/>
      <c r="Y73" s="45"/>
      <c r="Z73" s="45"/>
      <c r="AA73" s="45"/>
      <c r="AB73" s="45"/>
      <c r="AC73" s="45"/>
      <c r="AD73" s="45"/>
      <c r="AE73" s="45"/>
      <c r="AF73" s="45"/>
      <c r="AG73" s="45"/>
      <c r="AH73" s="45"/>
      <c r="AI73" s="112">
        <f t="shared" si="49"/>
        <v>-445519.62000000017</v>
      </c>
      <c r="AJ73" s="45"/>
      <c r="AK73" s="45"/>
      <c r="AL73" s="45">
        <f t="shared" si="28"/>
        <v>-1255611.7247283151</v>
      </c>
      <c r="AM73" s="45"/>
      <c r="AN73" s="45">
        <f t="shared" si="39"/>
        <v>-14867999.999999996</v>
      </c>
      <c r="AO73" s="45"/>
      <c r="AP73" s="111"/>
      <c r="AQ73" s="111"/>
      <c r="AR73" s="45"/>
      <c r="AS73" s="45"/>
      <c r="AT73" s="45"/>
      <c r="AU73" s="45"/>
      <c r="AV73" s="45"/>
      <c r="AW73" s="45"/>
      <c r="AX73" s="45"/>
      <c r="AY73" s="45"/>
      <c r="AZ73" s="45"/>
      <c r="BA73" s="45"/>
      <c r="BB73" s="45"/>
      <c r="BC73" s="45"/>
      <c r="BD73" s="45"/>
      <c r="BE73" s="45"/>
      <c r="BF73" s="45"/>
      <c r="BG73" s="45"/>
    </row>
    <row r="74" spans="1:59" s="19" customFormat="1">
      <c r="A74" s="45">
        <f t="shared" si="47"/>
        <v>47</v>
      </c>
      <c r="B74" s="45">
        <f>(IF(A74&gt;=$D$9+1,0,(((Summary!$D$6*(((1+Summary!$D$10)^A74)-((1+Summary!$D$10)^A73))))*SUM(#REF!)/Summary!$D$6)+(#REF!*Summary!$H$6)*(#REF!/#REF!)))</f>
        <v>0</v>
      </c>
      <c r="C74" s="123">
        <f t="shared" si="30"/>
        <v>0</v>
      </c>
      <c r="D74" s="45">
        <f t="shared" si="12"/>
        <v>-9664200.0000000037</v>
      </c>
      <c r="E74" s="45">
        <f t="shared" si="13"/>
        <v>180420601</v>
      </c>
      <c r="F74" s="45"/>
      <c r="G74" s="45">
        <f t="shared" si="44"/>
        <v>0</v>
      </c>
      <c r="H74" s="45">
        <f t="shared" si="46"/>
        <v>0</v>
      </c>
      <c r="I74" s="45">
        <f t="shared" si="16"/>
        <v>-9664200.0000000037</v>
      </c>
      <c r="J74" s="45">
        <f t="shared" si="43"/>
        <v>0</v>
      </c>
      <c r="K74" s="45">
        <f t="shared" si="17"/>
        <v>-9664200.0000000037</v>
      </c>
      <c r="L74" s="45">
        <f t="shared" si="31"/>
        <v>-292825.26000000013</v>
      </c>
      <c r="M74" s="45">
        <f t="shared" si="32"/>
        <v>-445519.62000000017</v>
      </c>
      <c r="N74" s="29">
        <f t="shared" si="45"/>
        <v>0</v>
      </c>
      <c r="O74" s="45">
        <f t="shared" si="18"/>
        <v>-223019.99999999994</v>
      </c>
      <c r="P74" s="45">
        <f t="shared" si="19"/>
        <v>-54351.664728314579</v>
      </c>
      <c r="Q74" s="45">
        <f t="shared" si="20"/>
        <v>0</v>
      </c>
      <c r="R74" s="45">
        <f t="shared" si="21"/>
        <v>-239895.18000000017</v>
      </c>
      <c r="S74" s="45">
        <f t="shared" si="22"/>
        <v>-1255611.7247283151</v>
      </c>
      <c r="T74" s="45">
        <f t="shared" si="42"/>
        <v>-62833.67674570439</v>
      </c>
      <c r="U74" s="111">
        <f t="shared" si="34"/>
        <v>-5.3524021101417046E-2</v>
      </c>
      <c r="V74" s="29">
        <v>0</v>
      </c>
      <c r="W74" s="45">
        <f t="shared" si="48"/>
        <v>47</v>
      </c>
      <c r="X74" s="45"/>
      <c r="Y74" s="45"/>
      <c r="Z74" s="45"/>
      <c r="AA74" s="45"/>
      <c r="AB74" s="45"/>
      <c r="AC74" s="45"/>
      <c r="AD74" s="45"/>
      <c r="AE74" s="45"/>
      <c r="AF74" s="45"/>
      <c r="AG74" s="45"/>
      <c r="AH74" s="45"/>
      <c r="AI74" s="112">
        <f t="shared" si="49"/>
        <v>-445519.62000000017</v>
      </c>
      <c r="AJ74" s="45"/>
      <c r="AK74" s="45"/>
      <c r="AL74" s="45">
        <f t="shared" si="28"/>
        <v>-1255611.7247283151</v>
      </c>
      <c r="AM74" s="45"/>
      <c r="AN74" s="45">
        <f t="shared" si="39"/>
        <v>-14867999.999999996</v>
      </c>
      <c r="AO74" s="45"/>
      <c r="AP74" s="111"/>
      <c r="AQ74" s="111"/>
      <c r="AR74" s="45"/>
      <c r="AS74" s="45"/>
      <c r="AT74" s="45"/>
      <c r="AU74" s="45"/>
      <c r="AV74" s="45"/>
      <c r="AW74" s="45"/>
      <c r="AX74" s="45"/>
      <c r="AY74" s="45"/>
      <c r="AZ74" s="45"/>
      <c r="BA74" s="45"/>
      <c r="BB74" s="45"/>
      <c r="BC74" s="45"/>
      <c r="BD74" s="45"/>
      <c r="BE74" s="45"/>
      <c r="BF74" s="45"/>
      <c r="BG74" s="45"/>
    </row>
    <row r="75" spans="1:59" s="19" customFormat="1">
      <c r="A75" s="45">
        <f t="shared" si="47"/>
        <v>48</v>
      </c>
      <c r="B75" s="45">
        <f>(IF(A75&gt;=$D$9+1,0,(((Summary!$D$6*(((1+Summary!$D$10)^A75)-((1+Summary!$D$10)^A74))))*SUM(#REF!)/Summary!$D$6)+(#REF!*Summary!$H$6)*(#REF!/#REF!)))</f>
        <v>0</v>
      </c>
      <c r="C75" s="123">
        <f t="shared" si="30"/>
        <v>0</v>
      </c>
      <c r="D75" s="45">
        <f t="shared" si="12"/>
        <v>-9664200.0000000037</v>
      </c>
      <c r="E75" s="45">
        <f t="shared" si="13"/>
        <v>180420601</v>
      </c>
      <c r="F75" s="45"/>
      <c r="G75" s="45">
        <f t="shared" si="44"/>
        <v>0</v>
      </c>
      <c r="H75" s="45">
        <f t="shared" si="46"/>
        <v>0</v>
      </c>
      <c r="I75" s="45">
        <f t="shared" si="16"/>
        <v>-9664200.0000000037</v>
      </c>
      <c r="J75" s="45">
        <f t="shared" si="43"/>
        <v>0</v>
      </c>
      <c r="K75" s="45">
        <f t="shared" si="17"/>
        <v>-9664200.0000000037</v>
      </c>
      <c r="L75" s="45">
        <f t="shared" si="31"/>
        <v>-292825.26000000013</v>
      </c>
      <c r="M75" s="45">
        <f t="shared" si="32"/>
        <v>-445519.62000000017</v>
      </c>
      <c r="N75" s="29">
        <f t="shared" si="45"/>
        <v>0</v>
      </c>
      <c r="O75" s="45">
        <f t="shared" si="18"/>
        <v>-223019.99999999994</v>
      </c>
      <c r="P75" s="45">
        <f t="shared" si="19"/>
        <v>-54351.664728314579</v>
      </c>
      <c r="Q75" s="45">
        <f t="shared" si="20"/>
        <v>0</v>
      </c>
      <c r="R75" s="45">
        <f t="shared" si="21"/>
        <v>-239895.18000000017</v>
      </c>
      <c r="S75" s="45">
        <f t="shared" si="22"/>
        <v>-1255611.7247283151</v>
      </c>
      <c r="T75" s="45">
        <f t="shared" si="42"/>
        <v>-58954.74903307332</v>
      </c>
      <c r="U75" s="111">
        <f t="shared" si="34"/>
        <v>-5.3524021101417046E-2</v>
      </c>
      <c r="V75" s="29">
        <v>0</v>
      </c>
      <c r="W75" s="45">
        <f t="shared" si="48"/>
        <v>48</v>
      </c>
      <c r="X75" s="45"/>
      <c r="Y75" s="45"/>
      <c r="Z75" s="45"/>
      <c r="AA75" s="45"/>
      <c r="AB75" s="45"/>
      <c r="AC75" s="45"/>
      <c r="AD75" s="45"/>
      <c r="AE75" s="45"/>
      <c r="AF75" s="45"/>
      <c r="AG75" s="45"/>
      <c r="AH75" s="45"/>
      <c r="AI75" s="112">
        <f t="shared" si="49"/>
        <v>-445519.62000000017</v>
      </c>
      <c r="AJ75" s="45"/>
      <c r="AK75" s="45"/>
      <c r="AL75" s="45">
        <f t="shared" si="28"/>
        <v>-1255611.7247283151</v>
      </c>
      <c r="AM75" s="45"/>
      <c r="AN75" s="45">
        <f t="shared" si="39"/>
        <v>-14867999.999999996</v>
      </c>
      <c r="AO75" s="45"/>
      <c r="AP75" s="111"/>
      <c r="AQ75" s="111"/>
      <c r="AR75" s="45"/>
      <c r="AS75" s="45"/>
      <c r="AT75" s="45"/>
      <c r="AU75" s="45"/>
      <c r="AV75" s="45"/>
      <c r="AW75" s="45"/>
      <c r="AX75" s="45"/>
      <c r="AY75" s="45"/>
      <c r="AZ75" s="45"/>
      <c r="BA75" s="45"/>
      <c r="BB75" s="45"/>
      <c r="BC75" s="45"/>
      <c r="BD75" s="45"/>
      <c r="BE75" s="45"/>
      <c r="BF75" s="45"/>
      <c r="BG75" s="45"/>
    </row>
    <row r="76" spans="1:59" s="19" customFormat="1">
      <c r="A76" s="45">
        <f t="shared" si="47"/>
        <v>49</v>
      </c>
      <c r="B76" s="45">
        <f>(IF(A76&gt;=$D$9+1,0,(((Summary!$D$6*(((1+Summary!$D$10)^A76)-((1+Summary!$D$10)^A75))))*SUM(#REF!)/Summary!$D$6)+(#REF!*Summary!$H$6)*(#REF!/#REF!)))</f>
        <v>0</v>
      </c>
      <c r="C76" s="123">
        <f t="shared" si="30"/>
        <v>0</v>
      </c>
      <c r="D76" s="45">
        <f t="shared" si="12"/>
        <v>-9664200.0000000037</v>
      </c>
      <c r="E76" s="45">
        <f t="shared" si="13"/>
        <v>180420601</v>
      </c>
      <c r="F76" s="45"/>
      <c r="G76" s="45">
        <f t="shared" si="44"/>
        <v>0</v>
      </c>
      <c r="H76" s="45">
        <f t="shared" si="46"/>
        <v>0</v>
      </c>
      <c r="I76" s="45">
        <f t="shared" si="16"/>
        <v>-9664200.0000000037</v>
      </c>
      <c r="J76" s="45">
        <f t="shared" si="43"/>
        <v>0</v>
      </c>
      <c r="K76" s="45">
        <f t="shared" si="17"/>
        <v>-9664200.0000000037</v>
      </c>
      <c r="L76" s="45">
        <f t="shared" si="31"/>
        <v>-292825.26000000013</v>
      </c>
      <c r="M76" s="45">
        <f t="shared" si="32"/>
        <v>-445519.62000000017</v>
      </c>
      <c r="N76" s="29">
        <f t="shared" si="45"/>
        <v>0</v>
      </c>
      <c r="O76" s="45">
        <f t="shared" si="18"/>
        <v>-223019.99999999994</v>
      </c>
      <c r="P76" s="45">
        <f t="shared" si="19"/>
        <v>-54351.664728314579</v>
      </c>
      <c r="Q76" s="45">
        <f t="shared" si="20"/>
        <v>0</v>
      </c>
      <c r="R76" s="45">
        <f t="shared" si="21"/>
        <v>-239895.18000000017</v>
      </c>
      <c r="S76" s="45">
        <f t="shared" si="22"/>
        <v>-1255611.7247283151</v>
      </c>
      <c r="T76" s="45">
        <f t="shared" si="42"/>
        <v>-55315.280174023443</v>
      </c>
      <c r="U76" s="111">
        <f t="shared" si="34"/>
        <v>-5.3524021101417046E-2</v>
      </c>
      <c r="V76" s="29">
        <v>0</v>
      </c>
      <c r="W76" s="45">
        <f t="shared" si="48"/>
        <v>49</v>
      </c>
      <c r="X76" s="45"/>
      <c r="Y76" s="45"/>
      <c r="Z76" s="45"/>
      <c r="AA76" s="45"/>
      <c r="AB76" s="45"/>
      <c r="AC76" s="45"/>
      <c r="AD76" s="45"/>
      <c r="AE76" s="45"/>
      <c r="AF76" s="45"/>
      <c r="AG76" s="45"/>
      <c r="AH76" s="45"/>
      <c r="AI76" s="112">
        <f t="shared" si="49"/>
        <v>-445519.62000000017</v>
      </c>
      <c r="AJ76" s="45"/>
      <c r="AK76" s="45"/>
      <c r="AL76" s="45">
        <f t="shared" si="28"/>
        <v>-1255611.7247283151</v>
      </c>
      <c r="AM76" s="45"/>
      <c r="AN76" s="45">
        <f t="shared" si="39"/>
        <v>-14867999.999999996</v>
      </c>
      <c r="AO76" s="45"/>
      <c r="AP76" s="111"/>
      <c r="AQ76" s="111"/>
      <c r="AR76" s="45"/>
      <c r="AS76" s="45"/>
      <c r="AT76" s="45"/>
      <c r="AU76" s="45"/>
      <c r="AV76" s="45"/>
      <c r="AW76" s="45"/>
      <c r="AX76" s="45"/>
      <c r="AY76" s="45"/>
      <c r="AZ76" s="45"/>
      <c r="BA76" s="45"/>
      <c r="BB76" s="45"/>
      <c r="BC76" s="45"/>
      <c r="BD76" s="45"/>
      <c r="BE76" s="45"/>
      <c r="BF76" s="45"/>
      <c r="BG76" s="45"/>
    </row>
    <row r="77" spans="1:59" s="69" customFormat="1">
      <c r="A77" s="57">
        <f t="shared" si="47"/>
        <v>50</v>
      </c>
      <c r="B77" s="57">
        <f>(IF(A77&gt;=$D$9+1,0,(((Summary!$D$6*(((1+Summary!$D$10)^A77)-((1+Summary!$D$10)^A76))))*SUM(#REF!)/Summary!$D$6)+(#REF!*Summary!$H$6)*(#REF!/#REF!)))</f>
        <v>0</v>
      </c>
      <c r="C77" s="124">
        <f t="shared" si="30"/>
        <v>0</v>
      </c>
      <c r="D77" s="57">
        <f t="shared" si="12"/>
        <v>-9664200.0000000037</v>
      </c>
      <c r="E77" s="57">
        <f t="shared" si="13"/>
        <v>180420601</v>
      </c>
      <c r="F77" s="57"/>
      <c r="G77" s="57">
        <f t="shared" si="44"/>
        <v>0</v>
      </c>
      <c r="H77" s="57">
        <f t="shared" si="46"/>
        <v>0</v>
      </c>
      <c r="I77" s="57">
        <f t="shared" si="16"/>
        <v>-9664200.0000000037</v>
      </c>
      <c r="J77" s="57">
        <f t="shared" si="43"/>
        <v>0</v>
      </c>
      <c r="K77" s="57">
        <f t="shared" si="17"/>
        <v>-9664200.0000000037</v>
      </c>
      <c r="L77" s="57">
        <f t="shared" si="31"/>
        <v>-292825.26000000013</v>
      </c>
      <c r="M77" s="57">
        <f t="shared" si="32"/>
        <v>-445519.62000000017</v>
      </c>
      <c r="N77" s="57">
        <f t="shared" si="45"/>
        <v>0</v>
      </c>
      <c r="O77" s="57">
        <f t="shared" si="18"/>
        <v>-223019.99999999994</v>
      </c>
      <c r="P77" s="57">
        <f t="shared" si="19"/>
        <v>-54351.664728314579</v>
      </c>
      <c r="Q77" s="57">
        <f t="shared" si="20"/>
        <v>0</v>
      </c>
      <c r="R77" s="57">
        <f t="shared" si="21"/>
        <v>-239895.18000000017</v>
      </c>
      <c r="S77" s="57">
        <f t="shared" si="22"/>
        <v>-1255611.7247283151</v>
      </c>
      <c r="T77" s="57">
        <f t="shared" si="42"/>
        <v>-51900.487592851743</v>
      </c>
      <c r="U77" s="109">
        <f t="shared" si="34"/>
        <v>-5.3524021101417046E-2</v>
      </c>
      <c r="V77" s="29">
        <v>0</v>
      </c>
      <c r="W77" s="57">
        <f t="shared" si="48"/>
        <v>50</v>
      </c>
      <c r="X77" s="57"/>
      <c r="Y77" s="57"/>
      <c r="Z77" s="57"/>
      <c r="AA77" s="57"/>
      <c r="AB77" s="57"/>
      <c r="AC77" s="57"/>
      <c r="AD77" s="57"/>
      <c r="AE77" s="57"/>
      <c r="AF77" s="57"/>
      <c r="AG77" s="57"/>
      <c r="AH77" s="57"/>
      <c r="AI77" s="110">
        <f t="shared" si="49"/>
        <v>-445519.62000000017</v>
      </c>
      <c r="AJ77" s="57"/>
      <c r="AK77" s="57"/>
      <c r="AL77" s="57">
        <f t="shared" si="28"/>
        <v>-1255611.7247283151</v>
      </c>
      <c r="AM77" s="57"/>
      <c r="AN77" s="57">
        <f t="shared" si="39"/>
        <v>-14867999.999999996</v>
      </c>
      <c r="AO77" s="57"/>
      <c r="AP77" s="109"/>
      <c r="AQ77" s="109"/>
      <c r="AR77" s="57"/>
      <c r="AS77" s="57"/>
      <c r="AT77" s="57"/>
      <c r="AU77" s="57"/>
      <c r="AV77" s="57"/>
      <c r="AW77" s="57"/>
      <c r="AX77" s="57"/>
      <c r="AY77" s="57"/>
      <c r="AZ77" s="57"/>
      <c r="BA77" s="57"/>
      <c r="BB77" s="57"/>
      <c r="BC77" s="57"/>
      <c r="BD77" s="57"/>
      <c r="BE77" s="57"/>
      <c r="BF77" s="57"/>
      <c r="BG77" s="57"/>
    </row>
    <row r="78" spans="1:59">
      <c r="A78" s="29">
        <f t="shared" si="47"/>
        <v>51</v>
      </c>
      <c r="B78" s="29"/>
      <c r="C78" s="29"/>
      <c r="D78" s="29">
        <f t="shared" si="12"/>
        <v>-9664200.0000000037</v>
      </c>
      <c r="E78" s="29">
        <f t="shared" si="13"/>
        <v>180420601</v>
      </c>
      <c r="F78" s="29"/>
      <c r="G78" s="29">
        <f t="shared" si="44"/>
        <v>0</v>
      </c>
      <c r="H78" s="29">
        <f t="shared" si="46"/>
        <v>0</v>
      </c>
      <c r="I78" s="29">
        <f t="shared" si="16"/>
        <v>-9664200.0000000037</v>
      </c>
      <c r="J78" s="29">
        <f t="shared" si="43"/>
        <v>0</v>
      </c>
      <c r="K78" s="29">
        <f t="shared" si="17"/>
        <v>-9664200.0000000037</v>
      </c>
      <c r="L78" s="29">
        <f t="shared" si="31"/>
        <v>-292825.26000000013</v>
      </c>
      <c r="M78" s="29">
        <f t="shared" si="32"/>
        <v>-445519.62000000017</v>
      </c>
      <c r="N78" s="29">
        <f t="shared" si="45"/>
        <v>0</v>
      </c>
      <c r="O78" s="29">
        <f t="shared" si="18"/>
        <v>-223019.99999999994</v>
      </c>
      <c r="P78" s="29">
        <f t="shared" si="19"/>
        <v>-54351.664728314579</v>
      </c>
      <c r="Q78" s="29">
        <f t="shared" si="20"/>
        <v>0</v>
      </c>
      <c r="R78" s="29">
        <f t="shared" si="21"/>
        <v>-239895.18000000017</v>
      </c>
      <c r="S78" s="29">
        <f t="shared" si="22"/>
        <v>-1255611.7247283151</v>
      </c>
      <c r="T78" s="45">
        <f t="shared" si="42"/>
        <v>-48696.501290446802</v>
      </c>
      <c r="V78" s="29"/>
      <c r="W78" s="29"/>
      <c r="X78" s="29"/>
      <c r="Y78" s="29"/>
      <c r="Z78" s="29"/>
      <c r="AA78" s="29"/>
      <c r="AB78" s="29"/>
      <c r="AC78" s="29"/>
      <c r="AD78" s="29"/>
      <c r="AE78" s="29"/>
      <c r="AF78" s="29"/>
      <c r="AG78" s="29"/>
      <c r="AH78" s="29"/>
      <c r="AI78" s="29">
        <f t="shared" si="49"/>
        <v>-445519.62000000017</v>
      </c>
      <c r="AJ78" s="29"/>
      <c r="AK78" s="29"/>
      <c r="AL78" s="29">
        <f t="shared" si="28"/>
        <v>-1255611.7247283151</v>
      </c>
      <c r="AM78" s="29"/>
      <c r="AN78" s="29">
        <f t="shared" si="39"/>
        <v>-14867999.999999996</v>
      </c>
      <c r="AO78" s="29"/>
      <c r="AR78" s="29"/>
      <c r="AS78" s="29"/>
      <c r="AT78" s="29"/>
      <c r="AU78" s="29"/>
      <c r="AV78" s="29"/>
      <c r="AW78" s="29"/>
      <c r="AX78" s="29"/>
      <c r="AY78" s="29"/>
      <c r="AZ78" s="29"/>
      <c r="BA78" s="29"/>
      <c r="BB78" s="29"/>
      <c r="BC78" s="29"/>
      <c r="BD78" s="29"/>
      <c r="BE78" s="29"/>
      <c r="BF78" s="29"/>
      <c r="BG78" s="29"/>
    </row>
    <row r="79" spans="1:59">
      <c r="A79" s="29">
        <f t="shared" si="47"/>
        <v>52</v>
      </c>
      <c r="B79" s="29"/>
      <c r="C79" s="29"/>
      <c r="D79" s="29">
        <f t="shared" si="12"/>
        <v>-9664200.0000000037</v>
      </c>
      <c r="E79" s="29">
        <f t="shared" si="13"/>
        <v>180420601</v>
      </c>
      <c r="F79" s="29"/>
      <c r="G79" s="29">
        <f t="shared" si="44"/>
        <v>0</v>
      </c>
      <c r="H79" s="29">
        <f t="shared" si="46"/>
        <v>0</v>
      </c>
      <c r="I79" s="29">
        <f t="shared" si="16"/>
        <v>-9664200.0000000037</v>
      </c>
      <c r="J79" s="29">
        <f t="shared" si="43"/>
        <v>0</v>
      </c>
      <c r="K79" s="29">
        <f t="shared" si="17"/>
        <v>-9664200.0000000037</v>
      </c>
      <c r="L79" s="29">
        <f t="shared" si="31"/>
        <v>-292825.26000000013</v>
      </c>
      <c r="M79" s="29">
        <f t="shared" si="32"/>
        <v>-445519.62000000017</v>
      </c>
      <c r="N79" s="29">
        <f t="shared" si="45"/>
        <v>0</v>
      </c>
      <c r="O79" s="29">
        <f t="shared" si="18"/>
        <v>-223019.99999999994</v>
      </c>
      <c r="P79" s="29">
        <f t="shared" si="19"/>
        <v>-54351.664728314579</v>
      </c>
      <c r="Q79" s="29">
        <f t="shared" si="20"/>
        <v>0</v>
      </c>
      <c r="R79" s="29">
        <f t="shared" si="21"/>
        <v>-239895.18000000017</v>
      </c>
      <c r="S79" s="29">
        <f t="shared" si="22"/>
        <v>-1255611.7247283151</v>
      </c>
      <c r="T79" s="45">
        <f t="shared" si="42"/>
        <v>-45690.307507960533</v>
      </c>
      <c r="V79" s="29"/>
      <c r="W79" s="29"/>
      <c r="X79" s="29"/>
      <c r="Y79" s="29"/>
      <c r="Z79" s="29"/>
      <c r="AA79" s="29"/>
      <c r="AB79" s="29"/>
      <c r="AC79" s="29"/>
      <c r="AD79" s="29"/>
      <c r="AE79" s="29"/>
      <c r="AF79" s="29"/>
      <c r="AG79" s="29"/>
      <c r="AH79" s="29"/>
      <c r="AI79" s="29">
        <f t="shared" si="49"/>
        <v>-445519.62000000017</v>
      </c>
      <c r="AJ79" s="29"/>
      <c r="AK79" s="29"/>
      <c r="AL79" s="29">
        <f t="shared" si="28"/>
        <v>-1255611.7247283151</v>
      </c>
      <c r="AM79" s="29"/>
      <c r="AN79" s="29">
        <f t="shared" si="39"/>
        <v>-14867999.999999996</v>
      </c>
      <c r="AO79" s="29"/>
      <c r="AR79" s="29"/>
      <c r="AS79" s="29"/>
      <c r="AT79" s="29"/>
      <c r="AU79" s="29"/>
      <c r="AV79" s="29"/>
      <c r="AW79" s="29"/>
      <c r="AX79" s="29"/>
      <c r="AY79" s="29"/>
      <c r="AZ79" s="29"/>
      <c r="BA79" s="29"/>
      <c r="BB79" s="29"/>
      <c r="BC79" s="29"/>
      <c r="BD79" s="29"/>
      <c r="BE79" s="29"/>
      <c r="BF79" s="29"/>
      <c r="BG79" s="29"/>
    </row>
    <row r="80" spans="1:59">
      <c r="A80" s="29">
        <f t="shared" si="47"/>
        <v>53</v>
      </c>
      <c r="B80" s="29"/>
      <c r="C80" s="29"/>
      <c r="D80" s="29">
        <f t="shared" si="12"/>
        <v>-9664200.0000000037</v>
      </c>
      <c r="E80" s="29">
        <f t="shared" si="13"/>
        <v>180420601</v>
      </c>
      <c r="F80" s="29"/>
      <c r="G80" s="29">
        <f t="shared" si="44"/>
        <v>0</v>
      </c>
      <c r="H80" s="29">
        <f t="shared" si="46"/>
        <v>0</v>
      </c>
      <c r="I80" s="29">
        <f t="shared" si="16"/>
        <v>-9664200.0000000037</v>
      </c>
      <c r="J80" s="29">
        <f t="shared" si="43"/>
        <v>0</v>
      </c>
      <c r="K80" s="29">
        <f t="shared" si="17"/>
        <v>-9664200.0000000037</v>
      </c>
      <c r="L80" s="29">
        <f t="shared" si="31"/>
        <v>-292825.26000000013</v>
      </c>
      <c r="M80" s="29">
        <f t="shared" si="32"/>
        <v>-445519.62000000017</v>
      </c>
      <c r="N80" s="29">
        <f t="shared" si="45"/>
        <v>0</v>
      </c>
      <c r="O80" s="29">
        <f t="shared" si="18"/>
        <v>-223019.99999999994</v>
      </c>
      <c r="P80" s="29">
        <f t="shared" si="19"/>
        <v>-54351.664728314579</v>
      </c>
      <c r="Q80" s="29">
        <f t="shared" si="20"/>
        <v>0</v>
      </c>
      <c r="R80" s="29">
        <f t="shared" si="21"/>
        <v>-239895.18000000017</v>
      </c>
      <c r="S80" s="29">
        <f t="shared" si="22"/>
        <v>-1255611.7247283151</v>
      </c>
      <c r="T80" s="45">
        <f t="shared" si="42"/>
        <v>-42869.695868305382</v>
      </c>
      <c r="V80" s="29"/>
      <c r="W80" s="29"/>
      <c r="X80" s="29"/>
      <c r="Y80" s="29"/>
      <c r="Z80" s="29"/>
      <c r="AA80" s="29"/>
      <c r="AB80" s="29"/>
      <c r="AC80" s="29"/>
      <c r="AD80" s="29"/>
      <c r="AE80" s="29"/>
      <c r="AF80" s="29"/>
      <c r="AG80" s="29"/>
      <c r="AH80" s="29"/>
      <c r="AI80" s="29">
        <f t="shared" si="49"/>
        <v>-445519.62000000017</v>
      </c>
      <c r="AJ80" s="29"/>
      <c r="AK80" s="29"/>
      <c r="AL80" s="29">
        <f t="shared" si="28"/>
        <v>-1255611.7247283151</v>
      </c>
      <c r="AM80" s="29"/>
      <c r="AN80" s="29">
        <f t="shared" si="39"/>
        <v>-14867999.999999996</v>
      </c>
      <c r="AO80" s="29"/>
      <c r="AR80" s="29"/>
      <c r="AS80" s="29"/>
      <c r="AT80" s="29"/>
      <c r="AU80" s="29"/>
      <c r="AV80" s="29"/>
      <c r="AW80" s="29"/>
      <c r="AX80" s="29"/>
      <c r="AY80" s="29"/>
      <c r="AZ80" s="29"/>
      <c r="BA80" s="29"/>
      <c r="BB80" s="29"/>
      <c r="BC80" s="29"/>
      <c r="BD80" s="29"/>
      <c r="BE80" s="29"/>
      <c r="BF80" s="29"/>
      <c r="BG80" s="29"/>
    </row>
    <row r="81" spans="1:59">
      <c r="A81" s="29">
        <f t="shared" si="47"/>
        <v>54</v>
      </c>
      <c r="B81" s="29"/>
      <c r="C81" s="29"/>
      <c r="D81" s="29">
        <f t="shared" si="12"/>
        <v>-9664200.0000000037</v>
      </c>
      <c r="E81" s="29">
        <f t="shared" si="13"/>
        <v>180420601</v>
      </c>
      <c r="F81" s="29"/>
      <c r="G81" s="29">
        <f t="shared" si="44"/>
        <v>0</v>
      </c>
      <c r="H81" s="29">
        <f t="shared" si="46"/>
        <v>0</v>
      </c>
      <c r="I81" s="29">
        <f t="shared" si="16"/>
        <v>-9664200.0000000037</v>
      </c>
      <c r="J81" s="29">
        <f t="shared" si="43"/>
        <v>0</v>
      </c>
      <c r="K81" s="29">
        <f t="shared" si="17"/>
        <v>-9664200.0000000037</v>
      </c>
      <c r="L81" s="29">
        <f t="shared" si="31"/>
        <v>-292825.26000000013</v>
      </c>
      <c r="M81" s="29">
        <f t="shared" si="32"/>
        <v>-445519.62000000017</v>
      </c>
      <c r="N81" s="29">
        <f t="shared" si="45"/>
        <v>0</v>
      </c>
      <c r="O81" s="29">
        <f t="shared" si="18"/>
        <v>-223019.99999999994</v>
      </c>
      <c r="P81" s="29">
        <f t="shared" si="19"/>
        <v>-54351.664728314579</v>
      </c>
      <c r="Q81" s="29">
        <f t="shared" si="20"/>
        <v>0</v>
      </c>
      <c r="R81" s="29">
        <f t="shared" si="21"/>
        <v>-239895.18000000017</v>
      </c>
      <c r="S81" s="29">
        <f t="shared" si="22"/>
        <v>-1255611.7247283151</v>
      </c>
      <c r="T81" s="45">
        <f t="shared" si="42"/>
        <v>-40223.209780779012</v>
      </c>
      <c r="V81" s="29"/>
      <c r="W81" s="29"/>
      <c r="X81" s="29"/>
      <c r="Y81" s="29"/>
      <c r="Z81" s="29"/>
      <c r="AA81" s="29"/>
      <c r="AB81" s="29"/>
      <c r="AC81" s="29"/>
      <c r="AD81" s="29"/>
      <c r="AE81" s="29"/>
      <c r="AF81" s="29"/>
      <c r="AG81" s="29"/>
      <c r="AH81" s="29"/>
      <c r="AI81" s="29">
        <f t="shared" si="49"/>
        <v>-445519.62000000017</v>
      </c>
      <c r="AJ81" s="29"/>
      <c r="AK81" s="29"/>
      <c r="AL81" s="29">
        <f t="shared" si="28"/>
        <v>-1255611.7247283151</v>
      </c>
      <c r="AM81" s="29"/>
      <c r="AN81" s="29">
        <f t="shared" si="39"/>
        <v>-14867999.999999996</v>
      </c>
      <c r="AO81" s="29"/>
      <c r="AR81" s="29"/>
      <c r="AS81" s="29"/>
      <c r="AT81" s="29"/>
      <c r="AU81" s="29"/>
      <c r="AV81" s="29"/>
      <c r="AW81" s="29"/>
      <c r="AX81" s="29"/>
      <c r="AY81" s="29"/>
      <c r="AZ81" s="29"/>
      <c r="BA81" s="29"/>
      <c r="BB81" s="29"/>
      <c r="BC81" s="29"/>
      <c r="BD81" s="29"/>
      <c r="BE81" s="29"/>
      <c r="BF81" s="29"/>
      <c r="BG81" s="29"/>
    </row>
    <row r="82" spans="1:59">
      <c r="A82" s="29">
        <f t="shared" si="47"/>
        <v>55</v>
      </c>
      <c r="B82" s="29"/>
      <c r="C82" s="29"/>
      <c r="D82" s="29">
        <f t="shared" si="12"/>
        <v>-9664200.0000000037</v>
      </c>
      <c r="E82" s="29">
        <f t="shared" si="13"/>
        <v>180420601</v>
      </c>
      <c r="F82" s="29"/>
      <c r="G82" s="29">
        <f t="shared" si="44"/>
        <v>0</v>
      </c>
      <c r="H82" s="29">
        <f t="shared" si="46"/>
        <v>0</v>
      </c>
      <c r="I82" s="29">
        <f t="shared" si="16"/>
        <v>-9664200.0000000037</v>
      </c>
      <c r="J82" s="29">
        <f t="shared" si="43"/>
        <v>0</v>
      </c>
      <c r="K82" s="29">
        <f t="shared" si="17"/>
        <v>-9664200.0000000037</v>
      </c>
      <c r="L82" s="29">
        <f t="shared" si="31"/>
        <v>-292825.26000000013</v>
      </c>
      <c r="M82" s="29">
        <f t="shared" si="32"/>
        <v>-445519.62000000017</v>
      </c>
      <c r="N82" s="29">
        <f t="shared" si="45"/>
        <v>0</v>
      </c>
      <c r="O82" s="29">
        <f t="shared" si="18"/>
        <v>-223019.99999999994</v>
      </c>
      <c r="P82" s="29">
        <f t="shared" si="19"/>
        <v>-54351.664728314579</v>
      </c>
      <c r="Q82" s="29">
        <f t="shared" si="20"/>
        <v>0</v>
      </c>
      <c r="R82" s="29">
        <f t="shared" si="21"/>
        <v>-239895.18000000017</v>
      </c>
      <c r="S82" s="29">
        <f t="shared" si="22"/>
        <v>-1255611.7247283151</v>
      </c>
      <c r="T82" s="45">
        <f t="shared" si="42"/>
        <v>-37740.099907373391</v>
      </c>
      <c r="V82" s="29"/>
      <c r="W82" s="29"/>
      <c r="X82" s="29"/>
      <c r="Y82" s="29"/>
      <c r="Z82" s="29"/>
      <c r="AA82" s="29"/>
      <c r="AB82" s="29"/>
      <c r="AC82" s="29"/>
      <c r="AD82" s="29"/>
      <c r="AE82" s="29"/>
      <c r="AF82" s="29"/>
      <c r="AG82" s="29"/>
      <c r="AH82" s="29"/>
      <c r="AI82" s="29">
        <f t="shared" si="49"/>
        <v>-445519.62000000017</v>
      </c>
      <c r="AJ82" s="29"/>
      <c r="AK82" s="29"/>
      <c r="AL82" s="29">
        <f t="shared" si="28"/>
        <v>-1255611.7247283151</v>
      </c>
      <c r="AM82" s="29"/>
      <c r="AN82" s="29">
        <f t="shared" si="39"/>
        <v>-14867999.999999996</v>
      </c>
      <c r="AO82" s="29"/>
      <c r="AR82" s="29"/>
      <c r="AS82" s="29"/>
      <c r="AT82" s="29"/>
      <c r="AU82" s="29"/>
      <c r="AV82" s="29"/>
      <c r="AW82" s="29"/>
      <c r="AX82" s="29"/>
      <c r="AY82" s="29"/>
      <c r="AZ82" s="29"/>
      <c r="BA82" s="29"/>
      <c r="BB82" s="29"/>
      <c r="BC82" s="29"/>
      <c r="BD82" s="29"/>
      <c r="BE82" s="29"/>
      <c r="BF82" s="29"/>
      <c r="BG82" s="29"/>
    </row>
    <row r="83" spans="1:59">
      <c r="A83" s="29">
        <f t="shared" si="47"/>
        <v>56</v>
      </c>
      <c r="B83" s="29"/>
      <c r="C83" s="29"/>
      <c r="D83" s="29">
        <f t="shared" si="12"/>
        <v>-9664200.0000000037</v>
      </c>
      <c r="E83" s="29">
        <f t="shared" si="13"/>
        <v>180420601</v>
      </c>
      <c r="F83" s="29"/>
      <c r="G83" s="29">
        <f t="shared" si="44"/>
        <v>0</v>
      </c>
      <c r="H83" s="29">
        <f t="shared" si="46"/>
        <v>0</v>
      </c>
      <c r="I83" s="29">
        <f t="shared" si="16"/>
        <v>-9664200.0000000037</v>
      </c>
      <c r="J83" s="29">
        <f t="shared" si="43"/>
        <v>0</v>
      </c>
      <c r="K83" s="29">
        <f t="shared" si="17"/>
        <v>-9664200.0000000037</v>
      </c>
      <c r="L83" s="29">
        <f t="shared" si="31"/>
        <v>-292825.26000000013</v>
      </c>
      <c r="M83" s="29">
        <f t="shared" si="32"/>
        <v>-445519.62000000017</v>
      </c>
      <c r="N83" s="29">
        <f t="shared" si="45"/>
        <v>0</v>
      </c>
      <c r="O83" s="29">
        <f t="shared" si="18"/>
        <v>-223019.99999999994</v>
      </c>
      <c r="P83" s="29">
        <f t="shared" si="19"/>
        <v>-54351.664728314579</v>
      </c>
      <c r="Q83" s="29">
        <f t="shared" si="20"/>
        <v>0</v>
      </c>
      <c r="R83" s="29">
        <f t="shared" si="21"/>
        <v>-239895.18000000017</v>
      </c>
      <c r="S83" s="29">
        <f t="shared" si="22"/>
        <v>-1255611.7247283151</v>
      </c>
      <c r="T83" s="45">
        <f t="shared" si="42"/>
        <v>-35410.280501760084</v>
      </c>
      <c r="V83" s="29"/>
      <c r="W83" s="29"/>
      <c r="X83" s="29"/>
      <c r="Y83" s="29"/>
      <c r="Z83" s="29"/>
      <c r="AA83" s="29"/>
      <c r="AB83" s="29"/>
      <c r="AC83" s="29"/>
      <c r="AD83" s="29"/>
      <c r="AE83" s="29"/>
      <c r="AF83" s="29"/>
      <c r="AG83" s="29"/>
      <c r="AH83" s="29"/>
      <c r="AI83" s="29">
        <f t="shared" si="49"/>
        <v>-445519.62000000017</v>
      </c>
      <c r="AJ83" s="29"/>
      <c r="AK83" s="29"/>
      <c r="AL83" s="29">
        <f t="shared" si="28"/>
        <v>-1255611.7247283151</v>
      </c>
      <c r="AM83" s="29"/>
      <c r="AN83" s="29">
        <f t="shared" si="39"/>
        <v>-14867999.999999996</v>
      </c>
      <c r="AO83" s="29"/>
      <c r="AR83" s="29"/>
      <c r="AS83" s="29"/>
      <c r="AT83" s="29"/>
      <c r="AU83" s="29"/>
      <c r="AV83" s="29"/>
      <c r="AW83" s="29"/>
      <c r="AX83" s="29"/>
      <c r="AY83" s="29"/>
      <c r="AZ83" s="29"/>
      <c r="BA83" s="29"/>
      <c r="BB83" s="29"/>
      <c r="BC83" s="29"/>
      <c r="BD83" s="29"/>
      <c r="BE83" s="29"/>
      <c r="BF83" s="29"/>
      <c r="BG83" s="29"/>
    </row>
    <row r="84" spans="1:59">
      <c r="A84" s="29">
        <f t="shared" si="47"/>
        <v>57</v>
      </c>
      <c r="B84" s="29"/>
      <c r="C84" s="29"/>
      <c r="D84" s="29">
        <f t="shared" si="12"/>
        <v>-9664200.0000000037</v>
      </c>
      <c r="E84" s="29">
        <f t="shared" si="13"/>
        <v>180420601</v>
      </c>
      <c r="F84" s="29"/>
      <c r="G84" s="29">
        <f t="shared" si="44"/>
        <v>0</v>
      </c>
      <c r="H84" s="29">
        <f t="shared" si="46"/>
        <v>0</v>
      </c>
      <c r="I84" s="29">
        <f t="shared" si="16"/>
        <v>-9664200.0000000037</v>
      </c>
      <c r="J84" s="29">
        <f t="shared" si="43"/>
        <v>0</v>
      </c>
      <c r="K84" s="29">
        <f t="shared" si="17"/>
        <v>-9664200.0000000037</v>
      </c>
      <c r="L84" s="29">
        <f t="shared" si="31"/>
        <v>-292825.26000000013</v>
      </c>
      <c r="M84" s="29">
        <f t="shared" si="32"/>
        <v>-445519.62000000017</v>
      </c>
      <c r="N84" s="29">
        <f t="shared" si="45"/>
        <v>0</v>
      </c>
      <c r="O84" s="29">
        <f t="shared" si="18"/>
        <v>-223019.99999999994</v>
      </c>
      <c r="P84" s="29">
        <f t="shared" si="19"/>
        <v>-54351.664728314579</v>
      </c>
      <c r="Q84" s="29">
        <f t="shared" si="20"/>
        <v>0</v>
      </c>
      <c r="R84" s="29">
        <f t="shared" si="21"/>
        <v>-239895.18000000017</v>
      </c>
      <c r="S84" s="29">
        <f t="shared" si="22"/>
        <v>-1255611.7247283151</v>
      </c>
      <c r="T84" s="45">
        <f t="shared" si="42"/>
        <v>-33224.28844361259</v>
      </c>
      <c r="V84" s="29"/>
      <c r="W84" s="29"/>
      <c r="X84" s="29"/>
      <c r="Y84" s="29"/>
      <c r="Z84" s="29"/>
      <c r="AA84" s="29"/>
      <c r="AB84" s="29"/>
      <c r="AC84" s="29"/>
      <c r="AD84" s="29"/>
      <c r="AE84" s="29"/>
      <c r="AF84" s="29"/>
      <c r="AG84" s="29"/>
      <c r="AH84" s="29"/>
      <c r="AI84" s="29">
        <f t="shared" si="49"/>
        <v>-445519.62000000017</v>
      </c>
      <c r="AJ84" s="29"/>
      <c r="AK84" s="29"/>
      <c r="AL84" s="29">
        <f t="shared" si="28"/>
        <v>-1255611.7247283151</v>
      </c>
      <c r="AM84" s="29"/>
      <c r="AN84" s="29">
        <f t="shared" si="39"/>
        <v>-14867999.999999996</v>
      </c>
      <c r="AO84" s="29"/>
      <c r="AR84" s="29"/>
      <c r="AS84" s="29"/>
      <c r="AT84" s="29"/>
      <c r="AU84" s="29"/>
      <c r="AV84" s="29"/>
      <c r="AW84" s="29"/>
      <c r="AX84" s="29"/>
      <c r="AY84" s="29"/>
      <c r="AZ84" s="29"/>
      <c r="BA84" s="29"/>
      <c r="BB84" s="29"/>
      <c r="BC84" s="29"/>
      <c r="BD84" s="29"/>
      <c r="BE84" s="29"/>
      <c r="BF84" s="29"/>
      <c r="BG84" s="29"/>
    </row>
    <row r="85" spans="1:59">
      <c r="A85" s="29">
        <f t="shared" si="47"/>
        <v>58</v>
      </c>
      <c r="B85" s="29"/>
      <c r="C85" s="29"/>
      <c r="D85" s="29">
        <f t="shared" si="12"/>
        <v>-9664200.0000000037</v>
      </c>
      <c r="E85" s="29">
        <f t="shared" si="13"/>
        <v>180420601</v>
      </c>
      <c r="F85" s="29"/>
      <c r="G85" s="29">
        <f t="shared" si="44"/>
        <v>0</v>
      </c>
      <c r="H85" s="29">
        <f t="shared" si="46"/>
        <v>0</v>
      </c>
      <c r="I85" s="29">
        <f t="shared" si="16"/>
        <v>-9664200.0000000037</v>
      </c>
      <c r="J85" s="29">
        <f t="shared" si="43"/>
        <v>0</v>
      </c>
      <c r="K85" s="29">
        <f t="shared" si="17"/>
        <v>-9664200.0000000037</v>
      </c>
      <c r="L85" s="29">
        <f t="shared" si="31"/>
        <v>-292825.26000000013</v>
      </c>
      <c r="M85" s="29">
        <f t="shared" si="32"/>
        <v>-445519.62000000017</v>
      </c>
      <c r="N85" s="29">
        <f t="shared" si="45"/>
        <v>0</v>
      </c>
      <c r="O85" s="29">
        <f t="shared" si="18"/>
        <v>-223019.99999999994</v>
      </c>
      <c r="P85" s="29">
        <f t="shared" si="19"/>
        <v>-54351.664728314579</v>
      </c>
      <c r="Q85" s="29">
        <f t="shared" si="20"/>
        <v>0</v>
      </c>
      <c r="R85" s="29">
        <f t="shared" si="21"/>
        <v>-239895.18000000017</v>
      </c>
      <c r="S85" s="29">
        <f t="shared" si="22"/>
        <v>-1255611.7247283151</v>
      </c>
      <c r="T85" s="45">
        <f t="shared" si="42"/>
        <v>-31173.244801873327</v>
      </c>
      <c r="V85" s="29"/>
      <c r="W85" s="29"/>
      <c r="X85" s="29"/>
      <c r="Y85" s="29"/>
      <c r="Z85" s="29"/>
      <c r="AA85" s="29"/>
      <c r="AB85" s="29"/>
      <c r="AC85" s="29"/>
      <c r="AD85" s="29"/>
      <c r="AE85" s="29"/>
      <c r="AF85" s="29"/>
      <c r="AG85" s="29"/>
      <c r="AH85" s="29"/>
      <c r="AI85" s="29">
        <f t="shared" si="49"/>
        <v>-445519.62000000017</v>
      </c>
      <c r="AJ85" s="29"/>
      <c r="AK85" s="29"/>
      <c r="AL85" s="29">
        <f t="shared" si="28"/>
        <v>-1255611.7247283151</v>
      </c>
      <c r="AM85" s="29"/>
      <c r="AN85" s="29">
        <f t="shared" si="39"/>
        <v>-14867999.999999996</v>
      </c>
      <c r="AO85" s="29"/>
      <c r="AR85" s="29"/>
      <c r="AS85" s="29"/>
      <c r="AT85" s="29"/>
      <c r="AU85" s="29"/>
      <c r="AV85" s="29"/>
      <c r="AW85" s="29"/>
      <c r="AX85" s="29"/>
      <c r="AY85" s="29"/>
      <c r="AZ85" s="29"/>
      <c r="BA85" s="29"/>
      <c r="BB85" s="29"/>
      <c r="BC85" s="29"/>
      <c r="BD85" s="29"/>
      <c r="BE85" s="29"/>
      <c r="BF85" s="29"/>
      <c r="BG85" s="29"/>
    </row>
    <row r="86" spans="1:59">
      <c r="A86" s="29">
        <f t="shared" si="47"/>
        <v>59</v>
      </c>
      <c r="B86" s="29"/>
      <c r="C86" s="29"/>
      <c r="D86" s="29">
        <f t="shared" si="12"/>
        <v>-9664200.0000000037</v>
      </c>
      <c r="E86" s="29">
        <f t="shared" si="13"/>
        <v>180420601</v>
      </c>
      <c r="F86" s="29"/>
      <c r="G86" s="29">
        <f t="shared" si="44"/>
        <v>0</v>
      </c>
      <c r="H86" s="29">
        <f t="shared" si="46"/>
        <v>0</v>
      </c>
      <c r="I86" s="29">
        <f t="shared" si="16"/>
        <v>-9664200.0000000037</v>
      </c>
      <c r="J86" s="29">
        <f t="shared" si="43"/>
        <v>0</v>
      </c>
      <c r="K86" s="29">
        <f t="shared" si="17"/>
        <v>-9664200.0000000037</v>
      </c>
      <c r="L86" s="29">
        <f t="shared" si="31"/>
        <v>-292825.26000000013</v>
      </c>
      <c r="M86" s="29">
        <f t="shared" si="32"/>
        <v>-445519.62000000017</v>
      </c>
      <c r="N86" s="29">
        <f t="shared" si="45"/>
        <v>0</v>
      </c>
      <c r="O86" s="29">
        <f t="shared" si="18"/>
        <v>-223019.99999999994</v>
      </c>
      <c r="P86" s="29">
        <f t="shared" si="19"/>
        <v>-54351.664728314579</v>
      </c>
      <c r="Q86" s="29">
        <f t="shared" si="20"/>
        <v>0</v>
      </c>
      <c r="R86" s="29">
        <f t="shared" si="21"/>
        <v>-239895.18000000017</v>
      </c>
      <c r="S86" s="29">
        <f t="shared" si="22"/>
        <v>-1255611.7247283151</v>
      </c>
      <c r="T86" s="45">
        <f t="shared" si="42"/>
        <v>-29248.818770845541</v>
      </c>
      <c r="V86" s="29">
        <v>2592296.1303461352</v>
      </c>
      <c r="W86" s="29"/>
      <c r="X86" s="29"/>
      <c r="Y86" s="29"/>
      <c r="Z86" s="29"/>
      <c r="AA86" s="29"/>
      <c r="AB86" s="29"/>
      <c r="AC86" s="29"/>
      <c r="AD86" s="29"/>
      <c r="AE86" s="29"/>
      <c r="AF86" s="29"/>
      <c r="AG86" s="29"/>
      <c r="AH86" s="29"/>
      <c r="AI86" s="29">
        <f t="shared" si="49"/>
        <v>-445519.62000000017</v>
      </c>
      <c r="AJ86" s="29"/>
      <c r="AK86" s="29"/>
      <c r="AL86" s="29">
        <f t="shared" si="28"/>
        <v>-1255611.7247283151</v>
      </c>
      <c r="AM86" s="29"/>
      <c r="AN86" s="29">
        <f t="shared" si="39"/>
        <v>-14867999.999999996</v>
      </c>
      <c r="AO86" s="29"/>
      <c r="AR86" s="29"/>
      <c r="AS86" s="29"/>
      <c r="AT86" s="29"/>
      <c r="AU86" s="29"/>
      <c r="AV86" s="29"/>
      <c r="AW86" s="29"/>
      <c r="AX86" s="29"/>
      <c r="AY86" s="29"/>
      <c r="AZ86" s="29"/>
      <c r="BA86" s="29"/>
      <c r="BB86" s="29"/>
      <c r="BC86" s="29"/>
      <c r="BD86" s="29"/>
      <c r="BE86" s="29"/>
      <c r="BF86" s="29"/>
      <c r="BG86" s="29"/>
    </row>
    <row r="87" spans="1:59">
      <c r="A87" s="29">
        <f t="shared" si="47"/>
        <v>60</v>
      </c>
      <c r="B87" s="29"/>
      <c r="C87" s="29"/>
      <c r="D87" s="29">
        <f t="shared" si="12"/>
        <v>-9664200.0000000037</v>
      </c>
      <c r="E87" s="29">
        <f t="shared" si="13"/>
        <v>180420601</v>
      </c>
      <c r="F87" s="29"/>
      <c r="G87" s="29">
        <f t="shared" si="44"/>
        <v>0</v>
      </c>
      <c r="H87" s="29">
        <f t="shared" si="46"/>
        <v>0</v>
      </c>
      <c r="I87" s="29">
        <f t="shared" si="16"/>
        <v>-9664200.0000000037</v>
      </c>
      <c r="J87" s="29">
        <f t="shared" si="43"/>
        <v>0</v>
      </c>
      <c r="K87" s="29">
        <f t="shared" si="17"/>
        <v>-9664200.0000000037</v>
      </c>
      <c r="L87" s="29">
        <f t="shared" si="31"/>
        <v>-292825.26000000013</v>
      </c>
      <c r="M87" s="29">
        <f t="shared" si="32"/>
        <v>-445519.62000000017</v>
      </c>
      <c r="N87" s="29">
        <f t="shared" si="45"/>
        <v>0</v>
      </c>
      <c r="O87" s="29">
        <f t="shared" si="18"/>
        <v>-223019.99999999994</v>
      </c>
      <c r="P87" s="29">
        <f t="shared" si="19"/>
        <v>-54351.664728314579</v>
      </c>
      <c r="Q87" s="29">
        <f t="shared" si="20"/>
        <v>0</v>
      </c>
      <c r="R87" s="29">
        <f t="shared" si="21"/>
        <v>-239895.18000000017</v>
      </c>
      <c r="S87" s="29">
        <f t="shared" si="22"/>
        <v>-1255611.7247283151</v>
      </c>
      <c r="T87" s="45">
        <f t="shared" si="42"/>
        <v>-27443.1938326278</v>
      </c>
      <c r="V87" s="29">
        <v>8823654.120430531</v>
      </c>
      <c r="W87" s="29"/>
      <c r="X87" s="29"/>
      <c r="Y87" s="29"/>
      <c r="Z87" s="29"/>
      <c r="AA87" s="29"/>
      <c r="AB87" s="29"/>
      <c r="AC87" s="29"/>
      <c r="AD87" s="29"/>
      <c r="AE87" s="29"/>
      <c r="AF87" s="29"/>
      <c r="AG87" s="29"/>
      <c r="AH87" s="29"/>
      <c r="AI87" s="29">
        <f t="shared" si="49"/>
        <v>-445519.62000000017</v>
      </c>
      <c r="AJ87" s="29"/>
      <c r="AK87" s="29"/>
      <c r="AL87" s="29">
        <f t="shared" si="28"/>
        <v>-1255611.7247283151</v>
      </c>
      <c r="AM87" s="29"/>
      <c r="AN87" s="29">
        <f t="shared" si="39"/>
        <v>-14867999.999999996</v>
      </c>
      <c r="AO87" s="29"/>
      <c r="AR87" s="29"/>
      <c r="AS87" s="29"/>
      <c r="AT87" s="29"/>
      <c r="AU87" s="29"/>
      <c r="AV87" s="29"/>
      <c r="AW87" s="29"/>
      <c r="AX87" s="29"/>
      <c r="AY87" s="29"/>
      <c r="AZ87" s="29"/>
      <c r="BA87" s="29"/>
      <c r="BB87" s="29"/>
      <c r="BC87" s="29"/>
      <c r="BD87" s="29"/>
      <c r="BE87" s="29"/>
      <c r="BF87" s="29"/>
      <c r="BG87" s="29"/>
    </row>
    <row r="88" spans="1:59">
      <c r="A88" s="29">
        <f t="shared" si="47"/>
        <v>61</v>
      </c>
      <c r="B88" s="29"/>
      <c r="C88" s="29"/>
      <c r="D88" s="29">
        <f t="shared" si="12"/>
        <v>-9664200.0000000037</v>
      </c>
      <c r="E88" s="29">
        <f t="shared" si="13"/>
        <v>180420601</v>
      </c>
      <c r="F88" s="29"/>
      <c r="G88" s="29">
        <f t="shared" si="44"/>
        <v>0</v>
      </c>
      <c r="H88" s="29">
        <f t="shared" si="46"/>
        <v>0</v>
      </c>
      <c r="I88" s="29">
        <f t="shared" si="16"/>
        <v>-9664200.0000000037</v>
      </c>
      <c r="J88" s="29">
        <f t="shared" si="43"/>
        <v>0</v>
      </c>
      <c r="K88" s="29">
        <f t="shared" si="17"/>
        <v>-9664200.0000000037</v>
      </c>
      <c r="L88" s="29">
        <f t="shared" si="31"/>
        <v>-292825.26000000013</v>
      </c>
      <c r="M88" s="29">
        <f t="shared" si="32"/>
        <v>-445519.62000000017</v>
      </c>
      <c r="N88" s="29">
        <f t="shared" si="45"/>
        <v>0</v>
      </c>
      <c r="O88" s="29">
        <f t="shared" si="18"/>
        <v>-223019.99999999994</v>
      </c>
      <c r="P88" s="29">
        <f t="shared" si="19"/>
        <v>-54351.664728314579</v>
      </c>
      <c r="Q88" s="29">
        <f t="shared" si="20"/>
        <v>0</v>
      </c>
      <c r="R88" s="29">
        <f t="shared" si="21"/>
        <v>-239895.18000000017</v>
      </c>
      <c r="S88" s="29">
        <f t="shared" si="22"/>
        <v>-1255611.7247283151</v>
      </c>
      <c r="T88" s="45">
        <f t="shared" si="42"/>
        <v>-25749.036008451712</v>
      </c>
      <c r="V88" s="29">
        <v>14686670.499872977</v>
      </c>
      <c r="W88" s="29"/>
      <c r="X88" s="29"/>
      <c r="Y88" s="29"/>
      <c r="Z88" s="29"/>
      <c r="AA88" s="29"/>
      <c r="AB88" s="29"/>
      <c r="AC88" s="29"/>
      <c r="AD88" s="29"/>
      <c r="AE88" s="29"/>
      <c r="AF88" s="29"/>
      <c r="AG88" s="29"/>
      <c r="AH88" s="29"/>
      <c r="AI88" s="29">
        <f t="shared" si="49"/>
        <v>-445519.62000000017</v>
      </c>
      <c r="AJ88" s="29"/>
      <c r="AK88" s="29"/>
      <c r="AL88" s="29">
        <f t="shared" si="28"/>
        <v>-1255611.7247283151</v>
      </c>
      <c r="AM88" s="29"/>
      <c r="AN88" s="29">
        <f t="shared" si="39"/>
        <v>-14867999.999999996</v>
      </c>
      <c r="AO88" s="29"/>
      <c r="AR88" s="29"/>
      <c r="AS88" s="29"/>
      <c r="AT88" s="29"/>
      <c r="AU88" s="29"/>
      <c r="AV88" s="29"/>
      <c r="AW88" s="29"/>
      <c r="AX88" s="29"/>
      <c r="AY88" s="29"/>
      <c r="AZ88" s="29"/>
      <c r="BA88" s="29"/>
      <c r="BB88" s="29"/>
      <c r="BC88" s="29"/>
      <c r="BD88" s="29"/>
      <c r="BE88" s="29"/>
      <c r="BF88" s="29"/>
      <c r="BG88" s="29"/>
    </row>
    <row r="89" spans="1:59">
      <c r="A89" s="29">
        <f t="shared" si="47"/>
        <v>62</v>
      </c>
      <c r="B89" s="29"/>
      <c r="C89" s="29"/>
      <c r="D89" s="29">
        <f t="shared" si="12"/>
        <v>-9664200.0000000037</v>
      </c>
      <c r="E89" s="29">
        <f t="shared" si="13"/>
        <v>180420601</v>
      </c>
      <c r="F89" s="29"/>
      <c r="G89" s="29">
        <f t="shared" si="44"/>
        <v>0</v>
      </c>
      <c r="H89" s="29">
        <f t="shared" si="46"/>
        <v>0</v>
      </c>
      <c r="I89" s="29">
        <f t="shared" si="16"/>
        <v>-9664200.0000000037</v>
      </c>
      <c r="J89" s="29">
        <f t="shared" si="43"/>
        <v>0</v>
      </c>
      <c r="K89" s="29">
        <f t="shared" si="17"/>
        <v>-9664200.0000000037</v>
      </c>
      <c r="L89" s="29">
        <f t="shared" si="31"/>
        <v>-292825.26000000013</v>
      </c>
      <c r="M89" s="29">
        <f t="shared" si="32"/>
        <v>-445519.62000000017</v>
      </c>
      <c r="N89" s="29">
        <f t="shared" si="45"/>
        <v>0</v>
      </c>
      <c r="O89" s="29">
        <f t="shared" si="18"/>
        <v>-223019.99999999994</v>
      </c>
      <c r="P89" s="29">
        <f t="shared" si="19"/>
        <v>-54351.664728314579</v>
      </c>
      <c r="Q89" s="29">
        <f t="shared" si="20"/>
        <v>0</v>
      </c>
      <c r="R89" s="29">
        <f t="shared" si="21"/>
        <v>-239895.18000000017</v>
      </c>
      <c r="S89" s="29">
        <f t="shared" si="22"/>
        <v>-1255611.7247283151</v>
      </c>
      <c r="T89" s="45">
        <f t="shared" si="42"/>
        <v>-24159.464069968155</v>
      </c>
      <c r="V89" s="29">
        <v>19156060.628432106</v>
      </c>
      <c r="W89" s="29"/>
      <c r="X89" s="29"/>
      <c r="Y89" s="29"/>
      <c r="Z89" s="29"/>
      <c r="AA89" s="29"/>
      <c r="AB89" s="29"/>
      <c r="AC89" s="29"/>
      <c r="AD89" s="29"/>
      <c r="AE89" s="29"/>
      <c r="AF89" s="29"/>
      <c r="AG89" s="29"/>
      <c r="AH89" s="29"/>
      <c r="AI89" s="29">
        <f t="shared" si="49"/>
        <v>-445519.62000000017</v>
      </c>
      <c r="AJ89" s="29"/>
      <c r="AK89" s="29"/>
      <c r="AL89" s="29">
        <f t="shared" si="28"/>
        <v>-1255611.7247283151</v>
      </c>
      <c r="AM89" s="29"/>
      <c r="AN89" s="29">
        <f t="shared" si="39"/>
        <v>-14867999.999999996</v>
      </c>
      <c r="AO89" s="29"/>
      <c r="AR89" s="29"/>
      <c r="AS89" s="29"/>
      <c r="AT89" s="29"/>
      <c r="AU89" s="29"/>
      <c r="AV89" s="29"/>
      <c r="AW89" s="29"/>
      <c r="AX89" s="29"/>
      <c r="AY89" s="29"/>
      <c r="AZ89" s="29"/>
      <c r="BA89" s="29"/>
      <c r="BB89" s="29"/>
      <c r="BC89" s="29"/>
      <c r="BD89" s="29"/>
      <c r="BE89" s="29"/>
      <c r="BF89" s="29"/>
      <c r="BG89" s="29"/>
    </row>
    <row r="90" spans="1:59">
      <c r="A90" s="29">
        <f t="shared" si="47"/>
        <v>63</v>
      </c>
      <c r="B90" s="29"/>
      <c r="C90" s="29"/>
      <c r="D90" s="29">
        <f t="shared" si="12"/>
        <v>-9664200.0000000037</v>
      </c>
      <c r="E90" s="29">
        <f t="shared" si="13"/>
        <v>180420601</v>
      </c>
      <c r="F90" s="29"/>
      <c r="G90" s="29">
        <f t="shared" si="44"/>
        <v>0</v>
      </c>
      <c r="H90" s="29">
        <f t="shared" si="46"/>
        <v>0</v>
      </c>
      <c r="I90" s="29">
        <f t="shared" si="16"/>
        <v>-9664200.0000000037</v>
      </c>
      <c r="J90" s="29">
        <f t="shared" si="43"/>
        <v>0</v>
      </c>
      <c r="K90" s="29">
        <f t="shared" si="17"/>
        <v>-9664200.0000000037</v>
      </c>
      <c r="L90" s="29">
        <f t="shared" si="31"/>
        <v>-292825.26000000013</v>
      </c>
      <c r="M90" s="29">
        <f t="shared" si="32"/>
        <v>-445519.62000000017</v>
      </c>
      <c r="N90" s="29">
        <f t="shared" si="45"/>
        <v>0</v>
      </c>
      <c r="O90" s="29">
        <f t="shared" si="18"/>
        <v>-223019.99999999994</v>
      </c>
      <c r="P90" s="29">
        <f t="shared" si="19"/>
        <v>-54351.664728314579</v>
      </c>
      <c r="Q90" s="29">
        <f t="shared" si="20"/>
        <v>0</v>
      </c>
      <c r="R90" s="29">
        <f t="shared" si="21"/>
        <v>-239895.18000000017</v>
      </c>
      <c r="S90" s="29">
        <f t="shared" si="22"/>
        <v>-1255611.7247283151</v>
      </c>
      <c r="T90" s="45">
        <f t="shared" si="42"/>
        <v>-22668.021589487809</v>
      </c>
      <c r="V90" s="29">
        <v>21019407.955516703</v>
      </c>
      <c r="W90" s="29"/>
      <c r="X90" s="29"/>
      <c r="Y90" s="29"/>
      <c r="Z90" s="29"/>
      <c r="AA90" s="29"/>
      <c r="AB90" s="29"/>
      <c r="AC90" s="29"/>
      <c r="AD90" s="29"/>
      <c r="AE90" s="29"/>
      <c r="AF90" s="29"/>
      <c r="AG90" s="29"/>
      <c r="AH90" s="29"/>
      <c r="AI90" s="29">
        <f t="shared" si="49"/>
        <v>-445519.62000000017</v>
      </c>
      <c r="AJ90" s="29"/>
      <c r="AK90" s="29"/>
      <c r="AL90" s="29">
        <f t="shared" si="28"/>
        <v>-1255611.7247283151</v>
      </c>
      <c r="AM90" s="29"/>
      <c r="AN90" s="29">
        <f t="shared" si="39"/>
        <v>-14867999.999999996</v>
      </c>
      <c r="AO90" s="29"/>
      <c r="AR90" s="29"/>
      <c r="AS90" s="29"/>
      <c r="AT90" s="29"/>
      <c r="AU90" s="29"/>
      <c r="AV90" s="29"/>
      <c r="AW90" s="29"/>
      <c r="AX90" s="29"/>
      <c r="AY90" s="29"/>
      <c r="AZ90" s="29"/>
      <c r="BA90" s="29"/>
      <c r="BB90" s="29"/>
      <c r="BC90" s="29"/>
      <c r="BD90" s="29"/>
      <c r="BE90" s="29"/>
      <c r="BF90" s="29"/>
      <c r="BG90" s="29"/>
    </row>
    <row r="91" spans="1:59">
      <c r="A91" s="29">
        <f t="shared" si="47"/>
        <v>64</v>
      </c>
      <c r="B91" s="29"/>
      <c r="C91" s="29"/>
      <c r="D91" s="29">
        <f t="shared" si="12"/>
        <v>-9664200.0000000037</v>
      </c>
      <c r="E91" s="29">
        <f t="shared" si="13"/>
        <v>180420601</v>
      </c>
      <c r="F91" s="29"/>
      <c r="G91" s="29">
        <f t="shared" si="44"/>
        <v>0</v>
      </c>
      <c r="H91" s="29">
        <f t="shared" si="46"/>
        <v>0</v>
      </c>
      <c r="I91" s="29">
        <f t="shared" si="16"/>
        <v>-9664200.0000000037</v>
      </c>
      <c r="J91" s="29">
        <f t="shared" si="43"/>
        <v>0</v>
      </c>
      <c r="K91" s="29">
        <f t="shared" si="17"/>
        <v>-9664200.0000000037</v>
      </c>
      <c r="L91" s="29">
        <f t="shared" si="31"/>
        <v>-292825.26000000013</v>
      </c>
      <c r="M91" s="29">
        <f t="shared" si="32"/>
        <v>-445519.62000000017</v>
      </c>
      <c r="N91" s="29">
        <f t="shared" si="45"/>
        <v>0</v>
      </c>
      <c r="O91" s="29">
        <f t="shared" si="18"/>
        <v>-223019.99999999994</v>
      </c>
      <c r="P91" s="29">
        <f t="shared" si="19"/>
        <v>-54351.664728314579</v>
      </c>
      <c r="Q91" s="29">
        <f t="shared" si="20"/>
        <v>0</v>
      </c>
      <c r="R91" s="29">
        <f t="shared" si="21"/>
        <v>-239895.18000000017</v>
      </c>
      <c r="S91" s="29">
        <f t="shared" si="22"/>
        <v>-1255611.7247283151</v>
      </c>
      <c r="T91" s="45">
        <f t="shared" si="42"/>
        <v>-21268.650715651514</v>
      </c>
      <c r="V91" s="29">
        <v>22152673.553269591</v>
      </c>
      <c r="W91" s="29"/>
      <c r="X91" s="29"/>
      <c r="Y91" s="29"/>
      <c r="Z91" s="29"/>
      <c r="AA91" s="29"/>
      <c r="AB91" s="29"/>
      <c r="AC91" s="29"/>
      <c r="AD91" s="29"/>
      <c r="AE91" s="29"/>
      <c r="AF91" s="29"/>
      <c r="AG91" s="29"/>
      <c r="AH91" s="29"/>
      <c r="AI91" s="29">
        <f t="shared" si="49"/>
        <v>-445519.62000000017</v>
      </c>
      <c r="AJ91" s="29"/>
      <c r="AK91" s="29"/>
      <c r="AL91" s="29">
        <f t="shared" si="28"/>
        <v>-1255611.7247283151</v>
      </c>
      <c r="AM91" s="29"/>
      <c r="AN91" s="29">
        <f t="shared" si="39"/>
        <v>-14867999.999999996</v>
      </c>
      <c r="AO91" s="29"/>
      <c r="AR91" s="29"/>
      <c r="AS91" s="29"/>
      <c r="AT91" s="29"/>
      <c r="AU91" s="29"/>
      <c r="AV91" s="29"/>
      <c r="AW91" s="29"/>
      <c r="AX91" s="29"/>
      <c r="AY91" s="29"/>
      <c r="AZ91" s="29"/>
      <c r="BA91" s="29"/>
      <c r="BB91" s="29"/>
      <c r="BC91" s="29"/>
      <c r="BD91" s="29"/>
      <c r="BE91" s="29"/>
      <c r="BF91" s="29"/>
      <c r="BG91" s="29"/>
    </row>
    <row r="92" spans="1:59">
      <c r="A92" s="29">
        <f t="shared" si="47"/>
        <v>65</v>
      </c>
      <c r="B92" s="29"/>
      <c r="C92" s="29"/>
      <c r="D92" s="29">
        <f t="shared" ref="D92:D107" si="50">I91+C92</f>
        <v>-9664200.0000000037</v>
      </c>
      <c r="E92" s="29">
        <f t="shared" ref="E92:E107" si="51">E91+J92</f>
        <v>180420601</v>
      </c>
      <c r="F92" s="29"/>
      <c r="G92" s="29">
        <f t="shared" ref="G92:G107" si="52">AL279</f>
        <v>0</v>
      </c>
      <c r="H92" s="29">
        <f t="shared" ref="H92:H107" si="53">(F92-G92)*$D$2</f>
        <v>0</v>
      </c>
      <c r="I92" s="29">
        <f t="shared" ref="I92:I107" si="54">D92-J92-H92</f>
        <v>-9664200.0000000037</v>
      </c>
      <c r="J92" s="29">
        <f t="shared" ref="J92:J107" si="55">AL376</f>
        <v>0</v>
      </c>
      <c r="K92" s="29">
        <f t="shared" ref="K92:K107" si="56">(+I92+D92)/2</f>
        <v>-9664200.0000000037</v>
      </c>
      <c r="L92" s="29">
        <f t="shared" si="31"/>
        <v>-292825.26000000013</v>
      </c>
      <c r="M92" s="29">
        <f t="shared" si="32"/>
        <v>-445519.62000000017</v>
      </c>
      <c r="N92" s="29">
        <f t="shared" si="45"/>
        <v>0</v>
      </c>
      <c r="O92" s="29">
        <f t="shared" ref="O92:O107" si="57">AN92*$D$10</f>
        <v>-223019.99999999994</v>
      </c>
      <c r="P92" s="29">
        <f t="shared" ref="P92:P107" si="58">AL92*$T$7</f>
        <v>-54351.664728314579</v>
      </c>
      <c r="Q92" s="29">
        <f t="shared" ref="Q92:Q107" si="59">(+AL92-(G92+L92+N92+O92+P92))*$D$1</f>
        <v>0</v>
      </c>
      <c r="R92" s="29">
        <f t="shared" ref="R92:R107" si="60">(+AL92-(G92+L92+N92+O92+P92+Q92))*$D$2</f>
        <v>-239895.18000000017</v>
      </c>
      <c r="S92" s="29">
        <f t="shared" ref="S92:S107" si="61">J92+M92+L92+N92+O92+P92+Q92+R92</f>
        <v>-1255611.7247283151</v>
      </c>
      <c r="T92" s="45">
        <f t="shared" si="42"/>
        <v>-19955.667568014029</v>
      </c>
      <c r="V92" s="29">
        <v>20123161.42471372</v>
      </c>
      <c r="W92" s="29"/>
      <c r="X92" s="29"/>
      <c r="Y92" s="29"/>
      <c r="Z92" s="29"/>
      <c r="AA92" s="29"/>
      <c r="AB92" s="29"/>
      <c r="AC92" s="29"/>
      <c r="AD92" s="29"/>
      <c r="AE92" s="29"/>
      <c r="AF92" s="29"/>
      <c r="AG92" s="29"/>
      <c r="AH92" s="29"/>
      <c r="AI92" s="29">
        <f t="shared" si="49"/>
        <v>-445519.62000000017</v>
      </c>
      <c r="AJ92" s="29"/>
      <c r="AK92" s="29"/>
      <c r="AL92" s="29">
        <f t="shared" ref="AL92:AL107" si="62">(+J92+L92+M92+N92+O92-(($D$1+(1-$D$1)*$D$2)*(G92+L92+N92+O92)))/$T$15</f>
        <v>-1255611.7247283151</v>
      </c>
      <c r="AM92" s="29"/>
      <c r="AN92" s="29">
        <f t="shared" si="39"/>
        <v>-14867999.999999996</v>
      </c>
      <c r="AO92" s="29"/>
      <c r="AR92" s="29"/>
      <c r="AS92" s="29"/>
      <c r="AT92" s="29"/>
      <c r="AU92" s="29"/>
      <c r="AV92" s="29"/>
      <c r="AW92" s="29"/>
      <c r="AX92" s="29"/>
      <c r="AY92" s="29"/>
      <c r="AZ92" s="29"/>
      <c r="BA92" s="29"/>
      <c r="BB92" s="29"/>
      <c r="BC92" s="29"/>
      <c r="BD92" s="29"/>
      <c r="BE92" s="29"/>
      <c r="BF92" s="29"/>
      <c r="BG92" s="29"/>
    </row>
    <row r="93" spans="1:59">
      <c r="A93" s="29">
        <f t="shared" si="47"/>
        <v>66</v>
      </c>
      <c r="B93" s="29"/>
      <c r="C93" s="29"/>
      <c r="D93" s="29">
        <f t="shared" si="50"/>
        <v>-9664200.0000000037</v>
      </c>
      <c r="E93" s="29">
        <f t="shared" si="51"/>
        <v>180420601</v>
      </c>
      <c r="F93" s="29"/>
      <c r="G93" s="29">
        <f t="shared" si="52"/>
        <v>0</v>
      </c>
      <c r="H93" s="29">
        <f t="shared" si="53"/>
        <v>0</v>
      </c>
      <c r="I93" s="29">
        <f t="shared" si="54"/>
        <v>-9664200.0000000037</v>
      </c>
      <c r="J93" s="29">
        <f t="shared" si="55"/>
        <v>0</v>
      </c>
      <c r="K93" s="29">
        <f t="shared" si="56"/>
        <v>-9664200.0000000037</v>
      </c>
      <c r="L93" s="29">
        <f t="shared" ref="L93:L107" si="63">$N$1*K93</f>
        <v>-292825.26000000013</v>
      </c>
      <c r="M93" s="29">
        <f t="shared" ref="M93:M107" si="64">($N$3+$N$2)*K93</f>
        <v>-445519.62000000017</v>
      </c>
      <c r="N93" s="29">
        <f t="shared" si="45"/>
        <v>0</v>
      </c>
      <c r="O93" s="29">
        <f t="shared" si="57"/>
        <v>-223019.99999999994</v>
      </c>
      <c r="P93" s="29">
        <f t="shared" si="58"/>
        <v>-54351.664728314579</v>
      </c>
      <c r="Q93" s="29">
        <f t="shared" si="59"/>
        <v>0</v>
      </c>
      <c r="R93" s="29">
        <f t="shared" si="60"/>
        <v>-239895.18000000017</v>
      </c>
      <c r="S93" s="29">
        <f t="shared" si="61"/>
        <v>-1255611.7247283151</v>
      </c>
      <c r="T93" s="45">
        <f t="shared" si="42"/>
        <v>-18723.739150600282</v>
      </c>
      <c r="V93" s="29">
        <v>17906730.368121531</v>
      </c>
      <c r="W93" s="29"/>
      <c r="X93" s="29"/>
      <c r="Y93" s="29"/>
      <c r="Z93" s="29"/>
      <c r="AA93" s="29"/>
      <c r="AB93" s="29"/>
      <c r="AC93" s="29"/>
      <c r="AD93" s="29"/>
      <c r="AE93" s="29"/>
      <c r="AF93" s="29"/>
      <c r="AG93" s="29"/>
      <c r="AH93" s="29"/>
      <c r="AI93" s="29">
        <f t="shared" si="49"/>
        <v>-445519.62000000017</v>
      </c>
      <c r="AJ93" s="29"/>
      <c r="AK93" s="29"/>
      <c r="AL93" s="29">
        <f t="shared" si="62"/>
        <v>-1255611.7247283151</v>
      </c>
      <c r="AM93" s="29"/>
      <c r="AN93" s="29">
        <f t="shared" ref="AN93:AN107" si="65">AN92+C93-J92</f>
        <v>-14867999.999999996</v>
      </c>
      <c r="AO93" s="29"/>
      <c r="AR93" s="29"/>
      <c r="AS93" s="29"/>
      <c r="AT93" s="29"/>
      <c r="AU93" s="29"/>
      <c r="AV93" s="29"/>
      <c r="AW93" s="29"/>
      <c r="AX93" s="29"/>
      <c r="AY93" s="29"/>
      <c r="AZ93" s="29"/>
      <c r="BA93" s="29"/>
      <c r="BB93" s="29"/>
      <c r="BC93" s="29"/>
      <c r="BD93" s="29"/>
      <c r="BE93" s="29"/>
      <c r="BF93" s="29"/>
      <c r="BG93" s="29"/>
    </row>
    <row r="94" spans="1:59">
      <c r="A94" s="29">
        <f t="shared" si="47"/>
        <v>67</v>
      </c>
      <c r="B94" s="29"/>
      <c r="C94" s="29"/>
      <c r="D94" s="29">
        <f t="shared" si="50"/>
        <v>-9664200.0000000037</v>
      </c>
      <c r="E94" s="29">
        <f t="shared" si="51"/>
        <v>180420601</v>
      </c>
      <c r="F94" s="29"/>
      <c r="G94" s="29">
        <f t="shared" si="52"/>
        <v>0</v>
      </c>
      <c r="H94" s="29">
        <f t="shared" si="53"/>
        <v>0</v>
      </c>
      <c r="I94" s="29">
        <f t="shared" si="54"/>
        <v>-9664200.0000000037</v>
      </c>
      <c r="J94" s="29">
        <f t="shared" si="55"/>
        <v>0</v>
      </c>
      <c r="K94" s="29">
        <f t="shared" si="56"/>
        <v>-9664200.0000000037</v>
      </c>
      <c r="L94" s="29">
        <f t="shared" si="63"/>
        <v>-292825.26000000013</v>
      </c>
      <c r="M94" s="29">
        <f t="shared" si="64"/>
        <v>-445519.62000000017</v>
      </c>
      <c r="N94" s="29">
        <f t="shared" ref="N94:N107" si="66">(N93*(1+$D$11))*IF(A93&lt;=$D$9,1,0)</f>
        <v>0</v>
      </c>
      <c r="O94" s="29">
        <f t="shared" si="57"/>
        <v>-223019.99999999994</v>
      </c>
      <c r="P94" s="29">
        <f t="shared" si="58"/>
        <v>-54351.664728314579</v>
      </c>
      <c r="Q94" s="29">
        <f t="shared" si="59"/>
        <v>0</v>
      </c>
      <c r="R94" s="29">
        <f t="shared" si="60"/>
        <v>-239895.18000000017</v>
      </c>
      <c r="S94" s="29">
        <f t="shared" si="61"/>
        <v>-1255611.7247283151</v>
      </c>
      <c r="T94" s="45">
        <f t="shared" si="42"/>
        <v>-17567.861690663103</v>
      </c>
      <c r="V94" s="29">
        <v>15974857.888215782</v>
      </c>
      <c r="W94" s="29"/>
      <c r="X94" s="29"/>
      <c r="Y94" s="29"/>
      <c r="Z94" s="29"/>
      <c r="AA94" s="29"/>
      <c r="AB94" s="29"/>
      <c r="AC94" s="29"/>
      <c r="AD94" s="29"/>
      <c r="AE94" s="29"/>
      <c r="AF94" s="29"/>
      <c r="AG94" s="29"/>
      <c r="AH94" s="29"/>
      <c r="AI94" s="29">
        <f t="shared" si="49"/>
        <v>-445519.62000000017</v>
      </c>
      <c r="AJ94" s="29"/>
      <c r="AK94" s="29"/>
      <c r="AL94" s="29">
        <f t="shared" si="62"/>
        <v>-1255611.7247283151</v>
      </c>
      <c r="AM94" s="29"/>
      <c r="AN94" s="29">
        <f t="shared" si="65"/>
        <v>-14867999.999999996</v>
      </c>
      <c r="AO94" s="29"/>
      <c r="AR94" s="29"/>
      <c r="AS94" s="29"/>
      <c r="AT94" s="29"/>
      <c r="AU94" s="29"/>
      <c r="AV94" s="29"/>
      <c r="AW94" s="29"/>
      <c r="AX94" s="29"/>
      <c r="AY94" s="29"/>
      <c r="AZ94" s="29"/>
      <c r="BA94" s="29"/>
      <c r="BB94" s="29"/>
      <c r="BC94" s="29"/>
      <c r="BD94" s="29"/>
      <c r="BE94" s="29"/>
      <c r="BF94" s="29"/>
      <c r="BG94" s="29"/>
    </row>
    <row r="95" spans="1:59">
      <c r="A95" s="29">
        <f t="shared" si="47"/>
        <v>68</v>
      </c>
      <c r="B95" s="29"/>
      <c r="C95" s="29"/>
      <c r="D95" s="29">
        <f t="shared" si="50"/>
        <v>-9664200.0000000037</v>
      </c>
      <c r="E95" s="29">
        <f t="shared" si="51"/>
        <v>180420601</v>
      </c>
      <c r="F95" s="29"/>
      <c r="G95" s="29">
        <f t="shared" si="52"/>
        <v>0</v>
      </c>
      <c r="H95" s="29">
        <f t="shared" si="53"/>
        <v>0</v>
      </c>
      <c r="I95" s="29">
        <f t="shared" si="54"/>
        <v>-9664200.0000000037</v>
      </c>
      <c r="J95" s="29">
        <f t="shared" si="55"/>
        <v>0</v>
      </c>
      <c r="K95" s="29">
        <f t="shared" si="56"/>
        <v>-9664200.0000000037</v>
      </c>
      <c r="L95" s="29">
        <f t="shared" si="63"/>
        <v>-292825.26000000013</v>
      </c>
      <c r="M95" s="29">
        <f t="shared" si="64"/>
        <v>-445519.62000000017</v>
      </c>
      <c r="N95" s="29">
        <f t="shared" si="66"/>
        <v>0</v>
      </c>
      <c r="O95" s="29">
        <f t="shared" si="57"/>
        <v>-223019.99999999994</v>
      </c>
      <c r="P95" s="29">
        <f t="shared" si="58"/>
        <v>-54351.664728314579</v>
      </c>
      <c r="Q95" s="29">
        <f t="shared" si="59"/>
        <v>0</v>
      </c>
      <c r="R95" s="29">
        <f t="shared" si="60"/>
        <v>-239895.18000000017</v>
      </c>
      <c r="S95" s="29">
        <f t="shared" si="61"/>
        <v>-1255611.7247283151</v>
      </c>
      <c r="T95" s="45">
        <f t="shared" si="42"/>
        <v>-16483.340314660043</v>
      </c>
      <c r="V95" s="29">
        <v>14296327.684113603</v>
      </c>
      <c r="W95" s="29"/>
      <c r="X95" s="29"/>
      <c r="Y95" s="29"/>
      <c r="Z95" s="29"/>
      <c r="AA95" s="29"/>
      <c r="AB95" s="29"/>
      <c r="AC95" s="29"/>
      <c r="AD95" s="29"/>
      <c r="AE95" s="29"/>
      <c r="AF95" s="29"/>
      <c r="AG95" s="29"/>
      <c r="AH95" s="29"/>
      <c r="AI95" s="29">
        <f t="shared" si="49"/>
        <v>-445519.62000000017</v>
      </c>
      <c r="AJ95" s="29"/>
      <c r="AK95" s="29"/>
      <c r="AL95" s="29">
        <f t="shared" si="62"/>
        <v>-1255611.7247283151</v>
      </c>
      <c r="AM95" s="29"/>
      <c r="AN95" s="29">
        <f t="shared" si="65"/>
        <v>-14867999.999999996</v>
      </c>
      <c r="AO95" s="29"/>
      <c r="AR95" s="29"/>
      <c r="AS95" s="29"/>
      <c r="AT95" s="29"/>
      <c r="AU95" s="29"/>
      <c r="AV95" s="29"/>
      <c r="AW95" s="29"/>
      <c r="AX95" s="29"/>
      <c r="AY95" s="29"/>
      <c r="AZ95" s="29"/>
      <c r="BA95" s="29"/>
      <c r="BB95" s="29"/>
      <c r="BC95" s="29"/>
      <c r="BD95" s="29"/>
      <c r="BE95" s="29"/>
      <c r="BF95" s="29"/>
      <c r="BG95" s="29"/>
    </row>
    <row r="96" spans="1:59">
      <c r="A96" s="29">
        <f t="shared" si="47"/>
        <v>69</v>
      </c>
      <c r="B96" s="29"/>
      <c r="C96" s="29"/>
      <c r="D96" s="29">
        <f t="shared" si="50"/>
        <v>-9664200.0000000037</v>
      </c>
      <c r="E96" s="29">
        <f t="shared" si="51"/>
        <v>180420601</v>
      </c>
      <c r="F96" s="29"/>
      <c r="G96" s="29">
        <f t="shared" si="52"/>
        <v>0</v>
      </c>
      <c r="H96" s="29">
        <f t="shared" si="53"/>
        <v>0</v>
      </c>
      <c r="I96" s="29">
        <f t="shared" si="54"/>
        <v>-9664200.0000000037</v>
      </c>
      <c r="J96" s="29">
        <f t="shared" si="55"/>
        <v>0</v>
      </c>
      <c r="K96" s="29">
        <f t="shared" si="56"/>
        <v>-9664200.0000000037</v>
      </c>
      <c r="L96" s="29">
        <f t="shared" si="63"/>
        <v>-292825.26000000013</v>
      </c>
      <c r="M96" s="29">
        <f t="shared" si="64"/>
        <v>-445519.62000000017</v>
      </c>
      <c r="N96" s="29">
        <f t="shared" si="66"/>
        <v>0</v>
      </c>
      <c r="O96" s="29">
        <f t="shared" si="57"/>
        <v>-223019.99999999994</v>
      </c>
      <c r="P96" s="29">
        <f t="shared" si="58"/>
        <v>-54351.664728314579</v>
      </c>
      <c r="Q96" s="29">
        <f t="shared" si="59"/>
        <v>0</v>
      </c>
      <c r="R96" s="29">
        <f t="shared" si="60"/>
        <v>-239895.18000000017</v>
      </c>
      <c r="S96" s="29">
        <f t="shared" si="61"/>
        <v>-1255611.7247283151</v>
      </c>
      <c r="T96" s="45">
        <f t="shared" si="42"/>
        <v>-15465.769978898419</v>
      </c>
      <c r="V96" s="29">
        <v>12088075.593047094</v>
      </c>
      <c r="W96" s="29"/>
      <c r="X96" s="29"/>
      <c r="Y96" s="29"/>
      <c r="Z96" s="29"/>
      <c r="AA96" s="29"/>
      <c r="AB96" s="29"/>
      <c r="AC96" s="29"/>
      <c r="AD96" s="29"/>
      <c r="AE96" s="29"/>
      <c r="AF96" s="29"/>
      <c r="AG96" s="29"/>
      <c r="AH96" s="29"/>
      <c r="AI96" s="29">
        <f t="shared" si="49"/>
        <v>-445519.62000000017</v>
      </c>
      <c r="AJ96" s="29"/>
      <c r="AK96" s="29"/>
      <c r="AL96" s="29">
        <f t="shared" si="62"/>
        <v>-1255611.7247283151</v>
      </c>
      <c r="AM96" s="29"/>
      <c r="AN96" s="29">
        <f t="shared" si="65"/>
        <v>-14867999.999999996</v>
      </c>
      <c r="AO96" s="29"/>
      <c r="AR96" s="29"/>
      <c r="AS96" s="29"/>
      <c r="AT96" s="29"/>
      <c r="AU96" s="29"/>
      <c r="AV96" s="29"/>
      <c r="AW96" s="29"/>
      <c r="AX96" s="29"/>
      <c r="AY96" s="29"/>
      <c r="AZ96" s="29"/>
      <c r="BA96" s="29"/>
      <c r="BB96" s="29"/>
      <c r="BC96" s="29"/>
      <c r="BD96" s="29"/>
      <c r="BE96" s="29"/>
      <c r="BF96" s="29"/>
      <c r="BG96" s="29"/>
    </row>
    <row r="97" spans="1:59">
      <c r="A97" s="29">
        <f t="shared" si="47"/>
        <v>70</v>
      </c>
      <c r="B97" s="29"/>
      <c r="C97" s="29"/>
      <c r="D97" s="29">
        <f t="shared" si="50"/>
        <v>-9664200.0000000037</v>
      </c>
      <c r="E97" s="29">
        <f t="shared" si="51"/>
        <v>180420601</v>
      </c>
      <c r="F97" s="29"/>
      <c r="G97" s="29">
        <f t="shared" si="52"/>
        <v>0</v>
      </c>
      <c r="H97" s="29">
        <f t="shared" si="53"/>
        <v>0</v>
      </c>
      <c r="I97" s="29">
        <f t="shared" si="54"/>
        <v>-9664200.0000000037</v>
      </c>
      <c r="J97" s="29">
        <f t="shared" si="55"/>
        <v>0</v>
      </c>
      <c r="K97" s="29">
        <f t="shared" si="56"/>
        <v>-9664200.0000000037</v>
      </c>
      <c r="L97" s="29">
        <f t="shared" si="63"/>
        <v>-292825.26000000013</v>
      </c>
      <c r="M97" s="29">
        <f t="shared" si="64"/>
        <v>-445519.62000000017</v>
      </c>
      <c r="N97" s="29">
        <f t="shared" si="66"/>
        <v>0</v>
      </c>
      <c r="O97" s="29">
        <f t="shared" si="57"/>
        <v>-223019.99999999994</v>
      </c>
      <c r="P97" s="29">
        <f t="shared" si="58"/>
        <v>-54351.664728314579</v>
      </c>
      <c r="Q97" s="29">
        <f t="shared" si="59"/>
        <v>0</v>
      </c>
      <c r="R97" s="29">
        <f t="shared" si="60"/>
        <v>-239895.18000000017</v>
      </c>
      <c r="S97" s="29">
        <f t="shared" si="61"/>
        <v>-1255611.7247283151</v>
      </c>
      <c r="T97" s="45">
        <f t="shared" si="42"/>
        <v>-14511.017577393792</v>
      </c>
      <c r="V97" s="29">
        <v>10905961.80527525</v>
      </c>
      <c r="W97" s="29"/>
      <c r="X97" s="29"/>
      <c r="Y97" s="29"/>
      <c r="Z97" s="29"/>
      <c r="AA97" s="29"/>
      <c r="AB97" s="29"/>
      <c r="AC97" s="29"/>
      <c r="AD97" s="29"/>
      <c r="AE97" s="29"/>
      <c r="AF97" s="29"/>
      <c r="AG97" s="29"/>
      <c r="AH97" s="29"/>
      <c r="AI97" s="29">
        <f t="shared" si="49"/>
        <v>-445519.62000000017</v>
      </c>
      <c r="AJ97" s="29"/>
      <c r="AK97" s="29"/>
      <c r="AL97" s="29">
        <f t="shared" si="62"/>
        <v>-1255611.7247283151</v>
      </c>
      <c r="AM97" s="29"/>
      <c r="AN97" s="29">
        <f t="shared" si="65"/>
        <v>-14867999.999999996</v>
      </c>
      <c r="AO97" s="29"/>
      <c r="AR97" s="29"/>
      <c r="AS97" s="29"/>
      <c r="AT97" s="29"/>
      <c r="AU97" s="29"/>
      <c r="AV97" s="29"/>
      <c r="AW97" s="29"/>
      <c r="AX97" s="29"/>
      <c r="AY97" s="29"/>
      <c r="AZ97" s="29"/>
      <c r="BA97" s="29"/>
      <c r="BB97" s="29"/>
      <c r="BC97" s="29"/>
      <c r="BD97" s="29"/>
      <c r="BE97" s="29"/>
      <c r="BF97" s="29"/>
      <c r="BG97" s="29"/>
    </row>
    <row r="98" spans="1:59">
      <c r="A98" s="29">
        <f t="shared" si="47"/>
        <v>71</v>
      </c>
      <c r="B98" s="29"/>
      <c r="C98" s="29"/>
      <c r="D98" s="29">
        <f t="shared" si="50"/>
        <v>-9664200.0000000037</v>
      </c>
      <c r="E98" s="29">
        <f t="shared" si="51"/>
        <v>180420601</v>
      </c>
      <c r="F98" s="29"/>
      <c r="G98" s="29">
        <f t="shared" si="52"/>
        <v>0</v>
      </c>
      <c r="H98" s="29">
        <f t="shared" si="53"/>
        <v>0</v>
      </c>
      <c r="I98" s="29">
        <f t="shared" si="54"/>
        <v>-9664200.0000000037</v>
      </c>
      <c r="J98" s="29">
        <f t="shared" si="55"/>
        <v>0</v>
      </c>
      <c r="K98" s="29">
        <f t="shared" si="56"/>
        <v>-9664200.0000000037</v>
      </c>
      <c r="L98" s="29">
        <f t="shared" si="63"/>
        <v>-292825.26000000013</v>
      </c>
      <c r="M98" s="29">
        <f t="shared" si="64"/>
        <v>-445519.62000000017</v>
      </c>
      <c r="N98" s="29">
        <f t="shared" si="66"/>
        <v>0</v>
      </c>
      <c r="O98" s="29">
        <f t="shared" si="57"/>
        <v>-223019.99999999994</v>
      </c>
      <c r="P98" s="29">
        <f t="shared" si="58"/>
        <v>-54351.664728314579</v>
      </c>
      <c r="Q98" s="29">
        <f t="shared" si="59"/>
        <v>0</v>
      </c>
      <c r="R98" s="29">
        <f t="shared" si="60"/>
        <v>-239895.18000000017</v>
      </c>
      <c r="S98" s="29">
        <f t="shared" si="61"/>
        <v>-1255611.7247283151</v>
      </c>
      <c r="T98" s="45">
        <f t="shared" si="42"/>
        <v>-13615.205154268686</v>
      </c>
      <c r="V98" s="29">
        <v>9858767.0350359716</v>
      </c>
      <c r="W98" s="29"/>
      <c r="X98" s="29"/>
      <c r="Y98" s="29"/>
      <c r="Z98" s="29"/>
      <c r="AA98" s="29"/>
      <c r="AB98" s="29"/>
      <c r="AC98" s="29"/>
      <c r="AD98" s="29"/>
      <c r="AE98" s="29"/>
      <c r="AF98" s="29"/>
      <c r="AG98" s="29"/>
      <c r="AH98" s="29"/>
      <c r="AI98" s="29">
        <f t="shared" si="49"/>
        <v>-445519.62000000017</v>
      </c>
      <c r="AJ98" s="29"/>
      <c r="AK98" s="29"/>
      <c r="AL98" s="29">
        <f t="shared" si="62"/>
        <v>-1255611.7247283151</v>
      </c>
      <c r="AM98" s="29"/>
      <c r="AN98" s="29">
        <f t="shared" si="65"/>
        <v>-14867999.999999996</v>
      </c>
      <c r="AO98" s="29"/>
      <c r="AR98" s="29"/>
      <c r="AS98" s="29"/>
      <c r="AT98" s="29"/>
      <c r="AU98" s="29"/>
      <c r="AV98" s="29"/>
      <c r="AW98" s="29"/>
      <c r="AX98" s="29"/>
      <c r="AY98" s="29"/>
      <c r="AZ98" s="29"/>
      <c r="BA98" s="29"/>
      <c r="BB98" s="29"/>
      <c r="BC98" s="29"/>
      <c r="BD98" s="29"/>
      <c r="BE98" s="29"/>
      <c r="BF98" s="29"/>
      <c r="BG98" s="29"/>
    </row>
    <row r="99" spans="1:59">
      <c r="A99" s="29">
        <f t="shared" si="47"/>
        <v>72</v>
      </c>
      <c r="B99" s="29"/>
      <c r="C99" s="29"/>
      <c r="D99" s="29">
        <f t="shared" si="50"/>
        <v>-9664200.0000000037</v>
      </c>
      <c r="E99" s="29">
        <f t="shared" si="51"/>
        <v>180420601</v>
      </c>
      <c r="F99" s="29"/>
      <c r="G99" s="29">
        <f t="shared" si="52"/>
        <v>0</v>
      </c>
      <c r="H99" s="29">
        <f t="shared" si="53"/>
        <v>0</v>
      </c>
      <c r="I99" s="29">
        <f t="shared" si="54"/>
        <v>-9664200.0000000037</v>
      </c>
      <c r="J99" s="29">
        <f t="shared" si="55"/>
        <v>0</v>
      </c>
      <c r="K99" s="29">
        <f t="shared" si="56"/>
        <v>-9664200.0000000037</v>
      </c>
      <c r="L99" s="29">
        <f t="shared" si="63"/>
        <v>-292825.26000000013</v>
      </c>
      <c r="M99" s="29">
        <f t="shared" si="64"/>
        <v>-445519.62000000017</v>
      </c>
      <c r="N99" s="29">
        <f t="shared" si="66"/>
        <v>0</v>
      </c>
      <c r="O99" s="29">
        <f t="shared" si="57"/>
        <v>-223019.99999999994</v>
      </c>
      <c r="P99" s="29">
        <f t="shared" si="58"/>
        <v>-54351.664728314579</v>
      </c>
      <c r="Q99" s="29">
        <f t="shared" si="59"/>
        <v>0</v>
      </c>
      <c r="R99" s="29">
        <f t="shared" si="60"/>
        <v>-239895.18000000017</v>
      </c>
      <c r="S99" s="29">
        <f t="shared" si="61"/>
        <v>-1255611.7247283151</v>
      </c>
      <c r="T99" s="45">
        <f t="shared" si="42"/>
        <v>-12774.694152504642</v>
      </c>
      <c r="V99" s="29">
        <v>8920262.3088481352</v>
      </c>
      <c r="W99" s="29"/>
      <c r="X99" s="29"/>
      <c r="Y99" s="29"/>
      <c r="Z99" s="29"/>
      <c r="AA99" s="29"/>
      <c r="AB99" s="29"/>
      <c r="AC99" s="29"/>
      <c r="AD99" s="29"/>
      <c r="AE99" s="29"/>
      <c r="AF99" s="29"/>
      <c r="AG99" s="29"/>
      <c r="AH99" s="29"/>
      <c r="AI99" s="29">
        <f t="shared" si="49"/>
        <v>-445519.62000000017</v>
      </c>
      <c r="AJ99" s="29"/>
      <c r="AK99" s="29"/>
      <c r="AL99" s="29">
        <f t="shared" si="62"/>
        <v>-1255611.7247283151</v>
      </c>
      <c r="AM99" s="29"/>
      <c r="AN99" s="29">
        <f t="shared" si="65"/>
        <v>-14867999.999999996</v>
      </c>
      <c r="AO99" s="29"/>
      <c r="AR99" s="29"/>
      <c r="AS99" s="29"/>
      <c r="AT99" s="29"/>
      <c r="AU99" s="29"/>
      <c r="AV99" s="29"/>
      <c r="AW99" s="29"/>
      <c r="AX99" s="29"/>
      <c r="AY99" s="29"/>
      <c r="AZ99" s="29"/>
      <c r="BA99" s="29"/>
      <c r="BB99" s="29"/>
      <c r="BC99" s="29"/>
      <c r="BD99" s="29"/>
      <c r="BE99" s="29"/>
      <c r="BF99" s="29"/>
      <c r="BG99" s="29"/>
    </row>
    <row r="100" spans="1:59">
      <c r="A100" s="29">
        <f t="shared" si="47"/>
        <v>73</v>
      </c>
      <c r="B100" s="29"/>
      <c r="C100" s="29"/>
      <c r="D100" s="29">
        <f t="shared" si="50"/>
        <v>-9664200.0000000037</v>
      </c>
      <c r="E100" s="29">
        <f t="shared" si="51"/>
        <v>180420601</v>
      </c>
      <c r="F100" s="29"/>
      <c r="G100" s="29">
        <f t="shared" si="52"/>
        <v>0</v>
      </c>
      <c r="H100" s="29">
        <f t="shared" si="53"/>
        <v>0</v>
      </c>
      <c r="I100" s="29">
        <f t="shared" si="54"/>
        <v>-9664200.0000000037</v>
      </c>
      <c r="J100" s="29">
        <f t="shared" si="55"/>
        <v>0</v>
      </c>
      <c r="K100" s="29">
        <f t="shared" si="56"/>
        <v>-9664200.0000000037</v>
      </c>
      <c r="L100" s="29">
        <f t="shared" si="63"/>
        <v>-292825.26000000013</v>
      </c>
      <c r="M100" s="29">
        <f t="shared" si="64"/>
        <v>-445519.62000000017</v>
      </c>
      <c r="N100" s="29">
        <f t="shared" si="66"/>
        <v>0</v>
      </c>
      <c r="O100" s="29">
        <f t="shared" si="57"/>
        <v>-223019.99999999994</v>
      </c>
      <c r="P100" s="29">
        <f t="shared" si="58"/>
        <v>-54351.664728314579</v>
      </c>
      <c r="Q100" s="29">
        <f t="shared" si="59"/>
        <v>0</v>
      </c>
      <c r="R100" s="29">
        <f t="shared" si="60"/>
        <v>-239895.18000000017</v>
      </c>
      <c r="S100" s="29">
        <f t="shared" si="61"/>
        <v>-1255611.7247283151</v>
      </c>
      <c r="T100" s="45">
        <f t="shared" si="42"/>
        <v>-11986.070635070198</v>
      </c>
      <c r="V100" s="29">
        <v>8067355.4445496174</v>
      </c>
      <c r="W100" s="29"/>
      <c r="X100" s="29"/>
      <c r="Y100" s="29"/>
      <c r="Z100" s="29"/>
      <c r="AA100" s="29"/>
      <c r="AB100" s="29"/>
      <c r="AC100" s="29"/>
      <c r="AD100" s="29"/>
      <c r="AE100" s="29"/>
      <c r="AF100" s="29"/>
      <c r="AG100" s="29"/>
      <c r="AH100" s="29"/>
      <c r="AI100" s="29">
        <f t="shared" si="49"/>
        <v>-445519.62000000017</v>
      </c>
      <c r="AJ100" s="29"/>
      <c r="AK100" s="29"/>
      <c r="AL100" s="29">
        <f t="shared" si="62"/>
        <v>-1255611.7247283151</v>
      </c>
      <c r="AM100" s="29"/>
      <c r="AN100" s="29">
        <f t="shared" si="65"/>
        <v>-14867999.999999996</v>
      </c>
      <c r="AO100" s="29"/>
      <c r="AR100" s="29"/>
      <c r="AS100" s="29"/>
      <c r="AT100" s="29"/>
      <c r="AU100" s="29"/>
      <c r="AV100" s="29"/>
      <c r="AW100" s="29"/>
      <c r="AX100" s="29"/>
      <c r="AY100" s="29"/>
      <c r="AZ100" s="29"/>
      <c r="BA100" s="29"/>
      <c r="BB100" s="29"/>
      <c r="BC100" s="29"/>
      <c r="BD100" s="29"/>
      <c r="BE100" s="29"/>
      <c r="BF100" s="29"/>
      <c r="BG100" s="29"/>
    </row>
    <row r="101" spans="1:59">
      <c r="A101" s="29">
        <f t="shared" si="47"/>
        <v>74</v>
      </c>
      <c r="B101" s="29"/>
      <c r="C101" s="29"/>
      <c r="D101" s="29">
        <f t="shared" si="50"/>
        <v>-9664200.0000000037</v>
      </c>
      <c r="E101" s="29">
        <f t="shared" si="51"/>
        <v>180420601</v>
      </c>
      <c r="F101" s="29"/>
      <c r="G101" s="29">
        <f t="shared" si="52"/>
        <v>0</v>
      </c>
      <c r="H101" s="29">
        <f t="shared" si="53"/>
        <v>0</v>
      </c>
      <c r="I101" s="29">
        <f t="shared" si="54"/>
        <v>-9664200.0000000037</v>
      </c>
      <c r="J101" s="29">
        <f t="shared" si="55"/>
        <v>0</v>
      </c>
      <c r="K101" s="29">
        <f t="shared" si="56"/>
        <v>-9664200.0000000037</v>
      </c>
      <c r="L101" s="29">
        <f t="shared" si="63"/>
        <v>-292825.26000000013</v>
      </c>
      <c r="M101" s="29">
        <f t="shared" si="64"/>
        <v>-445519.62000000017</v>
      </c>
      <c r="N101" s="29">
        <f t="shared" si="66"/>
        <v>0</v>
      </c>
      <c r="O101" s="29">
        <f t="shared" si="57"/>
        <v>-223019.99999999994</v>
      </c>
      <c r="P101" s="29">
        <f t="shared" si="58"/>
        <v>-54351.664728314579</v>
      </c>
      <c r="Q101" s="29">
        <f t="shared" si="59"/>
        <v>0</v>
      </c>
      <c r="R101" s="29">
        <f t="shared" si="60"/>
        <v>-239895.18000000017</v>
      </c>
      <c r="S101" s="29">
        <f t="shared" si="61"/>
        <v>-1255611.7247283151</v>
      </c>
      <c r="T101" s="45">
        <f t="shared" si="42"/>
        <v>-11246.131418396779</v>
      </c>
      <c r="V101" s="29">
        <v>7139020.6194892498</v>
      </c>
      <c r="W101" s="29"/>
      <c r="X101" s="29"/>
      <c r="Y101" s="29"/>
      <c r="Z101" s="29"/>
      <c r="AA101" s="29"/>
      <c r="AB101" s="29"/>
      <c r="AC101" s="29"/>
      <c r="AD101" s="29"/>
      <c r="AE101" s="29"/>
      <c r="AF101" s="29"/>
      <c r="AG101" s="29"/>
      <c r="AH101" s="29"/>
      <c r="AI101" s="29">
        <f t="shared" si="49"/>
        <v>-445519.62000000017</v>
      </c>
      <c r="AJ101" s="29"/>
      <c r="AK101" s="29"/>
      <c r="AL101" s="29">
        <f t="shared" si="62"/>
        <v>-1255611.7247283151</v>
      </c>
      <c r="AM101" s="29"/>
      <c r="AN101" s="29">
        <f t="shared" si="65"/>
        <v>-14867999.999999996</v>
      </c>
      <c r="AO101" s="29"/>
      <c r="AR101" s="29"/>
      <c r="AS101" s="29"/>
      <c r="AT101" s="29"/>
      <c r="AU101" s="29"/>
      <c r="AV101" s="29"/>
      <c r="AW101" s="29"/>
      <c r="AX101" s="29"/>
      <c r="AY101" s="29"/>
      <c r="AZ101" s="29"/>
      <c r="BA101" s="29"/>
      <c r="BB101" s="29"/>
      <c r="BC101" s="29"/>
      <c r="BD101" s="29"/>
      <c r="BE101" s="29"/>
      <c r="BF101" s="29"/>
      <c r="BG101" s="29"/>
    </row>
    <row r="102" spans="1:59">
      <c r="A102" s="29">
        <f t="shared" si="47"/>
        <v>75</v>
      </c>
      <c r="B102" s="29"/>
      <c r="C102" s="29"/>
      <c r="D102" s="29">
        <f t="shared" si="50"/>
        <v>-9664200.0000000037</v>
      </c>
      <c r="E102" s="29">
        <f t="shared" si="51"/>
        <v>180420601</v>
      </c>
      <c r="F102" s="29"/>
      <c r="G102" s="29">
        <f t="shared" si="52"/>
        <v>0</v>
      </c>
      <c r="H102" s="29">
        <f t="shared" si="53"/>
        <v>0</v>
      </c>
      <c r="I102" s="29">
        <f t="shared" si="54"/>
        <v>-9664200.0000000037</v>
      </c>
      <c r="J102" s="29">
        <f t="shared" si="55"/>
        <v>0</v>
      </c>
      <c r="K102" s="29">
        <f t="shared" si="56"/>
        <v>-9664200.0000000037</v>
      </c>
      <c r="L102" s="29">
        <f t="shared" si="63"/>
        <v>-292825.26000000013</v>
      </c>
      <c r="M102" s="29">
        <f t="shared" si="64"/>
        <v>-445519.62000000017</v>
      </c>
      <c r="N102" s="29">
        <f t="shared" si="66"/>
        <v>0</v>
      </c>
      <c r="O102" s="29">
        <f t="shared" si="57"/>
        <v>-223019.99999999994</v>
      </c>
      <c r="P102" s="29">
        <f t="shared" si="58"/>
        <v>-54351.664728314579</v>
      </c>
      <c r="Q102" s="29">
        <f t="shared" si="59"/>
        <v>0</v>
      </c>
      <c r="R102" s="29">
        <f t="shared" si="60"/>
        <v>-239895.18000000017</v>
      </c>
      <c r="S102" s="29">
        <f t="shared" si="61"/>
        <v>-1255611.7247283151</v>
      </c>
      <c r="T102" s="45">
        <f t="shared" si="42"/>
        <v>-10551.87106188036</v>
      </c>
      <c r="V102" s="29">
        <v>5820894.7354862727</v>
      </c>
      <c r="W102" s="29"/>
      <c r="X102" s="29"/>
      <c r="Y102" s="29"/>
      <c r="Z102" s="29"/>
      <c r="AA102" s="29"/>
      <c r="AB102" s="29"/>
      <c r="AC102" s="29"/>
      <c r="AD102" s="29"/>
      <c r="AE102" s="29"/>
      <c r="AF102" s="29"/>
      <c r="AG102" s="29"/>
      <c r="AH102" s="29"/>
      <c r="AI102" s="29">
        <f t="shared" si="49"/>
        <v>-445519.62000000017</v>
      </c>
      <c r="AJ102" s="29"/>
      <c r="AK102" s="29"/>
      <c r="AL102" s="29">
        <f t="shared" si="62"/>
        <v>-1255611.7247283151</v>
      </c>
      <c r="AM102" s="29"/>
      <c r="AN102" s="29">
        <f t="shared" si="65"/>
        <v>-14867999.999999996</v>
      </c>
      <c r="AO102" s="29"/>
      <c r="AR102" s="29"/>
      <c r="AS102" s="29"/>
      <c r="AT102" s="29"/>
      <c r="AU102" s="29"/>
      <c r="AV102" s="29"/>
      <c r="AW102" s="29"/>
      <c r="AX102" s="29"/>
      <c r="AY102" s="29"/>
      <c r="AZ102" s="29"/>
      <c r="BA102" s="29"/>
      <c r="BB102" s="29"/>
      <c r="BC102" s="29"/>
      <c r="BD102" s="29"/>
      <c r="BE102" s="29"/>
      <c r="BF102" s="29"/>
      <c r="BG102" s="29"/>
    </row>
    <row r="103" spans="1:59">
      <c r="A103" s="29">
        <f t="shared" si="47"/>
        <v>76</v>
      </c>
      <c r="B103" s="29"/>
      <c r="C103" s="29"/>
      <c r="D103" s="29">
        <f t="shared" si="50"/>
        <v>-9664200.0000000037</v>
      </c>
      <c r="E103" s="29">
        <f t="shared" si="51"/>
        <v>180420601</v>
      </c>
      <c r="F103" s="29"/>
      <c r="G103" s="29">
        <f t="shared" si="52"/>
        <v>0</v>
      </c>
      <c r="H103" s="29">
        <f t="shared" si="53"/>
        <v>0</v>
      </c>
      <c r="I103" s="29">
        <f t="shared" si="54"/>
        <v>-9664200.0000000037</v>
      </c>
      <c r="J103" s="29">
        <f t="shared" si="55"/>
        <v>0</v>
      </c>
      <c r="K103" s="29">
        <f t="shared" si="56"/>
        <v>-9664200.0000000037</v>
      </c>
      <c r="L103" s="29">
        <f t="shared" si="63"/>
        <v>-292825.26000000013</v>
      </c>
      <c r="M103" s="29">
        <f t="shared" si="64"/>
        <v>-445519.62000000017</v>
      </c>
      <c r="N103" s="29">
        <f t="shared" si="66"/>
        <v>0</v>
      </c>
      <c r="O103" s="29">
        <f t="shared" si="57"/>
        <v>-223019.99999999994</v>
      </c>
      <c r="P103" s="29">
        <f t="shared" si="58"/>
        <v>-54351.664728314579</v>
      </c>
      <c r="Q103" s="29">
        <f t="shared" si="59"/>
        <v>0</v>
      </c>
      <c r="R103" s="29">
        <f t="shared" si="60"/>
        <v>-239895.18000000017</v>
      </c>
      <c r="S103" s="29">
        <f t="shared" si="61"/>
        <v>-1255611.7247283151</v>
      </c>
      <c r="T103" s="45">
        <f t="shared" si="42"/>
        <v>-9900.46966056358</v>
      </c>
      <c r="V103" s="29">
        <v>4427752.0756085869</v>
      </c>
      <c r="W103" s="29"/>
      <c r="X103" s="29"/>
      <c r="Y103" s="29"/>
      <c r="Z103" s="29"/>
      <c r="AA103" s="29"/>
      <c r="AB103" s="29"/>
      <c r="AC103" s="29"/>
      <c r="AD103" s="29"/>
      <c r="AE103" s="29"/>
      <c r="AF103" s="29"/>
      <c r="AG103" s="29"/>
      <c r="AH103" s="29"/>
      <c r="AI103" s="29">
        <f t="shared" si="49"/>
        <v>-445519.62000000017</v>
      </c>
      <c r="AJ103" s="29"/>
      <c r="AK103" s="29"/>
      <c r="AL103" s="29">
        <f t="shared" si="62"/>
        <v>-1255611.7247283151</v>
      </c>
      <c r="AM103" s="29"/>
      <c r="AN103" s="29">
        <f t="shared" si="65"/>
        <v>-14867999.999999996</v>
      </c>
      <c r="AO103" s="29"/>
      <c r="AR103" s="29"/>
      <c r="AS103" s="29"/>
      <c r="AT103" s="29"/>
      <c r="AU103" s="29"/>
      <c r="AV103" s="29"/>
      <c r="AW103" s="29"/>
      <c r="AX103" s="29"/>
      <c r="AY103" s="29"/>
      <c r="AZ103" s="29"/>
      <c r="BA103" s="29"/>
      <c r="BB103" s="29"/>
      <c r="BC103" s="29"/>
      <c r="BD103" s="29"/>
      <c r="BE103" s="29"/>
      <c r="BF103" s="29"/>
      <c r="BG103" s="29"/>
    </row>
    <row r="104" spans="1:59">
      <c r="A104" s="29">
        <f t="shared" si="47"/>
        <v>77</v>
      </c>
      <c r="B104" s="29"/>
      <c r="C104" s="29"/>
      <c r="D104" s="29">
        <f t="shared" si="50"/>
        <v>-9664200.0000000037</v>
      </c>
      <c r="E104" s="29">
        <f t="shared" si="51"/>
        <v>180420601</v>
      </c>
      <c r="F104" s="29"/>
      <c r="G104" s="29">
        <f t="shared" si="52"/>
        <v>0</v>
      </c>
      <c r="H104" s="29">
        <f t="shared" si="53"/>
        <v>0</v>
      </c>
      <c r="I104" s="29">
        <f t="shared" si="54"/>
        <v>-9664200.0000000037</v>
      </c>
      <c r="J104" s="29">
        <f t="shared" si="55"/>
        <v>0</v>
      </c>
      <c r="K104" s="29">
        <f t="shared" si="56"/>
        <v>-9664200.0000000037</v>
      </c>
      <c r="L104" s="29">
        <f t="shared" si="63"/>
        <v>-292825.26000000013</v>
      </c>
      <c r="M104" s="29">
        <f t="shared" si="64"/>
        <v>-445519.62000000017</v>
      </c>
      <c r="N104" s="29">
        <f t="shared" si="66"/>
        <v>0</v>
      </c>
      <c r="O104" s="29">
        <f t="shared" si="57"/>
        <v>-223019.99999999994</v>
      </c>
      <c r="P104" s="29">
        <f t="shared" si="58"/>
        <v>-54351.664728314579</v>
      </c>
      <c r="Q104" s="29">
        <f t="shared" si="59"/>
        <v>0</v>
      </c>
      <c r="R104" s="29">
        <f t="shared" si="60"/>
        <v>-239895.18000000017</v>
      </c>
      <c r="S104" s="29">
        <f t="shared" si="61"/>
        <v>-1255611.7247283151</v>
      </c>
      <c r="T104" s="45">
        <f t="shared" si="42"/>
        <v>-9289.2813914154012</v>
      </c>
      <c r="V104" s="29">
        <v>3325802.5813397388</v>
      </c>
      <c r="W104" s="29"/>
      <c r="X104" s="29"/>
      <c r="Y104" s="29"/>
      <c r="Z104" s="29"/>
      <c r="AA104" s="29"/>
      <c r="AB104" s="29"/>
      <c r="AC104" s="29"/>
      <c r="AD104" s="29"/>
      <c r="AE104" s="29"/>
      <c r="AF104" s="29"/>
      <c r="AG104" s="29"/>
      <c r="AH104" s="29"/>
      <c r="AI104" s="29">
        <f t="shared" si="49"/>
        <v>-445519.62000000017</v>
      </c>
      <c r="AJ104" s="29"/>
      <c r="AK104" s="29"/>
      <c r="AL104" s="29">
        <f t="shared" si="62"/>
        <v>-1255611.7247283151</v>
      </c>
      <c r="AM104" s="29"/>
      <c r="AN104" s="29">
        <f t="shared" si="65"/>
        <v>-14867999.999999996</v>
      </c>
      <c r="AO104" s="29"/>
      <c r="AR104" s="29"/>
      <c r="AS104" s="29"/>
      <c r="AT104" s="29"/>
      <c r="AU104" s="29"/>
      <c r="AV104" s="29"/>
      <c r="AW104" s="29"/>
      <c r="AX104" s="29"/>
      <c r="AY104" s="29"/>
      <c r="AZ104" s="29"/>
      <c r="BA104" s="29"/>
      <c r="BB104" s="29"/>
      <c r="BC104" s="29"/>
      <c r="BD104" s="29"/>
      <c r="BE104" s="29"/>
      <c r="BF104" s="29"/>
      <c r="BG104" s="29"/>
    </row>
    <row r="105" spans="1:59">
      <c r="A105" s="29">
        <f t="shared" si="47"/>
        <v>78</v>
      </c>
      <c r="B105" s="29"/>
      <c r="C105" s="29"/>
      <c r="D105" s="29">
        <f t="shared" si="50"/>
        <v>-9664200.0000000037</v>
      </c>
      <c r="E105" s="29">
        <f t="shared" si="51"/>
        <v>180420601</v>
      </c>
      <c r="F105" s="29"/>
      <c r="G105" s="29">
        <f t="shared" si="52"/>
        <v>0</v>
      </c>
      <c r="H105" s="29">
        <f t="shared" si="53"/>
        <v>0</v>
      </c>
      <c r="I105" s="29">
        <f t="shared" si="54"/>
        <v>-9664200.0000000037</v>
      </c>
      <c r="J105" s="29">
        <f t="shared" si="55"/>
        <v>0</v>
      </c>
      <c r="K105" s="29">
        <f t="shared" si="56"/>
        <v>-9664200.0000000037</v>
      </c>
      <c r="L105" s="29">
        <f t="shared" si="63"/>
        <v>-292825.26000000013</v>
      </c>
      <c r="M105" s="29">
        <f t="shared" si="64"/>
        <v>-445519.62000000017</v>
      </c>
      <c r="N105" s="29">
        <f t="shared" si="66"/>
        <v>0</v>
      </c>
      <c r="O105" s="29">
        <f t="shared" si="57"/>
        <v>-223019.99999999994</v>
      </c>
      <c r="P105" s="29">
        <f t="shared" si="58"/>
        <v>-54351.664728314579</v>
      </c>
      <c r="Q105" s="29">
        <f t="shared" si="59"/>
        <v>0</v>
      </c>
      <c r="R105" s="29">
        <f t="shared" si="60"/>
        <v>-239895.18000000017</v>
      </c>
      <c r="S105" s="29">
        <f t="shared" si="61"/>
        <v>-1255611.7247283151</v>
      </c>
      <c r="T105" s="45">
        <f t="shared" si="42"/>
        <v>-8715.8237666862769</v>
      </c>
      <c r="V105" s="29">
        <v>2560578.5770412413</v>
      </c>
      <c r="W105" s="29"/>
      <c r="X105" s="29"/>
      <c r="Y105" s="29"/>
      <c r="Z105" s="29"/>
      <c r="AA105" s="29"/>
      <c r="AB105" s="29"/>
      <c r="AC105" s="29"/>
      <c r="AD105" s="29"/>
      <c r="AE105" s="29"/>
      <c r="AF105" s="29"/>
      <c r="AG105" s="29"/>
      <c r="AH105" s="29"/>
      <c r="AI105" s="29">
        <f t="shared" si="49"/>
        <v>-445519.62000000017</v>
      </c>
      <c r="AJ105" s="29"/>
      <c r="AK105" s="29"/>
      <c r="AL105" s="29">
        <f t="shared" si="62"/>
        <v>-1255611.7247283151</v>
      </c>
      <c r="AM105" s="29"/>
      <c r="AN105" s="29">
        <f t="shared" si="65"/>
        <v>-14867999.999999996</v>
      </c>
      <c r="AO105" s="29"/>
      <c r="AR105" s="29"/>
      <c r="AS105" s="29"/>
      <c r="AT105" s="29"/>
      <c r="AU105" s="29"/>
      <c r="AV105" s="29"/>
      <c r="AW105" s="29"/>
      <c r="AX105" s="29"/>
      <c r="AY105" s="29"/>
      <c r="AZ105" s="29"/>
      <c r="BA105" s="29"/>
      <c r="BB105" s="29"/>
      <c r="BC105" s="29"/>
      <c r="BD105" s="29"/>
      <c r="BE105" s="29"/>
      <c r="BF105" s="29"/>
      <c r="BG105" s="29"/>
    </row>
    <row r="106" spans="1:59">
      <c r="A106" s="29">
        <f t="shared" si="47"/>
        <v>79</v>
      </c>
      <c r="B106" s="29"/>
      <c r="C106" s="29"/>
      <c r="D106" s="29">
        <f t="shared" si="50"/>
        <v>-9664200.0000000037</v>
      </c>
      <c r="E106" s="29">
        <f t="shared" si="51"/>
        <v>180420601</v>
      </c>
      <c r="F106" s="29"/>
      <c r="G106" s="29">
        <f t="shared" si="52"/>
        <v>0</v>
      </c>
      <c r="H106" s="29">
        <f t="shared" si="53"/>
        <v>0</v>
      </c>
      <c r="I106" s="29">
        <f t="shared" si="54"/>
        <v>-9664200.0000000037</v>
      </c>
      <c r="J106" s="29">
        <f t="shared" si="55"/>
        <v>0</v>
      </c>
      <c r="K106" s="29">
        <f t="shared" si="56"/>
        <v>-9664200.0000000037</v>
      </c>
      <c r="L106" s="29">
        <f t="shared" si="63"/>
        <v>-292825.26000000013</v>
      </c>
      <c r="M106" s="29">
        <f t="shared" si="64"/>
        <v>-445519.62000000017</v>
      </c>
      <c r="N106" s="29">
        <f t="shared" si="66"/>
        <v>0</v>
      </c>
      <c r="O106" s="29">
        <f t="shared" si="57"/>
        <v>-223019.99999999994</v>
      </c>
      <c r="P106" s="29">
        <f t="shared" si="58"/>
        <v>-54351.664728314579</v>
      </c>
      <c r="Q106" s="29">
        <f t="shared" si="59"/>
        <v>0</v>
      </c>
      <c r="R106" s="29">
        <f t="shared" si="60"/>
        <v>-239895.18000000017</v>
      </c>
      <c r="S106" s="29">
        <f t="shared" si="61"/>
        <v>-1255611.7247283151</v>
      </c>
      <c r="T106" s="45">
        <f t="shared" si="42"/>
        <v>-8177.7675506887144</v>
      </c>
      <c r="V106" s="29">
        <v>2057673.4878007793</v>
      </c>
      <c r="W106" s="29"/>
      <c r="X106" s="29"/>
      <c r="Y106" s="29"/>
      <c r="Z106" s="29"/>
      <c r="AA106" s="29"/>
      <c r="AB106" s="29"/>
      <c r="AC106" s="29"/>
      <c r="AD106" s="29"/>
      <c r="AE106" s="29"/>
      <c r="AF106" s="29"/>
      <c r="AG106" s="29"/>
      <c r="AH106" s="29"/>
      <c r="AI106" s="29">
        <f t="shared" si="49"/>
        <v>-445519.62000000017</v>
      </c>
      <c r="AJ106" s="29"/>
      <c r="AK106" s="29"/>
      <c r="AL106" s="29">
        <f t="shared" si="62"/>
        <v>-1255611.7247283151</v>
      </c>
      <c r="AM106" s="29"/>
      <c r="AN106" s="29">
        <f t="shared" si="65"/>
        <v>-14867999.999999996</v>
      </c>
      <c r="AO106" s="29"/>
      <c r="AR106" s="29"/>
      <c r="AS106" s="29"/>
      <c r="AT106" s="29"/>
      <c r="AU106" s="29"/>
      <c r="AV106" s="29"/>
      <c r="AW106" s="29"/>
      <c r="AX106" s="29"/>
      <c r="AY106" s="29"/>
      <c r="AZ106" s="29"/>
      <c r="BA106" s="29"/>
      <c r="BB106" s="29"/>
      <c r="BC106" s="29"/>
      <c r="BD106" s="29"/>
      <c r="BE106" s="29"/>
      <c r="BF106" s="29"/>
      <c r="BG106" s="29"/>
    </row>
    <row r="107" spans="1:59">
      <c r="A107" s="29">
        <f t="shared" si="47"/>
        <v>80</v>
      </c>
      <c r="B107" s="29"/>
      <c r="C107" s="29"/>
      <c r="D107" s="29">
        <f t="shared" si="50"/>
        <v>-9664200.0000000037</v>
      </c>
      <c r="E107" s="29">
        <f t="shared" si="51"/>
        <v>180420601</v>
      </c>
      <c r="F107" s="29"/>
      <c r="G107" s="29">
        <f t="shared" si="52"/>
        <v>0</v>
      </c>
      <c r="H107" s="29">
        <f t="shared" si="53"/>
        <v>0</v>
      </c>
      <c r="I107" s="29">
        <f t="shared" si="54"/>
        <v>-9664200.0000000037</v>
      </c>
      <c r="J107" s="29">
        <f t="shared" si="55"/>
        <v>0</v>
      </c>
      <c r="K107" s="29">
        <f t="shared" si="56"/>
        <v>-9664200.0000000037</v>
      </c>
      <c r="L107" s="29">
        <f t="shared" si="63"/>
        <v>-292825.26000000013</v>
      </c>
      <c r="M107" s="29">
        <f t="shared" si="64"/>
        <v>-445519.62000000017</v>
      </c>
      <c r="N107" s="29">
        <f t="shared" si="66"/>
        <v>0</v>
      </c>
      <c r="O107" s="29">
        <f t="shared" si="57"/>
        <v>-223019.99999999994</v>
      </c>
      <c r="P107" s="29">
        <f t="shared" si="58"/>
        <v>-54351.664728314579</v>
      </c>
      <c r="Q107" s="29">
        <f t="shared" si="59"/>
        <v>0</v>
      </c>
      <c r="R107" s="29">
        <f t="shared" si="60"/>
        <v>-239895.18000000017</v>
      </c>
      <c r="S107" s="29">
        <f t="shared" si="61"/>
        <v>-1255611.7247283151</v>
      </c>
      <c r="T107" s="45">
        <f t="shared" ref="T107" si="67">S107/(1+$D$3)^(A107)</f>
        <v>-7672.9272990478594</v>
      </c>
      <c r="V107" s="29"/>
      <c r="W107" s="29"/>
      <c r="X107" s="29"/>
      <c r="Y107" s="29"/>
      <c r="Z107" s="29"/>
      <c r="AA107" s="29"/>
      <c r="AB107" s="29"/>
      <c r="AC107" s="29"/>
      <c r="AD107" s="29"/>
      <c r="AE107" s="29"/>
      <c r="AF107" s="29"/>
      <c r="AG107" s="29"/>
      <c r="AH107" s="29"/>
      <c r="AI107" s="29">
        <f t="shared" si="49"/>
        <v>-445519.62000000017</v>
      </c>
      <c r="AJ107" s="29"/>
      <c r="AK107" s="29"/>
      <c r="AL107" s="29">
        <f t="shared" si="62"/>
        <v>-1255611.7247283151</v>
      </c>
      <c r="AM107" s="29"/>
      <c r="AN107" s="29">
        <f t="shared" si="65"/>
        <v>-14867999.999999996</v>
      </c>
      <c r="AO107" s="29"/>
      <c r="AR107" s="29"/>
      <c r="AS107" s="29"/>
      <c r="AT107" s="29"/>
      <c r="AU107" s="29"/>
      <c r="AV107" s="29"/>
      <c r="AW107" s="29"/>
      <c r="AX107" s="29"/>
      <c r="AY107" s="29"/>
      <c r="AZ107" s="29"/>
      <c r="BA107" s="29"/>
      <c r="BB107" s="29"/>
      <c r="BC107" s="29"/>
      <c r="BD107" s="29"/>
      <c r="BE107" s="29"/>
      <c r="BF107" s="29"/>
      <c r="BG107" s="29"/>
    </row>
    <row r="108" spans="1:59">
      <c r="A108" s="72" t="s">
        <v>158</v>
      </c>
      <c r="B108" s="72" t="s">
        <v>158</v>
      </c>
      <c r="C108" s="72" t="s">
        <v>158</v>
      </c>
      <c r="D108" s="72" t="s">
        <v>158</v>
      </c>
      <c r="E108" s="72" t="s">
        <v>158</v>
      </c>
      <c r="F108" s="72" t="s">
        <v>158</v>
      </c>
      <c r="G108" s="72" t="s">
        <v>158</v>
      </c>
      <c r="H108" s="72" t="s">
        <v>158</v>
      </c>
      <c r="I108" s="72" t="s">
        <v>158</v>
      </c>
      <c r="J108" s="72" t="s">
        <v>158</v>
      </c>
      <c r="K108" s="72" t="s">
        <v>158</v>
      </c>
      <c r="L108" s="72" t="s">
        <v>158</v>
      </c>
      <c r="M108" s="72" t="s">
        <v>158</v>
      </c>
      <c r="N108" s="72" t="s">
        <v>158</v>
      </c>
      <c r="O108" s="72" t="s">
        <v>158</v>
      </c>
      <c r="P108" s="72" t="s">
        <v>158</v>
      </c>
      <c r="Q108" s="72" t="s">
        <v>158</v>
      </c>
      <c r="R108" s="72" t="s">
        <v>158</v>
      </c>
      <c r="S108" s="72" t="s">
        <v>158</v>
      </c>
      <c r="T108" s="29" t="str">
        <f t="shared" ref="T108" si="68">IF(A108&lt;=$D$9,S108/(1+$D$3)^(A108),"")</f>
        <v/>
      </c>
      <c r="V108" s="29">
        <f>SUM(V86:V106)</f>
        <v>231903984.51655462</v>
      </c>
      <c r="W108" s="29"/>
      <c r="X108" s="29">
        <f>SUM(V108-V109)</f>
        <v>4098758.4433259368</v>
      </c>
      <c r="Y108" s="29"/>
      <c r="Z108" s="29"/>
      <c r="AA108" s="29"/>
      <c r="AB108" s="29"/>
      <c r="AC108" s="29"/>
      <c r="AD108" s="29"/>
      <c r="AE108" s="29"/>
      <c r="AF108" s="29"/>
      <c r="AG108" s="29"/>
      <c r="AH108" s="29"/>
      <c r="AI108" s="29"/>
      <c r="AJ108" s="29"/>
      <c r="AK108" s="29"/>
      <c r="AL108" s="29"/>
      <c r="AM108" s="29"/>
      <c r="AN108" s="29"/>
      <c r="AO108" s="29"/>
      <c r="AR108" s="29"/>
      <c r="AS108" s="29"/>
      <c r="AT108" s="29"/>
      <c r="AU108" s="29"/>
      <c r="AV108" s="29"/>
      <c r="AW108" s="29"/>
      <c r="AX108" s="29"/>
      <c r="AY108" s="29"/>
      <c r="AZ108" s="29"/>
      <c r="BA108" s="29"/>
      <c r="BB108" s="29"/>
      <c r="BC108" s="29"/>
      <c r="BD108" s="29"/>
      <c r="BE108" s="29"/>
      <c r="BF108" s="29"/>
      <c r="BG108" s="29"/>
    </row>
    <row r="109" spans="1:59">
      <c r="A109" s="29"/>
      <c r="B109" s="29"/>
      <c r="C109" s="29"/>
      <c r="D109" s="29"/>
      <c r="E109" s="29"/>
      <c r="F109" s="29"/>
      <c r="G109" s="29"/>
      <c r="H109" s="29"/>
      <c r="I109" s="29"/>
      <c r="J109" s="29"/>
      <c r="K109" s="29"/>
      <c r="L109" s="29"/>
      <c r="M109" s="29"/>
      <c r="N109" s="29"/>
      <c r="O109" s="29"/>
      <c r="P109" s="29"/>
      <c r="Q109" s="29"/>
      <c r="R109" s="29"/>
      <c r="S109" s="29"/>
      <c r="T109" s="29"/>
      <c r="V109" s="29">
        <v>227805226.07322869</v>
      </c>
      <c r="W109" s="29"/>
      <c r="X109" s="29"/>
      <c r="Y109" s="29"/>
      <c r="Z109" s="29"/>
      <c r="AA109" s="29"/>
      <c r="AB109" s="29"/>
      <c r="AC109" s="29"/>
      <c r="AD109" s="29"/>
      <c r="AE109" s="29"/>
      <c r="AF109" s="29"/>
      <c r="AG109" s="29"/>
      <c r="AH109" s="29"/>
      <c r="AI109" s="29"/>
      <c r="AJ109" s="29"/>
      <c r="AK109" s="29"/>
      <c r="AL109" s="29"/>
      <c r="AM109" s="29"/>
      <c r="AN109" s="29"/>
      <c r="AO109" s="29"/>
      <c r="AR109" s="29"/>
      <c r="AS109" s="29"/>
      <c r="AT109" s="29"/>
      <c r="AU109" s="29"/>
      <c r="AV109" s="29"/>
      <c r="AW109" s="29"/>
      <c r="AX109" s="29"/>
      <c r="AY109" s="29"/>
      <c r="AZ109" s="29"/>
      <c r="BA109" s="29"/>
      <c r="BB109" s="29"/>
      <c r="BC109" s="29"/>
      <c r="BD109" s="29"/>
      <c r="BE109" s="29"/>
      <c r="BF109" s="29"/>
      <c r="BG109" s="29"/>
    </row>
    <row r="110" spans="1:59" hidden="1">
      <c r="A110" s="29"/>
      <c r="B110" s="29"/>
      <c r="C110" s="29"/>
      <c r="D110" s="29"/>
      <c r="E110" s="29"/>
      <c r="F110" s="29"/>
      <c r="G110" s="29"/>
      <c r="H110" s="29"/>
      <c r="I110" s="29"/>
      <c r="J110" s="29"/>
      <c r="K110" s="29"/>
      <c r="L110" s="29"/>
      <c r="M110" s="29"/>
      <c r="N110" s="29"/>
      <c r="O110" s="29"/>
      <c r="P110" s="29"/>
      <c r="Q110" s="29"/>
      <c r="R110" s="29"/>
      <c r="S110" s="29"/>
      <c r="T110" s="29"/>
      <c r="V110" s="29"/>
      <c r="W110" s="29"/>
      <c r="X110" s="29"/>
      <c r="Y110" s="29"/>
      <c r="Z110" s="29"/>
      <c r="AA110" s="29"/>
      <c r="AB110" s="29"/>
      <c r="AC110" s="29"/>
      <c r="AD110" s="29"/>
      <c r="AE110" s="29"/>
      <c r="AF110" s="29"/>
      <c r="AG110" s="29"/>
      <c r="AH110" s="29"/>
      <c r="AI110" s="29"/>
      <c r="AJ110" s="29"/>
      <c r="AK110" s="29"/>
      <c r="AL110" s="29"/>
      <c r="AM110" s="29"/>
      <c r="AN110" s="29"/>
      <c r="AO110" s="29"/>
      <c r="AR110" s="29"/>
      <c r="AS110" s="29"/>
      <c r="AT110" s="29"/>
      <c r="AU110" s="29"/>
      <c r="AV110" s="29"/>
      <c r="AW110" s="29"/>
      <c r="AX110" s="29"/>
      <c r="AY110" s="29"/>
      <c r="AZ110" s="29"/>
      <c r="BA110" s="29"/>
      <c r="BB110" s="29"/>
      <c r="BC110" s="29"/>
      <c r="BD110" s="29"/>
      <c r="BE110" s="29"/>
      <c r="BF110" s="29"/>
      <c r="BG110" s="29"/>
    </row>
    <row r="111" spans="1:59" hidden="1">
      <c r="A111" s="29"/>
      <c r="B111" s="29"/>
      <c r="C111" s="29"/>
      <c r="D111" s="29"/>
      <c r="E111" s="29"/>
      <c r="F111" s="29"/>
      <c r="G111" s="29"/>
      <c r="H111" s="29"/>
      <c r="I111" s="29"/>
      <c r="J111" s="29"/>
      <c r="K111" s="29"/>
      <c r="L111" s="29"/>
      <c r="M111" s="29"/>
      <c r="N111" s="29"/>
      <c r="O111" s="29"/>
      <c r="P111" s="29"/>
      <c r="Q111" s="29"/>
      <c r="R111" s="29"/>
      <c r="S111" s="29"/>
      <c r="T111" s="29"/>
      <c r="V111" s="29"/>
      <c r="W111" s="29"/>
      <c r="X111" s="29"/>
      <c r="Y111" s="29"/>
      <c r="Z111" s="29"/>
      <c r="AA111" s="29"/>
      <c r="AB111" s="29"/>
      <c r="AC111" s="29"/>
      <c r="AD111" s="29"/>
      <c r="AE111" s="29"/>
      <c r="AF111" s="29"/>
      <c r="AG111" s="29"/>
      <c r="AH111" s="29"/>
      <c r="AI111" s="29"/>
      <c r="AJ111" s="29"/>
      <c r="AK111" s="29"/>
      <c r="AL111" s="29"/>
      <c r="AM111" s="29"/>
      <c r="AN111" s="29"/>
      <c r="AO111" s="29"/>
      <c r="AR111" s="29"/>
      <c r="AS111" s="29"/>
      <c r="AT111" s="29"/>
      <c r="AU111" s="29"/>
      <c r="AV111" s="29"/>
      <c r="AW111" s="29"/>
      <c r="AX111" s="29"/>
      <c r="AY111" s="29"/>
      <c r="AZ111" s="29"/>
      <c r="BA111" s="29"/>
      <c r="BB111" s="29"/>
      <c r="BC111" s="29"/>
      <c r="BD111" s="29"/>
      <c r="BE111" s="29"/>
      <c r="BF111" s="29"/>
      <c r="BG111" s="29"/>
    </row>
    <row r="112" spans="1:59" hidden="1">
      <c r="A112" s="29"/>
      <c r="B112" s="29"/>
      <c r="C112" s="29"/>
      <c r="D112" s="29"/>
      <c r="E112" s="29"/>
      <c r="F112" s="29"/>
      <c r="G112" s="29"/>
      <c r="H112" s="29"/>
      <c r="I112" s="29"/>
      <c r="J112" s="29"/>
      <c r="K112" s="29"/>
      <c r="L112" s="29"/>
      <c r="M112" s="29"/>
      <c r="N112" s="29"/>
      <c r="O112" s="29"/>
      <c r="P112" s="29"/>
      <c r="Q112" s="29"/>
      <c r="R112" s="29"/>
      <c r="S112" s="29"/>
      <c r="T112" s="29"/>
      <c r="V112" s="29"/>
      <c r="W112" s="29"/>
      <c r="X112" s="29"/>
      <c r="Y112" s="29"/>
      <c r="Z112" s="29"/>
      <c r="AA112" s="29"/>
      <c r="AB112" s="29"/>
      <c r="AC112" s="29"/>
      <c r="AD112" s="29"/>
      <c r="AE112" s="29"/>
      <c r="AF112" s="29"/>
      <c r="AG112" s="29"/>
      <c r="AH112" s="29"/>
      <c r="AI112" s="29"/>
      <c r="AJ112" s="29"/>
      <c r="AK112" s="29"/>
      <c r="AL112" s="29"/>
      <c r="AM112" s="29"/>
      <c r="AN112" s="29"/>
      <c r="AO112" s="29"/>
      <c r="AR112" s="29"/>
      <c r="AS112" s="29"/>
      <c r="AT112" s="29"/>
      <c r="AU112" s="29"/>
      <c r="AV112" s="29"/>
      <c r="AW112" s="29"/>
      <c r="AX112" s="29"/>
      <c r="AY112" s="29"/>
      <c r="AZ112" s="29"/>
      <c r="BA112" s="29"/>
      <c r="BB112" s="29"/>
      <c r="BC112" s="29"/>
      <c r="BD112" s="29"/>
      <c r="BE112" s="29"/>
      <c r="BF112" s="29"/>
      <c r="BG112" s="29"/>
    </row>
    <row r="113" spans="1:59" hidden="1">
      <c r="A113" s="29"/>
      <c r="B113" s="29"/>
      <c r="C113" s="29"/>
      <c r="D113" s="29"/>
      <c r="E113" s="29"/>
      <c r="F113" s="29"/>
      <c r="G113" s="29"/>
      <c r="H113" s="29"/>
      <c r="I113" s="29"/>
      <c r="J113" s="29"/>
      <c r="K113" s="29"/>
      <c r="L113" s="29"/>
      <c r="M113" s="29"/>
      <c r="N113" s="29"/>
      <c r="O113" s="29"/>
      <c r="P113" s="29"/>
      <c r="Q113" s="29"/>
      <c r="R113" s="29"/>
      <c r="S113" s="29"/>
      <c r="T113" s="29"/>
      <c r="V113" s="29"/>
      <c r="W113" s="29"/>
      <c r="X113" s="29"/>
      <c r="Y113" s="29"/>
      <c r="Z113" s="29"/>
      <c r="AA113" s="29"/>
      <c r="AB113" s="29"/>
      <c r="AC113" s="29"/>
      <c r="AD113" s="29"/>
      <c r="AE113" s="29"/>
      <c r="AF113" s="29"/>
      <c r="AG113" s="29"/>
      <c r="AH113" s="29"/>
      <c r="AI113" s="29"/>
      <c r="AJ113" s="29"/>
      <c r="AK113" s="29"/>
      <c r="AL113" s="29"/>
      <c r="AM113" s="29"/>
      <c r="AN113" s="29"/>
      <c r="AO113" s="29"/>
      <c r="AR113" s="29"/>
      <c r="AS113" s="29"/>
      <c r="AT113" s="29"/>
      <c r="AU113" s="29"/>
      <c r="AV113" s="29"/>
      <c r="AW113" s="29"/>
      <c r="AX113" s="29"/>
      <c r="AY113" s="29"/>
      <c r="AZ113" s="29"/>
      <c r="BA113" s="29"/>
      <c r="BB113" s="29"/>
      <c r="BC113" s="29"/>
      <c r="BD113" s="29"/>
      <c r="BE113" s="29"/>
      <c r="BF113" s="29"/>
      <c r="BG113" s="29"/>
    </row>
    <row r="114" spans="1:59" hidden="1">
      <c r="A114" s="29"/>
      <c r="B114" s="29"/>
      <c r="C114" s="29"/>
      <c r="D114" s="29"/>
      <c r="E114" s="29"/>
      <c r="F114" s="29"/>
      <c r="G114" s="29"/>
      <c r="H114" s="29"/>
      <c r="I114" s="29"/>
      <c r="J114" s="29"/>
      <c r="K114" s="29"/>
      <c r="L114" s="29"/>
      <c r="M114" s="29"/>
      <c r="N114" s="29"/>
      <c r="O114" s="29"/>
      <c r="P114" s="29"/>
      <c r="Q114" s="29"/>
      <c r="R114" s="29"/>
      <c r="S114" s="29"/>
      <c r="T114" s="29"/>
      <c r="V114" s="29"/>
      <c r="W114" s="29"/>
      <c r="X114" s="29"/>
      <c r="Y114" s="29"/>
      <c r="Z114" s="29"/>
      <c r="AA114" s="29"/>
      <c r="AB114" s="29"/>
      <c r="AC114" s="29"/>
      <c r="AD114" s="29"/>
      <c r="AE114" s="29"/>
      <c r="AF114" s="29"/>
      <c r="AG114" s="29"/>
      <c r="AH114" s="29"/>
      <c r="AI114" s="29"/>
      <c r="AJ114" s="29"/>
      <c r="AK114" s="29"/>
      <c r="AL114" s="29"/>
      <c r="AM114" s="29"/>
      <c r="AN114" s="29"/>
      <c r="AO114" s="29"/>
      <c r="AR114" s="29"/>
      <c r="AS114" s="29"/>
      <c r="AT114" s="29"/>
      <c r="AU114" s="29"/>
      <c r="AV114" s="29"/>
      <c r="AW114" s="29"/>
      <c r="AX114" s="29"/>
      <c r="AY114" s="29"/>
      <c r="AZ114" s="29"/>
      <c r="BA114" s="29"/>
      <c r="BB114" s="29"/>
      <c r="BC114" s="29"/>
      <c r="BD114" s="29"/>
      <c r="BE114" s="29"/>
      <c r="BF114" s="29"/>
      <c r="BG114" s="29"/>
    </row>
    <row r="115" spans="1:59" hidden="1">
      <c r="A115" s="29"/>
      <c r="B115" s="29"/>
      <c r="C115" s="29"/>
      <c r="D115" s="29"/>
      <c r="E115" s="29"/>
      <c r="F115" s="29"/>
      <c r="G115" s="29"/>
      <c r="H115" s="29"/>
      <c r="I115" s="29"/>
      <c r="J115" s="29"/>
      <c r="K115" s="29"/>
      <c r="L115" s="29"/>
      <c r="M115" s="29"/>
      <c r="N115" s="29"/>
      <c r="O115" s="29"/>
      <c r="P115" s="29"/>
      <c r="Q115" s="29"/>
      <c r="R115" s="29"/>
      <c r="S115" s="29"/>
      <c r="T115" s="29"/>
      <c r="V115" s="29"/>
      <c r="W115" s="29"/>
      <c r="X115" s="29"/>
      <c r="Y115" s="29"/>
      <c r="Z115" s="29"/>
      <c r="AA115" s="29"/>
      <c r="AB115" s="29"/>
      <c r="AC115" s="29"/>
      <c r="AD115" s="29"/>
      <c r="AE115" s="29"/>
      <c r="AF115" s="29"/>
      <c r="AG115" s="29"/>
      <c r="AH115" s="29"/>
      <c r="AI115" s="29"/>
      <c r="AJ115" s="29"/>
      <c r="AK115" s="29"/>
      <c r="AL115" s="29"/>
      <c r="AM115" s="29"/>
      <c r="AN115" s="29"/>
      <c r="AO115" s="29"/>
      <c r="AR115" s="29"/>
      <c r="AS115" s="29"/>
      <c r="AT115" s="29"/>
      <c r="AU115" s="29"/>
      <c r="AV115" s="29"/>
      <c r="AW115" s="29"/>
      <c r="AX115" s="29"/>
      <c r="AY115" s="29"/>
      <c r="AZ115" s="29"/>
      <c r="BA115" s="29"/>
      <c r="BB115" s="29"/>
      <c r="BC115" s="29"/>
      <c r="BD115" s="29"/>
      <c r="BE115" s="29"/>
      <c r="BF115" s="29"/>
      <c r="BG115" s="29"/>
    </row>
    <row r="116" spans="1:59" hidden="1">
      <c r="A116" s="29"/>
      <c r="B116" s="29"/>
      <c r="C116" s="29"/>
      <c r="D116" s="29"/>
      <c r="E116" s="29"/>
      <c r="F116" s="29"/>
      <c r="G116" s="29"/>
      <c r="H116" s="29"/>
      <c r="I116" s="29"/>
      <c r="J116" s="29"/>
      <c r="K116" s="29"/>
      <c r="L116" s="29"/>
      <c r="M116" s="29"/>
      <c r="N116" s="29"/>
      <c r="O116" s="29"/>
      <c r="P116" s="29"/>
      <c r="Q116" s="29"/>
      <c r="R116" s="29"/>
      <c r="S116" s="29"/>
      <c r="T116" s="29"/>
      <c r="V116" s="29"/>
      <c r="W116" s="29"/>
      <c r="X116" s="29"/>
      <c r="Y116" s="29"/>
      <c r="Z116" s="29"/>
      <c r="AA116" s="29"/>
      <c r="AB116" s="29"/>
      <c r="AC116" s="29"/>
      <c r="AD116" s="29"/>
      <c r="AE116" s="29"/>
      <c r="AF116" s="29"/>
      <c r="AG116" s="29"/>
      <c r="AH116" s="29"/>
      <c r="AI116" s="29"/>
      <c r="AJ116" s="29"/>
      <c r="AK116" s="29"/>
      <c r="AL116" s="29"/>
      <c r="AM116" s="29"/>
      <c r="AN116" s="29"/>
      <c r="AO116" s="29"/>
      <c r="AR116" s="29"/>
      <c r="AS116" s="29"/>
      <c r="AT116" s="29"/>
      <c r="AU116" s="29"/>
      <c r="AV116" s="29"/>
      <c r="AW116" s="29"/>
      <c r="AX116" s="29"/>
      <c r="AY116" s="29"/>
      <c r="AZ116" s="29"/>
      <c r="BA116" s="29"/>
      <c r="BB116" s="29"/>
      <c r="BC116" s="29"/>
      <c r="BD116" s="29"/>
      <c r="BE116" s="29"/>
      <c r="BF116" s="29"/>
      <c r="BG116" s="29"/>
    </row>
    <row r="117" spans="1:59" hidden="1">
      <c r="A117" s="29"/>
      <c r="B117" s="29"/>
      <c r="C117" s="29"/>
      <c r="D117" s="29"/>
      <c r="E117" s="29"/>
      <c r="F117" s="29"/>
      <c r="G117" s="29"/>
      <c r="H117" s="29"/>
      <c r="I117" s="29"/>
      <c r="J117" s="29"/>
      <c r="K117" s="29"/>
      <c r="L117" s="29"/>
      <c r="M117" s="29"/>
      <c r="N117" s="29"/>
      <c r="O117" s="29"/>
      <c r="P117" s="29"/>
      <c r="Q117" s="29"/>
      <c r="R117" s="29"/>
      <c r="S117" s="29"/>
      <c r="T117" s="29"/>
      <c r="V117" s="29"/>
      <c r="W117" s="29"/>
      <c r="X117" s="29"/>
      <c r="Y117" s="29"/>
      <c r="Z117" s="29"/>
      <c r="AA117" s="29"/>
      <c r="AB117" s="29"/>
      <c r="AC117" s="29"/>
      <c r="AD117" s="29"/>
      <c r="AE117" s="29"/>
      <c r="AF117" s="29"/>
      <c r="AG117" s="29"/>
      <c r="AH117" s="29"/>
      <c r="AI117" s="29"/>
      <c r="AJ117" s="29"/>
      <c r="AK117" s="29"/>
      <c r="AL117" s="29"/>
      <c r="AM117" s="29"/>
      <c r="AN117" s="29"/>
      <c r="AO117" s="29"/>
      <c r="AR117" s="29"/>
      <c r="AS117" s="29"/>
      <c r="AT117" s="29"/>
      <c r="AU117" s="29"/>
      <c r="AV117" s="29"/>
      <c r="AW117" s="29"/>
      <c r="AX117" s="29"/>
      <c r="AY117" s="29"/>
      <c r="AZ117" s="29"/>
      <c r="BA117" s="29"/>
      <c r="BB117" s="29"/>
      <c r="BC117" s="29"/>
      <c r="BD117" s="29"/>
      <c r="BE117" s="29"/>
      <c r="BF117" s="29"/>
      <c r="BG117" s="29"/>
    </row>
    <row r="118" spans="1:59" hidden="1">
      <c r="A118" s="29"/>
      <c r="B118" s="29"/>
      <c r="C118" s="29"/>
      <c r="D118" s="29"/>
      <c r="E118" s="29"/>
      <c r="F118" s="29"/>
      <c r="G118" s="29"/>
      <c r="H118" s="29"/>
      <c r="I118" s="29"/>
      <c r="J118" s="29"/>
      <c r="K118" s="29"/>
      <c r="L118" s="29"/>
      <c r="M118" s="29"/>
      <c r="N118" s="29"/>
      <c r="O118" s="29"/>
      <c r="P118" s="29"/>
      <c r="Q118" s="29"/>
      <c r="R118" s="29"/>
      <c r="S118" s="29"/>
      <c r="T118" s="29"/>
      <c r="V118" s="29"/>
      <c r="W118" s="29"/>
      <c r="X118" s="29"/>
      <c r="Y118" s="29"/>
      <c r="Z118" s="29"/>
      <c r="AA118" s="29"/>
      <c r="AB118" s="29"/>
      <c r="AC118" s="29"/>
      <c r="AD118" s="29"/>
      <c r="AE118" s="29"/>
      <c r="AF118" s="29"/>
      <c r="AG118" s="29"/>
      <c r="AH118" s="29"/>
      <c r="AI118" s="29"/>
      <c r="AJ118" s="29"/>
      <c r="AK118" s="29"/>
      <c r="AL118" s="29"/>
      <c r="AM118" s="29"/>
      <c r="AN118" s="29"/>
      <c r="AO118" s="29"/>
      <c r="AR118" s="29"/>
      <c r="AS118" s="29"/>
      <c r="AT118" s="29"/>
      <c r="AU118" s="29"/>
      <c r="AV118" s="29"/>
      <c r="AW118" s="29"/>
      <c r="AX118" s="29"/>
      <c r="AY118" s="29"/>
      <c r="AZ118" s="29"/>
      <c r="BA118" s="29"/>
      <c r="BB118" s="29"/>
      <c r="BC118" s="29"/>
      <c r="BD118" s="29"/>
      <c r="BE118" s="29"/>
      <c r="BF118" s="29"/>
      <c r="BG118" s="29"/>
    </row>
    <row r="119" spans="1:59" hidden="1">
      <c r="A119" s="29"/>
      <c r="B119" s="29"/>
      <c r="C119" s="29"/>
      <c r="D119" s="29"/>
      <c r="E119" s="29"/>
      <c r="F119" s="29"/>
      <c r="G119" s="29"/>
      <c r="H119" s="29"/>
      <c r="I119" s="29"/>
      <c r="J119" s="29"/>
      <c r="K119" s="29"/>
      <c r="L119" s="29"/>
      <c r="M119" s="29"/>
      <c r="N119" s="29"/>
      <c r="O119" s="29"/>
      <c r="P119" s="29"/>
      <c r="Q119" s="29"/>
      <c r="R119" s="29"/>
      <c r="S119" s="29"/>
      <c r="T119" s="29"/>
      <c r="V119" s="29"/>
      <c r="W119" s="29"/>
      <c r="X119" s="29"/>
      <c r="Y119" s="29"/>
      <c r="Z119" s="29"/>
      <c r="AA119" s="29"/>
      <c r="AB119" s="29"/>
      <c r="AC119" s="29"/>
      <c r="AD119" s="29"/>
      <c r="AE119" s="29"/>
      <c r="AF119" s="29"/>
      <c r="AG119" s="29"/>
      <c r="AH119" s="29"/>
      <c r="AI119" s="29"/>
      <c r="AJ119" s="29"/>
      <c r="AK119" s="29"/>
      <c r="AL119" s="29"/>
      <c r="AM119" s="29"/>
      <c r="AN119" s="29"/>
      <c r="AO119" s="29"/>
      <c r="AR119" s="29"/>
      <c r="AS119" s="29"/>
      <c r="AT119" s="29"/>
      <c r="AU119" s="29"/>
      <c r="AV119" s="29"/>
      <c r="AW119" s="29"/>
      <c r="AX119" s="29"/>
      <c r="AY119" s="29"/>
      <c r="AZ119" s="29"/>
      <c r="BA119" s="29"/>
      <c r="BB119" s="29"/>
      <c r="BC119" s="29"/>
      <c r="BD119" s="29"/>
      <c r="BE119" s="29"/>
      <c r="BF119" s="29"/>
      <c r="BG119" s="29"/>
    </row>
    <row r="120" spans="1:59" hidden="1">
      <c r="A120" s="29"/>
      <c r="B120" s="29"/>
      <c r="C120" s="29"/>
      <c r="D120" s="29"/>
      <c r="E120" s="29"/>
      <c r="F120" s="29"/>
      <c r="G120" s="29"/>
      <c r="H120" s="29"/>
      <c r="I120" s="29"/>
      <c r="J120" s="29"/>
      <c r="K120" s="29"/>
      <c r="L120" s="29"/>
      <c r="M120" s="29"/>
      <c r="N120" s="29"/>
      <c r="O120" s="29"/>
      <c r="P120" s="29"/>
      <c r="Q120" s="29"/>
      <c r="R120" s="29"/>
      <c r="S120" s="29"/>
      <c r="T120" s="29"/>
      <c r="V120" s="29"/>
      <c r="W120" s="29"/>
      <c r="X120" s="29"/>
      <c r="Y120" s="29"/>
      <c r="Z120" s="29"/>
      <c r="AA120" s="29"/>
      <c r="AB120" s="29"/>
      <c r="AC120" s="29"/>
      <c r="AD120" s="29"/>
      <c r="AE120" s="29"/>
      <c r="AF120" s="29"/>
      <c r="AG120" s="29"/>
      <c r="AH120" s="29"/>
      <c r="AI120" s="29"/>
      <c r="AJ120" s="29"/>
      <c r="AK120" s="29"/>
      <c r="AL120" s="29"/>
      <c r="AM120" s="29"/>
      <c r="AN120" s="29"/>
      <c r="AO120" s="29"/>
      <c r="AR120" s="29"/>
      <c r="AS120" s="29"/>
      <c r="AT120" s="29"/>
      <c r="AU120" s="29"/>
      <c r="AV120" s="29"/>
      <c r="AW120" s="29"/>
      <c r="AX120" s="29"/>
      <c r="AY120" s="29"/>
      <c r="AZ120" s="29"/>
      <c r="BA120" s="29"/>
      <c r="BB120" s="29"/>
      <c r="BC120" s="29"/>
      <c r="BD120" s="29"/>
      <c r="BE120" s="29"/>
      <c r="BF120" s="29"/>
      <c r="BG120" s="29"/>
    </row>
    <row r="121" spans="1:59" hidden="1">
      <c r="A121" s="29"/>
      <c r="B121" s="29"/>
      <c r="C121" s="29"/>
      <c r="D121" s="29"/>
      <c r="E121" s="29"/>
      <c r="F121" s="29"/>
      <c r="G121" s="29"/>
      <c r="H121" s="29"/>
      <c r="I121" s="29"/>
      <c r="J121" s="29"/>
      <c r="K121" s="29"/>
      <c r="L121" s="29"/>
      <c r="M121" s="29"/>
      <c r="N121" s="29"/>
      <c r="O121" s="29"/>
      <c r="P121" s="29"/>
      <c r="Q121" s="29"/>
      <c r="R121" s="29"/>
      <c r="S121" s="29"/>
      <c r="T121" s="29"/>
      <c r="V121" s="29"/>
      <c r="W121" s="29"/>
      <c r="X121" s="29"/>
      <c r="Y121" s="29"/>
      <c r="Z121" s="29"/>
      <c r="AA121" s="29"/>
      <c r="AB121" s="29"/>
      <c r="AC121" s="29"/>
      <c r="AD121" s="29"/>
      <c r="AE121" s="29"/>
      <c r="AF121" s="29"/>
      <c r="AG121" s="29"/>
      <c r="AH121" s="29"/>
      <c r="AI121" s="29"/>
      <c r="AJ121" s="29"/>
      <c r="AK121" s="29"/>
      <c r="AL121" s="29"/>
      <c r="AM121" s="29"/>
      <c r="AN121" s="29"/>
      <c r="AO121" s="29"/>
      <c r="AR121" s="29"/>
      <c r="AS121" s="29"/>
      <c r="AT121" s="29"/>
      <c r="AU121" s="29"/>
      <c r="AV121" s="29"/>
      <c r="AW121" s="29"/>
      <c r="AX121" s="29"/>
      <c r="AY121" s="29"/>
      <c r="AZ121" s="29"/>
      <c r="BA121" s="29"/>
      <c r="BB121" s="29"/>
      <c r="BC121" s="29"/>
      <c r="BD121" s="29"/>
      <c r="BE121" s="29"/>
      <c r="BF121" s="29"/>
      <c r="BG121" s="29"/>
    </row>
    <row r="122" spans="1:59" hidden="1">
      <c r="A122" s="29"/>
      <c r="B122" s="29"/>
      <c r="C122" s="29"/>
      <c r="D122" s="29"/>
      <c r="E122" s="29"/>
      <c r="F122" s="29"/>
      <c r="G122" s="29"/>
      <c r="H122" s="29"/>
      <c r="I122" s="29"/>
      <c r="J122" s="29"/>
      <c r="K122" s="29"/>
      <c r="L122" s="29"/>
      <c r="M122" s="29"/>
      <c r="N122" s="29"/>
      <c r="O122" s="29"/>
      <c r="P122" s="29"/>
      <c r="Q122" s="29"/>
      <c r="R122" s="29"/>
      <c r="S122" s="29"/>
      <c r="T122" s="29"/>
      <c r="V122" s="29"/>
      <c r="W122" s="29"/>
      <c r="X122" s="29"/>
      <c r="Y122" s="29"/>
      <c r="Z122" s="29"/>
      <c r="AA122" s="29"/>
      <c r="AB122" s="29"/>
      <c r="AC122" s="29"/>
      <c r="AD122" s="29"/>
      <c r="AE122" s="29"/>
      <c r="AF122" s="29"/>
      <c r="AG122" s="29"/>
      <c r="AH122" s="29"/>
      <c r="AI122" s="29"/>
      <c r="AJ122" s="29"/>
      <c r="AK122" s="29"/>
      <c r="AL122" s="29"/>
      <c r="AM122" s="29"/>
      <c r="AN122" s="29"/>
      <c r="AO122" s="29"/>
      <c r="AR122" s="29"/>
      <c r="AS122" s="29"/>
      <c r="AT122" s="29"/>
      <c r="AU122" s="29"/>
      <c r="AV122" s="29"/>
      <c r="AW122" s="29"/>
      <c r="AX122" s="29"/>
      <c r="AY122" s="29"/>
      <c r="AZ122" s="29"/>
      <c r="BA122" s="29"/>
      <c r="BB122" s="29"/>
      <c r="BC122" s="29"/>
      <c r="BD122" s="29"/>
      <c r="BE122" s="29"/>
      <c r="BF122" s="29"/>
      <c r="BG122" s="29"/>
    </row>
    <row r="123" spans="1:59" hidden="1">
      <c r="A123" s="29"/>
      <c r="B123" s="29"/>
      <c r="C123" s="29"/>
      <c r="D123" s="29"/>
      <c r="E123" s="29"/>
      <c r="F123" s="29"/>
      <c r="G123" s="29"/>
      <c r="H123" s="29"/>
      <c r="I123" s="29"/>
      <c r="J123" s="29"/>
      <c r="K123" s="29"/>
      <c r="L123" s="29"/>
      <c r="M123" s="29"/>
      <c r="N123" s="29"/>
      <c r="O123" s="29"/>
      <c r="P123" s="29"/>
      <c r="Q123" s="29"/>
      <c r="R123" s="29"/>
      <c r="S123" s="29"/>
      <c r="T123" s="29"/>
      <c r="V123" s="29"/>
      <c r="W123" s="29"/>
      <c r="X123" s="29"/>
      <c r="Y123" s="29"/>
      <c r="Z123" s="29"/>
      <c r="AA123" s="29"/>
      <c r="AB123" s="29"/>
      <c r="AC123" s="29"/>
      <c r="AD123" s="29"/>
      <c r="AE123" s="29"/>
      <c r="AF123" s="29"/>
      <c r="AG123" s="29"/>
      <c r="AH123" s="29"/>
      <c r="AI123" s="29"/>
      <c r="AJ123" s="29"/>
      <c r="AK123" s="29"/>
      <c r="AL123" s="29"/>
      <c r="AM123" s="29"/>
      <c r="AN123" s="29"/>
      <c r="AO123" s="29"/>
      <c r="AR123" s="29"/>
      <c r="AS123" s="29"/>
      <c r="AT123" s="29"/>
      <c r="AU123" s="29"/>
      <c r="AV123" s="29"/>
      <c r="AW123" s="29"/>
      <c r="AX123" s="29"/>
      <c r="AY123" s="29"/>
      <c r="AZ123" s="29"/>
      <c r="BA123" s="29"/>
      <c r="BB123" s="29"/>
      <c r="BC123" s="29"/>
      <c r="BD123" s="29"/>
      <c r="BE123" s="29"/>
      <c r="BF123" s="29"/>
      <c r="BG123" s="29"/>
    </row>
    <row r="124" spans="1:59" hidden="1">
      <c r="A124" s="29"/>
      <c r="B124" s="29"/>
      <c r="C124" s="29"/>
      <c r="D124" s="29"/>
      <c r="E124" s="29"/>
      <c r="F124" s="29"/>
      <c r="G124" s="29"/>
      <c r="H124" s="29"/>
      <c r="I124" s="29"/>
      <c r="J124" s="29"/>
      <c r="K124" s="29"/>
      <c r="L124" s="29"/>
      <c r="M124" s="29"/>
      <c r="N124" s="29"/>
      <c r="O124" s="29"/>
      <c r="P124" s="29"/>
      <c r="Q124" s="29"/>
      <c r="R124" s="29"/>
      <c r="S124" s="29"/>
      <c r="T124" s="29"/>
      <c r="V124" s="29"/>
      <c r="W124" s="29"/>
      <c r="X124" s="29"/>
      <c r="Y124" s="29"/>
      <c r="Z124" s="29"/>
      <c r="AA124" s="29"/>
      <c r="AB124" s="29"/>
      <c r="AC124" s="29"/>
      <c r="AD124" s="29"/>
      <c r="AE124" s="29"/>
      <c r="AF124" s="29"/>
      <c r="AG124" s="29"/>
      <c r="AH124" s="29"/>
      <c r="AI124" s="29"/>
      <c r="AJ124" s="29"/>
      <c r="AK124" s="29"/>
      <c r="AL124" s="29"/>
      <c r="AM124" s="29"/>
      <c r="AN124" s="29"/>
      <c r="AO124" s="29"/>
      <c r="AR124" s="29"/>
      <c r="AS124" s="29"/>
      <c r="AT124" s="29"/>
      <c r="AU124" s="29"/>
      <c r="AV124" s="29"/>
      <c r="AW124" s="29"/>
      <c r="AX124" s="29"/>
      <c r="AY124" s="29"/>
      <c r="AZ124" s="29"/>
      <c r="BA124" s="29"/>
      <c r="BB124" s="29"/>
      <c r="BC124" s="29"/>
      <c r="BD124" s="29"/>
      <c r="BE124" s="29"/>
      <c r="BF124" s="29"/>
      <c r="BG124" s="29"/>
    </row>
    <row r="125" spans="1:59" hidden="1">
      <c r="A125" s="29"/>
      <c r="B125" s="29"/>
      <c r="C125" s="29"/>
      <c r="D125" s="29"/>
      <c r="E125" s="29"/>
      <c r="F125" s="29"/>
      <c r="G125" s="29"/>
      <c r="H125" s="29"/>
      <c r="I125" s="29"/>
      <c r="J125" s="29"/>
      <c r="K125" s="29"/>
      <c r="L125" s="29"/>
      <c r="M125" s="29"/>
      <c r="N125" s="29"/>
      <c r="O125" s="29"/>
      <c r="P125" s="29"/>
      <c r="Q125" s="29"/>
      <c r="R125" s="29"/>
      <c r="S125" s="29"/>
      <c r="T125" s="29"/>
      <c r="V125" s="29"/>
      <c r="W125" s="29"/>
      <c r="X125" s="29"/>
      <c r="Y125" s="29"/>
      <c r="Z125" s="29"/>
      <c r="AA125" s="29"/>
      <c r="AB125" s="29"/>
      <c r="AC125" s="29"/>
      <c r="AD125" s="29"/>
      <c r="AE125" s="29"/>
      <c r="AF125" s="29"/>
      <c r="AG125" s="29"/>
      <c r="AH125" s="29"/>
      <c r="AI125" s="29"/>
      <c r="AJ125" s="29"/>
      <c r="AK125" s="29"/>
      <c r="AL125" s="29"/>
      <c r="AM125" s="29"/>
      <c r="AN125" s="29"/>
      <c r="AO125" s="29"/>
      <c r="AR125" s="29"/>
      <c r="AS125" s="29"/>
      <c r="AT125" s="29"/>
      <c r="AU125" s="29"/>
      <c r="AV125" s="29"/>
      <c r="AW125" s="29"/>
      <c r="AX125" s="29"/>
      <c r="AY125" s="29"/>
      <c r="AZ125" s="29"/>
      <c r="BA125" s="29"/>
      <c r="BB125" s="29"/>
      <c r="BC125" s="29"/>
      <c r="BD125" s="29"/>
      <c r="BE125" s="29"/>
      <c r="BF125" s="29"/>
      <c r="BG125" s="29"/>
    </row>
    <row r="126" spans="1:59">
      <c r="A126" s="28" t="s">
        <v>159</v>
      </c>
      <c r="B126" s="29"/>
      <c r="C126" s="29"/>
      <c r="D126" s="29"/>
      <c r="E126" s="29"/>
      <c r="F126" s="29"/>
      <c r="G126" s="29"/>
      <c r="H126" s="29"/>
      <c r="I126" s="29"/>
      <c r="J126" s="29"/>
      <c r="K126" s="29"/>
      <c r="L126" s="29"/>
      <c r="M126" s="29"/>
      <c r="N126" s="29"/>
      <c r="O126" s="29"/>
      <c r="P126" s="29"/>
      <c r="Q126" s="29"/>
      <c r="R126" s="29"/>
      <c r="S126" s="29"/>
      <c r="T126" s="29"/>
      <c r="V126" s="29"/>
      <c r="W126" s="29"/>
      <c r="X126" s="29"/>
      <c r="Y126" s="29"/>
      <c r="Z126" s="29"/>
      <c r="AA126" s="29"/>
      <c r="AB126" s="29"/>
      <c r="AC126" s="29"/>
      <c r="AD126" s="29"/>
      <c r="AE126" s="29"/>
      <c r="AF126" s="29"/>
      <c r="AG126" s="29"/>
      <c r="AH126" s="29"/>
      <c r="AI126" s="29"/>
      <c r="AJ126" s="29"/>
      <c r="AK126" s="29"/>
      <c r="AL126" s="29"/>
      <c r="AM126" s="29"/>
      <c r="AN126" s="29"/>
      <c r="AO126" s="29"/>
      <c r="AR126" s="29"/>
      <c r="AS126" s="29"/>
      <c r="AT126" s="29"/>
      <c r="AU126" s="29"/>
      <c r="AV126" s="29"/>
      <c r="AW126" s="29"/>
      <c r="AX126" s="29"/>
      <c r="AY126" s="29"/>
      <c r="AZ126" s="29"/>
      <c r="BA126" s="29"/>
      <c r="BB126" s="29"/>
      <c r="BC126" s="29"/>
      <c r="BD126" s="29"/>
      <c r="BE126" s="29"/>
      <c r="BF126" s="29"/>
      <c r="BG126" s="29"/>
    </row>
    <row r="127" spans="1:59">
      <c r="A127" s="28" t="s">
        <v>160</v>
      </c>
      <c r="B127" s="29"/>
      <c r="C127" s="29"/>
      <c r="D127" s="29"/>
      <c r="E127" s="29"/>
      <c r="F127" s="29"/>
      <c r="G127" s="29"/>
      <c r="H127" s="29"/>
      <c r="I127" s="29"/>
      <c r="J127" s="29"/>
      <c r="K127" s="29"/>
      <c r="L127" s="29"/>
      <c r="M127" s="29"/>
      <c r="N127" s="29"/>
      <c r="O127" s="29"/>
      <c r="P127" s="29"/>
      <c r="Q127" s="29"/>
      <c r="R127" s="29"/>
      <c r="S127" s="29"/>
      <c r="T127" s="29"/>
      <c r="V127" s="29"/>
      <c r="W127" s="29"/>
      <c r="X127" s="29"/>
      <c r="Y127" s="29"/>
      <c r="Z127" s="29"/>
      <c r="AA127" s="29"/>
      <c r="AB127" s="29"/>
      <c r="AC127" s="29"/>
      <c r="AD127" s="29"/>
      <c r="AE127" s="29"/>
      <c r="AF127" s="29"/>
      <c r="AG127" s="29"/>
      <c r="AH127" s="29"/>
      <c r="AI127" s="29"/>
      <c r="AJ127" s="29"/>
      <c r="AK127" s="29"/>
      <c r="AL127" s="29"/>
      <c r="AM127" s="29"/>
      <c r="AN127" s="29"/>
      <c r="AO127" s="29"/>
      <c r="AR127" s="29"/>
      <c r="AS127" s="29"/>
      <c r="AT127" s="29"/>
      <c r="AU127" s="29"/>
      <c r="AV127" s="29"/>
      <c r="AW127" s="29"/>
      <c r="AX127" s="29"/>
      <c r="AY127" s="29"/>
      <c r="AZ127" s="29"/>
      <c r="BA127" s="29"/>
      <c r="BB127" s="29"/>
      <c r="BC127" s="29"/>
      <c r="BD127" s="29"/>
      <c r="BE127" s="29"/>
      <c r="BF127" s="29"/>
      <c r="BG127" s="29"/>
    </row>
    <row r="128" spans="1:59">
      <c r="A128" s="28" t="s">
        <v>161</v>
      </c>
      <c r="B128" s="29"/>
      <c r="C128" s="29"/>
      <c r="D128" s="29"/>
      <c r="E128" s="29"/>
      <c r="F128" s="29"/>
      <c r="G128" s="29"/>
      <c r="H128" s="29"/>
      <c r="I128" s="29"/>
      <c r="J128" s="29"/>
      <c r="K128" s="29"/>
      <c r="L128" s="29"/>
      <c r="M128" s="29"/>
      <c r="N128" s="29"/>
      <c r="O128" s="29"/>
      <c r="P128" s="29"/>
      <c r="Q128" s="29"/>
      <c r="R128" s="29"/>
      <c r="S128" s="29"/>
      <c r="T128" s="29"/>
      <c r="V128" s="29"/>
      <c r="W128" s="29"/>
      <c r="X128" s="29"/>
      <c r="Y128" s="29"/>
      <c r="Z128" s="29"/>
      <c r="AA128" s="29"/>
      <c r="AB128" s="29"/>
      <c r="AC128" s="29"/>
      <c r="AD128" s="29"/>
      <c r="AE128" s="29"/>
      <c r="AF128" s="29"/>
      <c r="AG128" s="29"/>
      <c r="AH128" s="29"/>
      <c r="AI128" s="29"/>
      <c r="AJ128" s="29"/>
      <c r="AK128" s="29"/>
      <c r="AL128" s="29"/>
      <c r="AM128" s="29"/>
      <c r="AN128" s="29"/>
      <c r="AO128" s="29"/>
      <c r="AR128" s="29"/>
      <c r="AS128" s="29"/>
      <c r="AT128" s="29"/>
      <c r="AU128" s="29"/>
      <c r="AV128" s="29"/>
      <c r="AW128" s="29"/>
      <c r="AX128" s="29"/>
      <c r="AY128" s="29"/>
      <c r="AZ128" s="29"/>
      <c r="BA128" s="29"/>
      <c r="BB128" s="29"/>
      <c r="BC128" s="29"/>
      <c r="BD128" s="29"/>
      <c r="BE128" s="29"/>
      <c r="BF128" s="29"/>
      <c r="BG128" s="29"/>
    </row>
    <row r="129" spans="1:59">
      <c r="A129" s="28" t="s">
        <v>162</v>
      </c>
      <c r="B129" s="29"/>
      <c r="C129" s="29"/>
      <c r="D129" s="29"/>
      <c r="E129" s="29"/>
      <c r="F129" s="29"/>
      <c r="G129" s="29"/>
      <c r="H129" s="29"/>
      <c r="I129" s="29"/>
      <c r="J129" s="29"/>
      <c r="K129" s="29"/>
      <c r="L129" s="29"/>
      <c r="M129" s="29"/>
      <c r="N129" s="29"/>
      <c r="O129" s="29"/>
      <c r="P129" s="29"/>
      <c r="Q129" s="29"/>
      <c r="R129" s="29"/>
      <c r="S129" s="29"/>
      <c r="T129" s="29"/>
      <c r="V129" s="29"/>
      <c r="W129" s="29"/>
      <c r="X129" s="29"/>
      <c r="Y129" s="29"/>
      <c r="Z129" s="29"/>
      <c r="AA129" s="29"/>
      <c r="AB129" s="29"/>
      <c r="AC129" s="29"/>
      <c r="AD129" s="29"/>
      <c r="AE129" s="29"/>
      <c r="AF129" s="29"/>
      <c r="AG129" s="29"/>
      <c r="AH129" s="29"/>
      <c r="AI129" s="29"/>
      <c r="AJ129" s="29"/>
      <c r="AK129" s="29"/>
      <c r="AL129" s="29"/>
      <c r="AM129" s="29"/>
      <c r="AN129" s="29"/>
      <c r="AO129" s="29"/>
      <c r="AR129" s="29"/>
      <c r="AS129" s="29"/>
      <c r="AT129" s="29"/>
      <c r="AU129" s="29"/>
      <c r="AV129" s="29"/>
      <c r="AW129" s="29"/>
      <c r="AX129" s="29"/>
      <c r="AY129" s="29"/>
      <c r="AZ129" s="29"/>
      <c r="BA129" s="29"/>
      <c r="BB129" s="29"/>
      <c r="BC129" s="29"/>
      <c r="BD129" s="29"/>
      <c r="BE129" s="29"/>
      <c r="BF129" s="29"/>
      <c r="BG129" s="29"/>
    </row>
    <row r="130" spans="1:59">
      <c r="A130" s="28" t="s">
        <v>163</v>
      </c>
      <c r="B130" s="29"/>
      <c r="C130" s="29"/>
      <c r="D130" s="29"/>
      <c r="E130" s="29"/>
      <c r="F130" s="29"/>
      <c r="G130" s="29"/>
      <c r="H130" s="29"/>
      <c r="I130" s="29"/>
      <c r="J130" s="29"/>
      <c r="K130" s="29"/>
      <c r="L130" s="29"/>
      <c r="M130" s="29"/>
      <c r="N130" s="29"/>
      <c r="O130" s="29"/>
      <c r="P130" s="29"/>
      <c r="Q130" s="29"/>
      <c r="R130" s="29"/>
      <c r="S130" s="29"/>
      <c r="T130" s="29"/>
      <c r="V130" s="29"/>
      <c r="W130" s="29"/>
      <c r="X130" s="29"/>
      <c r="Y130" s="29"/>
      <c r="Z130" s="29"/>
      <c r="AA130" s="29"/>
      <c r="AB130" s="29"/>
      <c r="AC130" s="29"/>
      <c r="AD130" s="29"/>
      <c r="AE130" s="29"/>
      <c r="AF130" s="29"/>
      <c r="AG130" s="29"/>
      <c r="AH130" s="29"/>
      <c r="AI130" s="29"/>
      <c r="AJ130" s="29"/>
      <c r="AK130" s="29"/>
      <c r="AL130" s="29"/>
      <c r="AM130" s="29"/>
      <c r="AN130" s="29"/>
      <c r="AO130" s="29"/>
      <c r="AR130" s="29"/>
      <c r="AS130" s="29"/>
      <c r="AT130" s="29"/>
      <c r="AU130" s="29"/>
      <c r="AV130" s="29"/>
      <c r="AW130" s="29"/>
      <c r="AX130" s="29"/>
      <c r="AY130" s="29"/>
      <c r="AZ130" s="29"/>
      <c r="BA130" s="29"/>
      <c r="BB130" s="29"/>
      <c r="BC130" s="29"/>
      <c r="BD130" s="29"/>
      <c r="BE130" s="29"/>
      <c r="BF130" s="29"/>
      <c r="BG130" s="29"/>
    </row>
    <row r="131" spans="1:59">
      <c r="A131" s="28" t="s">
        <v>164</v>
      </c>
      <c r="B131" s="29"/>
      <c r="C131" s="29"/>
      <c r="D131" s="29"/>
      <c r="E131" s="29"/>
      <c r="F131" s="29"/>
      <c r="G131" s="29"/>
      <c r="H131" s="29"/>
      <c r="I131" s="29"/>
      <c r="J131" s="29"/>
      <c r="K131" s="29"/>
      <c r="L131" s="29"/>
      <c r="M131" s="29"/>
      <c r="N131" s="29"/>
      <c r="O131" s="29"/>
      <c r="P131" s="29"/>
      <c r="Q131" s="29"/>
      <c r="R131" s="29"/>
      <c r="S131" s="29"/>
      <c r="T131" s="29"/>
      <c r="V131" s="29"/>
      <c r="W131" s="29"/>
      <c r="X131" s="29"/>
      <c r="Y131" s="29"/>
      <c r="Z131" s="29"/>
      <c r="AA131" s="29"/>
      <c r="AB131" s="29"/>
      <c r="AC131" s="29"/>
      <c r="AD131" s="29"/>
      <c r="AE131" s="29"/>
      <c r="AF131" s="29"/>
      <c r="AG131" s="29"/>
      <c r="AH131" s="29"/>
      <c r="AI131" s="29"/>
      <c r="AJ131" s="29"/>
      <c r="AK131" s="29"/>
      <c r="AL131" s="29"/>
      <c r="AM131" s="29"/>
      <c r="AN131" s="29"/>
      <c r="AO131" s="29"/>
      <c r="AR131" s="29"/>
      <c r="AS131" s="29"/>
      <c r="AT131" s="29"/>
      <c r="AU131" s="29"/>
      <c r="AV131" s="29"/>
      <c r="AW131" s="29"/>
      <c r="AX131" s="29"/>
      <c r="AY131" s="29"/>
      <c r="AZ131" s="29"/>
      <c r="BA131" s="29"/>
      <c r="BB131" s="29"/>
      <c r="BC131" s="29"/>
      <c r="BD131" s="29"/>
      <c r="BE131" s="29"/>
      <c r="BF131" s="29"/>
      <c r="BG131" s="29"/>
    </row>
    <row r="132" spans="1:59">
      <c r="A132" s="28" t="s">
        <v>165</v>
      </c>
      <c r="B132" s="29"/>
      <c r="C132" s="29"/>
      <c r="D132" s="29"/>
      <c r="E132" s="29"/>
      <c r="F132" s="29"/>
      <c r="G132" s="29"/>
      <c r="H132" s="29"/>
      <c r="I132" s="29"/>
      <c r="J132" s="29"/>
      <c r="K132" s="29"/>
      <c r="L132" s="29"/>
      <c r="M132" s="29"/>
      <c r="N132" s="29"/>
      <c r="O132" s="29"/>
      <c r="P132" s="29"/>
      <c r="Q132" s="29"/>
      <c r="R132" s="29"/>
      <c r="S132" s="29"/>
      <c r="T132" s="29"/>
      <c r="V132" s="29"/>
      <c r="W132" s="29"/>
      <c r="X132" s="29"/>
      <c r="Y132" s="29"/>
      <c r="Z132" s="29"/>
      <c r="AA132" s="29"/>
      <c r="AB132" s="29"/>
      <c r="AC132" s="29"/>
      <c r="AD132" s="29"/>
      <c r="AE132" s="29"/>
      <c r="AF132" s="29"/>
      <c r="AG132" s="29"/>
      <c r="AH132" s="29"/>
      <c r="AI132" s="29"/>
      <c r="AJ132" s="29"/>
      <c r="AK132" s="29"/>
      <c r="AL132" s="29"/>
      <c r="AM132" s="29"/>
      <c r="AN132" s="29"/>
      <c r="AO132" s="29"/>
      <c r="AR132" s="29"/>
      <c r="AS132" s="29"/>
      <c r="AT132" s="29"/>
      <c r="AU132" s="29"/>
      <c r="AV132" s="29"/>
      <c r="AW132" s="29"/>
      <c r="AX132" s="29"/>
      <c r="AY132" s="29"/>
      <c r="AZ132" s="29"/>
      <c r="BA132" s="29"/>
      <c r="BB132" s="29"/>
      <c r="BC132" s="29"/>
      <c r="BD132" s="29"/>
      <c r="BE132" s="29"/>
      <c r="BF132" s="29"/>
      <c r="BG132" s="29"/>
    </row>
    <row r="133" spans="1:59">
      <c r="A133" s="28" t="s">
        <v>166</v>
      </c>
      <c r="B133" s="29"/>
      <c r="C133" s="29"/>
      <c r="D133" s="29"/>
      <c r="E133" s="29"/>
      <c r="F133" s="29"/>
      <c r="G133" s="29"/>
      <c r="H133" s="29"/>
      <c r="I133" s="29"/>
      <c r="J133" s="29"/>
      <c r="K133" s="29"/>
      <c r="L133" s="29"/>
      <c r="M133" s="29"/>
      <c r="N133" s="29"/>
      <c r="O133" s="29"/>
      <c r="P133" s="29"/>
      <c r="Q133" s="29"/>
      <c r="R133" s="29"/>
      <c r="S133" s="29"/>
      <c r="T133" s="29"/>
      <c r="V133" s="29"/>
      <c r="W133" s="29"/>
      <c r="X133" s="29"/>
      <c r="Y133" s="29"/>
      <c r="Z133" s="29"/>
      <c r="AA133" s="29"/>
      <c r="AB133" s="29"/>
      <c r="AC133" s="29"/>
      <c r="AD133" s="29"/>
      <c r="AE133" s="29"/>
      <c r="AF133" s="29"/>
      <c r="AG133" s="29"/>
      <c r="AH133" s="29"/>
      <c r="AI133" s="29"/>
      <c r="AJ133" s="29"/>
      <c r="AK133" s="29"/>
      <c r="AL133" s="29"/>
      <c r="AM133" s="29"/>
      <c r="AN133" s="29"/>
      <c r="AO133" s="29"/>
      <c r="AR133" s="29"/>
      <c r="AS133" s="29"/>
      <c r="AT133" s="29"/>
      <c r="AU133" s="29"/>
      <c r="AV133" s="29"/>
      <c r="AW133" s="29"/>
      <c r="AX133" s="29"/>
      <c r="AY133" s="29"/>
      <c r="AZ133" s="29"/>
      <c r="BA133" s="29"/>
      <c r="BB133" s="29"/>
      <c r="BC133" s="29"/>
      <c r="BD133" s="29"/>
      <c r="BE133" s="29"/>
      <c r="BF133" s="29"/>
      <c r="BG133" s="29"/>
    </row>
    <row r="134" spans="1:59">
      <c r="A134" s="28" t="s">
        <v>167</v>
      </c>
      <c r="B134" s="29"/>
      <c r="C134" s="29"/>
      <c r="D134" s="29"/>
      <c r="E134" s="29"/>
      <c r="F134" s="29"/>
      <c r="G134" s="29"/>
      <c r="H134" s="29"/>
      <c r="I134" s="29"/>
      <c r="J134" s="29"/>
      <c r="K134" s="29"/>
      <c r="L134" s="29"/>
      <c r="M134" s="29"/>
      <c r="N134" s="29"/>
      <c r="O134" s="29"/>
      <c r="P134" s="29"/>
      <c r="Q134" s="29"/>
      <c r="R134" s="29"/>
      <c r="S134" s="29"/>
      <c r="T134" s="29"/>
      <c r="V134" s="29"/>
      <c r="W134" s="29"/>
      <c r="X134" s="29"/>
      <c r="Y134" s="29"/>
      <c r="Z134" s="29"/>
      <c r="AA134" s="29"/>
      <c r="AB134" s="29"/>
      <c r="AC134" s="29"/>
      <c r="AD134" s="29"/>
      <c r="AE134" s="29"/>
      <c r="AF134" s="29"/>
      <c r="AG134" s="29"/>
      <c r="AH134" s="29"/>
      <c r="AI134" s="29"/>
      <c r="AJ134" s="29"/>
      <c r="AK134" s="29"/>
      <c r="AL134" s="29"/>
      <c r="AM134" s="29"/>
      <c r="AN134" s="29"/>
      <c r="AO134" s="29"/>
      <c r="AR134" s="29"/>
      <c r="AS134" s="29"/>
      <c r="AT134" s="29"/>
      <c r="AU134" s="29"/>
      <c r="AV134" s="29"/>
      <c r="AW134" s="29"/>
      <c r="AX134" s="29"/>
      <c r="AY134" s="29"/>
      <c r="AZ134" s="29"/>
      <c r="BA134" s="29"/>
      <c r="BB134" s="29"/>
      <c r="BC134" s="29"/>
      <c r="BD134" s="29"/>
      <c r="BE134" s="29"/>
      <c r="BF134" s="29"/>
      <c r="BG134" s="29"/>
    </row>
    <row r="135" spans="1:59">
      <c r="A135" s="28" t="s">
        <v>168</v>
      </c>
      <c r="B135" s="29"/>
      <c r="C135" s="29"/>
      <c r="D135" s="29"/>
      <c r="E135" s="29"/>
      <c r="F135" s="29"/>
      <c r="G135" s="29"/>
      <c r="H135" s="29"/>
      <c r="I135" s="29"/>
      <c r="J135" s="29"/>
      <c r="K135" s="29"/>
      <c r="L135" s="29"/>
      <c r="M135" s="29"/>
      <c r="N135" s="29"/>
      <c r="O135" s="29"/>
      <c r="P135" s="29"/>
      <c r="Q135" s="29"/>
      <c r="R135" s="29"/>
      <c r="S135" s="29"/>
      <c r="T135" s="29"/>
      <c r="V135" s="29"/>
      <c r="W135" s="29"/>
      <c r="X135" s="29"/>
      <c r="Y135" s="29"/>
      <c r="Z135" s="29"/>
      <c r="AA135" s="29"/>
      <c r="AB135" s="29"/>
      <c r="AC135" s="29"/>
      <c r="AD135" s="29"/>
      <c r="AE135" s="29"/>
      <c r="AF135" s="29"/>
      <c r="AG135" s="29"/>
      <c r="AH135" s="29"/>
      <c r="AI135" s="29"/>
      <c r="AJ135" s="29"/>
      <c r="AK135" s="29"/>
      <c r="AL135" s="29"/>
      <c r="AM135" s="29"/>
      <c r="AN135" s="29"/>
      <c r="AO135" s="29"/>
      <c r="AR135" s="29"/>
      <c r="AS135" s="29"/>
      <c r="AT135" s="29"/>
      <c r="AU135" s="29"/>
      <c r="AV135" s="29"/>
      <c r="AW135" s="29"/>
      <c r="AX135" s="29"/>
      <c r="AY135" s="29"/>
      <c r="AZ135" s="29"/>
      <c r="BA135" s="29"/>
      <c r="BB135" s="29"/>
      <c r="BC135" s="29"/>
      <c r="BD135" s="29"/>
      <c r="BE135" s="29"/>
      <c r="BF135" s="29"/>
      <c r="BG135" s="29"/>
    </row>
    <row r="136" spans="1:59">
      <c r="A136" s="28" t="s">
        <v>169</v>
      </c>
      <c r="B136" s="29"/>
      <c r="C136" s="29"/>
      <c r="D136" s="29"/>
      <c r="E136" s="29"/>
      <c r="F136" s="29"/>
      <c r="G136" s="29"/>
      <c r="H136" s="29"/>
      <c r="I136" s="29"/>
      <c r="J136" s="29"/>
      <c r="K136" s="29"/>
      <c r="L136" s="29"/>
      <c r="M136" s="29"/>
      <c r="N136" s="29"/>
      <c r="O136" s="29"/>
      <c r="P136" s="29"/>
      <c r="Q136" s="29"/>
      <c r="R136" s="29"/>
      <c r="S136" s="29"/>
      <c r="T136" s="29"/>
      <c r="V136" s="29"/>
      <c r="W136" s="29"/>
      <c r="X136" s="29"/>
      <c r="Y136" s="29"/>
      <c r="Z136" s="29"/>
      <c r="AA136" s="29"/>
      <c r="AB136" s="29"/>
      <c r="AC136" s="29"/>
      <c r="AD136" s="29"/>
      <c r="AE136" s="29"/>
      <c r="AF136" s="29"/>
      <c r="AG136" s="29"/>
      <c r="AH136" s="29"/>
      <c r="AI136" s="29"/>
      <c r="AJ136" s="29"/>
      <c r="AK136" s="29"/>
      <c r="AL136" s="29"/>
      <c r="AM136" s="29"/>
      <c r="AN136" s="29"/>
      <c r="AO136" s="29"/>
      <c r="AR136" s="29"/>
      <c r="AS136" s="29"/>
      <c r="AT136" s="29"/>
      <c r="AU136" s="29"/>
      <c r="AV136" s="29"/>
      <c r="AW136" s="29"/>
      <c r="AX136" s="29"/>
      <c r="AY136" s="29"/>
      <c r="AZ136" s="29"/>
      <c r="BA136" s="29"/>
      <c r="BB136" s="29"/>
      <c r="BC136" s="29"/>
      <c r="BD136" s="29"/>
      <c r="BE136" s="29"/>
      <c r="BF136" s="29"/>
      <c r="BG136" s="29"/>
    </row>
    <row r="137" spans="1:59">
      <c r="A137" s="28" t="s">
        <v>170</v>
      </c>
      <c r="B137" s="29"/>
      <c r="C137" s="29"/>
      <c r="D137" s="29"/>
      <c r="E137" s="29"/>
      <c r="F137" s="29"/>
      <c r="G137" s="29"/>
      <c r="H137" s="29"/>
      <c r="I137" s="29"/>
      <c r="J137" s="29"/>
      <c r="K137" s="29"/>
      <c r="L137" s="29"/>
      <c r="M137" s="29"/>
      <c r="N137" s="29"/>
      <c r="O137" s="29"/>
      <c r="P137" s="29"/>
      <c r="Q137" s="29"/>
      <c r="R137" s="29"/>
      <c r="S137" s="29"/>
      <c r="T137" s="29"/>
      <c r="V137" s="29"/>
      <c r="W137" s="29"/>
      <c r="X137" s="29"/>
      <c r="Y137" s="29"/>
      <c r="Z137" s="29"/>
      <c r="AA137" s="29"/>
      <c r="AB137" s="29"/>
      <c r="AC137" s="29"/>
      <c r="AD137" s="29"/>
      <c r="AE137" s="29"/>
      <c r="AF137" s="29"/>
      <c r="AG137" s="29"/>
      <c r="AH137" s="29"/>
      <c r="AI137" s="29"/>
      <c r="AJ137" s="29"/>
      <c r="AK137" s="29"/>
      <c r="AL137" s="29"/>
      <c r="AM137" s="29"/>
      <c r="AN137" s="29"/>
      <c r="AO137" s="29"/>
      <c r="AR137" s="29"/>
      <c r="AS137" s="29"/>
      <c r="AT137" s="29"/>
      <c r="AU137" s="29"/>
      <c r="AV137" s="29"/>
      <c r="AW137" s="29"/>
      <c r="AX137" s="29"/>
      <c r="AY137" s="29"/>
      <c r="AZ137" s="29"/>
      <c r="BA137" s="29"/>
      <c r="BB137" s="29"/>
      <c r="BC137" s="29"/>
      <c r="BD137" s="29"/>
      <c r="BE137" s="29"/>
      <c r="BF137" s="29"/>
      <c r="BG137" s="29"/>
    </row>
    <row r="138" spans="1:59">
      <c r="A138" s="28" t="s">
        <v>171</v>
      </c>
      <c r="B138" s="29"/>
      <c r="C138" s="29"/>
      <c r="D138" s="29"/>
      <c r="E138" s="29"/>
      <c r="F138" s="29"/>
      <c r="G138" s="29"/>
      <c r="H138" s="29"/>
      <c r="I138" s="29"/>
      <c r="J138" s="29"/>
      <c r="K138" s="29"/>
      <c r="L138" s="29"/>
      <c r="M138" s="29"/>
      <c r="N138" s="29"/>
      <c r="O138" s="29"/>
      <c r="P138" s="29"/>
      <c r="Q138" s="29"/>
      <c r="R138" s="29"/>
      <c r="S138" s="29"/>
      <c r="T138" s="29"/>
      <c r="V138" s="29"/>
      <c r="W138" s="29"/>
      <c r="X138" s="29"/>
      <c r="Y138" s="29"/>
      <c r="Z138" s="29"/>
      <c r="AA138" s="29"/>
      <c r="AB138" s="29"/>
      <c r="AC138" s="29"/>
      <c r="AD138" s="29"/>
      <c r="AE138" s="29"/>
      <c r="AF138" s="29"/>
      <c r="AG138" s="29"/>
      <c r="AH138" s="29"/>
      <c r="AI138" s="29"/>
      <c r="AJ138" s="29"/>
      <c r="AK138" s="29"/>
      <c r="AL138" s="29"/>
      <c r="AM138" s="29"/>
      <c r="AN138" s="29"/>
      <c r="AO138" s="29"/>
      <c r="AR138" s="29"/>
      <c r="AS138" s="29"/>
      <c r="AT138" s="29"/>
      <c r="AU138" s="29"/>
      <c r="AV138" s="29"/>
      <c r="AW138" s="29"/>
      <c r="AX138" s="29"/>
      <c r="AY138" s="29"/>
      <c r="AZ138" s="29"/>
      <c r="BA138" s="29"/>
      <c r="BB138" s="29">
        <f>SUM(C138:AY155)</f>
        <v>331105412</v>
      </c>
      <c r="BC138" s="29"/>
      <c r="BD138" s="29"/>
      <c r="BE138" s="29"/>
      <c r="BF138" s="29"/>
      <c r="BG138" s="29"/>
    </row>
    <row r="139" spans="1:59">
      <c r="A139" s="28" t="s">
        <v>172</v>
      </c>
      <c r="B139" s="29"/>
      <c r="C139" s="29"/>
      <c r="D139" s="29"/>
      <c r="E139" s="29"/>
      <c r="F139" s="29"/>
      <c r="G139" s="29"/>
      <c r="H139" s="29"/>
      <c r="I139" s="29"/>
      <c r="J139" s="29"/>
      <c r="K139" s="29"/>
      <c r="L139" s="29"/>
      <c r="M139" s="29"/>
      <c r="N139" s="29"/>
      <c r="O139" s="29"/>
      <c r="P139" s="29"/>
      <c r="Q139" s="29"/>
      <c r="R139" s="29"/>
      <c r="S139" s="29"/>
      <c r="T139" s="29"/>
      <c r="V139" s="29"/>
      <c r="W139" s="29"/>
      <c r="X139" s="29"/>
      <c r="Y139" s="29"/>
      <c r="Z139" s="29"/>
      <c r="AA139" s="29"/>
      <c r="AB139" s="29"/>
      <c r="AC139" s="29"/>
      <c r="AD139" s="29"/>
      <c r="AE139" s="29"/>
      <c r="AF139" s="29"/>
      <c r="AG139" s="29"/>
      <c r="AH139" s="29"/>
      <c r="AI139" s="29"/>
      <c r="AJ139" s="29"/>
      <c r="AK139" s="29"/>
      <c r="AL139" s="29"/>
      <c r="AM139" s="29"/>
      <c r="AN139" s="29"/>
      <c r="AO139" s="29"/>
      <c r="AR139" s="29"/>
      <c r="AS139" s="29"/>
      <c r="AT139" s="29"/>
      <c r="AU139" s="29"/>
      <c r="AV139" s="29"/>
      <c r="AW139" s="29"/>
      <c r="AX139" s="29"/>
      <c r="AY139" s="29"/>
      <c r="AZ139" s="29"/>
      <c r="BA139" s="29"/>
      <c r="BB139" s="29"/>
      <c r="BC139" s="29"/>
      <c r="BD139" s="29"/>
      <c r="BE139" s="29"/>
      <c r="BF139" s="29"/>
      <c r="BG139" s="29"/>
    </row>
    <row r="140" spans="1:59">
      <c r="A140" s="28" t="s">
        <v>173</v>
      </c>
      <c r="B140" s="29"/>
      <c r="C140" s="29"/>
      <c r="D140" s="29"/>
      <c r="E140" s="29"/>
      <c r="F140" s="29"/>
      <c r="G140" s="29"/>
      <c r="H140" s="29"/>
      <c r="I140" s="29"/>
      <c r="J140" s="29"/>
      <c r="K140" s="29"/>
      <c r="L140" s="29"/>
      <c r="M140" s="29"/>
      <c r="N140" s="29"/>
      <c r="O140" s="29"/>
      <c r="P140" s="29"/>
      <c r="Q140" s="29"/>
      <c r="R140" s="29"/>
      <c r="S140" s="29"/>
      <c r="T140" s="29"/>
      <c r="V140" s="29"/>
      <c r="W140" s="29"/>
      <c r="X140" s="29"/>
      <c r="Y140" s="29"/>
      <c r="Z140" s="29"/>
      <c r="AA140" s="29"/>
      <c r="AB140" s="29"/>
      <c r="AC140" s="29"/>
      <c r="AD140" s="29"/>
      <c r="AE140" s="29"/>
      <c r="AF140" s="29"/>
      <c r="AG140" s="29"/>
      <c r="AH140" s="29"/>
      <c r="AI140" s="29"/>
      <c r="AJ140" s="29"/>
      <c r="AK140" s="29"/>
      <c r="AL140" s="29"/>
      <c r="AM140" s="29"/>
      <c r="AN140" s="29"/>
      <c r="AO140" s="29"/>
      <c r="AR140" s="29"/>
      <c r="AS140" s="29"/>
      <c r="AT140" s="29"/>
      <c r="AU140" s="29"/>
      <c r="AV140" s="29"/>
      <c r="AW140" s="29"/>
      <c r="AX140" s="29"/>
      <c r="AY140" s="29"/>
      <c r="AZ140" s="29"/>
      <c r="BA140" s="29"/>
      <c r="BB140" s="29">
        <f t="shared" ref="BB140:BB152" si="69">SUM(C140:AY157)</f>
        <v>334579179.75968003</v>
      </c>
      <c r="BC140" s="29"/>
      <c r="BD140" s="29"/>
      <c r="BE140" s="29"/>
      <c r="BF140" s="29"/>
      <c r="BG140" s="29"/>
    </row>
    <row r="141" spans="1:59">
      <c r="A141" s="28" t="s">
        <v>174</v>
      </c>
      <c r="B141" s="29"/>
      <c r="C141" s="29"/>
      <c r="D141" s="29"/>
      <c r="E141" s="29"/>
      <c r="F141" s="29"/>
      <c r="G141" s="29"/>
      <c r="H141" s="29"/>
      <c r="I141" s="29"/>
      <c r="J141" s="29"/>
      <c r="K141" s="29"/>
      <c r="L141" s="29"/>
      <c r="M141" s="29"/>
      <c r="N141" s="29"/>
      <c r="O141" s="29"/>
      <c r="P141" s="29"/>
      <c r="Q141" s="29"/>
      <c r="R141" s="29"/>
      <c r="S141" s="29"/>
      <c r="T141" s="29"/>
      <c r="V141" s="29"/>
      <c r="W141" s="29"/>
      <c r="X141" s="29"/>
      <c r="Y141" s="29"/>
      <c r="Z141" s="29"/>
      <c r="AA141" s="29"/>
      <c r="AB141" s="29"/>
      <c r="AC141" s="29"/>
      <c r="AD141" s="29"/>
      <c r="AE141" s="29"/>
      <c r="AF141" s="29"/>
      <c r="AG141" s="29"/>
      <c r="AH141" s="29"/>
      <c r="AI141" s="29"/>
      <c r="AJ141" s="29"/>
      <c r="AK141" s="29"/>
      <c r="AL141" s="29"/>
      <c r="AM141" s="29"/>
      <c r="AN141" s="29"/>
      <c r="AO141" s="29"/>
      <c r="AR141" s="29"/>
      <c r="AS141" s="29"/>
      <c r="AT141" s="29"/>
      <c r="AU141" s="29"/>
      <c r="AV141" s="29"/>
      <c r="AW141" s="29"/>
      <c r="AX141" s="29"/>
      <c r="AY141" s="29"/>
      <c r="AZ141" s="29"/>
      <c r="BA141" s="29"/>
      <c r="BB141" s="29">
        <f t="shared" si="69"/>
        <v>352715345.49295998</v>
      </c>
      <c r="BC141" s="29"/>
      <c r="BD141" s="29"/>
      <c r="BE141" s="29"/>
      <c r="BF141" s="29"/>
      <c r="BG141" s="29"/>
    </row>
    <row r="142" spans="1:59">
      <c r="A142" s="28" t="s">
        <v>175</v>
      </c>
      <c r="B142" s="29"/>
      <c r="C142" s="29"/>
      <c r="D142" s="29"/>
      <c r="E142" s="29"/>
      <c r="F142" s="29"/>
      <c r="G142" s="29"/>
      <c r="H142" s="29"/>
      <c r="I142" s="29"/>
      <c r="J142" s="29"/>
      <c r="K142" s="29"/>
      <c r="L142" s="29"/>
      <c r="M142" s="29"/>
      <c r="N142" s="29"/>
      <c r="O142" s="29"/>
      <c r="P142" s="29"/>
      <c r="Q142" s="29"/>
      <c r="R142" s="29"/>
      <c r="S142" s="29"/>
      <c r="T142" s="29"/>
      <c r="V142" s="29"/>
      <c r="W142" s="29"/>
      <c r="X142" s="29"/>
      <c r="Y142" s="29"/>
      <c r="Z142" s="29"/>
      <c r="AA142" s="29"/>
      <c r="AB142" s="29"/>
      <c r="AC142" s="29"/>
      <c r="AD142" s="29"/>
      <c r="AE142" s="29"/>
      <c r="AF142" s="29"/>
      <c r="AG142" s="29"/>
      <c r="AH142" s="29"/>
      <c r="AI142" s="29"/>
      <c r="AJ142" s="29"/>
      <c r="AK142" s="29"/>
      <c r="AL142" s="29"/>
      <c r="AM142" s="29"/>
      <c r="AN142" s="29"/>
      <c r="AO142" s="29"/>
      <c r="AR142" s="29"/>
      <c r="AS142" s="29"/>
      <c r="AT142" s="29"/>
      <c r="AU142" s="29"/>
      <c r="AV142" s="29"/>
      <c r="AW142" s="29"/>
      <c r="AX142" s="29"/>
      <c r="AY142" s="29"/>
      <c r="AZ142" s="29"/>
      <c r="BA142" s="29"/>
      <c r="BB142" s="29">
        <f t="shared" si="69"/>
        <v>388279770.33003998</v>
      </c>
      <c r="BC142" s="29"/>
      <c r="BD142" s="29"/>
      <c r="BE142" s="29"/>
      <c r="BF142" s="29"/>
      <c r="BG142" s="29"/>
    </row>
    <row r="143" spans="1:59">
      <c r="A143" s="28" t="s">
        <v>176</v>
      </c>
      <c r="B143" s="29"/>
      <c r="C143" s="29"/>
      <c r="D143" s="29"/>
      <c r="E143" s="29"/>
      <c r="F143" s="29"/>
      <c r="G143" s="29"/>
      <c r="H143" s="29"/>
      <c r="I143" s="29"/>
      <c r="J143" s="29"/>
      <c r="K143" s="29"/>
      <c r="L143" s="29"/>
      <c r="M143" s="29"/>
      <c r="N143" s="29"/>
      <c r="O143" s="29"/>
      <c r="P143" s="29"/>
      <c r="Q143" s="29"/>
      <c r="R143" s="29"/>
      <c r="S143" s="29"/>
      <c r="T143" s="29"/>
      <c r="V143" s="29"/>
      <c r="W143" s="29"/>
      <c r="X143" s="29"/>
      <c r="Y143" s="29"/>
      <c r="Z143" s="29"/>
      <c r="AA143" s="29"/>
      <c r="AB143" s="29"/>
      <c r="AC143" s="29"/>
      <c r="AD143" s="29"/>
      <c r="AE143" s="29"/>
      <c r="AF143" s="29"/>
      <c r="AG143" s="29"/>
      <c r="AH143" s="29"/>
      <c r="AI143" s="29"/>
      <c r="AJ143" s="29"/>
      <c r="AK143" s="29"/>
      <c r="AL143" s="29"/>
      <c r="AM143" s="29"/>
      <c r="AN143" s="29"/>
      <c r="AO143" s="29"/>
      <c r="AR143" s="29"/>
      <c r="AS143" s="29"/>
      <c r="AT143" s="29"/>
      <c r="AU143" s="29"/>
      <c r="AV143" s="29"/>
      <c r="AW143" s="29"/>
      <c r="AX143" s="29"/>
      <c r="AY143" s="29"/>
      <c r="AZ143" s="29"/>
      <c r="BA143" s="29"/>
      <c r="BB143" s="29">
        <f t="shared" si="69"/>
        <v>434185489.3488</v>
      </c>
      <c r="BC143" s="29"/>
      <c r="BD143" s="29"/>
      <c r="BE143" s="29"/>
      <c r="BF143" s="29"/>
      <c r="BG143" s="29"/>
    </row>
    <row r="144" spans="1:59">
      <c r="A144" s="28" t="s">
        <v>177</v>
      </c>
      <c r="B144" s="29"/>
      <c r="C144" s="29"/>
      <c r="D144" s="29"/>
      <c r="E144" s="29"/>
      <c r="F144" s="29"/>
      <c r="G144" s="29"/>
      <c r="H144" s="29"/>
      <c r="I144" s="29"/>
      <c r="J144" s="29"/>
      <c r="K144" s="29"/>
      <c r="L144" s="29"/>
      <c r="M144" s="29"/>
      <c r="N144" s="29"/>
      <c r="O144" s="29"/>
      <c r="P144" s="29"/>
      <c r="Q144" s="29"/>
      <c r="R144" s="29"/>
      <c r="S144" s="29"/>
      <c r="T144" s="29"/>
      <c r="V144" s="29"/>
      <c r="W144" s="29"/>
      <c r="X144" s="29"/>
      <c r="Y144" s="29"/>
      <c r="Z144" s="29"/>
      <c r="AA144" s="29"/>
      <c r="AB144" s="29"/>
      <c r="AC144" s="29"/>
      <c r="AD144" s="29"/>
      <c r="AE144" s="29"/>
      <c r="AF144" s="29"/>
      <c r="AG144" s="29"/>
      <c r="AH144" s="29"/>
      <c r="AI144" s="29"/>
      <c r="AJ144" s="29"/>
      <c r="AK144" s="29"/>
      <c r="AL144" s="29"/>
      <c r="AM144" s="29"/>
      <c r="AN144" s="29"/>
      <c r="AO144" s="29"/>
      <c r="AR144" s="29"/>
      <c r="AS144" s="29"/>
      <c r="AT144" s="29"/>
      <c r="AU144" s="29"/>
      <c r="AV144" s="29"/>
      <c r="AW144" s="29"/>
      <c r="AX144" s="29"/>
      <c r="AY144" s="29"/>
      <c r="AZ144" s="29"/>
      <c r="BA144" s="29"/>
      <c r="BB144" s="29">
        <f t="shared" si="69"/>
        <v>482619762.63857996</v>
      </c>
      <c r="BC144" s="29"/>
      <c r="BD144" s="29"/>
      <c r="BE144" s="29"/>
      <c r="BF144" s="29"/>
      <c r="BG144" s="29"/>
    </row>
    <row r="145" spans="1:72">
      <c r="A145" s="28" t="s">
        <v>178</v>
      </c>
      <c r="B145" s="29"/>
      <c r="C145" s="29"/>
      <c r="D145" s="29"/>
      <c r="E145" s="29"/>
      <c r="F145" s="29"/>
      <c r="G145" s="29"/>
      <c r="H145" s="29"/>
      <c r="I145" s="29"/>
      <c r="J145" s="29"/>
      <c r="K145" s="29"/>
      <c r="L145" s="29"/>
      <c r="M145" s="29"/>
      <c r="N145" s="29"/>
      <c r="O145" s="29"/>
      <c r="P145" s="29"/>
      <c r="Q145" s="29"/>
      <c r="R145" s="29"/>
      <c r="S145" s="29"/>
      <c r="T145" s="29"/>
      <c r="V145" s="29"/>
      <c r="W145" s="29"/>
      <c r="X145" s="29"/>
      <c r="Y145" s="29"/>
      <c r="Z145" s="29"/>
      <c r="AA145" s="29"/>
      <c r="AB145" s="29"/>
      <c r="AC145" s="29"/>
      <c r="AD145" s="29"/>
      <c r="AE145" s="29"/>
      <c r="AF145" s="29"/>
      <c r="AG145" s="29"/>
      <c r="AH145" s="29"/>
      <c r="AI145" s="29"/>
      <c r="AJ145" s="29"/>
      <c r="AK145" s="29"/>
      <c r="AL145" s="29"/>
      <c r="AM145" s="29"/>
      <c r="AN145" s="29"/>
      <c r="AO145" s="29"/>
      <c r="AR145" s="29"/>
      <c r="AS145" s="29"/>
      <c r="AT145" s="29"/>
      <c r="AU145" s="29"/>
      <c r="AV145" s="29"/>
      <c r="AW145" s="29"/>
      <c r="AX145" s="29"/>
      <c r="AY145" s="29"/>
      <c r="AZ145" s="29"/>
      <c r="BA145" s="29"/>
      <c r="BB145" s="29">
        <f t="shared" si="69"/>
        <v>528979788.04107994</v>
      </c>
      <c r="BC145" s="29"/>
      <c r="BD145" s="29"/>
      <c r="BE145" s="29"/>
      <c r="BF145" s="29"/>
      <c r="BG145" s="29"/>
    </row>
    <row r="146" spans="1:72">
      <c r="A146" s="29"/>
      <c r="B146" s="29"/>
      <c r="C146" s="29"/>
      <c r="D146" s="29"/>
      <c r="E146" s="29"/>
      <c r="F146" s="29"/>
      <c r="G146" s="29"/>
      <c r="H146" s="29"/>
      <c r="I146" s="29"/>
      <c r="J146" s="29"/>
      <c r="K146" s="29"/>
      <c r="L146" s="29"/>
      <c r="M146" s="29"/>
      <c r="N146" s="29"/>
      <c r="O146" s="29"/>
      <c r="P146" s="29"/>
      <c r="Q146" s="29"/>
      <c r="R146" s="29"/>
      <c r="S146" s="29"/>
      <c r="T146" s="29"/>
      <c r="V146" s="29"/>
      <c r="W146" s="29"/>
      <c r="X146" s="29"/>
      <c r="Y146" s="29"/>
      <c r="Z146" s="29"/>
      <c r="AA146" s="29"/>
      <c r="AB146" s="29"/>
      <c r="AC146" s="29"/>
      <c r="AD146" s="29"/>
      <c r="AE146" s="29"/>
      <c r="AF146" s="29"/>
      <c r="AG146" s="29"/>
      <c r="AH146" s="29"/>
      <c r="AI146" s="29"/>
      <c r="AJ146" s="29"/>
      <c r="AK146" s="29"/>
      <c r="AL146" s="29"/>
      <c r="AM146" s="29"/>
      <c r="AN146" s="29"/>
      <c r="AO146" s="29"/>
      <c r="AR146" s="29"/>
      <c r="AS146" s="29"/>
      <c r="AT146" s="29"/>
      <c r="AU146" s="29"/>
      <c r="AV146" s="29"/>
      <c r="AW146" s="29"/>
      <c r="AX146" s="29"/>
      <c r="AY146" s="29"/>
      <c r="AZ146" s="29"/>
      <c r="BA146" s="29"/>
      <c r="BB146" s="29">
        <f t="shared" si="69"/>
        <v>570461513.45925999</v>
      </c>
      <c r="BC146" s="29"/>
      <c r="BD146" s="28" t="s">
        <v>179</v>
      </c>
      <c r="BE146" s="28" t="s">
        <v>180</v>
      </c>
      <c r="BF146" s="28" t="s">
        <v>181</v>
      </c>
      <c r="BG146" s="28" t="s">
        <v>182</v>
      </c>
    </row>
    <row r="147" spans="1:72">
      <c r="A147" s="28" t="s">
        <v>183</v>
      </c>
      <c r="B147" s="29"/>
      <c r="C147" s="29"/>
      <c r="D147" s="29"/>
      <c r="E147" s="29"/>
      <c r="F147" s="29"/>
      <c r="G147" s="29"/>
      <c r="H147" s="29"/>
      <c r="I147" s="29"/>
      <c r="J147" s="29"/>
      <c r="K147" s="29"/>
      <c r="L147" s="29"/>
      <c r="M147" s="29"/>
      <c r="N147" s="29"/>
      <c r="O147" s="29"/>
      <c r="P147" s="29"/>
      <c r="Q147" s="29"/>
      <c r="R147" s="29"/>
      <c r="S147" s="29"/>
      <c r="T147" s="29"/>
      <c r="V147" s="29"/>
      <c r="W147" s="29"/>
      <c r="X147" s="29"/>
      <c r="Y147" s="29"/>
      <c r="Z147" s="29"/>
      <c r="AA147" s="29"/>
      <c r="AB147" s="29"/>
      <c r="AC147" s="29"/>
      <c r="AD147" s="29"/>
      <c r="AE147" s="29"/>
      <c r="AF147" s="29"/>
      <c r="AG147" s="29"/>
      <c r="AH147" s="29"/>
      <c r="AI147" s="29"/>
      <c r="AJ147" s="29"/>
      <c r="AK147" s="29"/>
      <c r="AL147" s="29"/>
      <c r="AM147" s="29"/>
      <c r="AN147" s="29"/>
      <c r="AO147" s="29"/>
      <c r="AR147" s="29"/>
      <c r="AS147" s="29"/>
      <c r="AT147" s="29"/>
      <c r="AU147" s="29"/>
      <c r="AV147" s="29"/>
      <c r="AW147" s="29"/>
      <c r="AX147" s="29"/>
      <c r="AY147" s="29"/>
      <c r="AZ147" s="29"/>
      <c r="BA147" s="29"/>
      <c r="BB147" s="29">
        <f t="shared" si="69"/>
        <v>603661812.23415983</v>
      </c>
      <c r="BC147" s="29"/>
      <c r="BD147" s="29"/>
      <c r="BE147" s="29"/>
      <c r="BF147" s="29"/>
      <c r="BG147" s="29"/>
    </row>
    <row r="148" spans="1:72">
      <c r="A148" s="29"/>
      <c r="B148" s="29"/>
      <c r="C148" s="29"/>
      <c r="D148" s="29"/>
      <c r="E148" s="29"/>
      <c r="F148" s="29"/>
      <c r="G148" s="29"/>
      <c r="H148" s="29"/>
      <c r="I148" s="29"/>
      <c r="J148" s="29"/>
      <c r="K148" s="29"/>
      <c r="L148" s="29"/>
      <c r="M148" s="29"/>
      <c r="N148" s="29"/>
      <c r="O148" s="29"/>
      <c r="P148" s="29"/>
      <c r="Q148" s="29"/>
      <c r="R148" s="29"/>
      <c r="S148" s="29"/>
      <c r="T148" s="29"/>
      <c r="V148" s="29"/>
      <c r="W148" s="29"/>
      <c r="X148" s="29"/>
      <c r="Y148" s="29"/>
      <c r="Z148" s="29"/>
      <c r="AA148" s="29"/>
      <c r="AB148" s="29"/>
      <c r="AC148" s="29"/>
      <c r="AD148" s="29"/>
      <c r="AE148" s="29"/>
      <c r="AF148" s="29"/>
      <c r="AG148" s="29"/>
      <c r="AH148" s="29"/>
      <c r="AI148" s="29"/>
      <c r="AJ148" s="29"/>
      <c r="AK148" s="29"/>
      <c r="AL148" s="29"/>
      <c r="AM148" s="29"/>
      <c r="AN148" s="29"/>
      <c r="AO148" s="29"/>
      <c r="AR148" s="29"/>
      <c r="AS148" s="29"/>
      <c r="AT148" s="29"/>
      <c r="AU148" s="29"/>
      <c r="AV148" s="29"/>
      <c r="AW148" s="29"/>
      <c r="AX148" s="29"/>
      <c r="AY148" s="29"/>
      <c r="AZ148" s="29"/>
      <c r="BA148" s="29"/>
      <c r="BB148" s="29">
        <f t="shared" si="69"/>
        <v>628629146.75553977</v>
      </c>
      <c r="BC148" s="29"/>
      <c r="BD148" s="74">
        <v>1.5869999999999999E-2</v>
      </c>
      <c r="BE148" s="74">
        <v>3.7499999999999999E-2</v>
      </c>
      <c r="BF148" s="74">
        <v>0.14285999999999999</v>
      </c>
      <c r="BG148" s="74">
        <v>0.2</v>
      </c>
    </row>
    <row r="149" spans="1:72">
      <c r="A149" s="29"/>
      <c r="B149" s="29"/>
      <c r="C149" s="29"/>
      <c r="D149" s="29"/>
      <c r="E149" s="29"/>
      <c r="F149" s="29"/>
      <c r="G149" s="29"/>
      <c r="H149" s="29"/>
      <c r="I149" s="29"/>
      <c r="J149" s="29"/>
      <c r="K149" s="29"/>
      <c r="L149" s="29"/>
      <c r="M149" s="29"/>
      <c r="N149" s="29"/>
      <c r="O149" s="29"/>
      <c r="P149" s="29"/>
      <c r="Q149" s="29"/>
      <c r="R149" s="29"/>
      <c r="S149" s="29"/>
      <c r="T149" s="29"/>
      <c r="V149" s="29"/>
      <c r="W149" s="29"/>
      <c r="X149" s="29"/>
      <c r="Y149" s="29"/>
      <c r="Z149" s="29"/>
      <c r="AA149" s="29"/>
      <c r="AB149" s="29"/>
      <c r="AC149" s="29"/>
      <c r="AD149" s="29"/>
      <c r="AE149" s="29"/>
      <c r="AF149" s="29"/>
      <c r="AG149" s="29"/>
      <c r="AH149" s="29"/>
      <c r="AI149" s="29"/>
      <c r="AJ149" s="29"/>
      <c r="AK149" s="29"/>
      <c r="AL149" s="29"/>
      <c r="AM149" s="29"/>
      <c r="AN149" s="29"/>
      <c r="AO149" s="29"/>
      <c r="AR149" s="29"/>
      <c r="AS149" s="29"/>
      <c r="AT149" s="29"/>
      <c r="AU149" s="29"/>
      <c r="AV149" s="29"/>
      <c r="AW149" s="29"/>
      <c r="AX149" s="29"/>
      <c r="AY149" s="29"/>
      <c r="AZ149" s="29"/>
      <c r="BA149" s="29"/>
      <c r="BB149" s="29">
        <f t="shared" si="69"/>
        <v>645141241.04307973</v>
      </c>
      <c r="BC149" s="29"/>
      <c r="BD149" s="74">
        <v>3.175E-2</v>
      </c>
      <c r="BE149" s="74">
        <v>7.2190000000000004E-2</v>
      </c>
      <c r="BF149" s="74">
        <v>0.24490000000000001</v>
      </c>
      <c r="BG149" s="74">
        <v>0.32</v>
      </c>
    </row>
    <row r="150" spans="1:72">
      <c r="A150" s="28" t="s">
        <v>184</v>
      </c>
      <c r="B150" s="29"/>
      <c r="C150" s="29"/>
      <c r="D150" s="29"/>
      <c r="E150" s="29"/>
      <c r="F150" s="29"/>
      <c r="G150" s="29"/>
      <c r="H150" s="29"/>
      <c r="I150" s="29"/>
      <c r="J150" s="29"/>
      <c r="K150" s="29"/>
      <c r="L150" s="29"/>
      <c r="M150" s="29"/>
      <c r="N150" s="29"/>
      <c r="O150" s="29"/>
      <c r="P150" s="29"/>
      <c r="Q150" s="29"/>
      <c r="R150" s="29"/>
      <c r="S150" s="29"/>
      <c r="T150" s="29"/>
      <c r="V150" s="29"/>
      <c r="W150" s="29"/>
      <c r="X150" s="29"/>
      <c r="Y150" s="29"/>
      <c r="Z150" s="29"/>
      <c r="AA150" s="29"/>
      <c r="AB150" s="29"/>
      <c r="AC150" s="29"/>
      <c r="AD150" s="29"/>
      <c r="AE150" s="29"/>
      <c r="AF150" s="29"/>
      <c r="AG150" s="29"/>
      <c r="AH150" s="29"/>
      <c r="AI150" s="29"/>
      <c r="AJ150" s="29"/>
      <c r="AK150" s="29"/>
      <c r="AL150" s="29"/>
      <c r="AM150" s="29"/>
      <c r="AN150" s="29"/>
      <c r="AO150" s="29"/>
      <c r="AR150" s="29"/>
      <c r="AS150" s="29"/>
      <c r="AT150" s="29"/>
      <c r="AU150" s="29"/>
      <c r="AV150" s="29"/>
      <c r="AW150" s="29"/>
      <c r="AX150" s="29"/>
      <c r="AY150" s="29"/>
      <c r="AZ150" s="29"/>
      <c r="BA150" s="29"/>
      <c r="BB150" s="29">
        <f t="shared" si="69"/>
        <v>655248986.94459975</v>
      </c>
      <c r="BC150" s="29"/>
      <c r="BD150" s="74">
        <v>3.175E-2</v>
      </c>
      <c r="BE150" s="74">
        <v>6.6780000000000006E-2</v>
      </c>
      <c r="BF150" s="74">
        <v>0.17493</v>
      </c>
      <c r="BG150" s="74">
        <v>0.192</v>
      </c>
    </row>
    <row r="151" spans="1:72">
      <c r="A151" s="29"/>
      <c r="B151" s="29"/>
      <c r="C151" s="29"/>
      <c r="D151" s="29"/>
      <c r="E151" s="29"/>
      <c r="F151" s="29"/>
      <c r="G151" s="29"/>
      <c r="H151" s="29"/>
      <c r="I151" s="29"/>
      <c r="J151" s="29"/>
      <c r="K151" s="29"/>
      <c r="L151" s="29"/>
      <c r="M151" s="29"/>
      <c r="N151" s="29"/>
      <c r="O151" s="29"/>
      <c r="P151" s="29"/>
      <c r="Q151" s="29"/>
      <c r="R151" s="29"/>
      <c r="S151" s="29"/>
      <c r="T151" s="29"/>
      <c r="V151" s="29"/>
      <c r="W151" s="29"/>
      <c r="X151" s="29"/>
      <c r="Y151" s="29"/>
      <c r="Z151" s="29"/>
      <c r="AA151" s="29"/>
      <c r="AB151" s="29"/>
      <c r="AC151" s="29"/>
      <c r="AD151" s="29"/>
      <c r="AE151" s="29"/>
      <c r="AF151" s="29"/>
      <c r="AG151" s="29"/>
      <c r="AH151" s="29"/>
      <c r="AI151" s="29"/>
      <c r="AJ151" s="29"/>
      <c r="AK151" s="29"/>
      <c r="AL151" s="29"/>
      <c r="AM151" s="29"/>
      <c r="AN151" s="29"/>
      <c r="AO151" s="29"/>
      <c r="AR151" s="29"/>
      <c r="AS151" s="29"/>
      <c r="AT151" s="29"/>
      <c r="AU151" s="29"/>
      <c r="AV151" s="29"/>
      <c r="AW151" s="29"/>
      <c r="AX151" s="29"/>
      <c r="AY151" s="29"/>
      <c r="AZ151" s="29"/>
      <c r="BA151" s="29"/>
      <c r="BB151" s="29">
        <f t="shared" si="69"/>
        <v>660470330.43495965</v>
      </c>
      <c r="BC151" s="29"/>
      <c r="BD151" s="74">
        <v>3.175E-2</v>
      </c>
      <c r="BE151" s="74">
        <v>6.1780000000000002E-2</v>
      </c>
      <c r="BF151" s="74">
        <v>0.12495000000000001</v>
      </c>
      <c r="BG151" s="74">
        <v>0.1152</v>
      </c>
    </row>
    <row r="152" spans="1:72">
      <c r="A152" s="28" t="s">
        <v>185</v>
      </c>
      <c r="B152" s="29">
        <f>$D$4</f>
        <v>3</v>
      </c>
      <c r="C152" s="29"/>
      <c r="D152" s="29"/>
      <c r="E152" s="29"/>
      <c r="F152" s="29"/>
      <c r="G152" s="29"/>
      <c r="H152" s="29"/>
      <c r="I152" s="29"/>
      <c r="J152" s="29"/>
      <c r="K152" s="29"/>
      <c r="L152" s="29"/>
      <c r="M152" s="29"/>
      <c r="N152" s="29"/>
      <c r="O152" s="29"/>
      <c r="P152" s="29"/>
      <c r="Q152" s="29"/>
      <c r="R152" s="29"/>
      <c r="S152" s="29"/>
      <c r="T152" s="29"/>
      <c r="V152" s="29"/>
      <c r="W152" s="29"/>
      <c r="X152" s="29"/>
      <c r="Y152" s="29"/>
      <c r="Z152" s="29"/>
      <c r="AA152" s="29"/>
      <c r="AB152" s="29"/>
      <c r="AC152" s="29"/>
      <c r="AD152" s="29"/>
      <c r="AE152" s="29"/>
      <c r="AF152" s="29"/>
      <c r="AG152" s="29"/>
      <c r="AH152" s="29"/>
      <c r="AI152" s="29"/>
      <c r="AJ152" s="29"/>
      <c r="AK152" s="29"/>
      <c r="AL152" s="29"/>
      <c r="AM152" s="29"/>
      <c r="AN152" s="29"/>
      <c r="AO152" s="29"/>
      <c r="AR152" s="29"/>
      <c r="AS152" s="29"/>
      <c r="AT152" s="29"/>
      <c r="AU152" s="29"/>
      <c r="AV152" s="29"/>
      <c r="AW152" s="29"/>
      <c r="AX152" s="29"/>
      <c r="AY152" s="29"/>
      <c r="AZ152" s="29"/>
      <c r="BA152" s="29"/>
      <c r="BB152" s="29">
        <f t="shared" si="69"/>
        <v>662210613.99999976</v>
      </c>
      <c r="BC152" s="29"/>
      <c r="BD152" s="74">
        <v>3.175E-2</v>
      </c>
      <c r="BE152" s="74">
        <v>5.7149999999999999E-2</v>
      </c>
      <c r="BF152" s="74">
        <v>8.9249999999999996E-2</v>
      </c>
      <c r="BG152" s="74">
        <v>0.1152</v>
      </c>
    </row>
    <row r="153" spans="1:72">
      <c r="A153" s="29"/>
      <c r="B153" s="29"/>
      <c r="C153" s="29">
        <v>1</v>
      </c>
      <c r="D153" s="29">
        <v>2</v>
      </c>
      <c r="E153" s="29">
        <f t="shared" ref="E153:V153" si="70">D153+1</f>
        <v>3</v>
      </c>
      <c r="F153" s="29">
        <f>E153+1</f>
        <v>4</v>
      </c>
      <c r="G153" s="29">
        <f>F153+1</f>
        <v>5</v>
      </c>
      <c r="H153" s="29">
        <f t="shared" si="70"/>
        <v>6</v>
      </c>
      <c r="I153" s="29">
        <f t="shared" si="70"/>
        <v>7</v>
      </c>
      <c r="J153" s="29">
        <f t="shared" si="70"/>
        <v>8</v>
      </c>
      <c r="K153" s="29">
        <f t="shared" si="70"/>
        <v>9</v>
      </c>
      <c r="L153" s="29">
        <f>K153+1</f>
        <v>10</v>
      </c>
      <c r="M153" s="29">
        <f t="shared" si="70"/>
        <v>11</v>
      </c>
      <c r="N153" s="29">
        <f t="shared" si="70"/>
        <v>12</v>
      </c>
      <c r="O153" s="29">
        <f t="shared" si="70"/>
        <v>13</v>
      </c>
      <c r="P153" s="29">
        <f t="shared" si="70"/>
        <v>14</v>
      </c>
      <c r="Q153" s="29">
        <f t="shared" si="70"/>
        <v>15</v>
      </c>
      <c r="R153" s="29">
        <f t="shared" si="70"/>
        <v>16</v>
      </c>
      <c r="S153" s="29">
        <f t="shared" si="70"/>
        <v>17</v>
      </c>
      <c r="T153" s="29">
        <f t="shared" si="70"/>
        <v>18</v>
      </c>
      <c r="U153" s="29">
        <f t="shared" si="70"/>
        <v>19</v>
      </c>
      <c r="V153" s="29">
        <f t="shared" si="70"/>
        <v>20</v>
      </c>
      <c r="W153" s="29"/>
      <c r="X153" s="29"/>
      <c r="Y153" s="29"/>
      <c r="Z153" s="29"/>
      <c r="AA153" s="29"/>
      <c r="AB153" s="29"/>
      <c r="AC153" s="29"/>
      <c r="AD153" s="29"/>
      <c r="AE153" s="29"/>
      <c r="AF153" s="29"/>
      <c r="AG153" s="29"/>
      <c r="AH153" s="29"/>
      <c r="AI153" s="29"/>
      <c r="AJ153" s="29"/>
      <c r="AK153" s="29"/>
      <c r="AL153" s="28" t="s">
        <v>76</v>
      </c>
      <c r="AM153" s="29"/>
      <c r="AN153" s="29"/>
      <c r="AO153" s="29"/>
      <c r="AP153" s="29"/>
      <c r="AQ153" s="29"/>
      <c r="AR153" s="29"/>
      <c r="AS153" s="29"/>
      <c r="AT153" s="33"/>
      <c r="AU153" s="29"/>
      <c r="AV153" s="29"/>
      <c r="AW153" s="29"/>
      <c r="AX153" s="29"/>
      <c r="AY153" s="29"/>
      <c r="AZ153" s="29"/>
      <c r="BA153" s="29"/>
      <c r="BB153" s="29"/>
      <c r="BC153" s="30"/>
      <c r="BD153" s="30"/>
      <c r="BE153" s="29"/>
      <c r="BF153" s="29"/>
      <c r="BG153" s="29"/>
      <c r="BH153" s="29"/>
      <c r="BI153" s="29"/>
      <c r="BJ153" s="29"/>
      <c r="BK153" s="29"/>
      <c r="BL153" s="29"/>
      <c r="BM153" s="29"/>
      <c r="BN153" s="29"/>
      <c r="BO153" s="29">
        <f t="shared" ref="BO153:BO174" si="71">SUM(C153:BL170)</f>
        <v>662210613.99999976</v>
      </c>
      <c r="BP153" s="29"/>
      <c r="BQ153" s="74">
        <v>3.175E-2</v>
      </c>
      <c r="BR153" s="74">
        <v>5.2859999999999997E-2</v>
      </c>
      <c r="BS153" s="74">
        <v>8.9249999999999996E-2</v>
      </c>
      <c r="BT153" s="74">
        <v>5.7599999999999998E-2</v>
      </c>
    </row>
    <row r="154" spans="1:72">
      <c r="A154" s="29"/>
      <c r="B154" s="29"/>
      <c r="C154" s="72" t="s">
        <v>21</v>
      </c>
      <c r="D154" s="72" t="s">
        <v>21</v>
      </c>
      <c r="E154" s="72" t="s">
        <v>21</v>
      </c>
      <c r="F154" s="72" t="s">
        <v>21</v>
      </c>
      <c r="G154" s="72" t="s">
        <v>21</v>
      </c>
      <c r="H154" s="72" t="s">
        <v>21</v>
      </c>
      <c r="I154" s="72" t="s">
        <v>21</v>
      </c>
      <c r="J154" s="72" t="s">
        <v>21</v>
      </c>
      <c r="K154" s="72" t="s">
        <v>21</v>
      </c>
      <c r="L154" s="72" t="s">
        <v>21</v>
      </c>
      <c r="M154" s="72" t="s">
        <v>21</v>
      </c>
      <c r="N154" s="72" t="s">
        <v>21</v>
      </c>
      <c r="O154" s="72" t="s">
        <v>21</v>
      </c>
      <c r="P154" s="72" t="s">
        <v>21</v>
      </c>
      <c r="Q154" s="72" t="s">
        <v>21</v>
      </c>
      <c r="R154" s="72" t="s">
        <v>21</v>
      </c>
      <c r="S154" s="72" t="s">
        <v>21</v>
      </c>
      <c r="T154" s="72" t="s">
        <v>21</v>
      </c>
      <c r="U154" s="72" t="s">
        <v>21</v>
      </c>
      <c r="V154" s="72" t="s">
        <v>21</v>
      </c>
      <c r="W154" s="72"/>
      <c r="X154" s="72"/>
      <c r="Y154" s="72"/>
      <c r="Z154" s="72"/>
      <c r="AA154" s="72"/>
      <c r="AB154" s="72"/>
      <c r="AC154" s="72"/>
      <c r="AD154" s="72"/>
      <c r="AE154" s="72"/>
      <c r="AF154" s="72"/>
      <c r="AG154" s="72"/>
      <c r="AH154" s="72"/>
      <c r="AI154" s="72"/>
      <c r="AJ154" s="72"/>
      <c r="AK154" s="72"/>
      <c r="AL154" s="72" t="s">
        <v>21</v>
      </c>
      <c r="AM154" s="29"/>
      <c r="AN154" s="29"/>
      <c r="AO154" s="29"/>
      <c r="AP154" s="29"/>
      <c r="AQ154" s="29"/>
      <c r="AR154" s="29"/>
      <c r="AS154" s="29"/>
      <c r="AT154" s="33"/>
      <c r="AU154" s="29"/>
      <c r="AV154" s="29"/>
      <c r="AW154" s="29"/>
      <c r="AX154" s="29"/>
      <c r="AY154" s="29"/>
      <c r="AZ154" s="29"/>
      <c r="BA154" s="29"/>
      <c r="BB154" s="29"/>
      <c r="BC154" s="30"/>
      <c r="BD154" s="30"/>
      <c r="BE154" s="29"/>
      <c r="BF154" s="29"/>
      <c r="BG154" s="29"/>
      <c r="BH154" s="29"/>
      <c r="BI154" s="29"/>
      <c r="BJ154" s="29"/>
      <c r="BK154" s="29"/>
      <c r="BL154" s="29"/>
      <c r="BM154" s="29"/>
      <c r="BN154" s="29"/>
      <c r="BO154" s="29">
        <f t="shared" si="71"/>
        <v>662210403.99999976</v>
      </c>
      <c r="BP154" s="29"/>
      <c r="BQ154" s="74">
        <v>3.175E-2</v>
      </c>
      <c r="BR154" s="74">
        <v>4.8899999999999999E-2</v>
      </c>
      <c r="BS154" s="74">
        <v>8.9249999999999996E-2</v>
      </c>
      <c r="BT154" s="74">
        <v>0</v>
      </c>
    </row>
    <row r="155" spans="1:72">
      <c r="A155" s="28" t="s">
        <v>69</v>
      </c>
      <c r="B155" s="28" t="s">
        <v>186</v>
      </c>
      <c r="C155" s="29">
        <f>$B$28</f>
        <v>12157944</v>
      </c>
      <c r="D155" s="29">
        <f>$B$29</f>
        <v>42633364</v>
      </c>
      <c r="E155" s="29">
        <f>$B$30</f>
        <v>36500857</v>
      </c>
      <c r="F155" s="29">
        <f>$B$31</f>
        <v>35256966</v>
      </c>
      <c r="G155" s="29">
        <f>$B$32</f>
        <v>19497938</v>
      </c>
      <c r="H155" s="29">
        <f>$B$33</f>
        <v>19505532</v>
      </c>
      <c r="I155" s="29">
        <f>$B$34</f>
        <v>0</v>
      </c>
      <c r="J155" s="29">
        <f>$B$35</f>
        <v>0</v>
      </c>
      <c r="K155" s="29">
        <f>$B$36</f>
        <v>0</v>
      </c>
      <c r="L155" s="29">
        <f>$B$37</f>
        <v>0</v>
      </c>
      <c r="M155" s="29">
        <f>$B$38</f>
        <v>0</v>
      </c>
      <c r="N155" s="29">
        <f>$B$39</f>
        <v>0</v>
      </c>
      <c r="O155" s="29">
        <f>$B$40</f>
        <v>0</v>
      </c>
      <c r="P155" s="29">
        <f>$B$41</f>
        <v>0</v>
      </c>
      <c r="Q155" s="29">
        <f>$B$42</f>
        <v>0</v>
      </c>
      <c r="R155" s="29">
        <f>$B$43</f>
        <v>0</v>
      </c>
      <c r="S155" s="29">
        <f>$B$44</f>
        <v>0</v>
      </c>
      <c r="T155" s="29">
        <f>$B$45</f>
        <v>0</v>
      </c>
      <c r="U155" s="29">
        <f>$B$46</f>
        <v>0</v>
      </c>
      <c r="V155" s="29">
        <f>$B$47</f>
        <v>0</v>
      </c>
      <c r="W155" s="29"/>
      <c r="X155" s="29"/>
      <c r="Y155" s="29"/>
      <c r="Z155" s="29"/>
      <c r="AA155" s="29"/>
      <c r="AB155" s="29"/>
      <c r="AC155" s="29"/>
      <c r="AD155" s="29"/>
      <c r="AE155" s="29"/>
      <c r="AF155" s="29"/>
      <c r="AG155" s="29"/>
      <c r="AH155" s="29"/>
      <c r="AI155" s="29"/>
      <c r="AJ155" s="29"/>
      <c r="AK155" s="29"/>
      <c r="AL155" s="29">
        <f>SUM(AL157:AL198)</f>
        <v>165552601.00000003</v>
      </c>
      <c r="AM155" s="29"/>
      <c r="AN155" s="29"/>
      <c r="AO155" s="29"/>
      <c r="AP155" s="29"/>
      <c r="AQ155" s="29"/>
      <c r="AR155" s="29"/>
      <c r="AS155" s="29"/>
      <c r="AT155" s="33"/>
      <c r="AU155" s="29"/>
      <c r="AV155" s="29"/>
      <c r="AW155" s="29"/>
      <c r="AX155" s="29"/>
      <c r="AY155" s="29"/>
      <c r="AZ155" s="29"/>
      <c r="BA155" s="29"/>
      <c r="BB155" s="29"/>
      <c r="BC155" s="30"/>
      <c r="BD155" s="30"/>
      <c r="BE155" s="29"/>
      <c r="BF155" s="29"/>
      <c r="BG155" s="29"/>
      <c r="BH155" s="29"/>
      <c r="BI155" s="29"/>
      <c r="BJ155" s="29"/>
      <c r="BK155" s="29"/>
      <c r="BL155" s="29"/>
      <c r="BM155" s="29"/>
      <c r="BN155" s="29"/>
      <c r="BO155" s="29">
        <f t="shared" si="71"/>
        <v>662210403.99999976</v>
      </c>
      <c r="BP155" s="29"/>
      <c r="BQ155" s="74">
        <v>3.175E-2</v>
      </c>
      <c r="BR155" s="74">
        <v>4.5229999999999999E-2</v>
      </c>
      <c r="BS155" s="74">
        <v>4.4609999999999997E-2</v>
      </c>
      <c r="BT155" s="74">
        <v>0</v>
      </c>
    </row>
    <row r="156" spans="1:72">
      <c r="A156" s="29"/>
      <c r="B156" s="29"/>
      <c r="C156" s="72" t="s">
        <v>21</v>
      </c>
      <c r="D156" s="72" t="s">
        <v>21</v>
      </c>
      <c r="E156" s="72" t="s">
        <v>21</v>
      </c>
      <c r="F156" s="72" t="s">
        <v>21</v>
      </c>
      <c r="G156" s="72" t="s">
        <v>21</v>
      </c>
      <c r="H156" s="72" t="s">
        <v>21</v>
      </c>
      <c r="I156" s="72" t="s">
        <v>21</v>
      </c>
      <c r="J156" s="72" t="s">
        <v>21</v>
      </c>
      <c r="K156" s="72" t="s">
        <v>21</v>
      </c>
      <c r="L156" s="72" t="s">
        <v>21</v>
      </c>
      <c r="M156" s="72" t="s">
        <v>21</v>
      </c>
      <c r="N156" s="72" t="s">
        <v>21</v>
      </c>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t="s">
        <v>21</v>
      </c>
      <c r="AM156" s="29"/>
      <c r="AN156" s="29"/>
      <c r="AO156" s="29"/>
      <c r="AP156" s="29"/>
      <c r="AQ156" s="29"/>
      <c r="AR156" s="29"/>
      <c r="AS156" s="29"/>
      <c r="AT156" s="33"/>
      <c r="AU156" s="29"/>
      <c r="AV156" s="29"/>
      <c r="AW156" s="29"/>
      <c r="AX156" s="29"/>
      <c r="AY156" s="29"/>
      <c r="AZ156" s="29"/>
      <c r="BA156" s="29"/>
      <c r="BB156" s="29"/>
      <c r="BC156" s="30"/>
      <c r="BD156" s="30"/>
      <c r="BE156" s="29"/>
      <c r="BF156" s="29"/>
      <c r="BG156" s="29"/>
      <c r="BH156" s="29"/>
      <c r="BI156" s="29"/>
      <c r="BJ156" s="29"/>
      <c r="BK156" s="29"/>
      <c r="BL156" s="29"/>
      <c r="BM156" s="29"/>
      <c r="BN156" s="29"/>
      <c r="BO156" s="29">
        <f t="shared" si="71"/>
        <v>331105201.99999994</v>
      </c>
      <c r="BP156" s="29"/>
      <c r="BQ156" s="74">
        <v>3.175E-2</v>
      </c>
      <c r="BR156" s="74">
        <v>4.4609999999999997E-2</v>
      </c>
      <c r="BS156" s="74">
        <v>0</v>
      </c>
      <c r="BT156" s="74">
        <v>0</v>
      </c>
    </row>
    <row r="157" spans="1:72">
      <c r="A157" s="75">
        <f>IF($B$152=1,BD148,IF($B$152=2,BE148,IF($B$152=3,BF148,IF($B$152=4,BG148,#VALUE!))))</f>
        <v>0.14285999999999999</v>
      </c>
      <c r="B157" s="29">
        <v>1</v>
      </c>
      <c r="C157" s="29">
        <f t="shared" ref="C157:C198" si="72">$C$155*$A157</f>
        <v>1736883.8798399998</v>
      </c>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f t="shared" ref="AL157:AL198" si="73">SUM(C157:AK157)</f>
        <v>1736883.8798399998</v>
      </c>
      <c r="AM157" s="29"/>
      <c r="AN157" s="29"/>
      <c r="AO157" s="29"/>
      <c r="AP157" s="29"/>
      <c r="AQ157" s="29"/>
      <c r="AR157" s="29"/>
      <c r="AS157" s="29"/>
      <c r="AT157" s="33"/>
      <c r="AU157" s="29"/>
      <c r="AV157" s="29"/>
      <c r="AW157" s="29"/>
      <c r="AX157" s="29"/>
      <c r="AY157" s="29"/>
      <c r="AZ157" s="29"/>
      <c r="BA157" s="29"/>
      <c r="BB157" s="29"/>
      <c r="BC157" s="30"/>
      <c r="BD157" s="30"/>
      <c r="BE157" s="29"/>
      <c r="BF157" s="29"/>
      <c r="BG157" s="29"/>
      <c r="BH157" s="29"/>
      <c r="BI157" s="29"/>
      <c r="BJ157" s="29"/>
      <c r="BK157" s="29"/>
      <c r="BL157" s="29"/>
      <c r="BM157" s="29"/>
      <c r="BN157" s="29"/>
      <c r="BO157" s="29">
        <f t="shared" si="71"/>
        <v>331105201.99999994</v>
      </c>
      <c r="BP157" s="29"/>
      <c r="BQ157" s="74">
        <v>3.175E-2</v>
      </c>
      <c r="BR157" s="74">
        <v>4.4609999999999997E-2</v>
      </c>
      <c r="BS157" s="74">
        <v>0</v>
      </c>
      <c r="BT157" s="74">
        <v>0</v>
      </c>
    </row>
    <row r="158" spans="1:72">
      <c r="A158" s="75">
        <f>IF($B$152=1,BD149,IF($B$152=2,BE149,IF($B$152=3,BF149,IF($B$152=4,BG149,#VALUE!))))</f>
        <v>0.24490000000000001</v>
      </c>
      <c r="B158" s="29">
        <f t="shared" ref="B158:B198" si="74">1+B157</f>
        <v>2</v>
      </c>
      <c r="C158" s="29">
        <f t="shared" si="72"/>
        <v>2977480.4856000002</v>
      </c>
      <c r="D158" s="29">
        <f t="shared" ref="D158:D198" si="75">$D$155*$A157</f>
        <v>6090602.3810399994</v>
      </c>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f t="shared" si="73"/>
        <v>9068082.8666399997</v>
      </c>
      <c r="AM158" s="29"/>
      <c r="AN158" s="29"/>
      <c r="AO158" s="29"/>
      <c r="AP158" s="29"/>
      <c r="AQ158" s="29"/>
      <c r="AR158" s="29"/>
      <c r="AS158" s="29"/>
      <c r="AT158" s="33"/>
      <c r="AU158" s="29"/>
      <c r="AV158" s="29"/>
      <c r="AW158" s="29"/>
      <c r="AX158" s="29"/>
      <c r="AY158" s="29"/>
      <c r="AZ158" s="29"/>
      <c r="BA158" s="29"/>
      <c r="BB158" s="29"/>
      <c r="BC158" s="30"/>
      <c r="BD158" s="30"/>
      <c r="BE158" s="29"/>
      <c r="BF158" s="29"/>
      <c r="BG158" s="29"/>
      <c r="BH158" s="29"/>
      <c r="BI158" s="29"/>
      <c r="BJ158" s="29"/>
      <c r="BK158" s="29"/>
      <c r="BL158" s="29"/>
      <c r="BM158" s="29"/>
      <c r="BN158" s="29"/>
      <c r="BO158" s="29">
        <f t="shared" si="71"/>
        <v>327631434.24031991</v>
      </c>
      <c r="BP158" s="29"/>
      <c r="BQ158" s="74">
        <v>3.175E-2</v>
      </c>
      <c r="BR158" s="74">
        <v>4.4609999999999997E-2</v>
      </c>
      <c r="BS158" s="74">
        <v>0</v>
      </c>
      <c r="BT158" s="74">
        <v>0</v>
      </c>
    </row>
    <row r="159" spans="1:72">
      <c r="A159" s="75">
        <f>IF($B$152=1,BD150,IF($B$152=2,BE150,IF($B$152=3,BF150,IF($B$152=4,BG150,#VALUE!))))</f>
        <v>0.17493</v>
      </c>
      <c r="B159" s="29">
        <f t="shared" si="74"/>
        <v>3</v>
      </c>
      <c r="C159" s="29">
        <f t="shared" si="72"/>
        <v>2126789.1439200002</v>
      </c>
      <c r="D159" s="29">
        <f t="shared" si="75"/>
        <v>10440910.843600001</v>
      </c>
      <c r="E159" s="29">
        <f t="shared" ref="E159:E198" si="76">$E$155*$A157</f>
        <v>5214512.4310199991</v>
      </c>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f t="shared" si="73"/>
        <v>17782212.418540001</v>
      </c>
      <c r="AM159" s="29"/>
      <c r="AN159" s="29"/>
      <c r="AO159" s="29"/>
      <c r="AP159" s="29"/>
      <c r="AQ159" s="29"/>
      <c r="AR159" s="29"/>
      <c r="AS159" s="29"/>
      <c r="AT159" s="33"/>
      <c r="AU159" s="29"/>
      <c r="AV159" s="29"/>
      <c r="AW159" s="29"/>
      <c r="AX159" s="29"/>
      <c r="AY159" s="29"/>
      <c r="AZ159" s="29"/>
      <c r="BA159" s="29"/>
      <c r="BB159" s="29"/>
      <c r="BC159" s="30"/>
      <c r="BD159" s="30"/>
      <c r="BE159" s="29"/>
      <c r="BF159" s="29"/>
      <c r="BG159" s="29"/>
      <c r="BH159" s="29"/>
      <c r="BI159" s="29"/>
      <c r="BJ159" s="29"/>
      <c r="BK159" s="29"/>
      <c r="BL159" s="29"/>
      <c r="BM159" s="29"/>
      <c r="BN159" s="29"/>
      <c r="BO159" s="29">
        <f t="shared" si="71"/>
        <v>309495268.50703996</v>
      </c>
      <c r="BP159" s="29"/>
      <c r="BQ159" s="74">
        <v>3.175E-2</v>
      </c>
      <c r="BR159" s="74">
        <v>4.4609999999999997E-2</v>
      </c>
      <c r="BS159" s="74">
        <v>0</v>
      </c>
      <c r="BT159" s="74">
        <v>0</v>
      </c>
    </row>
    <row r="160" spans="1:72">
      <c r="A160" s="75">
        <f>IF($B$152=1,BD151,IF($B$152=2,BE151,IF($B$152=3,BF151,IF($B$152=4,BG151,#VALUE!))))</f>
        <v>0.12495000000000001</v>
      </c>
      <c r="B160" s="29">
        <f t="shared" si="74"/>
        <v>4</v>
      </c>
      <c r="C160" s="29">
        <f t="shared" si="72"/>
        <v>1519135.1028</v>
      </c>
      <c r="D160" s="29">
        <f t="shared" si="75"/>
        <v>7457854.3645200003</v>
      </c>
      <c r="E160" s="29">
        <f t="shared" si="76"/>
        <v>8939059.8793000001</v>
      </c>
      <c r="F160" s="29">
        <f t="shared" ref="F160:F198" si="77">$F$155*$A157</f>
        <v>5036810.1627599997</v>
      </c>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f t="shared" si="73"/>
        <v>22952859.509380002</v>
      </c>
      <c r="AM160" s="29"/>
      <c r="AN160" s="29"/>
      <c r="AO160" s="29"/>
      <c r="AP160" s="29"/>
      <c r="AQ160" s="29"/>
      <c r="AR160" s="29"/>
      <c r="AS160" s="29"/>
      <c r="AT160" s="33"/>
      <c r="AU160" s="29"/>
      <c r="AV160" s="29"/>
      <c r="AW160" s="29"/>
      <c r="AX160" s="29"/>
      <c r="AY160" s="29"/>
      <c r="AZ160" s="29"/>
      <c r="BA160" s="29"/>
      <c r="BB160" s="29"/>
      <c r="BC160" s="30"/>
      <c r="BD160" s="30"/>
      <c r="BE160" s="29"/>
      <c r="BF160" s="29"/>
      <c r="BG160" s="29"/>
      <c r="BH160" s="29"/>
      <c r="BI160" s="29"/>
      <c r="BJ160" s="29"/>
      <c r="BK160" s="29"/>
      <c r="BL160" s="29"/>
      <c r="BM160" s="29"/>
      <c r="BN160" s="29"/>
      <c r="BO160" s="29">
        <f t="shared" si="71"/>
        <v>273930843.66996002</v>
      </c>
      <c r="BP160" s="29"/>
      <c r="BQ160" s="74">
        <v>3.175E-2</v>
      </c>
      <c r="BR160" s="74">
        <v>4.4609999999999997E-2</v>
      </c>
      <c r="BS160" s="74">
        <v>0</v>
      </c>
      <c r="BT160" s="74">
        <v>0</v>
      </c>
    </row>
    <row r="161" spans="1:72">
      <c r="A161" s="75">
        <f>IF($B$152=1,BD152,IF($B$152=2,BE152,IF($B$152=3,BF152,IF($B$152=4,BG152,#VALUE!))))</f>
        <v>8.9249999999999996E-2</v>
      </c>
      <c r="B161" s="29">
        <f t="shared" si="74"/>
        <v>5</v>
      </c>
      <c r="C161" s="29">
        <f t="shared" si="72"/>
        <v>1085096.5019999999</v>
      </c>
      <c r="D161" s="29">
        <f t="shared" si="75"/>
        <v>5327038.8317999998</v>
      </c>
      <c r="E161" s="29">
        <f t="shared" si="76"/>
        <v>6385094.9150099996</v>
      </c>
      <c r="F161" s="29">
        <f t="shared" si="77"/>
        <v>8634430.9734000005</v>
      </c>
      <c r="G161" s="29">
        <f t="shared" ref="G161:G198" si="78">$G$155*$A157</f>
        <v>2785475.4226799998</v>
      </c>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f t="shared" si="73"/>
        <v>24217136.644889995</v>
      </c>
      <c r="AM161" s="29"/>
      <c r="AN161" s="29"/>
      <c r="AO161" s="29"/>
      <c r="AP161" s="29"/>
      <c r="AQ161" s="29"/>
      <c r="AR161" s="29"/>
      <c r="AS161" s="29"/>
      <c r="AT161" s="33"/>
      <c r="AU161" s="29"/>
      <c r="AV161" s="29"/>
      <c r="AW161" s="29"/>
      <c r="AX161" s="29"/>
      <c r="AY161" s="29"/>
      <c r="AZ161" s="29"/>
      <c r="BA161" s="29"/>
      <c r="BB161" s="29"/>
      <c r="BC161" s="30"/>
      <c r="BD161" s="30"/>
      <c r="BE161" s="29"/>
      <c r="BF161" s="29"/>
      <c r="BG161" s="29"/>
      <c r="BH161" s="29"/>
      <c r="BI161" s="29"/>
      <c r="BJ161" s="29"/>
      <c r="BK161" s="29"/>
      <c r="BL161" s="29"/>
      <c r="BM161" s="29"/>
      <c r="BN161" s="29"/>
      <c r="BO161" s="29">
        <f t="shared" si="71"/>
        <v>228025124.65120006</v>
      </c>
      <c r="BP161" s="29"/>
      <c r="BQ161" s="74">
        <v>3.175E-2</v>
      </c>
      <c r="BR161" s="74">
        <v>4.4609999999999997E-2</v>
      </c>
      <c r="BS161" s="74">
        <v>0</v>
      </c>
      <c r="BT161" s="74">
        <v>0</v>
      </c>
    </row>
    <row r="162" spans="1:72">
      <c r="A162" s="75">
        <f t="shared" ref="A162:A189" si="79">IF($B$152=1,BQ153,IF($B$152=2,BR153,IF($B$152=3,BS153,IF($B$152=4,BT153,#VALUE!))))</f>
        <v>8.9249999999999996E-2</v>
      </c>
      <c r="B162" s="29">
        <f t="shared" si="74"/>
        <v>6</v>
      </c>
      <c r="C162" s="29">
        <f t="shared" si="72"/>
        <v>1085096.5019999999</v>
      </c>
      <c r="D162" s="29">
        <f t="shared" si="75"/>
        <v>3805027.7369999997</v>
      </c>
      <c r="E162" s="29">
        <f t="shared" si="76"/>
        <v>4560782.0821500001</v>
      </c>
      <c r="F162" s="29">
        <f t="shared" si="77"/>
        <v>6167501.06238</v>
      </c>
      <c r="G162" s="29">
        <f t="shared" si="78"/>
        <v>4775045.0162000004</v>
      </c>
      <c r="H162" s="29">
        <f t="shared" ref="H162:H198" si="80">$H$155*$A157</f>
        <v>2786560.3015199997</v>
      </c>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f t="shared" si="73"/>
        <v>23180012.701250006</v>
      </c>
      <c r="AM162" s="29"/>
      <c r="AN162" s="29"/>
      <c r="AO162" s="29"/>
      <c r="AP162" s="29"/>
      <c r="AQ162" s="29"/>
      <c r="AR162" s="29"/>
      <c r="AS162" s="29"/>
      <c r="AT162" s="33"/>
      <c r="AU162" s="29"/>
      <c r="AV162" s="29"/>
      <c r="AW162" s="29"/>
      <c r="AX162" s="29"/>
      <c r="AY162" s="29"/>
      <c r="AZ162" s="29"/>
      <c r="BA162" s="29"/>
      <c r="BB162" s="29"/>
      <c r="BC162" s="30"/>
      <c r="BD162" s="30"/>
      <c r="BE162" s="29"/>
      <c r="BF162" s="29"/>
      <c r="BG162" s="29"/>
      <c r="BH162" s="29"/>
      <c r="BI162" s="29"/>
      <c r="BJ162" s="29"/>
      <c r="BK162" s="29"/>
      <c r="BL162" s="29"/>
      <c r="BM162" s="29"/>
      <c r="BN162" s="29"/>
      <c r="BO162" s="29">
        <f t="shared" si="71"/>
        <v>179590851.36142004</v>
      </c>
      <c r="BP162" s="29"/>
      <c r="BQ162" s="74">
        <v>3.175E-2</v>
      </c>
      <c r="BR162" s="74">
        <v>4.4609999999999997E-2</v>
      </c>
      <c r="BS162" s="74">
        <v>0</v>
      </c>
      <c r="BT162" s="74">
        <v>0</v>
      </c>
    </row>
    <row r="163" spans="1:72">
      <c r="A163" s="75">
        <f t="shared" si="79"/>
        <v>8.9249999999999996E-2</v>
      </c>
      <c r="B163" s="29">
        <f t="shared" si="74"/>
        <v>7</v>
      </c>
      <c r="C163" s="29">
        <f t="shared" si="72"/>
        <v>1085096.5019999999</v>
      </c>
      <c r="D163" s="29">
        <f t="shared" si="75"/>
        <v>3805027.7369999997</v>
      </c>
      <c r="E163" s="29">
        <f t="shared" si="76"/>
        <v>3257701.4872499998</v>
      </c>
      <c r="F163" s="29">
        <f t="shared" si="77"/>
        <v>4405357.9017000003</v>
      </c>
      <c r="G163" s="29">
        <f t="shared" si="78"/>
        <v>3410774.29434</v>
      </c>
      <c r="H163" s="29">
        <f t="shared" si="80"/>
        <v>4776904.7867999999</v>
      </c>
      <c r="I163" s="29">
        <f t="shared" ref="I163:I198" si="81">$I$155*$A157</f>
        <v>0</v>
      </c>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f t="shared" si="73"/>
        <v>20740862.709090002</v>
      </c>
      <c r="AM163" s="29"/>
      <c r="AN163" s="29"/>
      <c r="AO163" s="29"/>
      <c r="AP163" s="29"/>
      <c r="AQ163" s="29"/>
      <c r="AR163" s="29"/>
      <c r="AS163" s="29"/>
      <c r="AT163" s="33"/>
      <c r="AU163" s="29"/>
      <c r="AV163" s="29"/>
      <c r="AW163" s="29"/>
      <c r="AX163" s="29"/>
      <c r="AY163" s="29"/>
      <c r="AZ163" s="29"/>
      <c r="BA163" s="29"/>
      <c r="BB163" s="29"/>
      <c r="BC163" s="30"/>
      <c r="BD163" s="30"/>
      <c r="BE163" s="29"/>
      <c r="BF163" s="29"/>
      <c r="BG163" s="29"/>
      <c r="BH163" s="29"/>
      <c r="BI163" s="29"/>
      <c r="BJ163" s="29"/>
      <c r="BK163" s="29"/>
      <c r="BL163" s="29"/>
      <c r="BM163" s="29"/>
      <c r="BN163" s="29"/>
      <c r="BO163" s="29">
        <f t="shared" si="71"/>
        <v>133230825.95891999</v>
      </c>
      <c r="BP163" s="29"/>
      <c r="BQ163" s="74">
        <v>3.175E-2</v>
      </c>
      <c r="BR163" s="74">
        <v>4.4609999999999997E-2</v>
      </c>
      <c r="BS163" s="74">
        <v>0</v>
      </c>
      <c r="BT163" s="74">
        <v>0</v>
      </c>
    </row>
    <row r="164" spans="1:72">
      <c r="A164" s="75">
        <f t="shared" si="79"/>
        <v>4.4609999999999997E-2</v>
      </c>
      <c r="B164" s="29">
        <f t="shared" si="74"/>
        <v>8</v>
      </c>
      <c r="C164" s="29">
        <f t="shared" si="72"/>
        <v>542365.88183999993</v>
      </c>
      <c r="D164" s="29">
        <f t="shared" si="75"/>
        <v>3805027.7369999997</v>
      </c>
      <c r="E164" s="29">
        <f t="shared" si="76"/>
        <v>3257701.4872499998</v>
      </c>
      <c r="F164" s="29">
        <f t="shared" si="77"/>
        <v>3146684.2154999999</v>
      </c>
      <c r="G164" s="29">
        <f t="shared" si="78"/>
        <v>2436267.3530999999</v>
      </c>
      <c r="H164" s="29">
        <f t="shared" si="80"/>
        <v>3412102.71276</v>
      </c>
      <c r="I164" s="29">
        <f t="shared" si="81"/>
        <v>0</v>
      </c>
      <c r="J164" s="29">
        <f t="shared" ref="J164:J198" si="82">$J$155*$A157</f>
        <v>0</v>
      </c>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f t="shared" si="73"/>
        <v>16600149.387449998</v>
      </c>
      <c r="AM164" s="29"/>
      <c r="AN164" s="29"/>
      <c r="AO164" s="29"/>
      <c r="AP164" s="29"/>
      <c r="AQ164" s="29"/>
      <c r="AR164" s="29"/>
      <c r="AS164" s="29"/>
      <c r="AT164" s="33"/>
      <c r="AU164" s="29"/>
      <c r="AV164" s="29"/>
      <c r="AW164" s="29"/>
      <c r="AX164" s="29"/>
      <c r="AY164" s="29"/>
      <c r="AZ164" s="29"/>
      <c r="BA164" s="29"/>
      <c r="BB164" s="29"/>
      <c r="BC164" s="30"/>
      <c r="BD164" s="30"/>
      <c r="BE164" s="29"/>
      <c r="BF164" s="29"/>
      <c r="BG164" s="29"/>
      <c r="BH164" s="29"/>
      <c r="BI164" s="29"/>
      <c r="BJ164" s="29"/>
      <c r="BK164" s="29"/>
      <c r="BL164" s="29"/>
      <c r="BM164" s="29"/>
      <c r="BN164" s="29"/>
      <c r="BO164" s="29">
        <f t="shared" si="71"/>
        <v>91749100.540739998</v>
      </c>
      <c r="BP164" s="29"/>
      <c r="BQ164" s="74">
        <v>3.175E-2</v>
      </c>
      <c r="BR164" s="74">
        <v>4.4609999999999997E-2</v>
      </c>
      <c r="BS164" s="74">
        <v>0</v>
      </c>
      <c r="BT164" s="74">
        <v>0</v>
      </c>
    </row>
    <row r="165" spans="1:72">
      <c r="A165" s="75">
        <f t="shared" si="79"/>
        <v>0</v>
      </c>
      <c r="B165" s="29">
        <f t="shared" si="74"/>
        <v>9</v>
      </c>
      <c r="C165" s="29">
        <f t="shared" si="72"/>
        <v>0</v>
      </c>
      <c r="D165" s="29">
        <f t="shared" si="75"/>
        <v>1901874.3680399999</v>
      </c>
      <c r="E165" s="29">
        <f t="shared" si="76"/>
        <v>3257701.4872499998</v>
      </c>
      <c r="F165" s="29">
        <f t="shared" si="77"/>
        <v>3146684.2154999999</v>
      </c>
      <c r="G165" s="29">
        <f t="shared" si="78"/>
        <v>1740190.9664999999</v>
      </c>
      <c r="H165" s="29">
        <f t="shared" si="80"/>
        <v>2437216.2234</v>
      </c>
      <c r="I165" s="29">
        <f t="shared" si="81"/>
        <v>0</v>
      </c>
      <c r="J165" s="29">
        <f t="shared" si="82"/>
        <v>0</v>
      </c>
      <c r="K165" s="29">
        <f t="shared" ref="K165:K198" si="83">$K$155*$A157</f>
        <v>0</v>
      </c>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f t="shared" si="73"/>
        <v>12483667.26069</v>
      </c>
      <c r="AM165" s="29"/>
      <c r="AN165" s="29"/>
      <c r="AO165" s="29"/>
      <c r="AP165" s="29"/>
      <c r="AQ165" s="29"/>
      <c r="AR165" s="29"/>
      <c r="AS165" s="29"/>
      <c r="AT165" s="33"/>
      <c r="AU165" s="29"/>
      <c r="AV165" s="29"/>
      <c r="AW165" s="29"/>
      <c r="AX165" s="29"/>
      <c r="AY165" s="29"/>
      <c r="AZ165" s="29"/>
      <c r="BA165" s="29"/>
      <c r="BB165" s="29"/>
      <c r="BC165" s="30"/>
      <c r="BD165" s="30"/>
      <c r="BE165" s="29"/>
      <c r="BF165" s="29"/>
      <c r="BG165" s="29"/>
      <c r="BH165" s="29"/>
      <c r="BI165" s="29"/>
      <c r="BJ165" s="29"/>
      <c r="BK165" s="29"/>
      <c r="BL165" s="29"/>
      <c r="BM165" s="29"/>
      <c r="BN165" s="29"/>
      <c r="BO165" s="29">
        <f t="shared" si="71"/>
        <v>58548801.765839979</v>
      </c>
      <c r="BP165" s="29"/>
      <c r="BQ165" s="74">
        <v>3.175E-2</v>
      </c>
      <c r="BR165" s="74">
        <v>4.4609999999999997E-2</v>
      </c>
      <c r="BS165" s="74">
        <v>0</v>
      </c>
      <c r="BT165" s="74">
        <v>0</v>
      </c>
    </row>
    <row r="166" spans="1:72">
      <c r="A166" s="75">
        <f t="shared" si="79"/>
        <v>0</v>
      </c>
      <c r="B166" s="29">
        <f t="shared" si="74"/>
        <v>10</v>
      </c>
      <c r="C166" s="29">
        <f t="shared" si="72"/>
        <v>0</v>
      </c>
      <c r="D166" s="29">
        <f t="shared" si="75"/>
        <v>0</v>
      </c>
      <c r="E166" s="29">
        <f t="shared" si="76"/>
        <v>1628303.2307699998</v>
      </c>
      <c r="F166" s="29">
        <f t="shared" si="77"/>
        <v>3146684.2154999999</v>
      </c>
      <c r="G166" s="29">
        <f t="shared" si="78"/>
        <v>1740190.9664999999</v>
      </c>
      <c r="H166" s="29">
        <f t="shared" si="80"/>
        <v>1740868.7309999999</v>
      </c>
      <c r="I166" s="29">
        <f t="shared" si="81"/>
        <v>0</v>
      </c>
      <c r="J166" s="29">
        <f t="shared" si="82"/>
        <v>0</v>
      </c>
      <c r="K166" s="29">
        <f t="shared" si="83"/>
        <v>0</v>
      </c>
      <c r="L166" s="29">
        <f t="shared" ref="L166:L198" si="84">$L$155*$A157</f>
        <v>0</v>
      </c>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f t="shared" si="73"/>
        <v>8256047.14377</v>
      </c>
      <c r="AM166" s="29"/>
      <c r="AN166" s="29"/>
      <c r="AO166" s="29"/>
      <c r="AP166" s="29"/>
      <c r="AQ166" s="29"/>
      <c r="AR166" s="29"/>
      <c r="AS166" s="29"/>
      <c r="AT166" s="33"/>
      <c r="AU166" s="29"/>
      <c r="AV166" s="29"/>
      <c r="AW166" s="29"/>
      <c r="AX166" s="29"/>
      <c r="AY166" s="29"/>
      <c r="AZ166" s="29"/>
      <c r="BA166" s="29"/>
      <c r="BB166" s="29"/>
      <c r="BC166" s="30"/>
      <c r="BD166" s="30"/>
      <c r="BE166" s="29"/>
      <c r="BF166" s="29"/>
      <c r="BG166" s="29"/>
      <c r="BH166" s="29"/>
      <c r="BI166" s="29"/>
      <c r="BJ166" s="29"/>
      <c r="BK166" s="29"/>
      <c r="BL166" s="29"/>
      <c r="BM166" s="29"/>
      <c r="BN166" s="29"/>
      <c r="BO166" s="29">
        <f t="shared" si="71"/>
        <v>33581467.244460002</v>
      </c>
      <c r="BP166" s="29"/>
      <c r="BQ166" s="74">
        <v>3.175E-2</v>
      </c>
      <c r="BR166" s="74">
        <v>4.4609999999999997E-2</v>
      </c>
      <c r="BS166" s="74">
        <v>0</v>
      </c>
      <c r="BT166" s="74">
        <v>0</v>
      </c>
    </row>
    <row r="167" spans="1:72">
      <c r="A167" s="75">
        <f t="shared" si="79"/>
        <v>0</v>
      </c>
      <c r="B167" s="29">
        <f t="shared" si="74"/>
        <v>11</v>
      </c>
      <c r="C167" s="29">
        <f t="shared" si="72"/>
        <v>0</v>
      </c>
      <c r="D167" s="29">
        <f t="shared" si="75"/>
        <v>0</v>
      </c>
      <c r="E167" s="29">
        <f t="shared" si="76"/>
        <v>0</v>
      </c>
      <c r="F167" s="29">
        <f t="shared" si="77"/>
        <v>1572813.2532599999</v>
      </c>
      <c r="G167" s="29">
        <f t="shared" si="78"/>
        <v>1740190.9664999999</v>
      </c>
      <c r="H167" s="29">
        <f t="shared" si="80"/>
        <v>1740868.7309999999</v>
      </c>
      <c r="I167" s="29">
        <f t="shared" si="81"/>
        <v>0</v>
      </c>
      <c r="J167" s="29">
        <f t="shared" si="82"/>
        <v>0</v>
      </c>
      <c r="K167" s="29">
        <f t="shared" si="83"/>
        <v>0</v>
      </c>
      <c r="L167" s="29">
        <f t="shared" si="84"/>
        <v>0</v>
      </c>
      <c r="M167" s="29">
        <f t="shared" ref="M167:M198" si="85">$M$155*$A157</f>
        <v>0</v>
      </c>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f t="shared" si="73"/>
        <v>5053872.9507599995</v>
      </c>
      <c r="AM167" s="29"/>
      <c r="AN167" s="29"/>
      <c r="AO167" s="29"/>
      <c r="AP167" s="29"/>
      <c r="AQ167" s="29"/>
      <c r="AR167" s="29"/>
      <c r="AS167" s="29"/>
      <c r="AT167" s="33"/>
      <c r="AU167" s="29"/>
      <c r="AV167" s="29"/>
      <c r="AW167" s="29"/>
      <c r="AX167" s="29"/>
      <c r="AY167" s="29"/>
      <c r="AZ167" s="29"/>
      <c r="BA167" s="29"/>
      <c r="BB167" s="29"/>
      <c r="BC167" s="30"/>
      <c r="BD167" s="30"/>
      <c r="BE167" s="29"/>
      <c r="BF167" s="29"/>
      <c r="BG167" s="29"/>
      <c r="BH167" s="29"/>
      <c r="BI167" s="29"/>
      <c r="BJ167" s="29"/>
      <c r="BK167" s="29"/>
      <c r="BL167" s="29"/>
      <c r="BM167" s="29"/>
      <c r="BN167" s="29"/>
      <c r="BO167" s="29">
        <f t="shared" si="71"/>
        <v>17069372.956919998</v>
      </c>
      <c r="BP167" s="29"/>
      <c r="BQ167" s="74">
        <v>3.175E-2</v>
      </c>
      <c r="BR167" s="74">
        <v>4.4609999999999997E-2</v>
      </c>
      <c r="BS167" s="74">
        <v>0</v>
      </c>
      <c r="BT167" s="74">
        <v>0</v>
      </c>
    </row>
    <row r="168" spans="1:72">
      <c r="A168" s="75">
        <f t="shared" si="79"/>
        <v>0</v>
      </c>
      <c r="B168" s="29">
        <f t="shared" si="74"/>
        <v>12</v>
      </c>
      <c r="C168" s="29">
        <f t="shared" si="72"/>
        <v>0</v>
      </c>
      <c r="D168" s="29">
        <f t="shared" si="75"/>
        <v>0</v>
      </c>
      <c r="E168" s="29">
        <f t="shared" si="76"/>
        <v>0</v>
      </c>
      <c r="F168" s="29">
        <f t="shared" si="77"/>
        <v>0</v>
      </c>
      <c r="G168" s="29">
        <f t="shared" si="78"/>
        <v>869803.01417999994</v>
      </c>
      <c r="H168" s="29">
        <f t="shared" si="80"/>
        <v>1740868.7309999999</v>
      </c>
      <c r="I168" s="29">
        <f t="shared" si="81"/>
        <v>0</v>
      </c>
      <c r="J168" s="29">
        <f t="shared" si="82"/>
        <v>0</v>
      </c>
      <c r="K168" s="29">
        <f t="shared" si="83"/>
        <v>0</v>
      </c>
      <c r="L168" s="29">
        <f t="shared" si="84"/>
        <v>0</v>
      </c>
      <c r="M168" s="29">
        <f t="shared" si="85"/>
        <v>0</v>
      </c>
      <c r="N168" s="29">
        <f t="shared" ref="N168:N198" si="86">$N$155*$A157</f>
        <v>0</v>
      </c>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f t="shared" si="73"/>
        <v>2610671.7451799996</v>
      </c>
      <c r="AM168" s="29"/>
      <c r="AN168" s="29"/>
      <c r="AO168" s="29"/>
      <c r="AP168" s="29"/>
      <c r="AQ168" s="29"/>
      <c r="AR168" s="29"/>
      <c r="AS168" s="29"/>
      <c r="AT168" s="33"/>
      <c r="AU168" s="29"/>
      <c r="AV168" s="29"/>
      <c r="AW168" s="29"/>
      <c r="AX168" s="29"/>
      <c r="AY168" s="29"/>
      <c r="AZ168" s="29"/>
      <c r="BA168" s="29"/>
      <c r="BB168" s="29"/>
      <c r="BC168" s="30"/>
      <c r="BD168" s="30"/>
      <c r="BE168" s="29"/>
      <c r="BF168" s="29"/>
      <c r="BG168" s="29"/>
      <c r="BH168" s="29"/>
      <c r="BI168" s="29"/>
      <c r="BJ168" s="29"/>
      <c r="BK168" s="29"/>
      <c r="BL168" s="29"/>
      <c r="BM168" s="29"/>
      <c r="BN168" s="29"/>
      <c r="BO168" s="29">
        <f t="shared" si="71"/>
        <v>6961627.055399999</v>
      </c>
      <c r="BP168" s="29"/>
      <c r="BQ168" s="74">
        <v>3.175E-2</v>
      </c>
      <c r="BR168" s="74">
        <v>2.2290000000000001E-2</v>
      </c>
      <c r="BS168" s="74">
        <v>0</v>
      </c>
      <c r="BT168" s="74">
        <v>0</v>
      </c>
    </row>
    <row r="169" spans="1:72">
      <c r="A169" s="75">
        <f t="shared" si="79"/>
        <v>0</v>
      </c>
      <c r="B169" s="29">
        <f t="shared" si="74"/>
        <v>13</v>
      </c>
      <c r="C169" s="29">
        <f t="shared" si="72"/>
        <v>0</v>
      </c>
      <c r="D169" s="29">
        <f t="shared" si="75"/>
        <v>0</v>
      </c>
      <c r="E169" s="29">
        <f t="shared" si="76"/>
        <v>0</v>
      </c>
      <c r="F169" s="29">
        <f t="shared" si="77"/>
        <v>0</v>
      </c>
      <c r="G169" s="29">
        <f t="shared" si="78"/>
        <v>0</v>
      </c>
      <c r="H169" s="29">
        <f t="shared" si="80"/>
        <v>870141.78251999989</v>
      </c>
      <c r="I169" s="29">
        <f t="shared" si="81"/>
        <v>0</v>
      </c>
      <c r="J169" s="29">
        <f t="shared" si="82"/>
        <v>0</v>
      </c>
      <c r="K169" s="29">
        <f t="shared" si="83"/>
        <v>0</v>
      </c>
      <c r="L169" s="29">
        <f t="shared" si="84"/>
        <v>0</v>
      </c>
      <c r="M169" s="29">
        <f t="shared" si="85"/>
        <v>0</v>
      </c>
      <c r="N169" s="29">
        <f t="shared" si="86"/>
        <v>0</v>
      </c>
      <c r="O169" s="29">
        <f t="shared" ref="O169:O198" si="87">$O$155*$A157</f>
        <v>0</v>
      </c>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f t="shared" si="73"/>
        <v>870141.78251999989</v>
      </c>
      <c r="AM169" s="29"/>
      <c r="AN169" s="29"/>
      <c r="AO169" s="29"/>
      <c r="AP169" s="29"/>
      <c r="AQ169" s="29"/>
      <c r="AR169" s="29"/>
      <c r="AS169" s="29"/>
      <c r="AT169" s="33"/>
      <c r="AU169" s="29"/>
      <c r="AV169" s="29"/>
      <c r="AW169" s="29"/>
      <c r="AX169" s="29"/>
      <c r="AY169" s="29"/>
      <c r="AZ169" s="29"/>
      <c r="BA169" s="29"/>
      <c r="BB169" s="29"/>
      <c r="BC169" s="30"/>
      <c r="BD169" s="30"/>
      <c r="BE169" s="29"/>
      <c r="BF169" s="29"/>
      <c r="BG169" s="29"/>
      <c r="BH169" s="29"/>
      <c r="BI169" s="29"/>
      <c r="BJ169" s="29"/>
      <c r="BK169" s="29"/>
      <c r="BL169" s="29"/>
      <c r="BM169" s="29"/>
      <c r="BN169" s="29"/>
      <c r="BO169" s="29">
        <f t="shared" si="71"/>
        <v>1740283.5650399998</v>
      </c>
      <c r="BP169" s="29"/>
      <c r="BQ169" s="74">
        <v>3.175E-2</v>
      </c>
      <c r="BR169" s="74">
        <v>0</v>
      </c>
      <c r="BS169" s="74">
        <v>0</v>
      </c>
      <c r="BT169" s="74">
        <v>0</v>
      </c>
    </row>
    <row r="170" spans="1:72">
      <c r="A170" s="75">
        <f t="shared" si="79"/>
        <v>0</v>
      </c>
      <c r="B170" s="29">
        <f t="shared" si="74"/>
        <v>14</v>
      </c>
      <c r="C170" s="29">
        <f t="shared" si="72"/>
        <v>0</v>
      </c>
      <c r="D170" s="29">
        <f t="shared" si="75"/>
        <v>0</v>
      </c>
      <c r="E170" s="29">
        <f t="shared" si="76"/>
        <v>0</v>
      </c>
      <c r="F170" s="29">
        <f t="shared" si="77"/>
        <v>0</v>
      </c>
      <c r="G170" s="29">
        <f t="shared" si="78"/>
        <v>0</v>
      </c>
      <c r="H170" s="29">
        <f t="shared" si="80"/>
        <v>0</v>
      </c>
      <c r="I170" s="29">
        <f t="shared" si="81"/>
        <v>0</v>
      </c>
      <c r="J170" s="29">
        <f t="shared" si="82"/>
        <v>0</v>
      </c>
      <c r="K170" s="29">
        <f t="shared" si="83"/>
        <v>0</v>
      </c>
      <c r="L170" s="29">
        <f t="shared" si="84"/>
        <v>0</v>
      </c>
      <c r="M170" s="29">
        <f t="shared" si="85"/>
        <v>0</v>
      </c>
      <c r="N170" s="29">
        <f t="shared" si="86"/>
        <v>0</v>
      </c>
      <c r="O170" s="29">
        <f t="shared" si="87"/>
        <v>0</v>
      </c>
      <c r="P170" s="29">
        <f t="shared" ref="P170:P198" si="88">$P$155*$A157</f>
        <v>0</v>
      </c>
      <c r="Q170" s="29"/>
      <c r="R170" s="29"/>
      <c r="S170" s="29"/>
      <c r="T170" s="29"/>
      <c r="U170" s="29"/>
      <c r="V170" s="29"/>
      <c r="W170" s="29"/>
      <c r="X170" s="29"/>
      <c r="Y170" s="29"/>
      <c r="Z170" s="29"/>
      <c r="AA170" s="29"/>
      <c r="AB170" s="29"/>
      <c r="AC170" s="29"/>
      <c r="AD170" s="29"/>
      <c r="AE170" s="29"/>
      <c r="AF170" s="29"/>
      <c r="AG170" s="29"/>
      <c r="AH170" s="29"/>
      <c r="AI170" s="29"/>
      <c r="AJ170" s="29"/>
      <c r="AK170" s="29"/>
      <c r="AL170" s="29">
        <f t="shared" si="73"/>
        <v>0</v>
      </c>
      <c r="AM170" s="29"/>
      <c r="AN170" s="29"/>
      <c r="AO170" s="29"/>
      <c r="AP170" s="29"/>
      <c r="AQ170" s="29"/>
      <c r="AR170" s="29"/>
      <c r="AS170" s="29"/>
      <c r="AT170" s="33"/>
      <c r="AU170" s="29"/>
      <c r="AV170" s="29"/>
      <c r="AW170" s="29"/>
      <c r="AX170" s="29"/>
      <c r="AY170" s="29"/>
      <c r="AZ170" s="29"/>
      <c r="BA170" s="29"/>
      <c r="BB170" s="29"/>
      <c r="BC170" s="30"/>
      <c r="BD170" s="30"/>
      <c r="BE170" s="29"/>
      <c r="BF170" s="29"/>
      <c r="BG170" s="29"/>
      <c r="BH170" s="29"/>
      <c r="BI170" s="29"/>
      <c r="BJ170" s="29"/>
      <c r="BK170" s="29"/>
      <c r="BL170" s="29"/>
      <c r="BM170" s="29"/>
      <c r="BN170" s="29"/>
      <c r="BO170" s="29">
        <f t="shared" si="71"/>
        <v>0</v>
      </c>
      <c r="BP170" s="29"/>
      <c r="BQ170" s="74">
        <v>3.175E-2</v>
      </c>
      <c r="BR170" s="74">
        <v>0</v>
      </c>
      <c r="BS170" s="74">
        <v>0</v>
      </c>
      <c r="BT170" s="74">
        <v>0</v>
      </c>
    </row>
    <row r="171" spans="1:72">
      <c r="A171" s="75">
        <f t="shared" si="79"/>
        <v>0</v>
      </c>
      <c r="B171" s="29">
        <f t="shared" si="74"/>
        <v>15</v>
      </c>
      <c r="C171" s="29">
        <f t="shared" si="72"/>
        <v>0</v>
      </c>
      <c r="D171" s="29">
        <f t="shared" si="75"/>
        <v>0</v>
      </c>
      <c r="E171" s="29">
        <f t="shared" si="76"/>
        <v>0</v>
      </c>
      <c r="F171" s="29">
        <f t="shared" si="77"/>
        <v>0</v>
      </c>
      <c r="G171" s="29">
        <f t="shared" si="78"/>
        <v>0</v>
      </c>
      <c r="H171" s="29">
        <f t="shared" si="80"/>
        <v>0</v>
      </c>
      <c r="I171" s="29">
        <f t="shared" si="81"/>
        <v>0</v>
      </c>
      <c r="J171" s="29">
        <f t="shared" si="82"/>
        <v>0</v>
      </c>
      <c r="K171" s="29">
        <f t="shared" si="83"/>
        <v>0</v>
      </c>
      <c r="L171" s="29">
        <f t="shared" si="84"/>
        <v>0</v>
      </c>
      <c r="M171" s="29">
        <f t="shared" si="85"/>
        <v>0</v>
      </c>
      <c r="N171" s="29">
        <f t="shared" si="86"/>
        <v>0</v>
      </c>
      <c r="O171" s="29">
        <f t="shared" si="87"/>
        <v>0</v>
      </c>
      <c r="P171" s="29">
        <f t="shared" si="88"/>
        <v>0</v>
      </c>
      <c r="Q171" s="29">
        <f t="shared" ref="Q171:Q198" si="89">$Q$155*$A157</f>
        <v>0</v>
      </c>
      <c r="R171" s="29"/>
      <c r="S171" s="29"/>
      <c r="T171" s="29"/>
      <c r="U171" s="29"/>
      <c r="V171" s="29"/>
      <c r="W171" s="29"/>
      <c r="X171" s="29"/>
      <c r="Y171" s="29"/>
      <c r="Z171" s="29"/>
      <c r="AA171" s="29"/>
      <c r="AB171" s="29"/>
      <c r="AC171" s="29"/>
      <c r="AD171" s="29"/>
      <c r="AE171" s="29"/>
      <c r="AF171" s="29"/>
      <c r="AG171" s="29"/>
      <c r="AH171" s="29"/>
      <c r="AI171" s="29"/>
      <c r="AJ171" s="29"/>
      <c r="AK171" s="29"/>
      <c r="AL171" s="29">
        <f t="shared" si="73"/>
        <v>0</v>
      </c>
      <c r="AM171" s="29"/>
      <c r="AN171" s="29"/>
      <c r="AO171" s="29"/>
      <c r="AP171" s="29"/>
      <c r="AQ171" s="29"/>
      <c r="AR171" s="29"/>
      <c r="AS171" s="29"/>
      <c r="AT171" s="33"/>
      <c r="AU171" s="29"/>
      <c r="AV171" s="29"/>
      <c r="AW171" s="29"/>
      <c r="AX171" s="29"/>
      <c r="AY171" s="29"/>
      <c r="AZ171" s="29"/>
      <c r="BA171" s="29"/>
      <c r="BB171" s="29"/>
      <c r="BC171" s="30"/>
      <c r="BD171" s="30"/>
      <c r="BE171" s="29"/>
      <c r="BF171" s="29"/>
      <c r="BG171" s="29"/>
      <c r="BH171" s="29"/>
      <c r="BI171" s="29"/>
      <c r="BJ171" s="29"/>
      <c r="BK171" s="29"/>
      <c r="BL171" s="29"/>
      <c r="BM171" s="29"/>
      <c r="BN171" s="29"/>
      <c r="BO171" s="29">
        <f t="shared" si="71"/>
        <v>0</v>
      </c>
      <c r="BP171" s="29"/>
      <c r="BQ171" s="74">
        <v>3.175E-2</v>
      </c>
      <c r="BR171" s="74">
        <v>0</v>
      </c>
      <c r="BS171" s="74">
        <v>0</v>
      </c>
      <c r="BT171" s="74">
        <v>0</v>
      </c>
    </row>
    <row r="172" spans="1:72">
      <c r="A172" s="75">
        <f t="shared" si="79"/>
        <v>0</v>
      </c>
      <c r="B172" s="29">
        <f t="shared" si="74"/>
        <v>16</v>
      </c>
      <c r="C172" s="29">
        <f t="shared" si="72"/>
        <v>0</v>
      </c>
      <c r="D172" s="29">
        <f t="shared" si="75"/>
        <v>0</v>
      </c>
      <c r="E172" s="29">
        <f t="shared" si="76"/>
        <v>0</v>
      </c>
      <c r="F172" s="29">
        <f t="shared" si="77"/>
        <v>0</v>
      </c>
      <c r="G172" s="29">
        <f t="shared" si="78"/>
        <v>0</v>
      </c>
      <c r="H172" s="29">
        <f t="shared" si="80"/>
        <v>0</v>
      </c>
      <c r="I172" s="29">
        <f t="shared" si="81"/>
        <v>0</v>
      </c>
      <c r="J172" s="29">
        <f t="shared" si="82"/>
        <v>0</v>
      </c>
      <c r="K172" s="29">
        <f t="shared" si="83"/>
        <v>0</v>
      </c>
      <c r="L172" s="29">
        <f t="shared" si="84"/>
        <v>0</v>
      </c>
      <c r="M172" s="29">
        <f t="shared" si="85"/>
        <v>0</v>
      </c>
      <c r="N172" s="29">
        <f t="shared" si="86"/>
        <v>0</v>
      </c>
      <c r="O172" s="29">
        <f t="shared" si="87"/>
        <v>0</v>
      </c>
      <c r="P172" s="29">
        <f t="shared" si="88"/>
        <v>0</v>
      </c>
      <c r="Q172" s="29">
        <f t="shared" si="89"/>
        <v>0</v>
      </c>
      <c r="R172" s="29">
        <f t="shared" ref="R172:R198" si="90">$R$155*$A157</f>
        <v>0</v>
      </c>
      <c r="S172" s="29"/>
      <c r="T172" s="29"/>
      <c r="U172" s="29"/>
      <c r="V172" s="29"/>
      <c r="W172" s="29"/>
      <c r="X172" s="29"/>
      <c r="Y172" s="29"/>
      <c r="Z172" s="29"/>
      <c r="AA172" s="29"/>
      <c r="AB172" s="29"/>
      <c r="AC172" s="29"/>
      <c r="AD172" s="29"/>
      <c r="AE172" s="29"/>
      <c r="AF172" s="29"/>
      <c r="AG172" s="29"/>
      <c r="AH172" s="29"/>
      <c r="AI172" s="29"/>
      <c r="AJ172" s="29"/>
      <c r="AK172" s="29"/>
      <c r="AL172" s="29">
        <f t="shared" si="73"/>
        <v>0</v>
      </c>
      <c r="AM172" s="29"/>
      <c r="AN172" s="29"/>
      <c r="AO172" s="29"/>
      <c r="AP172" s="29"/>
      <c r="AQ172" s="29"/>
      <c r="AR172" s="29"/>
      <c r="AS172" s="29"/>
      <c r="AT172" s="33"/>
      <c r="AU172" s="29"/>
      <c r="AV172" s="29"/>
      <c r="AW172" s="29"/>
      <c r="AX172" s="29"/>
      <c r="AY172" s="29"/>
      <c r="AZ172" s="29"/>
      <c r="BA172" s="29"/>
      <c r="BB172" s="29"/>
      <c r="BC172" s="30"/>
      <c r="BD172" s="30"/>
      <c r="BE172" s="29"/>
      <c r="BF172" s="29"/>
      <c r="BG172" s="29"/>
      <c r="BH172" s="29"/>
      <c r="BI172" s="29"/>
      <c r="BJ172" s="29"/>
      <c r="BK172" s="29"/>
      <c r="BL172" s="29"/>
      <c r="BM172" s="29"/>
      <c r="BN172" s="29"/>
      <c r="BO172" s="29">
        <f t="shared" si="71"/>
        <v>0</v>
      </c>
      <c r="BP172" s="29"/>
      <c r="BQ172" s="74">
        <v>3.175E-2</v>
      </c>
      <c r="BR172" s="74">
        <v>0</v>
      </c>
      <c r="BS172" s="74">
        <v>0</v>
      </c>
      <c r="BT172" s="74">
        <v>0</v>
      </c>
    </row>
    <row r="173" spans="1:72">
      <c r="A173" s="75">
        <f t="shared" si="79"/>
        <v>0</v>
      </c>
      <c r="B173" s="29">
        <f t="shared" si="74"/>
        <v>17</v>
      </c>
      <c r="C173" s="29">
        <f t="shared" si="72"/>
        <v>0</v>
      </c>
      <c r="D173" s="29">
        <f t="shared" si="75"/>
        <v>0</v>
      </c>
      <c r="E173" s="29">
        <f t="shared" si="76"/>
        <v>0</v>
      </c>
      <c r="F173" s="29">
        <f t="shared" si="77"/>
        <v>0</v>
      </c>
      <c r="G173" s="29">
        <f t="shared" si="78"/>
        <v>0</v>
      </c>
      <c r="H173" s="29">
        <f t="shared" si="80"/>
        <v>0</v>
      </c>
      <c r="I173" s="29">
        <f t="shared" si="81"/>
        <v>0</v>
      </c>
      <c r="J173" s="29">
        <f t="shared" si="82"/>
        <v>0</v>
      </c>
      <c r="K173" s="29">
        <f t="shared" si="83"/>
        <v>0</v>
      </c>
      <c r="L173" s="29">
        <f t="shared" si="84"/>
        <v>0</v>
      </c>
      <c r="M173" s="29">
        <f t="shared" si="85"/>
        <v>0</v>
      </c>
      <c r="N173" s="29">
        <f t="shared" si="86"/>
        <v>0</v>
      </c>
      <c r="O173" s="29">
        <f t="shared" si="87"/>
        <v>0</v>
      </c>
      <c r="P173" s="29">
        <f t="shared" si="88"/>
        <v>0</v>
      </c>
      <c r="Q173" s="29">
        <f t="shared" si="89"/>
        <v>0</v>
      </c>
      <c r="R173" s="29">
        <f t="shared" si="90"/>
        <v>0</v>
      </c>
      <c r="S173" s="29">
        <f t="shared" ref="S173:S198" si="91">$S$155*$A157</f>
        <v>0</v>
      </c>
      <c r="T173" s="29"/>
      <c r="U173" s="29"/>
      <c r="V173" s="29"/>
      <c r="W173" s="29"/>
      <c r="X173" s="29"/>
      <c r="Y173" s="29"/>
      <c r="Z173" s="29"/>
      <c r="AA173" s="29"/>
      <c r="AB173" s="29"/>
      <c r="AC173" s="29"/>
      <c r="AD173" s="29"/>
      <c r="AE173" s="29"/>
      <c r="AF173" s="29"/>
      <c r="AG173" s="29"/>
      <c r="AH173" s="29"/>
      <c r="AI173" s="29"/>
      <c r="AJ173" s="29"/>
      <c r="AK173" s="29"/>
      <c r="AL173" s="29">
        <f t="shared" si="73"/>
        <v>0</v>
      </c>
      <c r="AM173" s="29"/>
      <c r="AN173" s="29"/>
      <c r="AO173" s="29"/>
      <c r="AP173" s="29"/>
      <c r="AQ173" s="29"/>
      <c r="AR173" s="29"/>
      <c r="AS173" s="29"/>
      <c r="AT173" s="33"/>
      <c r="AU173" s="29"/>
      <c r="AV173" s="29"/>
      <c r="AW173" s="29"/>
      <c r="AX173" s="29"/>
      <c r="AY173" s="29"/>
      <c r="AZ173" s="29"/>
      <c r="BA173" s="29"/>
      <c r="BB173" s="29"/>
      <c r="BC173" s="30"/>
      <c r="BD173" s="30"/>
      <c r="BE173" s="29"/>
      <c r="BF173" s="29"/>
      <c r="BG173" s="29"/>
      <c r="BH173" s="29"/>
      <c r="BI173" s="29"/>
      <c r="BJ173" s="29"/>
      <c r="BK173" s="29"/>
      <c r="BL173" s="29"/>
      <c r="BM173" s="29"/>
      <c r="BN173" s="29"/>
      <c r="BO173" s="29">
        <f t="shared" si="71"/>
        <v>0</v>
      </c>
      <c r="BP173" s="29"/>
      <c r="BQ173" s="74">
        <v>3.175E-2</v>
      </c>
      <c r="BR173" s="74">
        <v>0</v>
      </c>
      <c r="BS173" s="74">
        <v>0</v>
      </c>
      <c r="BT173" s="74">
        <v>0</v>
      </c>
    </row>
    <row r="174" spans="1:72">
      <c r="A174" s="75">
        <f t="shared" si="79"/>
        <v>0</v>
      </c>
      <c r="B174" s="29">
        <f t="shared" si="74"/>
        <v>18</v>
      </c>
      <c r="C174" s="29">
        <f t="shared" si="72"/>
        <v>0</v>
      </c>
      <c r="D174" s="29">
        <f t="shared" si="75"/>
        <v>0</v>
      </c>
      <c r="E174" s="29">
        <f t="shared" si="76"/>
        <v>0</v>
      </c>
      <c r="F174" s="29">
        <f t="shared" si="77"/>
        <v>0</v>
      </c>
      <c r="G174" s="29">
        <f t="shared" si="78"/>
        <v>0</v>
      </c>
      <c r="H174" s="29">
        <f t="shared" si="80"/>
        <v>0</v>
      </c>
      <c r="I174" s="29">
        <f t="shared" si="81"/>
        <v>0</v>
      </c>
      <c r="J174" s="29">
        <f t="shared" si="82"/>
        <v>0</v>
      </c>
      <c r="K174" s="29">
        <f t="shared" si="83"/>
        <v>0</v>
      </c>
      <c r="L174" s="29">
        <f t="shared" si="84"/>
        <v>0</v>
      </c>
      <c r="M174" s="29">
        <f t="shared" si="85"/>
        <v>0</v>
      </c>
      <c r="N174" s="29">
        <f t="shared" si="86"/>
        <v>0</v>
      </c>
      <c r="O174" s="29">
        <f t="shared" si="87"/>
        <v>0</v>
      </c>
      <c r="P174" s="29">
        <f t="shared" si="88"/>
        <v>0</v>
      </c>
      <c r="Q174" s="29">
        <f t="shared" si="89"/>
        <v>0</v>
      </c>
      <c r="R174" s="29">
        <f t="shared" si="90"/>
        <v>0</v>
      </c>
      <c r="S174" s="29">
        <f t="shared" si="91"/>
        <v>0</v>
      </c>
      <c r="T174" s="29">
        <f t="shared" ref="T174:T198" si="92">$T$155*$A157</f>
        <v>0</v>
      </c>
      <c r="U174" s="29"/>
      <c r="V174" s="29"/>
      <c r="W174" s="29"/>
      <c r="X174" s="29"/>
      <c r="Y174" s="29"/>
      <c r="Z174" s="29"/>
      <c r="AA174" s="29"/>
      <c r="AB174" s="29"/>
      <c r="AC174" s="29"/>
      <c r="AD174" s="29"/>
      <c r="AE174" s="29"/>
      <c r="AF174" s="29"/>
      <c r="AG174" s="29"/>
      <c r="AH174" s="29"/>
      <c r="AI174" s="29"/>
      <c r="AJ174" s="29"/>
      <c r="AK174" s="29"/>
      <c r="AL174" s="29">
        <f t="shared" si="73"/>
        <v>0</v>
      </c>
      <c r="AM174" s="29"/>
      <c r="AN174" s="29"/>
      <c r="AO174" s="29"/>
      <c r="AP174" s="29"/>
      <c r="AQ174" s="29"/>
      <c r="AR174" s="29"/>
      <c r="AS174" s="29"/>
      <c r="AT174" s="33"/>
      <c r="AU174" s="29"/>
      <c r="AV174" s="29"/>
      <c r="AW174" s="29"/>
      <c r="AX174" s="29"/>
      <c r="AY174" s="29"/>
      <c r="AZ174" s="29"/>
      <c r="BA174" s="29"/>
      <c r="BB174" s="29"/>
      <c r="BC174" s="30"/>
      <c r="BD174" s="30"/>
      <c r="BE174" s="29"/>
      <c r="BF174" s="29"/>
      <c r="BG174" s="29"/>
      <c r="BH174" s="29"/>
      <c r="BI174" s="29"/>
      <c r="BJ174" s="29"/>
      <c r="BK174" s="29"/>
      <c r="BL174" s="29"/>
      <c r="BM174" s="29"/>
      <c r="BN174" s="29"/>
      <c r="BO174" s="29">
        <f t="shared" si="71"/>
        <v>0</v>
      </c>
      <c r="BP174" s="29"/>
      <c r="BQ174" s="74">
        <v>3.175E-2</v>
      </c>
      <c r="BR174" s="74">
        <v>0</v>
      </c>
      <c r="BS174" s="74">
        <v>0</v>
      </c>
      <c r="BT174" s="74">
        <v>0</v>
      </c>
    </row>
    <row r="175" spans="1:72">
      <c r="A175" s="75">
        <f t="shared" si="79"/>
        <v>0</v>
      </c>
      <c r="B175" s="29">
        <f t="shared" si="74"/>
        <v>19</v>
      </c>
      <c r="C175" s="29">
        <f t="shared" si="72"/>
        <v>0</v>
      </c>
      <c r="D175" s="29">
        <f t="shared" si="75"/>
        <v>0</v>
      </c>
      <c r="E175" s="29">
        <f t="shared" si="76"/>
        <v>0</v>
      </c>
      <c r="F175" s="29">
        <f t="shared" si="77"/>
        <v>0</v>
      </c>
      <c r="G175" s="29">
        <f t="shared" si="78"/>
        <v>0</v>
      </c>
      <c r="H175" s="29">
        <f t="shared" si="80"/>
        <v>0</v>
      </c>
      <c r="I175" s="29">
        <f t="shared" si="81"/>
        <v>0</v>
      </c>
      <c r="J175" s="29">
        <f t="shared" si="82"/>
        <v>0</v>
      </c>
      <c r="K175" s="29">
        <f t="shared" si="83"/>
        <v>0</v>
      </c>
      <c r="L175" s="29">
        <f t="shared" si="84"/>
        <v>0</v>
      </c>
      <c r="M175" s="29">
        <f t="shared" si="85"/>
        <v>0</v>
      </c>
      <c r="N175" s="29">
        <f t="shared" si="86"/>
        <v>0</v>
      </c>
      <c r="O175" s="29">
        <f t="shared" si="87"/>
        <v>0</v>
      </c>
      <c r="P175" s="29">
        <f t="shared" si="88"/>
        <v>0</v>
      </c>
      <c r="Q175" s="29">
        <f t="shared" si="89"/>
        <v>0</v>
      </c>
      <c r="R175" s="29">
        <f t="shared" si="90"/>
        <v>0</v>
      </c>
      <c r="S175" s="29">
        <f t="shared" si="91"/>
        <v>0</v>
      </c>
      <c r="T175" s="29">
        <f t="shared" si="92"/>
        <v>0</v>
      </c>
      <c r="U175" s="29">
        <f t="shared" ref="U175:U198" si="93">$U$155*$A157</f>
        <v>0</v>
      </c>
      <c r="V175" s="29"/>
      <c r="W175" s="29"/>
      <c r="X175" s="29"/>
      <c r="Y175" s="29"/>
      <c r="Z175" s="29"/>
      <c r="AA175" s="29"/>
      <c r="AB175" s="29"/>
      <c r="AC175" s="29"/>
      <c r="AD175" s="29"/>
      <c r="AE175" s="29"/>
      <c r="AF175" s="29"/>
      <c r="AG175" s="29"/>
      <c r="AH175" s="29"/>
      <c r="AI175" s="29"/>
      <c r="AJ175" s="29"/>
      <c r="AK175" s="29"/>
      <c r="AL175" s="29">
        <f t="shared" si="73"/>
        <v>0</v>
      </c>
      <c r="AM175" s="29"/>
      <c r="AN175" s="29"/>
      <c r="AO175" s="29"/>
      <c r="AP175" s="29"/>
      <c r="AQ175" s="29"/>
      <c r="AR175" s="29"/>
      <c r="AS175" s="29"/>
      <c r="AT175" s="33"/>
      <c r="AU175" s="29"/>
      <c r="AV175" s="29"/>
      <c r="AW175" s="29"/>
      <c r="AX175" s="29"/>
      <c r="AY175" s="29"/>
      <c r="AZ175" s="29"/>
      <c r="BA175" s="29"/>
      <c r="BB175" s="29"/>
      <c r="BC175" s="30"/>
      <c r="BD175" s="30"/>
      <c r="BE175" s="29"/>
      <c r="BF175" s="29"/>
      <c r="BG175" s="29"/>
      <c r="BH175" s="29"/>
      <c r="BI175" s="29"/>
      <c r="BJ175" s="29"/>
      <c r="BK175" s="29"/>
      <c r="BL175" s="29"/>
      <c r="BM175" s="29"/>
      <c r="BN175" s="29"/>
      <c r="BO175" s="29"/>
      <c r="BP175" s="29"/>
      <c r="BQ175" s="74">
        <v>3.175E-2</v>
      </c>
      <c r="BR175" s="74">
        <v>0</v>
      </c>
      <c r="BS175" s="74">
        <v>0</v>
      </c>
      <c r="BT175" s="74">
        <v>0</v>
      </c>
    </row>
    <row r="176" spans="1:72">
      <c r="A176" s="75">
        <f t="shared" si="79"/>
        <v>0</v>
      </c>
      <c r="B176" s="29">
        <f t="shared" si="74"/>
        <v>20</v>
      </c>
      <c r="C176" s="29">
        <f t="shared" si="72"/>
        <v>0</v>
      </c>
      <c r="D176" s="29">
        <f t="shared" si="75"/>
        <v>0</v>
      </c>
      <c r="E176" s="29">
        <f t="shared" si="76"/>
        <v>0</v>
      </c>
      <c r="F176" s="29">
        <f t="shared" si="77"/>
        <v>0</v>
      </c>
      <c r="G176" s="29">
        <f t="shared" si="78"/>
        <v>0</v>
      </c>
      <c r="H176" s="29">
        <f t="shared" si="80"/>
        <v>0</v>
      </c>
      <c r="I176" s="29">
        <f t="shared" si="81"/>
        <v>0</v>
      </c>
      <c r="J176" s="29">
        <f t="shared" si="82"/>
        <v>0</v>
      </c>
      <c r="K176" s="29">
        <f t="shared" si="83"/>
        <v>0</v>
      </c>
      <c r="L176" s="29">
        <f t="shared" si="84"/>
        <v>0</v>
      </c>
      <c r="M176" s="29">
        <f t="shared" si="85"/>
        <v>0</v>
      </c>
      <c r="N176" s="29">
        <f t="shared" si="86"/>
        <v>0</v>
      </c>
      <c r="O176" s="29">
        <f t="shared" si="87"/>
        <v>0</v>
      </c>
      <c r="P176" s="29">
        <f t="shared" si="88"/>
        <v>0</v>
      </c>
      <c r="Q176" s="29">
        <f t="shared" si="89"/>
        <v>0</v>
      </c>
      <c r="R176" s="29">
        <f t="shared" si="90"/>
        <v>0</v>
      </c>
      <c r="S176" s="29">
        <f t="shared" si="91"/>
        <v>0</v>
      </c>
      <c r="T176" s="29">
        <f t="shared" si="92"/>
        <v>0</v>
      </c>
      <c r="U176" s="29">
        <f t="shared" si="93"/>
        <v>0</v>
      </c>
      <c r="V176" s="29">
        <f t="shared" ref="V176:V198" si="94">$V$155*$A157</f>
        <v>0</v>
      </c>
      <c r="W176" s="29"/>
      <c r="X176" s="29"/>
      <c r="Y176" s="29"/>
      <c r="Z176" s="29"/>
      <c r="AA176" s="29"/>
      <c r="AB176" s="29"/>
      <c r="AC176" s="29"/>
      <c r="AD176" s="29"/>
      <c r="AE176" s="29"/>
      <c r="AF176" s="29"/>
      <c r="AG176" s="29"/>
      <c r="AH176" s="29"/>
      <c r="AI176" s="29"/>
      <c r="AJ176" s="29"/>
      <c r="AK176" s="29"/>
      <c r="AL176" s="29">
        <f t="shared" si="73"/>
        <v>0</v>
      </c>
      <c r="AM176" s="29"/>
      <c r="AN176" s="29"/>
      <c r="AO176" s="29"/>
      <c r="AP176" s="29"/>
      <c r="AQ176" s="29"/>
      <c r="AR176" s="29"/>
      <c r="AS176" s="29"/>
      <c r="AT176" s="33"/>
      <c r="AU176" s="29"/>
      <c r="AV176" s="29"/>
      <c r="AW176" s="29"/>
      <c r="AX176" s="29"/>
      <c r="AY176" s="29"/>
      <c r="AZ176" s="29"/>
      <c r="BA176" s="29"/>
      <c r="BB176" s="29"/>
      <c r="BC176" s="30"/>
      <c r="BD176" s="30"/>
      <c r="BE176" s="29"/>
      <c r="BF176" s="29"/>
      <c r="BG176" s="29"/>
      <c r="BH176" s="29"/>
      <c r="BI176" s="29"/>
      <c r="BJ176" s="29"/>
      <c r="BK176" s="29"/>
      <c r="BL176" s="29"/>
      <c r="BM176" s="29"/>
      <c r="BN176" s="29"/>
      <c r="BO176" s="29"/>
      <c r="BP176" s="29"/>
      <c r="BQ176" s="74">
        <v>3.175E-2</v>
      </c>
      <c r="BR176" s="74">
        <v>0</v>
      </c>
      <c r="BS176" s="74">
        <v>0</v>
      </c>
      <c r="BT176" s="74">
        <v>0</v>
      </c>
    </row>
    <row r="177" spans="1:72">
      <c r="A177" s="75">
        <f t="shared" si="79"/>
        <v>0</v>
      </c>
      <c r="B177" s="29">
        <f t="shared" si="74"/>
        <v>21</v>
      </c>
      <c r="C177" s="29">
        <f t="shared" si="72"/>
        <v>0</v>
      </c>
      <c r="D177" s="29">
        <f t="shared" si="75"/>
        <v>0</v>
      </c>
      <c r="E177" s="29">
        <f t="shared" si="76"/>
        <v>0</v>
      </c>
      <c r="F177" s="29">
        <f t="shared" si="77"/>
        <v>0</v>
      </c>
      <c r="G177" s="29">
        <f t="shared" si="78"/>
        <v>0</v>
      </c>
      <c r="H177" s="29">
        <f t="shared" si="80"/>
        <v>0</v>
      </c>
      <c r="I177" s="29">
        <f t="shared" si="81"/>
        <v>0</v>
      </c>
      <c r="J177" s="29">
        <f t="shared" si="82"/>
        <v>0</v>
      </c>
      <c r="K177" s="29">
        <f t="shared" si="83"/>
        <v>0</v>
      </c>
      <c r="L177" s="29">
        <f t="shared" si="84"/>
        <v>0</v>
      </c>
      <c r="M177" s="29">
        <f t="shared" si="85"/>
        <v>0</v>
      </c>
      <c r="N177" s="29">
        <f t="shared" si="86"/>
        <v>0</v>
      </c>
      <c r="O177" s="29">
        <f t="shared" si="87"/>
        <v>0</v>
      </c>
      <c r="P177" s="29">
        <f t="shared" si="88"/>
        <v>0</v>
      </c>
      <c r="Q177" s="29">
        <f t="shared" si="89"/>
        <v>0</v>
      </c>
      <c r="R177" s="29">
        <f t="shared" si="90"/>
        <v>0</v>
      </c>
      <c r="S177" s="29">
        <f t="shared" si="91"/>
        <v>0</v>
      </c>
      <c r="T177" s="29">
        <f t="shared" si="92"/>
        <v>0</v>
      </c>
      <c r="U177" s="29">
        <f t="shared" si="93"/>
        <v>0</v>
      </c>
      <c r="V177" s="29">
        <f t="shared" si="94"/>
        <v>0</v>
      </c>
      <c r="W177" s="29"/>
      <c r="X177" s="29"/>
      <c r="Y177" s="29"/>
      <c r="Z177" s="29"/>
      <c r="AA177" s="29"/>
      <c r="AB177" s="29"/>
      <c r="AC177" s="29"/>
      <c r="AD177" s="29"/>
      <c r="AE177" s="29"/>
      <c r="AF177" s="29"/>
      <c r="AG177" s="29"/>
      <c r="AH177" s="29"/>
      <c r="AI177" s="29"/>
      <c r="AJ177" s="29"/>
      <c r="AK177" s="29"/>
      <c r="AL177" s="29">
        <f t="shared" si="73"/>
        <v>0</v>
      </c>
      <c r="AM177" s="29"/>
      <c r="AN177" s="29"/>
      <c r="AO177" s="29"/>
      <c r="AP177" s="29"/>
      <c r="AQ177" s="29"/>
      <c r="AR177" s="29"/>
      <c r="AS177" s="29"/>
      <c r="AT177" s="33"/>
      <c r="AU177" s="29"/>
      <c r="AV177" s="29"/>
      <c r="AW177" s="29"/>
      <c r="AX177" s="29"/>
      <c r="AY177" s="29"/>
      <c r="AZ177" s="29"/>
      <c r="BA177" s="29"/>
      <c r="BB177" s="29"/>
      <c r="BC177" s="30"/>
      <c r="BD177" s="30"/>
      <c r="BE177" s="29"/>
      <c r="BF177" s="29"/>
      <c r="BG177" s="29"/>
      <c r="BH177" s="29"/>
      <c r="BI177" s="29"/>
      <c r="BJ177" s="29"/>
      <c r="BK177" s="29"/>
      <c r="BL177" s="29"/>
      <c r="BM177" s="29"/>
      <c r="BN177" s="29"/>
      <c r="BO177" s="29"/>
      <c r="BP177" s="29"/>
      <c r="BQ177" s="74">
        <v>3.175E-2</v>
      </c>
      <c r="BR177" s="74">
        <v>0</v>
      </c>
      <c r="BS177" s="74">
        <v>0</v>
      </c>
      <c r="BT177" s="74">
        <v>0</v>
      </c>
    </row>
    <row r="178" spans="1:72">
      <c r="A178" s="75">
        <f t="shared" si="79"/>
        <v>0</v>
      </c>
      <c r="B178" s="29">
        <f t="shared" si="74"/>
        <v>22</v>
      </c>
      <c r="C178" s="29">
        <f t="shared" si="72"/>
        <v>0</v>
      </c>
      <c r="D178" s="29">
        <f t="shared" si="75"/>
        <v>0</v>
      </c>
      <c r="E178" s="29">
        <f t="shared" si="76"/>
        <v>0</v>
      </c>
      <c r="F178" s="29">
        <f t="shared" si="77"/>
        <v>0</v>
      </c>
      <c r="G178" s="29">
        <f t="shared" si="78"/>
        <v>0</v>
      </c>
      <c r="H178" s="29">
        <f t="shared" si="80"/>
        <v>0</v>
      </c>
      <c r="I178" s="29">
        <f t="shared" si="81"/>
        <v>0</v>
      </c>
      <c r="J178" s="29">
        <f t="shared" si="82"/>
        <v>0</v>
      </c>
      <c r="K178" s="29">
        <f t="shared" si="83"/>
        <v>0</v>
      </c>
      <c r="L178" s="29">
        <f t="shared" si="84"/>
        <v>0</v>
      </c>
      <c r="M178" s="29">
        <f t="shared" si="85"/>
        <v>0</v>
      </c>
      <c r="N178" s="29">
        <f t="shared" si="86"/>
        <v>0</v>
      </c>
      <c r="O178" s="29">
        <f t="shared" si="87"/>
        <v>0</v>
      </c>
      <c r="P178" s="29">
        <f t="shared" si="88"/>
        <v>0</v>
      </c>
      <c r="Q178" s="29">
        <f t="shared" si="89"/>
        <v>0</v>
      </c>
      <c r="R178" s="29">
        <f t="shared" si="90"/>
        <v>0</v>
      </c>
      <c r="S178" s="29">
        <f t="shared" si="91"/>
        <v>0</v>
      </c>
      <c r="T178" s="29">
        <f t="shared" si="92"/>
        <v>0</v>
      </c>
      <c r="U178" s="29">
        <f t="shared" si="93"/>
        <v>0</v>
      </c>
      <c r="V178" s="29">
        <f t="shared" si="94"/>
        <v>0</v>
      </c>
      <c r="W178" s="29"/>
      <c r="X178" s="29"/>
      <c r="Y178" s="29"/>
      <c r="Z178" s="29"/>
      <c r="AA178" s="29"/>
      <c r="AB178" s="29"/>
      <c r="AC178" s="29"/>
      <c r="AD178" s="29"/>
      <c r="AE178" s="29"/>
      <c r="AF178" s="29"/>
      <c r="AG178" s="29"/>
      <c r="AH178" s="29"/>
      <c r="AI178" s="29"/>
      <c r="AJ178" s="29"/>
      <c r="AK178" s="29"/>
      <c r="AL178" s="29">
        <f t="shared" si="73"/>
        <v>0</v>
      </c>
      <c r="AM178" s="29"/>
      <c r="AN178" s="29"/>
      <c r="AO178" s="29"/>
      <c r="AP178" s="29"/>
      <c r="AQ178" s="29"/>
      <c r="AR178" s="29"/>
      <c r="AS178" s="29"/>
      <c r="AT178" s="33"/>
      <c r="AU178" s="29"/>
      <c r="AV178" s="29"/>
      <c r="AW178" s="29"/>
      <c r="AX178" s="29"/>
      <c r="AY178" s="29"/>
      <c r="AZ178" s="29"/>
      <c r="BA178" s="29"/>
      <c r="BB178" s="29"/>
      <c r="BC178" s="30"/>
      <c r="BD178" s="30"/>
      <c r="BE178" s="29"/>
      <c r="BF178" s="29"/>
      <c r="BG178" s="29"/>
      <c r="BH178" s="29"/>
      <c r="BI178" s="29"/>
      <c r="BJ178" s="29"/>
      <c r="BK178" s="29"/>
      <c r="BL178" s="29"/>
      <c r="BM178" s="29"/>
      <c r="BN178" s="29"/>
      <c r="BO178" s="29"/>
      <c r="BP178" s="29"/>
      <c r="BQ178" s="74">
        <v>3.175E-2</v>
      </c>
      <c r="BR178" s="74">
        <v>0</v>
      </c>
      <c r="BS178" s="74">
        <v>0</v>
      </c>
      <c r="BT178" s="74">
        <v>0</v>
      </c>
    </row>
    <row r="179" spans="1:72">
      <c r="A179" s="75">
        <f t="shared" si="79"/>
        <v>0</v>
      </c>
      <c r="B179" s="29">
        <f t="shared" si="74"/>
        <v>23</v>
      </c>
      <c r="C179" s="29">
        <f t="shared" si="72"/>
        <v>0</v>
      </c>
      <c r="D179" s="29">
        <f t="shared" si="75"/>
        <v>0</v>
      </c>
      <c r="E179" s="29">
        <f t="shared" si="76"/>
        <v>0</v>
      </c>
      <c r="F179" s="29">
        <f t="shared" si="77"/>
        <v>0</v>
      </c>
      <c r="G179" s="29">
        <f t="shared" si="78"/>
        <v>0</v>
      </c>
      <c r="H179" s="29">
        <f t="shared" si="80"/>
        <v>0</v>
      </c>
      <c r="I179" s="29">
        <f t="shared" si="81"/>
        <v>0</v>
      </c>
      <c r="J179" s="29">
        <f t="shared" si="82"/>
        <v>0</v>
      </c>
      <c r="K179" s="29">
        <f t="shared" si="83"/>
        <v>0</v>
      </c>
      <c r="L179" s="29">
        <f t="shared" si="84"/>
        <v>0</v>
      </c>
      <c r="M179" s="29">
        <f t="shared" si="85"/>
        <v>0</v>
      </c>
      <c r="N179" s="29">
        <f t="shared" si="86"/>
        <v>0</v>
      </c>
      <c r="O179" s="29">
        <f t="shared" si="87"/>
        <v>0</v>
      </c>
      <c r="P179" s="29">
        <f t="shared" si="88"/>
        <v>0</v>
      </c>
      <c r="Q179" s="29">
        <f t="shared" si="89"/>
        <v>0</v>
      </c>
      <c r="R179" s="29">
        <f t="shared" si="90"/>
        <v>0</v>
      </c>
      <c r="S179" s="29">
        <f t="shared" si="91"/>
        <v>0</v>
      </c>
      <c r="T179" s="29">
        <f t="shared" si="92"/>
        <v>0</v>
      </c>
      <c r="U179" s="29">
        <f t="shared" si="93"/>
        <v>0</v>
      </c>
      <c r="V179" s="29">
        <f t="shared" si="94"/>
        <v>0</v>
      </c>
      <c r="W179" s="29"/>
      <c r="X179" s="29"/>
      <c r="Y179" s="29"/>
      <c r="Z179" s="29"/>
      <c r="AA179" s="29"/>
      <c r="AB179" s="29"/>
      <c r="AC179" s="29"/>
      <c r="AD179" s="29"/>
      <c r="AE179" s="29"/>
      <c r="AF179" s="29"/>
      <c r="AG179" s="29"/>
      <c r="AH179" s="29"/>
      <c r="AI179" s="29"/>
      <c r="AJ179" s="29"/>
      <c r="AK179" s="29"/>
      <c r="AL179" s="29">
        <f t="shared" si="73"/>
        <v>0</v>
      </c>
      <c r="AM179" s="29"/>
      <c r="AN179" s="29"/>
      <c r="AO179" s="29"/>
      <c r="AP179" s="29"/>
      <c r="AQ179" s="29"/>
      <c r="AR179" s="29"/>
      <c r="AS179" s="29"/>
      <c r="AT179" s="33"/>
      <c r="AU179" s="29"/>
      <c r="AV179" s="29"/>
      <c r="AW179" s="29"/>
      <c r="AX179" s="29"/>
      <c r="AY179" s="29"/>
      <c r="AZ179" s="29"/>
      <c r="BA179" s="29"/>
      <c r="BB179" s="29"/>
      <c r="BC179" s="30"/>
      <c r="BD179" s="30"/>
      <c r="BE179" s="29"/>
      <c r="BF179" s="29"/>
      <c r="BG179" s="29"/>
      <c r="BH179" s="29"/>
      <c r="BI179" s="29"/>
      <c r="BJ179" s="29"/>
      <c r="BK179" s="29"/>
      <c r="BL179" s="29"/>
      <c r="BM179" s="29"/>
      <c r="BN179" s="29"/>
      <c r="BO179" s="29"/>
      <c r="BP179" s="29"/>
      <c r="BQ179" s="74">
        <v>3.1629999999999998E-2</v>
      </c>
      <c r="BR179" s="74">
        <v>0</v>
      </c>
      <c r="BS179" s="74">
        <v>0</v>
      </c>
      <c r="BT179" s="74">
        <v>0</v>
      </c>
    </row>
    <row r="180" spans="1:72">
      <c r="A180" s="75">
        <f t="shared" si="79"/>
        <v>0</v>
      </c>
      <c r="B180" s="29">
        <f t="shared" si="74"/>
        <v>24</v>
      </c>
      <c r="C180" s="29">
        <f t="shared" si="72"/>
        <v>0</v>
      </c>
      <c r="D180" s="29">
        <f t="shared" si="75"/>
        <v>0</v>
      </c>
      <c r="E180" s="29">
        <f t="shared" si="76"/>
        <v>0</v>
      </c>
      <c r="F180" s="29">
        <f t="shared" si="77"/>
        <v>0</v>
      </c>
      <c r="G180" s="29">
        <f t="shared" si="78"/>
        <v>0</v>
      </c>
      <c r="H180" s="29">
        <f t="shared" si="80"/>
        <v>0</v>
      </c>
      <c r="I180" s="29">
        <f t="shared" si="81"/>
        <v>0</v>
      </c>
      <c r="J180" s="29">
        <f t="shared" si="82"/>
        <v>0</v>
      </c>
      <c r="K180" s="29">
        <f t="shared" si="83"/>
        <v>0</v>
      </c>
      <c r="L180" s="29">
        <f t="shared" si="84"/>
        <v>0</v>
      </c>
      <c r="M180" s="29">
        <f t="shared" si="85"/>
        <v>0</v>
      </c>
      <c r="N180" s="29">
        <f t="shared" si="86"/>
        <v>0</v>
      </c>
      <c r="O180" s="29">
        <f t="shared" si="87"/>
        <v>0</v>
      </c>
      <c r="P180" s="29">
        <f t="shared" si="88"/>
        <v>0</v>
      </c>
      <c r="Q180" s="29">
        <f t="shared" si="89"/>
        <v>0</v>
      </c>
      <c r="R180" s="29">
        <f t="shared" si="90"/>
        <v>0</v>
      </c>
      <c r="S180" s="29">
        <f t="shared" si="91"/>
        <v>0</v>
      </c>
      <c r="T180" s="29">
        <f t="shared" si="92"/>
        <v>0</v>
      </c>
      <c r="U180" s="29">
        <f t="shared" si="93"/>
        <v>0</v>
      </c>
      <c r="V180" s="29">
        <f t="shared" si="94"/>
        <v>0</v>
      </c>
      <c r="W180" s="29"/>
      <c r="X180" s="29"/>
      <c r="Y180" s="29"/>
      <c r="Z180" s="29"/>
      <c r="AA180" s="29"/>
      <c r="AB180" s="29"/>
      <c r="AC180" s="29"/>
      <c r="AD180" s="29"/>
      <c r="AE180" s="29"/>
      <c r="AF180" s="29"/>
      <c r="AG180" s="29"/>
      <c r="AH180" s="29"/>
      <c r="AI180" s="29"/>
      <c r="AJ180" s="29"/>
      <c r="AK180" s="29"/>
      <c r="AL180" s="29">
        <f t="shared" si="73"/>
        <v>0</v>
      </c>
      <c r="AM180" s="29"/>
      <c r="AN180" s="29"/>
      <c r="AO180" s="29"/>
      <c r="AP180" s="29"/>
      <c r="AQ180" s="29"/>
      <c r="AR180" s="29"/>
      <c r="AS180" s="29"/>
      <c r="AT180" s="33"/>
      <c r="AU180" s="29"/>
      <c r="AV180" s="29"/>
      <c r="AW180" s="29"/>
      <c r="AX180" s="29"/>
      <c r="AY180" s="29"/>
      <c r="AZ180" s="29"/>
      <c r="BA180" s="29"/>
      <c r="BB180" s="29"/>
      <c r="BC180" s="30"/>
      <c r="BD180" s="30"/>
      <c r="BE180" s="29"/>
      <c r="BF180" s="29"/>
      <c r="BG180" s="29"/>
      <c r="BH180" s="29"/>
      <c r="BI180" s="29"/>
      <c r="BJ180" s="29"/>
      <c r="BK180" s="29"/>
      <c r="BL180" s="29"/>
      <c r="BM180" s="29"/>
      <c r="BN180" s="29"/>
      <c r="BO180" s="29"/>
      <c r="BP180" s="29"/>
      <c r="BQ180" s="74"/>
      <c r="BR180" s="74"/>
      <c r="BT180" s="74"/>
    </row>
    <row r="181" spans="1:72">
      <c r="A181" s="75">
        <f t="shared" si="79"/>
        <v>0</v>
      </c>
      <c r="B181" s="29">
        <f t="shared" si="74"/>
        <v>25</v>
      </c>
      <c r="C181" s="29">
        <f t="shared" si="72"/>
        <v>0</v>
      </c>
      <c r="D181" s="29">
        <f t="shared" si="75"/>
        <v>0</v>
      </c>
      <c r="E181" s="29">
        <f t="shared" si="76"/>
        <v>0</v>
      </c>
      <c r="F181" s="29">
        <f t="shared" si="77"/>
        <v>0</v>
      </c>
      <c r="G181" s="29">
        <f t="shared" si="78"/>
        <v>0</v>
      </c>
      <c r="H181" s="29">
        <f t="shared" si="80"/>
        <v>0</v>
      </c>
      <c r="I181" s="29">
        <f t="shared" si="81"/>
        <v>0</v>
      </c>
      <c r="J181" s="29">
        <f t="shared" si="82"/>
        <v>0</v>
      </c>
      <c r="K181" s="29">
        <f t="shared" si="83"/>
        <v>0</v>
      </c>
      <c r="L181" s="29">
        <f t="shared" si="84"/>
        <v>0</v>
      </c>
      <c r="M181" s="29">
        <f t="shared" si="85"/>
        <v>0</v>
      </c>
      <c r="N181" s="29">
        <f t="shared" si="86"/>
        <v>0</v>
      </c>
      <c r="O181" s="29">
        <f t="shared" si="87"/>
        <v>0</v>
      </c>
      <c r="P181" s="29">
        <f t="shared" si="88"/>
        <v>0</v>
      </c>
      <c r="Q181" s="29">
        <f t="shared" si="89"/>
        <v>0</v>
      </c>
      <c r="R181" s="29">
        <f t="shared" si="90"/>
        <v>0</v>
      </c>
      <c r="S181" s="29">
        <f t="shared" si="91"/>
        <v>0</v>
      </c>
      <c r="T181" s="29">
        <f t="shared" si="92"/>
        <v>0</v>
      </c>
      <c r="U181" s="29">
        <f t="shared" si="93"/>
        <v>0</v>
      </c>
      <c r="V181" s="29">
        <f t="shared" si="94"/>
        <v>0</v>
      </c>
      <c r="W181" s="29"/>
      <c r="X181" s="29"/>
      <c r="Y181" s="29"/>
      <c r="Z181" s="29"/>
      <c r="AA181" s="29"/>
      <c r="AB181" s="29"/>
      <c r="AC181" s="29"/>
      <c r="AD181" s="29"/>
      <c r="AE181" s="29"/>
      <c r="AF181" s="29"/>
      <c r="AG181" s="29"/>
      <c r="AH181" s="29"/>
      <c r="AI181" s="29"/>
      <c r="AJ181" s="29"/>
      <c r="AK181" s="29"/>
      <c r="AL181" s="29">
        <f t="shared" si="73"/>
        <v>0</v>
      </c>
      <c r="AM181" s="29"/>
      <c r="AN181" s="29"/>
      <c r="AO181" s="29"/>
      <c r="AP181" s="29"/>
      <c r="AQ181" s="29"/>
      <c r="AR181" s="29"/>
      <c r="AS181" s="29"/>
      <c r="AT181" s="33"/>
      <c r="AU181" s="29"/>
      <c r="AV181" s="29"/>
      <c r="AW181" s="29"/>
      <c r="AX181" s="29"/>
      <c r="AY181" s="29"/>
      <c r="AZ181" s="29"/>
      <c r="BA181" s="29"/>
      <c r="BB181" s="29"/>
      <c r="BC181" s="30"/>
      <c r="BD181" s="30"/>
      <c r="BE181" s="29"/>
      <c r="BF181" s="29"/>
      <c r="BG181" s="29"/>
      <c r="BH181" s="29"/>
      <c r="BI181" s="29"/>
      <c r="BJ181" s="29"/>
      <c r="BK181" s="29"/>
      <c r="BL181" s="29"/>
      <c r="BM181" s="29"/>
      <c r="BN181" s="29"/>
      <c r="BO181" s="29"/>
      <c r="BP181" s="29"/>
      <c r="BQ181" s="29"/>
      <c r="BR181" s="29"/>
      <c r="BS181" s="29"/>
      <c r="BT181" s="29"/>
    </row>
    <row r="182" spans="1:72">
      <c r="A182" s="75">
        <f t="shared" si="79"/>
        <v>0</v>
      </c>
      <c r="B182" s="29">
        <f t="shared" si="74"/>
        <v>26</v>
      </c>
      <c r="C182" s="29">
        <f t="shared" si="72"/>
        <v>0</v>
      </c>
      <c r="D182" s="29">
        <f t="shared" si="75"/>
        <v>0</v>
      </c>
      <c r="E182" s="29">
        <f t="shared" si="76"/>
        <v>0</v>
      </c>
      <c r="F182" s="29">
        <f t="shared" si="77"/>
        <v>0</v>
      </c>
      <c r="G182" s="29">
        <f t="shared" si="78"/>
        <v>0</v>
      </c>
      <c r="H182" s="29">
        <f t="shared" si="80"/>
        <v>0</v>
      </c>
      <c r="I182" s="29">
        <f t="shared" si="81"/>
        <v>0</v>
      </c>
      <c r="J182" s="29">
        <f t="shared" si="82"/>
        <v>0</v>
      </c>
      <c r="K182" s="29">
        <f t="shared" si="83"/>
        <v>0</v>
      </c>
      <c r="L182" s="29">
        <f t="shared" si="84"/>
        <v>0</v>
      </c>
      <c r="M182" s="29">
        <f t="shared" si="85"/>
        <v>0</v>
      </c>
      <c r="N182" s="29">
        <f t="shared" si="86"/>
        <v>0</v>
      </c>
      <c r="O182" s="29">
        <f t="shared" si="87"/>
        <v>0</v>
      </c>
      <c r="P182" s="29">
        <f t="shared" si="88"/>
        <v>0</v>
      </c>
      <c r="Q182" s="29">
        <f t="shared" si="89"/>
        <v>0</v>
      </c>
      <c r="R182" s="29">
        <f t="shared" si="90"/>
        <v>0</v>
      </c>
      <c r="S182" s="29">
        <f t="shared" si="91"/>
        <v>0</v>
      </c>
      <c r="T182" s="29">
        <f t="shared" si="92"/>
        <v>0</v>
      </c>
      <c r="U182" s="29">
        <f t="shared" si="93"/>
        <v>0</v>
      </c>
      <c r="V182" s="29">
        <f t="shared" si="94"/>
        <v>0</v>
      </c>
      <c r="W182" s="29"/>
      <c r="X182" s="29"/>
      <c r="Y182" s="29"/>
      <c r="Z182" s="29"/>
      <c r="AA182" s="29"/>
      <c r="AB182" s="29"/>
      <c r="AC182" s="29"/>
      <c r="AD182" s="29"/>
      <c r="AE182" s="29"/>
      <c r="AF182" s="29"/>
      <c r="AG182" s="29"/>
      <c r="AH182" s="29"/>
      <c r="AI182" s="29"/>
      <c r="AJ182" s="29"/>
      <c r="AK182" s="29"/>
      <c r="AL182" s="29">
        <f t="shared" si="73"/>
        <v>0</v>
      </c>
      <c r="AM182" s="29"/>
      <c r="AN182" s="29"/>
      <c r="AO182" s="29"/>
      <c r="AP182" s="29"/>
      <c r="AQ182" s="29"/>
      <c r="AR182" s="29"/>
      <c r="AS182" s="29"/>
      <c r="AT182" s="33"/>
      <c r="AU182" s="29"/>
      <c r="AV182" s="29"/>
      <c r="AW182" s="29"/>
      <c r="AX182" s="29"/>
      <c r="AY182" s="29"/>
      <c r="AZ182" s="29"/>
      <c r="BA182" s="29"/>
      <c r="BB182" s="29"/>
      <c r="BC182" s="30"/>
      <c r="BD182" s="30"/>
      <c r="BE182" s="29"/>
      <c r="BF182" s="29"/>
      <c r="BG182" s="29"/>
      <c r="BH182" s="29"/>
      <c r="BI182" s="29"/>
      <c r="BJ182" s="29"/>
      <c r="BK182" s="29"/>
      <c r="BL182" s="29"/>
      <c r="BM182" s="29"/>
      <c r="BN182" s="29"/>
      <c r="BO182" s="29"/>
      <c r="BP182" s="29"/>
      <c r="BQ182" s="29"/>
      <c r="BR182" s="29"/>
      <c r="BS182" s="29"/>
      <c r="BT182" s="29"/>
    </row>
    <row r="183" spans="1:72">
      <c r="A183" s="75">
        <f t="shared" si="79"/>
        <v>0</v>
      </c>
      <c r="B183" s="29">
        <f t="shared" si="74"/>
        <v>27</v>
      </c>
      <c r="C183" s="29">
        <f t="shared" si="72"/>
        <v>0</v>
      </c>
      <c r="D183" s="29">
        <f t="shared" si="75"/>
        <v>0</v>
      </c>
      <c r="E183" s="29">
        <f t="shared" si="76"/>
        <v>0</v>
      </c>
      <c r="F183" s="29">
        <f t="shared" si="77"/>
        <v>0</v>
      </c>
      <c r="G183" s="29">
        <f t="shared" si="78"/>
        <v>0</v>
      </c>
      <c r="H183" s="29">
        <f t="shared" si="80"/>
        <v>0</v>
      </c>
      <c r="I183" s="29">
        <f t="shared" si="81"/>
        <v>0</v>
      </c>
      <c r="J183" s="29">
        <f t="shared" si="82"/>
        <v>0</v>
      </c>
      <c r="K183" s="29">
        <f t="shared" si="83"/>
        <v>0</v>
      </c>
      <c r="L183" s="29">
        <f t="shared" si="84"/>
        <v>0</v>
      </c>
      <c r="M183" s="29">
        <f t="shared" si="85"/>
        <v>0</v>
      </c>
      <c r="N183" s="29">
        <f t="shared" si="86"/>
        <v>0</v>
      </c>
      <c r="O183" s="29">
        <f t="shared" si="87"/>
        <v>0</v>
      </c>
      <c r="P183" s="29">
        <f t="shared" si="88"/>
        <v>0</v>
      </c>
      <c r="Q183" s="29">
        <f t="shared" si="89"/>
        <v>0</v>
      </c>
      <c r="R183" s="29">
        <f t="shared" si="90"/>
        <v>0</v>
      </c>
      <c r="S183" s="29">
        <f t="shared" si="91"/>
        <v>0</v>
      </c>
      <c r="T183" s="29">
        <f t="shared" si="92"/>
        <v>0</v>
      </c>
      <c r="U183" s="29">
        <f t="shared" si="93"/>
        <v>0</v>
      </c>
      <c r="V183" s="29">
        <f t="shared" si="94"/>
        <v>0</v>
      </c>
      <c r="W183" s="29"/>
      <c r="X183" s="29"/>
      <c r="Y183" s="29"/>
      <c r="Z183" s="29"/>
      <c r="AA183" s="29"/>
      <c r="AB183" s="29"/>
      <c r="AC183" s="29"/>
      <c r="AD183" s="29"/>
      <c r="AE183" s="29"/>
      <c r="AF183" s="29"/>
      <c r="AG183" s="29"/>
      <c r="AH183" s="29"/>
      <c r="AI183" s="29"/>
      <c r="AJ183" s="29"/>
      <c r="AK183" s="29"/>
      <c r="AL183" s="29">
        <f t="shared" si="73"/>
        <v>0</v>
      </c>
      <c r="AM183" s="29"/>
      <c r="AN183" s="29"/>
      <c r="AO183" s="29"/>
      <c r="AP183" s="29"/>
      <c r="AQ183" s="29"/>
      <c r="AR183" s="29"/>
      <c r="AS183" s="29"/>
      <c r="AT183" s="33"/>
      <c r="AU183" s="29"/>
      <c r="AV183" s="29"/>
      <c r="AW183" s="29"/>
      <c r="AX183" s="29"/>
      <c r="AY183" s="29"/>
      <c r="AZ183" s="29"/>
      <c r="BA183" s="29"/>
      <c r="BB183" s="29"/>
      <c r="BC183" s="30"/>
      <c r="BD183" s="30"/>
      <c r="BE183" s="29"/>
      <c r="BF183" s="29"/>
      <c r="BG183" s="29"/>
      <c r="BH183" s="29"/>
      <c r="BI183" s="29"/>
      <c r="BJ183" s="29"/>
      <c r="BK183" s="29"/>
      <c r="BL183" s="29"/>
      <c r="BM183" s="29"/>
      <c r="BN183" s="29"/>
      <c r="BO183" s="29">
        <f>SUM(C183:BK200)</f>
        <v>331105202</v>
      </c>
      <c r="BP183" s="29"/>
      <c r="BQ183" s="29"/>
      <c r="BR183" s="29"/>
      <c r="BS183" s="29"/>
      <c r="BT183" s="29"/>
    </row>
    <row r="184" spans="1:72">
      <c r="A184" s="75">
        <f t="shared" si="79"/>
        <v>0</v>
      </c>
      <c r="B184" s="29">
        <f t="shared" si="74"/>
        <v>28</v>
      </c>
      <c r="C184" s="29">
        <f t="shared" si="72"/>
        <v>0</v>
      </c>
      <c r="D184" s="29">
        <f t="shared" si="75"/>
        <v>0</v>
      </c>
      <c r="E184" s="29">
        <f t="shared" si="76"/>
        <v>0</v>
      </c>
      <c r="F184" s="29">
        <f t="shared" si="77"/>
        <v>0</v>
      </c>
      <c r="G184" s="29">
        <f t="shared" si="78"/>
        <v>0</v>
      </c>
      <c r="H184" s="29">
        <f t="shared" si="80"/>
        <v>0</v>
      </c>
      <c r="I184" s="29">
        <f t="shared" si="81"/>
        <v>0</v>
      </c>
      <c r="J184" s="29">
        <f t="shared" si="82"/>
        <v>0</v>
      </c>
      <c r="K184" s="29">
        <f t="shared" si="83"/>
        <v>0</v>
      </c>
      <c r="L184" s="29">
        <f t="shared" si="84"/>
        <v>0</v>
      </c>
      <c r="M184" s="29">
        <f t="shared" si="85"/>
        <v>0</v>
      </c>
      <c r="N184" s="29">
        <f t="shared" si="86"/>
        <v>0</v>
      </c>
      <c r="O184" s="29">
        <f t="shared" si="87"/>
        <v>0</v>
      </c>
      <c r="P184" s="29">
        <f t="shared" si="88"/>
        <v>0</v>
      </c>
      <c r="Q184" s="29">
        <f t="shared" si="89"/>
        <v>0</v>
      </c>
      <c r="R184" s="29">
        <f t="shared" si="90"/>
        <v>0</v>
      </c>
      <c r="S184" s="29">
        <f t="shared" si="91"/>
        <v>0</v>
      </c>
      <c r="T184" s="29">
        <f t="shared" si="92"/>
        <v>0</v>
      </c>
      <c r="U184" s="29">
        <f t="shared" si="93"/>
        <v>0</v>
      </c>
      <c r="V184" s="29">
        <f t="shared" si="94"/>
        <v>0</v>
      </c>
      <c r="W184" s="29"/>
      <c r="X184" s="29"/>
      <c r="Y184" s="29"/>
      <c r="Z184" s="29"/>
      <c r="AA184" s="29"/>
      <c r="AB184" s="29"/>
      <c r="AC184" s="29"/>
      <c r="AD184" s="29"/>
      <c r="AE184" s="29"/>
      <c r="AF184" s="29"/>
      <c r="AG184" s="29"/>
      <c r="AH184" s="29"/>
      <c r="AI184" s="29"/>
      <c r="AJ184" s="29"/>
      <c r="AK184" s="29"/>
      <c r="AL184" s="29">
        <f t="shared" si="73"/>
        <v>0</v>
      </c>
      <c r="AM184" s="29"/>
      <c r="AN184" s="29"/>
      <c r="AO184" s="29"/>
      <c r="AP184" s="29"/>
      <c r="AQ184" s="29"/>
      <c r="AR184" s="29"/>
      <c r="AS184" s="29"/>
      <c r="AT184" s="33"/>
      <c r="AU184" s="29"/>
      <c r="AV184" s="29"/>
      <c r="AW184" s="29"/>
      <c r="AX184" s="29"/>
      <c r="AY184" s="29"/>
      <c r="AZ184" s="29"/>
      <c r="BA184" s="29"/>
      <c r="BB184" s="29"/>
      <c r="BC184" s="30"/>
      <c r="BD184" s="30"/>
      <c r="BE184" s="29"/>
      <c r="BF184" s="29"/>
      <c r="BG184" s="29"/>
      <c r="BH184" s="29"/>
      <c r="BI184" s="29"/>
      <c r="BJ184" s="29"/>
      <c r="BK184" s="29"/>
      <c r="BL184" s="29"/>
      <c r="BM184" s="29"/>
      <c r="BN184" s="29"/>
      <c r="BO184" s="29"/>
      <c r="BP184" s="29"/>
      <c r="BQ184" s="29"/>
      <c r="BR184" s="29"/>
      <c r="BS184" s="29"/>
      <c r="BT184" s="29"/>
    </row>
    <row r="185" spans="1:72">
      <c r="A185" s="75">
        <f t="shared" si="79"/>
        <v>0</v>
      </c>
      <c r="B185" s="29">
        <f t="shared" si="74"/>
        <v>29</v>
      </c>
      <c r="C185" s="29">
        <f t="shared" si="72"/>
        <v>0</v>
      </c>
      <c r="D185" s="29">
        <f t="shared" si="75"/>
        <v>0</v>
      </c>
      <c r="E185" s="29">
        <f t="shared" si="76"/>
        <v>0</v>
      </c>
      <c r="F185" s="29">
        <f t="shared" si="77"/>
        <v>0</v>
      </c>
      <c r="G185" s="29">
        <f t="shared" si="78"/>
        <v>0</v>
      </c>
      <c r="H185" s="29">
        <f t="shared" si="80"/>
        <v>0</v>
      </c>
      <c r="I185" s="29">
        <f t="shared" si="81"/>
        <v>0</v>
      </c>
      <c r="J185" s="29">
        <f t="shared" si="82"/>
        <v>0</v>
      </c>
      <c r="K185" s="29">
        <f t="shared" si="83"/>
        <v>0</v>
      </c>
      <c r="L185" s="29">
        <f t="shared" si="84"/>
        <v>0</v>
      </c>
      <c r="M185" s="29">
        <f t="shared" si="85"/>
        <v>0</v>
      </c>
      <c r="N185" s="29">
        <f t="shared" si="86"/>
        <v>0</v>
      </c>
      <c r="O185" s="29">
        <f t="shared" si="87"/>
        <v>0</v>
      </c>
      <c r="P185" s="29">
        <f t="shared" si="88"/>
        <v>0</v>
      </c>
      <c r="Q185" s="29">
        <f t="shared" si="89"/>
        <v>0</v>
      </c>
      <c r="R185" s="29">
        <f t="shared" si="90"/>
        <v>0</v>
      </c>
      <c r="S185" s="29">
        <f t="shared" si="91"/>
        <v>0</v>
      </c>
      <c r="T185" s="29">
        <f t="shared" si="92"/>
        <v>0</v>
      </c>
      <c r="U185" s="29">
        <f t="shared" si="93"/>
        <v>0</v>
      </c>
      <c r="V185" s="29">
        <f t="shared" si="94"/>
        <v>0</v>
      </c>
      <c r="W185" s="29"/>
      <c r="X185" s="29"/>
      <c r="Y185" s="29"/>
      <c r="Z185" s="29"/>
      <c r="AA185" s="29"/>
      <c r="AB185" s="29"/>
      <c r="AC185" s="29"/>
      <c r="AD185" s="29"/>
      <c r="AE185" s="29"/>
      <c r="AF185" s="29"/>
      <c r="AG185" s="29"/>
      <c r="AH185" s="29"/>
      <c r="AI185" s="29"/>
      <c r="AJ185" s="29"/>
      <c r="AK185" s="29"/>
      <c r="AL185" s="29">
        <f t="shared" si="73"/>
        <v>0</v>
      </c>
      <c r="AM185" s="29"/>
      <c r="AN185" s="29"/>
      <c r="AO185" s="29"/>
      <c r="AP185" s="29"/>
      <c r="AQ185" s="29"/>
      <c r="AR185" s="29"/>
      <c r="AS185" s="29"/>
      <c r="AT185" s="33"/>
      <c r="AU185" s="29"/>
      <c r="AV185" s="29"/>
      <c r="AW185" s="29"/>
      <c r="AX185" s="29"/>
      <c r="AY185" s="29"/>
      <c r="AZ185" s="29"/>
      <c r="BA185" s="29"/>
      <c r="BB185" s="29"/>
      <c r="BC185" s="30"/>
      <c r="BD185" s="30"/>
      <c r="BE185" s="29"/>
      <c r="BF185" s="29"/>
      <c r="BG185" s="29"/>
      <c r="BH185" s="29"/>
      <c r="BI185" s="29"/>
      <c r="BJ185" s="29"/>
      <c r="BK185" s="29"/>
      <c r="BL185" s="29"/>
      <c r="BM185" s="29"/>
      <c r="BN185" s="29"/>
      <c r="BO185" s="29"/>
      <c r="BP185" s="29"/>
      <c r="BQ185" s="29"/>
      <c r="BR185" s="29"/>
      <c r="BS185" s="29"/>
      <c r="BT185" s="29"/>
    </row>
    <row r="186" spans="1:72">
      <c r="A186" s="75">
        <f t="shared" si="79"/>
        <v>0</v>
      </c>
      <c r="B186" s="29">
        <f t="shared" si="74"/>
        <v>30</v>
      </c>
      <c r="C186" s="29">
        <f t="shared" si="72"/>
        <v>0</v>
      </c>
      <c r="D186" s="29">
        <f t="shared" si="75"/>
        <v>0</v>
      </c>
      <c r="E186" s="29">
        <f t="shared" si="76"/>
        <v>0</v>
      </c>
      <c r="F186" s="29">
        <f t="shared" si="77"/>
        <v>0</v>
      </c>
      <c r="G186" s="29">
        <f t="shared" si="78"/>
        <v>0</v>
      </c>
      <c r="H186" s="29">
        <f t="shared" si="80"/>
        <v>0</v>
      </c>
      <c r="I186" s="29">
        <f t="shared" si="81"/>
        <v>0</v>
      </c>
      <c r="J186" s="29">
        <f t="shared" si="82"/>
        <v>0</v>
      </c>
      <c r="K186" s="29">
        <f t="shared" si="83"/>
        <v>0</v>
      </c>
      <c r="L186" s="29">
        <f t="shared" si="84"/>
        <v>0</v>
      </c>
      <c r="M186" s="29">
        <f t="shared" si="85"/>
        <v>0</v>
      </c>
      <c r="N186" s="29">
        <f t="shared" si="86"/>
        <v>0</v>
      </c>
      <c r="O186" s="29">
        <f t="shared" si="87"/>
        <v>0</v>
      </c>
      <c r="P186" s="29">
        <f t="shared" si="88"/>
        <v>0</v>
      </c>
      <c r="Q186" s="29">
        <f t="shared" si="89"/>
        <v>0</v>
      </c>
      <c r="R186" s="29">
        <f t="shared" si="90"/>
        <v>0</v>
      </c>
      <c r="S186" s="29">
        <f t="shared" si="91"/>
        <v>0</v>
      </c>
      <c r="T186" s="29">
        <f t="shared" si="92"/>
        <v>0</v>
      </c>
      <c r="U186" s="29">
        <f t="shared" si="93"/>
        <v>0</v>
      </c>
      <c r="V186" s="29">
        <f t="shared" si="94"/>
        <v>0</v>
      </c>
      <c r="W186" s="29"/>
      <c r="X186" s="29"/>
      <c r="Y186" s="29"/>
      <c r="Z186" s="29"/>
      <c r="AA186" s="29"/>
      <c r="AB186" s="29"/>
      <c r="AC186" s="29"/>
      <c r="AD186" s="29"/>
      <c r="AE186" s="29"/>
      <c r="AF186" s="29"/>
      <c r="AG186" s="29"/>
      <c r="AH186" s="29"/>
      <c r="AI186" s="29"/>
      <c r="AJ186" s="29"/>
      <c r="AK186" s="29"/>
      <c r="AL186" s="29">
        <f t="shared" si="73"/>
        <v>0</v>
      </c>
      <c r="AM186" s="29"/>
      <c r="AN186" s="29"/>
      <c r="AO186" s="29"/>
      <c r="AP186" s="29"/>
      <c r="AQ186" s="29"/>
      <c r="AR186" s="29"/>
      <c r="AS186" s="29"/>
      <c r="AT186" s="33"/>
      <c r="AU186" s="29"/>
      <c r="AV186" s="29"/>
      <c r="AW186" s="29"/>
      <c r="AX186" s="29"/>
      <c r="AY186" s="29"/>
      <c r="AZ186" s="29"/>
      <c r="BA186" s="29"/>
      <c r="BB186" s="29"/>
      <c r="BC186" s="30"/>
      <c r="BD186" s="30"/>
      <c r="BE186" s="29"/>
      <c r="BF186" s="29"/>
      <c r="BG186" s="29"/>
      <c r="BH186" s="29"/>
      <c r="BI186" s="29"/>
      <c r="BJ186" s="29"/>
      <c r="BK186" s="29"/>
      <c r="BL186" s="29"/>
      <c r="BM186" s="29"/>
      <c r="BN186" s="29"/>
      <c r="BO186" s="29"/>
      <c r="BP186" s="29"/>
      <c r="BQ186" s="29"/>
      <c r="BR186" s="29"/>
      <c r="BS186" s="29"/>
      <c r="BT186" s="29"/>
    </row>
    <row r="187" spans="1:72">
      <c r="A187" s="75">
        <f t="shared" si="79"/>
        <v>0</v>
      </c>
      <c r="B187" s="29">
        <f t="shared" si="74"/>
        <v>31</v>
      </c>
      <c r="C187" s="29">
        <f t="shared" si="72"/>
        <v>0</v>
      </c>
      <c r="D187" s="29">
        <f t="shared" si="75"/>
        <v>0</v>
      </c>
      <c r="E187" s="29">
        <f t="shared" si="76"/>
        <v>0</v>
      </c>
      <c r="F187" s="29">
        <f t="shared" si="77"/>
        <v>0</v>
      </c>
      <c r="G187" s="29">
        <f t="shared" si="78"/>
        <v>0</v>
      </c>
      <c r="H187" s="29">
        <f t="shared" si="80"/>
        <v>0</v>
      </c>
      <c r="I187" s="29">
        <f t="shared" si="81"/>
        <v>0</v>
      </c>
      <c r="J187" s="29">
        <f t="shared" si="82"/>
        <v>0</v>
      </c>
      <c r="K187" s="29">
        <f t="shared" si="83"/>
        <v>0</v>
      </c>
      <c r="L187" s="29">
        <f t="shared" si="84"/>
        <v>0</v>
      </c>
      <c r="M187" s="29">
        <f t="shared" si="85"/>
        <v>0</v>
      </c>
      <c r="N187" s="29">
        <f t="shared" si="86"/>
        <v>0</v>
      </c>
      <c r="O187" s="29">
        <f t="shared" si="87"/>
        <v>0</v>
      </c>
      <c r="P187" s="29">
        <f t="shared" si="88"/>
        <v>0</v>
      </c>
      <c r="Q187" s="29">
        <f t="shared" si="89"/>
        <v>0</v>
      </c>
      <c r="R187" s="29">
        <f t="shared" si="90"/>
        <v>0</v>
      </c>
      <c r="S187" s="29">
        <f t="shared" si="91"/>
        <v>0</v>
      </c>
      <c r="T187" s="29">
        <f t="shared" si="92"/>
        <v>0</v>
      </c>
      <c r="U187" s="29">
        <f t="shared" si="93"/>
        <v>0</v>
      </c>
      <c r="V187" s="29">
        <f t="shared" si="94"/>
        <v>0</v>
      </c>
      <c r="W187" s="29"/>
      <c r="X187" s="29"/>
      <c r="Y187" s="29"/>
      <c r="Z187" s="29"/>
      <c r="AA187" s="29"/>
      <c r="AB187" s="29"/>
      <c r="AC187" s="29"/>
      <c r="AD187" s="29"/>
      <c r="AE187" s="29"/>
      <c r="AF187" s="29"/>
      <c r="AG187" s="29"/>
      <c r="AH187" s="29"/>
      <c r="AI187" s="29"/>
      <c r="AJ187" s="29"/>
      <c r="AK187" s="29"/>
      <c r="AL187" s="29">
        <f t="shared" si="73"/>
        <v>0</v>
      </c>
      <c r="AM187" s="29"/>
      <c r="AN187" s="29"/>
      <c r="AO187" s="29"/>
      <c r="AP187" s="29"/>
      <c r="AQ187" s="29"/>
      <c r="AR187" s="29"/>
      <c r="AS187" s="29"/>
      <c r="AT187" s="33"/>
      <c r="AU187" s="29"/>
      <c r="AV187" s="29"/>
      <c r="AW187" s="29"/>
      <c r="AX187" s="29"/>
      <c r="AY187" s="29"/>
      <c r="AZ187" s="29"/>
      <c r="BA187" s="29"/>
      <c r="BB187" s="29"/>
      <c r="BC187" s="30"/>
      <c r="BD187" s="30"/>
      <c r="BE187" s="29"/>
      <c r="BF187" s="29"/>
      <c r="BG187" s="29"/>
      <c r="BH187" s="29"/>
      <c r="BI187" s="29"/>
      <c r="BJ187" s="29"/>
      <c r="BK187" s="29"/>
      <c r="BL187" s="29"/>
      <c r="BM187" s="29"/>
      <c r="BN187" s="29"/>
      <c r="BO187" s="29"/>
      <c r="BP187" s="29"/>
      <c r="BQ187" s="29"/>
      <c r="BR187" s="29"/>
      <c r="BS187" s="29"/>
      <c r="BT187" s="29"/>
    </row>
    <row r="188" spans="1:72">
      <c r="A188" s="75">
        <f t="shared" si="79"/>
        <v>0</v>
      </c>
      <c r="B188" s="29">
        <f t="shared" si="74"/>
        <v>32</v>
      </c>
      <c r="C188" s="29">
        <f t="shared" si="72"/>
        <v>0</v>
      </c>
      <c r="D188" s="29">
        <f t="shared" si="75"/>
        <v>0</v>
      </c>
      <c r="E188" s="29">
        <f t="shared" si="76"/>
        <v>0</v>
      </c>
      <c r="F188" s="29">
        <f t="shared" si="77"/>
        <v>0</v>
      </c>
      <c r="G188" s="29">
        <f t="shared" si="78"/>
        <v>0</v>
      </c>
      <c r="H188" s="29">
        <f t="shared" si="80"/>
        <v>0</v>
      </c>
      <c r="I188" s="29">
        <f t="shared" si="81"/>
        <v>0</v>
      </c>
      <c r="J188" s="29">
        <f t="shared" si="82"/>
        <v>0</v>
      </c>
      <c r="K188" s="29">
        <f t="shared" si="83"/>
        <v>0</v>
      </c>
      <c r="L188" s="29">
        <f t="shared" si="84"/>
        <v>0</v>
      </c>
      <c r="M188" s="29">
        <f t="shared" si="85"/>
        <v>0</v>
      </c>
      <c r="N188" s="29">
        <f t="shared" si="86"/>
        <v>0</v>
      </c>
      <c r="O188" s="29">
        <f t="shared" si="87"/>
        <v>0</v>
      </c>
      <c r="P188" s="29">
        <f t="shared" si="88"/>
        <v>0</v>
      </c>
      <c r="Q188" s="29">
        <f t="shared" si="89"/>
        <v>0</v>
      </c>
      <c r="R188" s="29">
        <f t="shared" si="90"/>
        <v>0</v>
      </c>
      <c r="S188" s="29">
        <f t="shared" si="91"/>
        <v>0</v>
      </c>
      <c r="T188" s="29">
        <f t="shared" si="92"/>
        <v>0</v>
      </c>
      <c r="U188" s="29">
        <f t="shared" si="93"/>
        <v>0</v>
      </c>
      <c r="V188" s="29">
        <f t="shared" si="94"/>
        <v>0</v>
      </c>
      <c r="W188" s="29"/>
      <c r="X188" s="29"/>
      <c r="Y188" s="29"/>
      <c r="Z188" s="29"/>
      <c r="AA188" s="29"/>
      <c r="AB188" s="29"/>
      <c r="AC188" s="29"/>
      <c r="AD188" s="29"/>
      <c r="AE188" s="29"/>
      <c r="AF188" s="29"/>
      <c r="AG188" s="29"/>
      <c r="AH188" s="29"/>
      <c r="AI188" s="29"/>
      <c r="AJ188" s="29"/>
      <c r="AK188" s="29"/>
      <c r="AL188" s="29">
        <f t="shared" si="73"/>
        <v>0</v>
      </c>
      <c r="AM188" s="29"/>
      <c r="AN188" s="29"/>
      <c r="AO188" s="29"/>
      <c r="AP188" s="29"/>
      <c r="AQ188" s="29"/>
      <c r="AR188" s="29"/>
      <c r="AS188" s="29"/>
      <c r="AT188" s="33"/>
      <c r="AU188" s="29"/>
      <c r="AV188" s="29"/>
      <c r="AW188" s="29"/>
      <c r="AX188" s="29"/>
      <c r="AY188" s="29"/>
      <c r="AZ188" s="29"/>
      <c r="BA188" s="29"/>
      <c r="BB188" s="29"/>
      <c r="BC188" s="30"/>
      <c r="BD188" s="30"/>
      <c r="BE188" s="29"/>
      <c r="BF188" s="29"/>
      <c r="BG188" s="29"/>
      <c r="BH188" s="29"/>
      <c r="BI188" s="29"/>
      <c r="BJ188" s="29"/>
      <c r="BK188" s="29"/>
      <c r="BL188" s="29"/>
      <c r="BM188" s="29"/>
      <c r="BN188" s="29"/>
      <c r="BO188" s="29"/>
      <c r="BP188" s="29"/>
      <c r="BQ188" s="29"/>
      <c r="BR188" s="29"/>
      <c r="BS188" s="29"/>
      <c r="BT188" s="29"/>
    </row>
    <row r="189" spans="1:72">
      <c r="A189" s="75">
        <f t="shared" si="79"/>
        <v>0</v>
      </c>
      <c r="B189" s="29">
        <f t="shared" si="74"/>
        <v>33</v>
      </c>
      <c r="C189" s="29">
        <f t="shared" si="72"/>
        <v>0</v>
      </c>
      <c r="D189" s="29">
        <f t="shared" si="75"/>
        <v>0</v>
      </c>
      <c r="E189" s="29">
        <f t="shared" si="76"/>
        <v>0</v>
      </c>
      <c r="F189" s="29">
        <f t="shared" si="77"/>
        <v>0</v>
      </c>
      <c r="G189" s="29">
        <f t="shared" si="78"/>
        <v>0</v>
      </c>
      <c r="H189" s="29">
        <f t="shared" si="80"/>
        <v>0</v>
      </c>
      <c r="I189" s="29">
        <f t="shared" si="81"/>
        <v>0</v>
      </c>
      <c r="J189" s="29">
        <f t="shared" si="82"/>
        <v>0</v>
      </c>
      <c r="K189" s="29">
        <f t="shared" si="83"/>
        <v>0</v>
      </c>
      <c r="L189" s="29">
        <f t="shared" si="84"/>
        <v>0</v>
      </c>
      <c r="M189" s="29">
        <f t="shared" si="85"/>
        <v>0</v>
      </c>
      <c r="N189" s="29">
        <f t="shared" si="86"/>
        <v>0</v>
      </c>
      <c r="O189" s="29">
        <f t="shared" si="87"/>
        <v>0</v>
      </c>
      <c r="P189" s="29">
        <f t="shared" si="88"/>
        <v>0</v>
      </c>
      <c r="Q189" s="29">
        <f t="shared" si="89"/>
        <v>0</v>
      </c>
      <c r="R189" s="29">
        <f t="shared" si="90"/>
        <v>0</v>
      </c>
      <c r="S189" s="29">
        <f t="shared" si="91"/>
        <v>0</v>
      </c>
      <c r="T189" s="29">
        <f t="shared" si="92"/>
        <v>0</v>
      </c>
      <c r="U189" s="29">
        <f t="shared" si="93"/>
        <v>0</v>
      </c>
      <c r="V189" s="29">
        <f t="shared" si="94"/>
        <v>0</v>
      </c>
      <c r="W189" s="29"/>
      <c r="X189" s="29"/>
      <c r="Y189" s="29"/>
      <c r="Z189" s="29"/>
      <c r="AA189" s="29"/>
      <c r="AB189" s="29"/>
      <c r="AC189" s="29"/>
      <c r="AD189" s="29"/>
      <c r="AE189" s="29"/>
      <c r="AF189" s="29"/>
      <c r="AG189" s="29"/>
      <c r="AH189" s="29"/>
      <c r="AI189" s="29"/>
      <c r="AJ189" s="29"/>
      <c r="AK189" s="29"/>
      <c r="AL189" s="29">
        <f t="shared" si="73"/>
        <v>0</v>
      </c>
      <c r="AM189" s="29"/>
      <c r="AN189" s="29"/>
      <c r="AO189" s="29"/>
      <c r="AP189" s="29"/>
      <c r="AQ189" s="29"/>
      <c r="AR189" s="29"/>
      <c r="AS189" s="29"/>
      <c r="AT189" s="33"/>
      <c r="AU189" s="29"/>
      <c r="AV189" s="29"/>
      <c r="AW189" s="29"/>
      <c r="AX189" s="29"/>
      <c r="AY189" s="29"/>
      <c r="AZ189" s="29"/>
      <c r="BA189" s="29"/>
      <c r="BB189" s="29"/>
      <c r="BC189" s="30"/>
      <c r="BD189" s="30"/>
      <c r="BE189" s="29"/>
      <c r="BF189" s="29"/>
      <c r="BG189" s="29"/>
      <c r="BH189" s="29"/>
      <c r="BI189" s="29"/>
      <c r="BJ189" s="29"/>
      <c r="BK189" s="29"/>
      <c r="BL189" s="29"/>
      <c r="BM189" s="29"/>
      <c r="BN189" s="29"/>
      <c r="BO189" s="29"/>
      <c r="BP189" s="29"/>
      <c r="BQ189" s="29"/>
      <c r="BR189" s="29"/>
      <c r="BS189" s="29"/>
      <c r="BT189" s="29"/>
    </row>
    <row r="190" spans="1:72">
      <c r="A190" s="75">
        <f>IF($B$152=1,BQ181,IF($B$152=2,BR181,IF($B$152=3,BS181,IF($B$152=4,BT181,#VALUE!))))</f>
        <v>0</v>
      </c>
      <c r="B190" s="29">
        <f t="shared" si="74"/>
        <v>34</v>
      </c>
      <c r="C190" s="29">
        <f t="shared" si="72"/>
        <v>0</v>
      </c>
      <c r="D190" s="29">
        <f t="shared" si="75"/>
        <v>0</v>
      </c>
      <c r="E190" s="29">
        <f t="shared" si="76"/>
        <v>0</v>
      </c>
      <c r="F190" s="29">
        <f t="shared" si="77"/>
        <v>0</v>
      </c>
      <c r="G190" s="29">
        <f t="shared" si="78"/>
        <v>0</v>
      </c>
      <c r="H190" s="29">
        <f t="shared" si="80"/>
        <v>0</v>
      </c>
      <c r="I190" s="29">
        <f t="shared" si="81"/>
        <v>0</v>
      </c>
      <c r="J190" s="29">
        <f t="shared" si="82"/>
        <v>0</v>
      </c>
      <c r="K190" s="29">
        <f t="shared" si="83"/>
        <v>0</v>
      </c>
      <c r="L190" s="29">
        <f t="shared" si="84"/>
        <v>0</v>
      </c>
      <c r="M190" s="29">
        <f t="shared" si="85"/>
        <v>0</v>
      </c>
      <c r="N190" s="29">
        <f t="shared" si="86"/>
        <v>0</v>
      </c>
      <c r="O190" s="29">
        <f t="shared" si="87"/>
        <v>0</v>
      </c>
      <c r="P190" s="29">
        <f t="shared" si="88"/>
        <v>0</v>
      </c>
      <c r="Q190" s="29">
        <f t="shared" si="89"/>
        <v>0</v>
      </c>
      <c r="R190" s="29">
        <f t="shared" si="90"/>
        <v>0</v>
      </c>
      <c r="S190" s="29">
        <f t="shared" si="91"/>
        <v>0</v>
      </c>
      <c r="T190" s="29">
        <f t="shared" si="92"/>
        <v>0</v>
      </c>
      <c r="U190" s="29">
        <f t="shared" si="93"/>
        <v>0</v>
      </c>
      <c r="V190" s="29">
        <f t="shared" si="94"/>
        <v>0</v>
      </c>
      <c r="W190" s="29"/>
      <c r="X190" s="29"/>
      <c r="Y190" s="29"/>
      <c r="Z190" s="29"/>
      <c r="AA190" s="29"/>
      <c r="AB190" s="29"/>
      <c r="AC190" s="29"/>
      <c r="AD190" s="29"/>
      <c r="AE190" s="29"/>
      <c r="AF190" s="29"/>
      <c r="AG190" s="29"/>
      <c r="AH190" s="29"/>
      <c r="AI190" s="29"/>
      <c r="AJ190" s="29"/>
      <c r="AK190" s="29"/>
      <c r="AL190" s="29">
        <f t="shared" si="73"/>
        <v>0</v>
      </c>
      <c r="AM190" s="29"/>
      <c r="AN190" s="29"/>
      <c r="AO190" s="29"/>
      <c r="AP190" s="29"/>
      <c r="AQ190" s="29"/>
      <c r="AR190" s="29"/>
      <c r="AS190" s="29"/>
      <c r="AT190" s="33"/>
      <c r="AU190" s="29"/>
      <c r="AV190" s="29"/>
      <c r="AW190" s="29"/>
      <c r="AX190" s="29"/>
      <c r="AY190" s="29"/>
      <c r="AZ190" s="29"/>
      <c r="BA190" s="29"/>
      <c r="BB190" s="29"/>
      <c r="BC190" s="30"/>
      <c r="BD190" s="30"/>
      <c r="BE190" s="29"/>
      <c r="BF190" s="29"/>
      <c r="BG190" s="29"/>
      <c r="BH190" s="29"/>
      <c r="BI190" s="29"/>
      <c r="BJ190" s="29"/>
      <c r="BK190" s="29"/>
      <c r="BL190" s="29"/>
      <c r="BM190" s="29"/>
      <c r="BN190" s="29"/>
      <c r="BO190" s="29"/>
      <c r="BP190" s="29"/>
      <c r="BQ190" s="29"/>
      <c r="BR190" s="29"/>
      <c r="BS190" s="29"/>
      <c r="BT190" s="29"/>
    </row>
    <row r="191" spans="1:72">
      <c r="A191" s="75">
        <f>IF($B$152=1,BQ182,IF($B$152=2,BR182,IF($B$152=3,BS182,IF($B$152=4,BT182,#VALUE!))))</f>
        <v>0</v>
      </c>
      <c r="B191" s="29">
        <f t="shared" si="74"/>
        <v>35</v>
      </c>
      <c r="C191" s="29">
        <f t="shared" si="72"/>
        <v>0</v>
      </c>
      <c r="D191" s="29">
        <f t="shared" si="75"/>
        <v>0</v>
      </c>
      <c r="E191" s="29">
        <f t="shared" si="76"/>
        <v>0</v>
      </c>
      <c r="F191" s="29">
        <f t="shared" si="77"/>
        <v>0</v>
      </c>
      <c r="G191" s="29">
        <f t="shared" si="78"/>
        <v>0</v>
      </c>
      <c r="H191" s="29">
        <f t="shared" si="80"/>
        <v>0</v>
      </c>
      <c r="I191" s="29">
        <f t="shared" si="81"/>
        <v>0</v>
      </c>
      <c r="J191" s="29">
        <f t="shared" si="82"/>
        <v>0</v>
      </c>
      <c r="K191" s="29">
        <f t="shared" si="83"/>
        <v>0</v>
      </c>
      <c r="L191" s="29">
        <f t="shared" si="84"/>
        <v>0</v>
      </c>
      <c r="M191" s="29">
        <f t="shared" si="85"/>
        <v>0</v>
      </c>
      <c r="N191" s="29">
        <f t="shared" si="86"/>
        <v>0</v>
      </c>
      <c r="O191" s="29">
        <f t="shared" si="87"/>
        <v>0</v>
      </c>
      <c r="P191" s="29">
        <f t="shared" si="88"/>
        <v>0</v>
      </c>
      <c r="Q191" s="29">
        <f t="shared" si="89"/>
        <v>0</v>
      </c>
      <c r="R191" s="29">
        <f t="shared" si="90"/>
        <v>0</v>
      </c>
      <c r="S191" s="29">
        <f t="shared" si="91"/>
        <v>0</v>
      </c>
      <c r="T191" s="29">
        <f t="shared" si="92"/>
        <v>0</v>
      </c>
      <c r="U191" s="29">
        <f t="shared" si="93"/>
        <v>0</v>
      </c>
      <c r="V191" s="29">
        <f t="shared" si="94"/>
        <v>0</v>
      </c>
      <c r="W191" s="29"/>
      <c r="X191" s="29"/>
      <c r="Y191" s="29"/>
      <c r="Z191" s="29"/>
      <c r="AA191" s="29"/>
      <c r="AB191" s="29"/>
      <c r="AC191" s="29"/>
      <c r="AD191" s="29"/>
      <c r="AE191" s="29"/>
      <c r="AF191" s="29"/>
      <c r="AG191" s="29"/>
      <c r="AH191" s="29"/>
      <c r="AI191" s="29"/>
      <c r="AJ191" s="29"/>
      <c r="AK191" s="29"/>
      <c r="AL191" s="29">
        <f t="shared" si="73"/>
        <v>0</v>
      </c>
      <c r="AM191" s="29"/>
      <c r="AN191" s="29"/>
      <c r="AO191" s="29"/>
      <c r="AP191" s="29"/>
      <c r="AQ191" s="29"/>
      <c r="AR191" s="29"/>
      <c r="AS191" s="29"/>
      <c r="AT191" s="33"/>
      <c r="AU191" s="29"/>
      <c r="AV191" s="29"/>
      <c r="AW191" s="29"/>
      <c r="AX191" s="29"/>
      <c r="AY191" s="29"/>
      <c r="AZ191" s="29"/>
      <c r="BA191" s="29"/>
      <c r="BB191" s="29"/>
      <c r="BC191" s="30"/>
      <c r="BD191" s="30"/>
      <c r="BE191" s="29"/>
      <c r="BF191" s="29"/>
      <c r="BG191" s="29"/>
      <c r="BH191" s="29"/>
      <c r="BI191" s="29"/>
      <c r="BJ191" s="29"/>
      <c r="BK191" s="29"/>
      <c r="BL191" s="29"/>
      <c r="BM191" s="29"/>
      <c r="BN191" s="29"/>
      <c r="BO191" s="29"/>
      <c r="BP191" s="29"/>
      <c r="BQ191" s="29"/>
      <c r="BR191" s="29"/>
      <c r="BS191" s="29"/>
      <c r="BT191" s="29"/>
    </row>
    <row r="192" spans="1:72">
      <c r="A192" s="75"/>
      <c r="B192" s="29">
        <f t="shared" si="74"/>
        <v>36</v>
      </c>
      <c r="C192" s="29">
        <f t="shared" si="72"/>
        <v>0</v>
      </c>
      <c r="D192" s="29">
        <f t="shared" si="75"/>
        <v>0</v>
      </c>
      <c r="E192" s="29">
        <f t="shared" si="76"/>
        <v>0</v>
      </c>
      <c r="F192" s="29">
        <f t="shared" si="77"/>
        <v>0</v>
      </c>
      <c r="G192" s="29">
        <f t="shared" si="78"/>
        <v>0</v>
      </c>
      <c r="H192" s="29">
        <f t="shared" si="80"/>
        <v>0</v>
      </c>
      <c r="I192" s="29">
        <f t="shared" si="81"/>
        <v>0</v>
      </c>
      <c r="J192" s="29">
        <f t="shared" si="82"/>
        <v>0</v>
      </c>
      <c r="K192" s="29">
        <f t="shared" si="83"/>
        <v>0</v>
      </c>
      <c r="L192" s="29">
        <f t="shared" si="84"/>
        <v>0</v>
      </c>
      <c r="M192" s="29">
        <f t="shared" si="85"/>
        <v>0</v>
      </c>
      <c r="N192" s="29">
        <f t="shared" si="86"/>
        <v>0</v>
      </c>
      <c r="O192" s="29">
        <f t="shared" si="87"/>
        <v>0</v>
      </c>
      <c r="P192" s="29">
        <f t="shared" si="88"/>
        <v>0</v>
      </c>
      <c r="Q192" s="29">
        <f t="shared" si="89"/>
        <v>0</v>
      </c>
      <c r="R192" s="29">
        <f t="shared" si="90"/>
        <v>0</v>
      </c>
      <c r="S192" s="29">
        <f t="shared" si="91"/>
        <v>0</v>
      </c>
      <c r="T192" s="29">
        <f t="shared" si="92"/>
        <v>0</v>
      </c>
      <c r="U192" s="29">
        <f t="shared" si="93"/>
        <v>0</v>
      </c>
      <c r="V192" s="29">
        <f t="shared" si="94"/>
        <v>0</v>
      </c>
      <c r="W192" s="29"/>
      <c r="X192" s="29"/>
      <c r="Y192" s="29"/>
      <c r="Z192" s="29"/>
      <c r="AA192" s="29"/>
      <c r="AB192" s="29"/>
      <c r="AC192" s="29"/>
      <c r="AD192" s="29"/>
      <c r="AE192" s="29"/>
      <c r="AF192" s="29"/>
      <c r="AG192" s="29"/>
      <c r="AH192" s="29"/>
      <c r="AI192" s="29"/>
      <c r="AJ192" s="29"/>
      <c r="AK192" s="29"/>
      <c r="AL192" s="29">
        <f t="shared" si="73"/>
        <v>0</v>
      </c>
      <c r="AM192" s="29"/>
      <c r="AN192" s="29"/>
      <c r="AO192" s="29"/>
      <c r="AP192" s="29"/>
      <c r="AQ192" s="29"/>
      <c r="AR192" s="29"/>
      <c r="AS192" s="29"/>
      <c r="AT192" s="33"/>
      <c r="AU192" s="29"/>
      <c r="AV192" s="29"/>
      <c r="AW192" s="29"/>
      <c r="AX192" s="29"/>
      <c r="AY192" s="29"/>
      <c r="AZ192" s="29"/>
      <c r="BA192" s="29"/>
      <c r="BB192" s="29"/>
      <c r="BC192" s="30"/>
      <c r="BD192" s="30"/>
      <c r="BE192" s="29"/>
      <c r="BF192" s="29"/>
      <c r="BG192" s="29"/>
      <c r="BH192" s="29"/>
      <c r="BI192" s="29"/>
      <c r="BJ192" s="29"/>
      <c r="BK192" s="29"/>
      <c r="BL192" s="29"/>
      <c r="BM192" s="29"/>
      <c r="BN192" s="29"/>
      <c r="BO192" s="29"/>
      <c r="BP192" s="29"/>
      <c r="BQ192" s="29"/>
      <c r="BR192" s="29"/>
      <c r="BS192" s="29"/>
      <c r="BT192" s="29"/>
    </row>
    <row r="193" spans="1:72">
      <c r="A193" s="75"/>
      <c r="B193" s="29">
        <f t="shared" si="74"/>
        <v>37</v>
      </c>
      <c r="C193" s="29">
        <f t="shared" si="72"/>
        <v>0</v>
      </c>
      <c r="D193" s="29">
        <f t="shared" si="75"/>
        <v>0</v>
      </c>
      <c r="E193" s="29">
        <f t="shared" si="76"/>
        <v>0</v>
      </c>
      <c r="F193" s="29">
        <f t="shared" si="77"/>
        <v>0</v>
      </c>
      <c r="G193" s="29">
        <f t="shared" si="78"/>
        <v>0</v>
      </c>
      <c r="H193" s="29">
        <f t="shared" si="80"/>
        <v>0</v>
      </c>
      <c r="I193" s="29">
        <f t="shared" si="81"/>
        <v>0</v>
      </c>
      <c r="J193" s="29">
        <f t="shared" si="82"/>
        <v>0</v>
      </c>
      <c r="K193" s="29">
        <f t="shared" si="83"/>
        <v>0</v>
      </c>
      <c r="L193" s="29">
        <f t="shared" si="84"/>
        <v>0</v>
      </c>
      <c r="M193" s="29">
        <f t="shared" si="85"/>
        <v>0</v>
      </c>
      <c r="N193" s="29">
        <f t="shared" si="86"/>
        <v>0</v>
      </c>
      <c r="O193" s="29">
        <f t="shared" si="87"/>
        <v>0</v>
      </c>
      <c r="P193" s="29">
        <f t="shared" si="88"/>
        <v>0</v>
      </c>
      <c r="Q193" s="29">
        <f t="shared" si="89"/>
        <v>0</v>
      </c>
      <c r="R193" s="29">
        <f t="shared" si="90"/>
        <v>0</v>
      </c>
      <c r="S193" s="29">
        <f t="shared" si="91"/>
        <v>0</v>
      </c>
      <c r="T193" s="29">
        <f t="shared" si="92"/>
        <v>0</v>
      </c>
      <c r="U193" s="29">
        <f t="shared" si="93"/>
        <v>0</v>
      </c>
      <c r="V193" s="29">
        <f t="shared" si="94"/>
        <v>0</v>
      </c>
      <c r="W193" s="29"/>
      <c r="X193" s="29"/>
      <c r="Y193" s="29"/>
      <c r="Z193" s="29"/>
      <c r="AA193" s="29"/>
      <c r="AB193" s="29"/>
      <c r="AC193" s="29"/>
      <c r="AD193" s="29"/>
      <c r="AE193" s="29"/>
      <c r="AF193" s="29"/>
      <c r="AG193" s="29"/>
      <c r="AH193" s="29"/>
      <c r="AI193" s="29"/>
      <c r="AJ193" s="29"/>
      <c r="AK193" s="29"/>
      <c r="AL193" s="29">
        <f t="shared" si="73"/>
        <v>0</v>
      </c>
      <c r="AM193" s="29"/>
      <c r="AN193" s="29"/>
      <c r="AO193" s="29"/>
      <c r="AP193" s="29"/>
      <c r="AQ193" s="29"/>
      <c r="AR193" s="29"/>
      <c r="AS193" s="29"/>
      <c r="AT193" s="33"/>
      <c r="AU193" s="29"/>
      <c r="AV193" s="29"/>
      <c r="AW193" s="29"/>
      <c r="AX193" s="29"/>
      <c r="AY193" s="29"/>
      <c r="AZ193" s="29"/>
      <c r="BA193" s="29"/>
      <c r="BB193" s="29"/>
      <c r="BC193" s="30"/>
      <c r="BD193" s="30"/>
      <c r="BE193" s="29"/>
      <c r="BF193" s="29"/>
      <c r="BG193" s="29"/>
      <c r="BH193" s="29"/>
      <c r="BI193" s="29"/>
      <c r="BJ193" s="29"/>
      <c r="BK193" s="29"/>
      <c r="BL193" s="29"/>
      <c r="BM193" s="29"/>
      <c r="BN193" s="29"/>
      <c r="BO193" s="29"/>
      <c r="BP193" s="29"/>
      <c r="BQ193" s="29"/>
      <c r="BR193" s="29"/>
      <c r="BS193" s="29"/>
      <c r="BT193" s="29"/>
    </row>
    <row r="194" spans="1:72">
      <c r="A194" s="75"/>
      <c r="B194" s="29">
        <f t="shared" si="74"/>
        <v>38</v>
      </c>
      <c r="C194" s="29">
        <f t="shared" si="72"/>
        <v>0</v>
      </c>
      <c r="D194" s="29">
        <f t="shared" si="75"/>
        <v>0</v>
      </c>
      <c r="E194" s="29">
        <f t="shared" si="76"/>
        <v>0</v>
      </c>
      <c r="F194" s="29">
        <f t="shared" si="77"/>
        <v>0</v>
      </c>
      <c r="G194" s="29">
        <f t="shared" si="78"/>
        <v>0</v>
      </c>
      <c r="H194" s="29">
        <f t="shared" si="80"/>
        <v>0</v>
      </c>
      <c r="I194" s="29">
        <f t="shared" si="81"/>
        <v>0</v>
      </c>
      <c r="J194" s="29">
        <f t="shared" si="82"/>
        <v>0</v>
      </c>
      <c r="K194" s="29">
        <f t="shared" si="83"/>
        <v>0</v>
      </c>
      <c r="L194" s="29">
        <f t="shared" si="84"/>
        <v>0</v>
      </c>
      <c r="M194" s="29">
        <f t="shared" si="85"/>
        <v>0</v>
      </c>
      <c r="N194" s="29">
        <f t="shared" si="86"/>
        <v>0</v>
      </c>
      <c r="O194" s="29">
        <f t="shared" si="87"/>
        <v>0</v>
      </c>
      <c r="P194" s="29">
        <f t="shared" si="88"/>
        <v>0</v>
      </c>
      <c r="Q194" s="29">
        <f t="shared" si="89"/>
        <v>0</v>
      </c>
      <c r="R194" s="29">
        <f t="shared" si="90"/>
        <v>0</v>
      </c>
      <c r="S194" s="29">
        <f t="shared" si="91"/>
        <v>0</v>
      </c>
      <c r="T194" s="29">
        <f t="shared" si="92"/>
        <v>0</v>
      </c>
      <c r="U194" s="29">
        <f t="shared" si="93"/>
        <v>0</v>
      </c>
      <c r="V194" s="29">
        <f t="shared" si="94"/>
        <v>0</v>
      </c>
      <c r="W194" s="29"/>
      <c r="X194" s="29"/>
      <c r="Y194" s="29"/>
      <c r="Z194" s="29"/>
      <c r="AA194" s="29"/>
      <c r="AB194" s="29"/>
      <c r="AC194" s="29"/>
      <c r="AD194" s="29"/>
      <c r="AE194" s="29"/>
      <c r="AF194" s="29"/>
      <c r="AG194" s="29"/>
      <c r="AH194" s="29"/>
      <c r="AI194" s="29"/>
      <c r="AJ194" s="29"/>
      <c r="AK194" s="29"/>
      <c r="AL194" s="29">
        <f t="shared" si="73"/>
        <v>0</v>
      </c>
      <c r="AM194" s="29"/>
      <c r="AN194" s="29"/>
      <c r="AO194" s="29"/>
      <c r="AP194" s="29"/>
      <c r="AQ194" s="29"/>
      <c r="AR194" s="29"/>
      <c r="AS194" s="29"/>
      <c r="AT194" s="33"/>
      <c r="AU194" s="29"/>
      <c r="AV194" s="29"/>
      <c r="AW194" s="29"/>
      <c r="AX194" s="29"/>
      <c r="AY194" s="29"/>
      <c r="AZ194" s="29"/>
      <c r="BA194" s="29"/>
      <c r="BB194" s="29"/>
      <c r="BC194" s="30"/>
      <c r="BD194" s="30"/>
      <c r="BE194" s="29"/>
      <c r="BF194" s="29"/>
      <c r="BG194" s="29"/>
      <c r="BH194" s="29"/>
      <c r="BI194" s="29"/>
      <c r="BJ194" s="29"/>
      <c r="BK194" s="29"/>
      <c r="BL194" s="29"/>
      <c r="BM194" s="29"/>
      <c r="BN194" s="29"/>
      <c r="BO194" s="29"/>
      <c r="BP194" s="29"/>
      <c r="BQ194" s="29"/>
      <c r="BR194" s="29"/>
      <c r="BS194" s="29"/>
      <c r="BT194" s="29"/>
    </row>
    <row r="195" spans="1:72">
      <c r="A195" s="75"/>
      <c r="B195" s="29">
        <f t="shared" si="74"/>
        <v>39</v>
      </c>
      <c r="C195" s="29">
        <f t="shared" si="72"/>
        <v>0</v>
      </c>
      <c r="D195" s="29">
        <f t="shared" si="75"/>
        <v>0</v>
      </c>
      <c r="E195" s="29">
        <f t="shared" si="76"/>
        <v>0</v>
      </c>
      <c r="F195" s="29">
        <f t="shared" si="77"/>
        <v>0</v>
      </c>
      <c r="G195" s="29">
        <f t="shared" si="78"/>
        <v>0</v>
      </c>
      <c r="H195" s="29">
        <f t="shared" si="80"/>
        <v>0</v>
      </c>
      <c r="I195" s="29">
        <f t="shared" si="81"/>
        <v>0</v>
      </c>
      <c r="J195" s="29">
        <f t="shared" si="82"/>
        <v>0</v>
      </c>
      <c r="K195" s="29">
        <f t="shared" si="83"/>
        <v>0</v>
      </c>
      <c r="L195" s="29">
        <f t="shared" si="84"/>
        <v>0</v>
      </c>
      <c r="M195" s="29">
        <f t="shared" si="85"/>
        <v>0</v>
      </c>
      <c r="N195" s="29">
        <f t="shared" si="86"/>
        <v>0</v>
      </c>
      <c r="O195" s="29">
        <f t="shared" si="87"/>
        <v>0</v>
      </c>
      <c r="P195" s="29">
        <f t="shared" si="88"/>
        <v>0</v>
      </c>
      <c r="Q195" s="29">
        <f t="shared" si="89"/>
        <v>0</v>
      </c>
      <c r="R195" s="29">
        <f t="shared" si="90"/>
        <v>0</v>
      </c>
      <c r="S195" s="29">
        <f t="shared" si="91"/>
        <v>0</v>
      </c>
      <c r="T195" s="29">
        <f t="shared" si="92"/>
        <v>0</v>
      </c>
      <c r="U195" s="29">
        <f t="shared" si="93"/>
        <v>0</v>
      </c>
      <c r="V195" s="29">
        <f t="shared" si="94"/>
        <v>0</v>
      </c>
      <c r="W195" s="29"/>
      <c r="X195" s="29"/>
      <c r="Y195" s="29"/>
      <c r="Z195" s="29"/>
      <c r="AA195" s="29"/>
      <c r="AB195" s="29"/>
      <c r="AC195" s="29"/>
      <c r="AD195" s="29"/>
      <c r="AE195" s="29"/>
      <c r="AF195" s="29"/>
      <c r="AG195" s="29"/>
      <c r="AH195" s="29"/>
      <c r="AI195" s="29"/>
      <c r="AJ195" s="29"/>
      <c r="AK195" s="29"/>
      <c r="AL195" s="29">
        <f t="shared" si="73"/>
        <v>0</v>
      </c>
      <c r="AM195" s="29"/>
      <c r="AN195" s="29"/>
      <c r="AO195" s="29"/>
      <c r="AP195" s="29"/>
      <c r="AQ195" s="29"/>
      <c r="AR195" s="29"/>
      <c r="AS195" s="29"/>
      <c r="AT195" s="33"/>
      <c r="AU195" s="29"/>
      <c r="AV195" s="29"/>
      <c r="AW195" s="29"/>
      <c r="AX195" s="29"/>
      <c r="AY195" s="29"/>
      <c r="AZ195" s="29"/>
      <c r="BA195" s="29"/>
      <c r="BB195" s="29"/>
      <c r="BC195" s="30"/>
      <c r="BD195" s="30"/>
      <c r="BE195" s="29"/>
      <c r="BF195" s="29"/>
      <c r="BG195" s="29"/>
      <c r="BH195" s="29"/>
      <c r="BI195" s="29"/>
      <c r="BJ195" s="29"/>
      <c r="BK195" s="29"/>
      <c r="BL195" s="29"/>
      <c r="BM195" s="29"/>
      <c r="BN195" s="29"/>
      <c r="BO195" s="29"/>
      <c r="BP195" s="29"/>
      <c r="BQ195" s="29"/>
      <c r="BR195" s="29"/>
      <c r="BS195" s="29"/>
      <c r="BT195" s="29"/>
    </row>
    <row r="196" spans="1:72">
      <c r="A196" s="75"/>
      <c r="B196" s="29">
        <f t="shared" si="74"/>
        <v>40</v>
      </c>
      <c r="C196" s="29">
        <f t="shared" si="72"/>
        <v>0</v>
      </c>
      <c r="D196" s="29">
        <f t="shared" si="75"/>
        <v>0</v>
      </c>
      <c r="E196" s="29">
        <f t="shared" si="76"/>
        <v>0</v>
      </c>
      <c r="F196" s="29">
        <f t="shared" si="77"/>
        <v>0</v>
      </c>
      <c r="G196" s="29">
        <f t="shared" si="78"/>
        <v>0</v>
      </c>
      <c r="H196" s="29">
        <f t="shared" si="80"/>
        <v>0</v>
      </c>
      <c r="I196" s="29">
        <f t="shared" si="81"/>
        <v>0</v>
      </c>
      <c r="J196" s="29">
        <f t="shared" si="82"/>
        <v>0</v>
      </c>
      <c r="K196" s="29">
        <f t="shared" si="83"/>
        <v>0</v>
      </c>
      <c r="L196" s="29">
        <f t="shared" si="84"/>
        <v>0</v>
      </c>
      <c r="M196" s="29">
        <f t="shared" si="85"/>
        <v>0</v>
      </c>
      <c r="N196" s="29">
        <f t="shared" si="86"/>
        <v>0</v>
      </c>
      <c r="O196" s="29">
        <f t="shared" si="87"/>
        <v>0</v>
      </c>
      <c r="P196" s="29">
        <f t="shared" si="88"/>
        <v>0</v>
      </c>
      <c r="Q196" s="29">
        <f t="shared" si="89"/>
        <v>0</v>
      </c>
      <c r="R196" s="29">
        <f t="shared" si="90"/>
        <v>0</v>
      </c>
      <c r="S196" s="29">
        <f t="shared" si="91"/>
        <v>0</v>
      </c>
      <c r="T196" s="29">
        <f t="shared" si="92"/>
        <v>0</v>
      </c>
      <c r="U196" s="29">
        <f t="shared" si="93"/>
        <v>0</v>
      </c>
      <c r="V196" s="29">
        <f t="shared" si="94"/>
        <v>0</v>
      </c>
      <c r="W196" s="29"/>
      <c r="X196" s="29"/>
      <c r="Y196" s="29"/>
      <c r="Z196" s="29"/>
      <c r="AA196" s="29"/>
      <c r="AB196" s="29"/>
      <c r="AC196" s="29"/>
      <c r="AD196" s="29"/>
      <c r="AE196" s="29"/>
      <c r="AF196" s="29"/>
      <c r="AG196" s="29"/>
      <c r="AH196" s="29"/>
      <c r="AI196" s="29"/>
      <c r="AJ196" s="29"/>
      <c r="AK196" s="29"/>
      <c r="AL196" s="29">
        <f t="shared" si="73"/>
        <v>0</v>
      </c>
      <c r="AM196" s="29"/>
      <c r="AN196" s="29"/>
      <c r="AO196" s="29"/>
      <c r="AP196" s="29"/>
      <c r="AQ196" s="29"/>
      <c r="AR196" s="29"/>
      <c r="AS196" s="29"/>
      <c r="AT196" s="33"/>
      <c r="AU196" s="29"/>
      <c r="AV196" s="29"/>
      <c r="AW196" s="29"/>
      <c r="AX196" s="29"/>
      <c r="AY196" s="29"/>
      <c r="AZ196" s="29"/>
      <c r="BA196" s="29"/>
      <c r="BB196" s="29"/>
      <c r="BC196" s="30"/>
      <c r="BD196" s="30"/>
      <c r="BE196" s="29"/>
      <c r="BF196" s="29"/>
      <c r="BG196" s="29"/>
      <c r="BH196" s="29"/>
      <c r="BI196" s="29"/>
      <c r="BJ196" s="29"/>
      <c r="BK196" s="29"/>
      <c r="BL196" s="29"/>
      <c r="BM196" s="29"/>
      <c r="BN196" s="29"/>
      <c r="BO196" s="29"/>
      <c r="BP196" s="29"/>
      <c r="BQ196" s="29"/>
      <c r="BR196" s="29"/>
      <c r="BS196" s="29"/>
      <c r="BT196" s="29"/>
    </row>
    <row r="197" spans="1:72">
      <c r="A197" s="75"/>
      <c r="B197" s="29">
        <f t="shared" si="74"/>
        <v>41</v>
      </c>
      <c r="C197" s="29">
        <f t="shared" si="72"/>
        <v>0</v>
      </c>
      <c r="D197" s="29">
        <f t="shared" si="75"/>
        <v>0</v>
      </c>
      <c r="E197" s="29">
        <f t="shared" si="76"/>
        <v>0</v>
      </c>
      <c r="F197" s="29">
        <f t="shared" si="77"/>
        <v>0</v>
      </c>
      <c r="G197" s="29">
        <f t="shared" si="78"/>
        <v>0</v>
      </c>
      <c r="H197" s="29">
        <f t="shared" si="80"/>
        <v>0</v>
      </c>
      <c r="I197" s="29">
        <f t="shared" si="81"/>
        <v>0</v>
      </c>
      <c r="J197" s="29">
        <f t="shared" si="82"/>
        <v>0</v>
      </c>
      <c r="K197" s="29">
        <f t="shared" si="83"/>
        <v>0</v>
      </c>
      <c r="L197" s="29">
        <f t="shared" si="84"/>
        <v>0</v>
      </c>
      <c r="M197" s="29">
        <f t="shared" si="85"/>
        <v>0</v>
      </c>
      <c r="N197" s="29">
        <f t="shared" si="86"/>
        <v>0</v>
      </c>
      <c r="O197" s="29">
        <f t="shared" si="87"/>
        <v>0</v>
      </c>
      <c r="P197" s="29">
        <f t="shared" si="88"/>
        <v>0</v>
      </c>
      <c r="Q197" s="29">
        <f t="shared" si="89"/>
        <v>0</v>
      </c>
      <c r="R197" s="29">
        <f t="shared" si="90"/>
        <v>0</v>
      </c>
      <c r="S197" s="29">
        <f t="shared" si="91"/>
        <v>0</v>
      </c>
      <c r="T197" s="29">
        <f t="shared" si="92"/>
        <v>0</v>
      </c>
      <c r="U197" s="29">
        <f t="shared" si="93"/>
        <v>0</v>
      </c>
      <c r="V197" s="29">
        <f t="shared" si="94"/>
        <v>0</v>
      </c>
      <c r="W197" s="29"/>
      <c r="X197" s="29"/>
      <c r="Y197" s="29"/>
      <c r="Z197" s="29"/>
      <c r="AA197" s="29"/>
      <c r="AB197" s="29"/>
      <c r="AC197" s="29"/>
      <c r="AD197" s="29"/>
      <c r="AE197" s="29"/>
      <c r="AF197" s="29"/>
      <c r="AG197" s="29"/>
      <c r="AH197" s="29"/>
      <c r="AI197" s="29"/>
      <c r="AJ197" s="29"/>
      <c r="AK197" s="29"/>
      <c r="AL197" s="29">
        <f t="shared" si="73"/>
        <v>0</v>
      </c>
      <c r="AM197" s="29"/>
      <c r="AN197" s="29"/>
      <c r="AO197" s="29"/>
      <c r="AP197" s="29"/>
      <c r="AQ197" s="29"/>
      <c r="AR197" s="29"/>
      <c r="AS197" s="29"/>
      <c r="AT197" s="33"/>
      <c r="AU197" s="29"/>
      <c r="AV197" s="29"/>
      <c r="AW197" s="29"/>
      <c r="AX197" s="29"/>
      <c r="AY197" s="29"/>
      <c r="AZ197" s="29"/>
      <c r="BA197" s="29"/>
      <c r="BB197" s="29"/>
      <c r="BC197" s="30"/>
      <c r="BD197" s="30"/>
      <c r="BE197" s="29"/>
      <c r="BF197" s="29"/>
      <c r="BG197" s="29"/>
      <c r="BH197" s="29"/>
      <c r="BI197" s="29"/>
      <c r="BJ197" s="29"/>
      <c r="BK197" s="29"/>
      <c r="BL197" s="29"/>
      <c r="BM197" s="29"/>
      <c r="BN197" s="29"/>
      <c r="BO197" s="29"/>
      <c r="BP197" s="29"/>
      <c r="BQ197" s="29"/>
      <c r="BR197" s="29"/>
      <c r="BS197" s="29"/>
      <c r="BT197" s="29"/>
    </row>
    <row r="198" spans="1:72">
      <c r="A198" s="75"/>
      <c r="B198" s="29">
        <f t="shared" si="74"/>
        <v>42</v>
      </c>
      <c r="C198" s="29">
        <f t="shared" si="72"/>
        <v>0</v>
      </c>
      <c r="D198" s="29">
        <f t="shared" si="75"/>
        <v>0</v>
      </c>
      <c r="E198" s="29">
        <f t="shared" si="76"/>
        <v>0</v>
      </c>
      <c r="F198" s="29">
        <f t="shared" si="77"/>
        <v>0</v>
      </c>
      <c r="G198" s="29">
        <f t="shared" si="78"/>
        <v>0</v>
      </c>
      <c r="H198" s="29">
        <f t="shared" si="80"/>
        <v>0</v>
      </c>
      <c r="I198" s="29">
        <f t="shared" si="81"/>
        <v>0</v>
      </c>
      <c r="J198" s="29">
        <f t="shared" si="82"/>
        <v>0</v>
      </c>
      <c r="K198" s="29">
        <f t="shared" si="83"/>
        <v>0</v>
      </c>
      <c r="L198" s="29">
        <f t="shared" si="84"/>
        <v>0</v>
      </c>
      <c r="M198" s="29">
        <f t="shared" si="85"/>
        <v>0</v>
      </c>
      <c r="N198" s="29">
        <f t="shared" si="86"/>
        <v>0</v>
      </c>
      <c r="O198" s="29">
        <f t="shared" si="87"/>
        <v>0</v>
      </c>
      <c r="P198" s="29">
        <f t="shared" si="88"/>
        <v>0</v>
      </c>
      <c r="Q198" s="29">
        <f t="shared" si="89"/>
        <v>0</v>
      </c>
      <c r="R198" s="29">
        <f t="shared" si="90"/>
        <v>0</v>
      </c>
      <c r="S198" s="29">
        <f t="shared" si="91"/>
        <v>0</v>
      </c>
      <c r="T198" s="29">
        <f t="shared" si="92"/>
        <v>0</v>
      </c>
      <c r="U198" s="29">
        <f t="shared" si="93"/>
        <v>0</v>
      </c>
      <c r="V198" s="29">
        <f t="shared" si="94"/>
        <v>0</v>
      </c>
      <c r="W198" s="29"/>
      <c r="X198" s="29"/>
      <c r="Y198" s="29"/>
      <c r="Z198" s="29"/>
      <c r="AA198" s="29"/>
      <c r="AB198" s="29"/>
      <c r="AC198" s="29"/>
      <c r="AD198" s="29"/>
      <c r="AE198" s="29"/>
      <c r="AF198" s="29"/>
      <c r="AG198" s="29"/>
      <c r="AH198" s="29"/>
      <c r="AI198" s="29"/>
      <c r="AJ198" s="29"/>
      <c r="AK198" s="29"/>
      <c r="AL198" s="29">
        <f t="shared" si="73"/>
        <v>0</v>
      </c>
      <c r="AM198" s="29"/>
      <c r="AN198" s="29"/>
      <c r="AO198" s="29"/>
      <c r="AP198" s="29"/>
      <c r="AQ198" s="29"/>
      <c r="AR198" s="29"/>
      <c r="AS198" s="29"/>
      <c r="AT198" s="33"/>
      <c r="AU198" s="29"/>
      <c r="AV198" s="29"/>
      <c r="AW198" s="29"/>
      <c r="AX198" s="29"/>
      <c r="AY198" s="29"/>
      <c r="AZ198" s="29"/>
      <c r="BA198" s="29"/>
      <c r="BB198" s="29"/>
      <c r="BC198" s="30"/>
      <c r="BD198" s="30"/>
      <c r="BE198" s="29"/>
      <c r="BF198" s="29"/>
      <c r="BG198" s="29"/>
      <c r="BH198" s="29"/>
      <c r="BI198" s="29"/>
      <c r="BJ198" s="29"/>
      <c r="BK198" s="29"/>
      <c r="BL198" s="29"/>
      <c r="BM198" s="29"/>
      <c r="BN198" s="29"/>
      <c r="BO198" s="29"/>
      <c r="BP198" s="29"/>
      <c r="BQ198" s="29"/>
      <c r="BR198" s="29"/>
      <c r="BS198" s="29"/>
      <c r="BT198" s="29"/>
    </row>
    <row r="199" spans="1:72">
      <c r="A199" s="29"/>
      <c r="B199" s="29"/>
      <c r="C199" s="72" t="s">
        <v>158</v>
      </c>
      <c r="D199" s="72" t="s">
        <v>158</v>
      </c>
      <c r="E199" s="72" t="s">
        <v>158</v>
      </c>
      <c r="F199" s="72" t="s">
        <v>158</v>
      </c>
      <c r="G199" s="72" t="s">
        <v>158</v>
      </c>
      <c r="H199" s="72" t="s">
        <v>158</v>
      </c>
      <c r="I199" s="72" t="s">
        <v>158</v>
      </c>
      <c r="J199" s="72" t="s">
        <v>158</v>
      </c>
      <c r="K199" s="72" t="s">
        <v>158</v>
      </c>
      <c r="L199" s="72" t="s">
        <v>158</v>
      </c>
      <c r="M199" s="72" t="s">
        <v>158</v>
      </c>
      <c r="N199" s="72" t="s">
        <v>158</v>
      </c>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t="s">
        <v>158</v>
      </c>
      <c r="AM199" s="29"/>
      <c r="AN199" s="29"/>
      <c r="AO199" s="29"/>
      <c r="AP199" s="29"/>
      <c r="AQ199" s="29"/>
      <c r="AR199" s="29"/>
      <c r="AS199" s="29"/>
      <c r="AT199" s="33"/>
      <c r="AU199" s="29"/>
      <c r="AV199" s="29"/>
      <c r="AW199" s="29"/>
      <c r="AX199" s="29"/>
      <c r="AY199" s="29"/>
      <c r="AZ199" s="29"/>
      <c r="BA199" s="29"/>
      <c r="BB199" s="29"/>
      <c r="BC199" s="30"/>
      <c r="BD199" s="30"/>
      <c r="BE199" s="29"/>
      <c r="BF199" s="29"/>
      <c r="BG199" s="29"/>
      <c r="BH199" s="29"/>
      <c r="BI199" s="29"/>
      <c r="BJ199" s="29"/>
      <c r="BK199" s="29"/>
      <c r="BL199" s="29"/>
      <c r="BM199" s="29"/>
      <c r="BN199" s="29"/>
      <c r="BO199" s="29"/>
      <c r="BP199" s="29"/>
      <c r="BQ199" s="29"/>
      <c r="BR199" s="29"/>
      <c r="BS199" s="29"/>
      <c r="BT199" s="29"/>
    </row>
    <row r="200" spans="1:72">
      <c r="A200" s="29">
        <f>SUM(A157:A191)</f>
        <v>1.0000000000000002</v>
      </c>
      <c r="B200" s="29"/>
      <c r="C200" s="29">
        <f t="shared" ref="C200:N200" si="95">SUM(C156:C199)</f>
        <v>12157944.000000002</v>
      </c>
      <c r="D200" s="29">
        <f t="shared" si="95"/>
        <v>42633364.000000007</v>
      </c>
      <c r="E200" s="29">
        <f t="shared" si="95"/>
        <v>36500857</v>
      </c>
      <c r="F200" s="29">
        <f t="shared" si="95"/>
        <v>35256966.000000007</v>
      </c>
      <c r="G200" s="29">
        <f t="shared" si="95"/>
        <v>19497938</v>
      </c>
      <c r="H200" s="29">
        <f t="shared" si="95"/>
        <v>19505532</v>
      </c>
      <c r="I200" s="29">
        <f t="shared" si="95"/>
        <v>0</v>
      </c>
      <c r="J200" s="29">
        <f t="shared" si="95"/>
        <v>0</v>
      </c>
      <c r="K200" s="29">
        <f t="shared" si="95"/>
        <v>0</v>
      </c>
      <c r="L200" s="29">
        <f t="shared" si="95"/>
        <v>0</v>
      </c>
      <c r="M200" s="29">
        <f t="shared" si="95"/>
        <v>0</v>
      </c>
      <c r="N200" s="29">
        <f t="shared" si="95"/>
        <v>0</v>
      </c>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f>SUM(AL156:AL199)</f>
        <v>165552601.00000003</v>
      </c>
      <c r="AM200" s="29"/>
      <c r="AN200" s="29"/>
      <c r="AO200" s="29"/>
      <c r="AP200" s="29"/>
      <c r="AQ200" s="29"/>
      <c r="AR200" s="29"/>
      <c r="AS200" s="29"/>
      <c r="AT200" s="33"/>
      <c r="AU200" s="29"/>
      <c r="AV200" s="29"/>
      <c r="AW200" s="29"/>
      <c r="AX200" s="29"/>
      <c r="AY200" s="29"/>
      <c r="AZ200" s="29"/>
      <c r="BA200" s="29"/>
      <c r="BB200" s="29"/>
      <c r="BC200" s="30"/>
      <c r="BD200" s="30"/>
      <c r="BE200" s="29"/>
      <c r="BF200" s="29"/>
      <c r="BG200" s="29"/>
      <c r="BH200" s="29"/>
      <c r="BI200" s="29"/>
      <c r="BJ200" s="29"/>
      <c r="BK200" s="29"/>
      <c r="BL200" s="29"/>
      <c r="BM200" s="29"/>
      <c r="BN200" s="29"/>
      <c r="BO200" s="29"/>
      <c r="BP200" s="29"/>
      <c r="BQ200" s="29"/>
      <c r="BR200" s="29"/>
      <c r="BS200" s="29"/>
      <c r="BT200" s="29"/>
    </row>
    <row r="201" spans="1:72" hidden="1">
      <c r="A201" s="29"/>
      <c r="B201" s="29"/>
      <c r="C201" s="29"/>
      <c r="D201" s="29"/>
      <c r="E201" s="29"/>
      <c r="F201" s="29"/>
      <c r="G201" s="29"/>
      <c r="H201" s="29"/>
      <c r="I201" s="29"/>
      <c r="J201" s="29"/>
      <c r="K201" s="29"/>
      <c r="L201" s="29"/>
      <c r="M201" s="29"/>
      <c r="N201" s="29"/>
      <c r="O201" s="29"/>
      <c r="P201" s="29"/>
      <c r="Q201" s="29"/>
      <c r="R201" s="29"/>
      <c r="S201" s="29"/>
      <c r="T201" s="29"/>
      <c r="V201" s="29"/>
      <c r="W201" s="29"/>
      <c r="X201" s="29"/>
      <c r="Y201" s="29"/>
      <c r="Z201" s="29"/>
      <c r="AA201" s="29"/>
      <c r="AB201" s="29"/>
      <c r="AC201" s="29"/>
      <c r="AD201" s="29"/>
      <c r="AE201" s="29"/>
      <c r="AF201" s="29"/>
      <c r="AG201" s="29"/>
      <c r="AH201" s="29"/>
      <c r="AI201" s="29"/>
      <c r="AJ201" s="29"/>
      <c r="AK201" s="29"/>
      <c r="AL201" s="29"/>
      <c r="AM201" s="29"/>
      <c r="AN201" s="29"/>
      <c r="AO201" s="29"/>
      <c r="AR201" s="29"/>
      <c r="AS201" s="29"/>
      <c r="AT201" s="29"/>
      <c r="AU201" s="29"/>
      <c r="AV201" s="29"/>
      <c r="AW201" s="29"/>
      <c r="AX201" s="29"/>
      <c r="AY201" s="29"/>
      <c r="AZ201" s="29"/>
      <c r="BA201" s="29"/>
      <c r="BB201" s="29"/>
      <c r="BC201" s="29"/>
      <c r="BD201" s="29"/>
      <c r="BE201" s="29"/>
      <c r="BF201" s="29"/>
      <c r="BG201" s="29"/>
    </row>
    <row r="202" spans="1:72" hidden="1">
      <c r="A202" s="29"/>
      <c r="B202" s="29"/>
      <c r="C202" s="29"/>
      <c r="D202" s="29"/>
      <c r="E202" s="29"/>
      <c r="F202" s="29"/>
      <c r="G202" s="29"/>
      <c r="H202" s="29"/>
      <c r="I202" s="29"/>
      <c r="J202" s="29"/>
      <c r="K202" s="29"/>
      <c r="L202" s="29"/>
      <c r="M202" s="29"/>
      <c r="N202" s="29"/>
      <c r="O202" s="29"/>
      <c r="P202" s="29"/>
      <c r="Q202" s="29"/>
      <c r="R202" s="29"/>
      <c r="S202" s="29"/>
      <c r="T202" s="29"/>
      <c r="V202" s="29"/>
      <c r="W202" s="29"/>
      <c r="X202" s="29"/>
      <c r="Y202" s="29"/>
      <c r="Z202" s="29"/>
      <c r="AA202" s="29"/>
      <c r="AB202" s="29"/>
      <c r="AC202" s="29"/>
      <c r="AD202" s="29"/>
      <c r="AE202" s="29"/>
      <c r="AF202" s="29"/>
      <c r="AG202" s="29"/>
      <c r="AH202" s="29"/>
      <c r="AI202" s="29"/>
      <c r="AJ202" s="29"/>
      <c r="AK202" s="29"/>
      <c r="AL202" s="29"/>
      <c r="AM202" s="29"/>
      <c r="AN202" s="29"/>
      <c r="AO202" s="29"/>
      <c r="AR202" s="29"/>
      <c r="AS202" s="29"/>
      <c r="AT202" s="29"/>
      <c r="AU202" s="29"/>
      <c r="AV202" s="29"/>
      <c r="AW202" s="29"/>
      <c r="AX202" s="29"/>
      <c r="AY202" s="29"/>
      <c r="AZ202" s="29"/>
      <c r="BA202" s="29"/>
      <c r="BB202" s="29"/>
      <c r="BC202" s="29"/>
      <c r="BD202" s="29"/>
      <c r="BE202" s="29"/>
      <c r="BF202" s="29"/>
      <c r="BG202" s="29"/>
    </row>
    <row r="203" spans="1:72" hidden="1">
      <c r="A203" s="29"/>
      <c r="B203" s="29"/>
      <c r="C203" s="29"/>
      <c r="D203" s="29"/>
      <c r="E203" s="29"/>
      <c r="F203" s="29"/>
      <c r="G203" s="29"/>
      <c r="H203" s="29"/>
      <c r="I203" s="29"/>
      <c r="J203" s="29"/>
      <c r="K203" s="29"/>
      <c r="L203" s="29"/>
      <c r="M203" s="29"/>
      <c r="N203" s="29"/>
      <c r="O203" s="29"/>
      <c r="P203" s="29"/>
      <c r="Q203" s="29"/>
      <c r="R203" s="29"/>
      <c r="S203" s="29"/>
      <c r="T203" s="29"/>
      <c r="V203" s="29"/>
      <c r="W203" s="29"/>
      <c r="X203" s="29"/>
      <c r="Y203" s="29"/>
      <c r="Z203" s="29"/>
      <c r="AA203" s="29"/>
      <c r="AB203" s="29"/>
      <c r="AC203" s="29"/>
      <c r="AD203" s="29"/>
      <c r="AE203" s="29"/>
      <c r="AF203" s="29"/>
      <c r="AG203" s="29"/>
      <c r="AH203" s="29"/>
      <c r="AI203" s="29"/>
      <c r="AJ203" s="29"/>
      <c r="AK203" s="29"/>
      <c r="AL203" s="29"/>
      <c r="AM203" s="29"/>
      <c r="AN203" s="29"/>
      <c r="AO203" s="29"/>
      <c r="AR203" s="29"/>
      <c r="AS203" s="29"/>
      <c r="AT203" s="29"/>
      <c r="AU203" s="29"/>
      <c r="AV203" s="29"/>
      <c r="AW203" s="29"/>
      <c r="AX203" s="29"/>
      <c r="AY203" s="29"/>
      <c r="AZ203" s="29"/>
      <c r="BA203" s="29"/>
      <c r="BB203" s="29"/>
      <c r="BC203" s="29"/>
      <c r="BD203" s="29"/>
      <c r="BE203" s="29"/>
      <c r="BF203" s="29"/>
      <c r="BG203" s="29"/>
    </row>
    <row r="204" spans="1:72" hidden="1">
      <c r="A204" s="29"/>
      <c r="B204" s="29"/>
      <c r="C204" s="29"/>
      <c r="D204" s="29"/>
      <c r="E204" s="29"/>
      <c r="F204" s="29"/>
      <c r="G204" s="29"/>
      <c r="H204" s="29"/>
      <c r="I204" s="29"/>
      <c r="J204" s="29"/>
      <c r="K204" s="29"/>
      <c r="L204" s="29"/>
      <c r="M204" s="29"/>
      <c r="N204" s="29"/>
      <c r="O204" s="29"/>
      <c r="P204" s="29"/>
      <c r="Q204" s="29"/>
      <c r="R204" s="29"/>
      <c r="S204" s="29"/>
      <c r="T204" s="29"/>
      <c r="V204" s="29"/>
      <c r="W204" s="29"/>
      <c r="X204" s="29"/>
      <c r="Y204" s="29"/>
      <c r="Z204" s="29"/>
      <c r="AA204" s="29"/>
      <c r="AB204" s="29"/>
      <c r="AC204" s="29"/>
      <c r="AD204" s="29"/>
      <c r="AE204" s="29"/>
      <c r="AF204" s="29"/>
      <c r="AG204" s="29"/>
      <c r="AH204" s="29"/>
      <c r="AI204" s="29"/>
      <c r="AJ204" s="29"/>
      <c r="AK204" s="29"/>
      <c r="AL204" s="29"/>
      <c r="AM204" s="29"/>
      <c r="AN204" s="29"/>
      <c r="AO204" s="29"/>
      <c r="AR204" s="29"/>
      <c r="AS204" s="29"/>
      <c r="AT204" s="29"/>
      <c r="AU204" s="29"/>
      <c r="AV204" s="29"/>
      <c r="AW204" s="29"/>
      <c r="AX204" s="29"/>
      <c r="AY204" s="29"/>
      <c r="AZ204" s="29"/>
      <c r="BA204" s="29"/>
      <c r="BB204" s="29"/>
      <c r="BC204" s="29"/>
      <c r="BD204" s="29"/>
      <c r="BE204" s="29"/>
      <c r="BF204" s="29"/>
      <c r="BG204" s="29"/>
    </row>
    <row r="205" spans="1:72" hidden="1">
      <c r="A205" s="29"/>
      <c r="B205" s="29"/>
      <c r="C205" s="29"/>
      <c r="D205" s="29"/>
      <c r="E205" s="29"/>
      <c r="F205" s="29"/>
      <c r="G205" s="29"/>
      <c r="H205" s="29"/>
      <c r="I205" s="29"/>
      <c r="J205" s="29"/>
      <c r="K205" s="29"/>
      <c r="L205" s="29"/>
      <c r="M205" s="29"/>
      <c r="N205" s="29"/>
      <c r="O205" s="29"/>
      <c r="P205" s="29"/>
      <c r="Q205" s="29"/>
      <c r="R205" s="29"/>
      <c r="S205" s="29"/>
      <c r="T205" s="29"/>
      <c r="V205" s="29"/>
      <c r="W205" s="29"/>
      <c r="X205" s="29"/>
      <c r="Y205" s="29"/>
      <c r="Z205" s="29"/>
      <c r="AA205" s="29"/>
      <c r="AB205" s="29"/>
      <c r="AC205" s="29"/>
      <c r="AD205" s="29"/>
      <c r="AE205" s="29"/>
      <c r="AF205" s="29"/>
      <c r="AG205" s="29"/>
      <c r="AH205" s="29"/>
      <c r="AI205" s="29"/>
      <c r="AJ205" s="29"/>
      <c r="AK205" s="29"/>
      <c r="AL205" s="29"/>
      <c r="AM205" s="29"/>
      <c r="AN205" s="29"/>
      <c r="AO205" s="29"/>
      <c r="AR205" s="29"/>
      <c r="AS205" s="29"/>
      <c r="AT205" s="29"/>
      <c r="AU205" s="29"/>
      <c r="AV205" s="29"/>
      <c r="AW205" s="29"/>
      <c r="AX205" s="29"/>
      <c r="AY205" s="29"/>
      <c r="AZ205" s="29"/>
      <c r="BA205" s="29"/>
      <c r="BB205" s="29"/>
      <c r="BC205" s="29"/>
      <c r="BD205" s="29"/>
      <c r="BE205" s="29"/>
      <c r="BF205" s="29"/>
      <c r="BG205" s="29"/>
    </row>
    <row r="206" spans="1:72" hidden="1">
      <c r="A206" s="29"/>
      <c r="B206" s="29"/>
      <c r="C206" s="29"/>
      <c r="D206" s="29"/>
      <c r="E206" s="29"/>
      <c r="F206" s="29"/>
      <c r="G206" s="29"/>
      <c r="H206" s="29"/>
      <c r="I206" s="29"/>
      <c r="J206" s="29"/>
      <c r="K206" s="29"/>
      <c r="L206" s="29"/>
      <c r="M206" s="29"/>
      <c r="N206" s="29"/>
      <c r="O206" s="29"/>
      <c r="P206" s="29"/>
      <c r="Q206" s="29"/>
      <c r="R206" s="29"/>
      <c r="S206" s="29"/>
      <c r="T206" s="29"/>
      <c r="V206" s="29"/>
      <c r="W206" s="29"/>
      <c r="X206" s="29"/>
      <c r="Y206" s="29"/>
      <c r="Z206" s="29"/>
      <c r="AA206" s="29"/>
      <c r="AB206" s="29"/>
      <c r="AC206" s="29"/>
      <c r="AD206" s="29"/>
      <c r="AE206" s="29"/>
      <c r="AF206" s="29"/>
      <c r="AG206" s="29"/>
      <c r="AH206" s="29"/>
      <c r="AI206" s="29"/>
      <c r="AJ206" s="29"/>
      <c r="AK206" s="29"/>
      <c r="AL206" s="29"/>
      <c r="AM206" s="29"/>
      <c r="AN206" s="29"/>
      <c r="AO206" s="29"/>
      <c r="AR206" s="29"/>
      <c r="AS206" s="29"/>
      <c r="AT206" s="29"/>
      <c r="AU206" s="29"/>
      <c r="AV206" s="29"/>
      <c r="AW206" s="29"/>
      <c r="AX206" s="29"/>
      <c r="AY206" s="29"/>
      <c r="AZ206" s="29"/>
      <c r="BA206" s="29"/>
      <c r="BB206" s="29"/>
      <c r="BC206" s="29"/>
      <c r="BD206" s="75"/>
      <c r="BE206" s="75"/>
      <c r="BF206" s="75"/>
      <c r="BG206" s="75"/>
    </row>
    <row r="207" spans="1:72">
      <c r="A207" s="29"/>
      <c r="B207" s="29"/>
      <c r="C207" s="29"/>
      <c r="D207" s="29"/>
      <c r="E207" s="29"/>
      <c r="F207" s="29"/>
      <c r="G207" s="29"/>
      <c r="H207" s="29"/>
      <c r="I207" s="29"/>
      <c r="J207" s="29"/>
      <c r="K207" s="29"/>
      <c r="L207" s="29"/>
      <c r="M207" s="29"/>
      <c r="N207" s="29"/>
      <c r="O207" s="29"/>
      <c r="P207" s="29"/>
      <c r="Q207" s="29"/>
      <c r="R207" s="29"/>
      <c r="S207" s="29"/>
      <c r="T207" s="29"/>
      <c r="V207" s="29"/>
      <c r="W207" s="29"/>
      <c r="X207" s="29"/>
      <c r="Y207" s="29"/>
      <c r="Z207" s="29"/>
      <c r="AA207" s="29"/>
      <c r="AB207" s="29"/>
      <c r="AC207" s="29"/>
      <c r="AD207" s="29"/>
      <c r="AE207" s="29"/>
      <c r="AF207" s="29"/>
      <c r="AG207" s="29"/>
      <c r="AH207" s="29"/>
      <c r="AI207" s="29"/>
      <c r="AJ207" s="29"/>
      <c r="AK207" s="29"/>
      <c r="AL207" s="29"/>
      <c r="AM207" s="29"/>
      <c r="AN207" s="29"/>
      <c r="AO207" s="29"/>
      <c r="AR207" s="29"/>
      <c r="AS207" s="29"/>
      <c r="AT207" s="29"/>
      <c r="AU207" s="29"/>
      <c r="AV207" s="29"/>
      <c r="AW207" s="29"/>
      <c r="AX207" s="29"/>
      <c r="AY207" s="29"/>
      <c r="AZ207" s="29"/>
      <c r="BA207" s="29"/>
      <c r="BB207" s="29"/>
      <c r="BC207" s="29"/>
      <c r="BD207" s="75"/>
      <c r="BE207" s="75"/>
      <c r="BF207" s="75"/>
      <c r="BG207" s="75"/>
    </row>
    <row r="208" spans="1:72">
      <c r="A208" s="28" t="s">
        <v>187</v>
      </c>
      <c r="B208" s="29"/>
      <c r="C208" s="29"/>
      <c r="D208" s="29"/>
      <c r="E208" s="29"/>
      <c r="F208" s="29"/>
      <c r="G208" s="29"/>
      <c r="H208" s="29"/>
      <c r="I208" s="29"/>
      <c r="J208" s="29"/>
      <c r="K208" s="29"/>
      <c r="L208" s="29"/>
      <c r="M208" s="29"/>
      <c r="N208" s="29"/>
      <c r="O208" s="29"/>
      <c r="P208" s="29"/>
      <c r="Q208" s="29"/>
      <c r="R208" s="29"/>
      <c r="S208" s="29"/>
      <c r="T208" s="29"/>
      <c r="V208" s="29"/>
      <c r="W208" s="29"/>
      <c r="X208" s="29"/>
      <c r="Y208" s="29"/>
      <c r="Z208" s="29"/>
      <c r="AA208" s="29"/>
      <c r="AB208" s="29"/>
      <c r="AC208" s="29"/>
      <c r="AD208" s="29"/>
      <c r="AE208" s="29"/>
      <c r="AF208" s="29"/>
      <c r="AG208" s="29"/>
      <c r="AH208" s="29"/>
      <c r="AI208" s="29"/>
      <c r="AJ208" s="29"/>
      <c r="AK208" s="29"/>
      <c r="AL208" s="29"/>
      <c r="AM208" s="29"/>
      <c r="AN208" s="29"/>
      <c r="AO208" s="29"/>
      <c r="AR208" s="29"/>
      <c r="AS208" s="29"/>
      <c r="AT208" s="29"/>
      <c r="AU208" s="29"/>
      <c r="AV208" s="29"/>
      <c r="AW208" s="29"/>
      <c r="AX208" s="29"/>
      <c r="AY208" s="29"/>
      <c r="AZ208" s="29"/>
      <c r="BA208" s="29"/>
      <c r="BB208" s="29"/>
      <c r="BC208" s="29"/>
      <c r="BD208" s="75"/>
      <c r="BE208" s="75"/>
      <c r="BF208" s="75"/>
      <c r="BG208" s="75"/>
    </row>
    <row r="209" spans="1:72">
      <c r="A209" s="29"/>
      <c r="B209" s="29"/>
      <c r="C209" s="29"/>
      <c r="D209" s="29"/>
      <c r="E209" s="29"/>
      <c r="F209" s="29"/>
      <c r="G209" s="29"/>
      <c r="H209" s="29"/>
      <c r="I209" s="29"/>
      <c r="J209" s="29"/>
      <c r="K209" s="29"/>
      <c r="L209" s="29"/>
      <c r="M209" s="29"/>
      <c r="N209" s="29"/>
      <c r="O209" s="29"/>
      <c r="P209" s="29"/>
      <c r="Q209" s="29"/>
      <c r="R209" s="29"/>
      <c r="S209" s="29"/>
      <c r="T209" s="29"/>
      <c r="V209" s="29"/>
      <c r="W209" s="29"/>
      <c r="X209" s="29"/>
      <c r="Y209" s="29"/>
      <c r="Z209" s="29"/>
      <c r="AA209" s="29"/>
      <c r="AB209" s="29"/>
      <c r="AC209" s="29"/>
      <c r="AD209" s="29"/>
      <c r="AE209" s="29"/>
      <c r="AF209" s="29"/>
      <c r="AG209" s="29"/>
      <c r="AH209" s="29"/>
      <c r="AI209" s="29"/>
      <c r="AJ209" s="29"/>
      <c r="AK209" s="29"/>
      <c r="AL209" s="29"/>
      <c r="AM209" s="29"/>
      <c r="AN209" s="29"/>
      <c r="AO209" s="29"/>
      <c r="AR209" s="29"/>
      <c r="AS209" s="29"/>
      <c r="AT209" s="29"/>
      <c r="AU209" s="29"/>
      <c r="AV209" s="29"/>
      <c r="AW209" s="29"/>
      <c r="AX209" s="29"/>
      <c r="AY209" s="29"/>
      <c r="AZ209" s="29"/>
      <c r="BA209" s="29"/>
      <c r="BB209" s="29"/>
      <c r="BC209" s="29"/>
      <c r="BD209" s="75"/>
      <c r="BE209" s="75"/>
      <c r="BF209" s="75"/>
      <c r="BG209" s="75"/>
    </row>
    <row r="210" spans="1:72">
      <c r="A210" s="28" t="s">
        <v>185</v>
      </c>
      <c r="B210" s="29">
        <f>$D$4</f>
        <v>3</v>
      </c>
      <c r="C210" s="29"/>
      <c r="D210" s="29"/>
      <c r="E210" s="29"/>
      <c r="F210" s="29"/>
      <c r="G210" s="29"/>
      <c r="H210" s="29"/>
      <c r="I210" s="29"/>
      <c r="J210" s="29"/>
      <c r="K210" s="29"/>
      <c r="L210" s="29"/>
      <c r="M210" s="29"/>
      <c r="N210" s="29"/>
      <c r="O210" s="29"/>
      <c r="P210" s="29"/>
      <c r="Q210" s="29"/>
      <c r="R210" s="29"/>
      <c r="S210" s="29"/>
      <c r="T210" s="29"/>
      <c r="V210" s="29"/>
      <c r="W210" s="29"/>
      <c r="X210" s="29"/>
      <c r="Y210" s="29"/>
      <c r="Z210" s="29"/>
      <c r="AA210" s="29"/>
      <c r="AB210" s="29"/>
      <c r="AC210" s="29"/>
      <c r="AD210" s="29"/>
      <c r="AE210" s="29"/>
      <c r="AF210" s="29"/>
      <c r="AG210" s="29"/>
      <c r="AH210" s="29"/>
      <c r="AI210" s="29"/>
      <c r="AJ210" s="29"/>
      <c r="AK210" s="29"/>
      <c r="AL210" s="29"/>
      <c r="AM210" s="29"/>
      <c r="AN210" s="29"/>
      <c r="AO210" s="29"/>
      <c r="AR210" s="29"/>
      <c r="AS210" s="29"/>
      <c r="AT210" s="29"/>
      <c r="AU210" s="29"/>
      <c r="AV210" s="29"/>
      <c r="AW210" s="29"/>
      <c r="AX210" s="29"/>
      <c r="AY210" s="29"/>
      <c r="AZ210" s="29"/>
      <c r="BA210" s="29"/>
      <c r="BB210" s="29"/>
      <c r="BC210" s="29"/>
      <c r="BD210" s="75"/>
      <c r="BE210" s="75"/>
      <c r="BF210" s="75"/>
      <c r="BG210" s="75"/>
    </row>
    <row r="211" spans="1:72">
      <c r="A211" s="29"/>
      <c r="B211" s="29"/>
      <c r="C211" s="29">
        <v>1</v>
      </c>
      <c r="D211" s="29">
        <v>2</v>
      </c>
      <c r="E211" s="29">
        <v>3</v>
      </c>
      <c r="F211" s="29">
        <v>4</v>
      </c>
      <c r="G211" s="29">
        <v>5</v>
      </c>
      <c r="H211" s="29">
        <v>6</v>
      </c>
      <c r="I211" s="29">
        <v>7</v>
      </c>
      <c r="J211" s="29">
        <v>8</v>
      </c>
      <c r="K211" s="29">
        <v>9</v>
      </c>
      <c r="L211" s="29">
        <v>10</v>
      </c>
      <c r="M211" s="29">
        <f t="shared" ref="M211:V211" si="96">L211+1</f>
        <v>11</v>
      </c>
      <c r="N211" s="29">
        <f t="shared" si="96"/>
        <v>12</v>
      </c>
      <c r="O211" s="29">
        <f t="shared" si="96"/>
        <v>13</v>
      </c>
      <c r="P211" s="29">
        <f t="shared" si="96"/>
        <v>14</v>
      </c>
      <c r="Q211" s="29">
        <f t="shared" si="96"/>
        <v>15</v>
      </c>
      <c r="R211" s="29">
        <f t="shared" si="96"/>
        <v>16</v>
      </c>
      <c r="S211" s="29">
        <f t="shared" si="96"/>
        <v>17</v>
      </c>
      <c r="T211" s="29">
        <f t="shared" si="96"/>
        <v>18</v>
      </c>
      <c r="U211" s="29">
        <f t="shared" si="96"/>
        <v>19</v>
      </c>
      <c r="V211" s="29">
        <f t="shared" si="96"/>
        <v>20</v>
      </c>
      <c r="W211" s="29"/>
      <c r="X211" s="29"/>
      <c r="Y211" s="29"/>
      <c r="Z211" s="29"/>
      <c r="AA211" s="29"/>
      <c r="AB211" s="29"/>
      <c r="AC211" s="29"/>
      <c r="AD211" s="29"/>
      <c r="AE211" s="29"/>
      <c r="AF211" s="29"/>
      <c r="AG211" s="29"/>
      <c r="AH211" s="29"/>
      <c r="AI211" s="29"/>
      <c r="AJ211" s="29"/>
      <c r="AK211" s="29"/>
      <c r="AL211" s="28" t="s">
        <v>76</v>
      </c>
      <c r="AM211" s="29"/>
      <c r="AN211" s="29"/>
      <c r="AO211" s="29"/>
      <c r="AP211" s="29"/>
      <c r="AQ211" s="29"/>
      <c r="AR211" s="29"/>
      <c r="AS211" s="29"/>
      <c r="AT211" s="33"/>
      <c r="AU211" s="29"/>
      <c r="AV211" s="29"/>
      <c r="AW211" s="29"/>
      <c r="AX211" s="29"/>
      <c r="AY211" s="29"/>
      <c r="AZ211" s="29"/>
      <c r="BA211" s="29"/>
      <c r="BB211" s="29"/>
      <c r="BC211" s="30"/>
      <c r="BD211" s="30"/>
      <c r="BE211" s="29"/>
      <c r="BF211" s="29"/>
      <c r="BG211" s="29"/>
      <c r="BH211" s="29"/>
      <c r="BI211" s="29"/>
      <c r="BJ211" s="29"/>
      <c r="BK211" s="29"/>
      <c r="BL211" s="29"/>
      <c r="BM211" s="29"/>
      <c r="BN211" s="29"/>
      <c r="BO211" s="29"/>
      <c r="BP211" s="29"/>
      <c r="BQ211" s="75"/>
      <c r="BR211" s="75"/>
      <c r="BS211" s="75"/>
      <c r="BT211" s="75"/>
    </row>
    <row r="212" spans="1:72">
      <c r="A212" s="29"/>
      <c r="B212" s="29"/>
      <c r="C212" s="72" t="s">
        <v>21</v>
      </c>
      <c r="D212" s="72" t="s">
        <v>21</v>
      </c>
      <c r="E212" s="72" t="s">
        <v>21</v>
      </c>
      <c r="F212" s="72" t="s">
        <v>21</v>
      </c>
      <c r="G212" s="72" t="s">
        <v>21</v>
      </c>
      <c r="H212" s="72" t="s">
        <v>21</v>
      </c>
      <c r="I212" s="72" t="s">
        <v>21</v>
      </c>
      <c r="J212" s="72" t="s">
        <v>21</v>
      </c>
      <c r="K212" s="72" t="s">
        <v>21</v>
      </c>
      <c r="L212" s="72" t="s">
        <v>21</v>
      </c>
      <c r="M212" s="72" t="s">
        <v>21</v>
      </c>
      <c r="N212" s="72" t="s">
        <v>21</v>
      </c>
      <c r="O212" s="72" t="s">
        <v>21</v>
      </c>
      <c r="P212" s="72" t="s">
        <v>21</v>
      </c>
      <c r="Q212" s="72" t="s">
        <v>21</v>
      </c>
      <c r="R212" s="72" t="s">
        <v>21</v>
      </c>
      <c r="S212" s="72" t="s">
        <v>21</v>
      </c>
      <c r="T212" s="72" t="s">
        <v>21</v>
      </c>
      <c r="U212" s="72" t="s">
        <v>21</v>
      </c>
      <c r="V212" s="72" t="s">
        <v>21</v>
      </c>
      <c r="W212" s="72"/>
      <c r="X212" s="72"/>
      <c r="Y212" s="72"/>
      <c r="Z212" s="72"/>
      <c r="AA212" s="72"/>
      <c r="AB212" s="72"/>
      <c r="AC212" s="72"/>
      <c r="AD212" s="72"/>
      <c r="AE212" s="72"/>
      <c r="AF212" s="72"/>
      <c r="AG212" s="72"/>
      <c r="AH212" s="72"/>
      <c r="AI212" s="72"/>
      <c r="AJ212" s="72"/>
      <c r="AK212" s="72"/>
      <c r="AL212" s="72" t="s">
        <v>21</v>
      </c>
      <c r="AM212" s="29"/>
      <c r="AN212" s="29"/>
      <c r="AO212" s="29"/>
      <c r="AP212" s="29"/>
      <c r="AQ212" s="29"/>
      <c r="AR212" s="29"/>
      <c r="AS212" s="29"/>
      <c r="AT212" s="33"/>
      <c r="AU212" s="29"/>
      <c r="AV212" s="29"/>
      <c r="AW212" s="29"/>
      <c r="AX212" s="29"/>
      <c r="AY212" s="29"/>
      <c r="AZ212" s="29"/>
      <c r="BA212" s="29"/>
      <c r="BB212" s="29"/>
      <c r="BC212" s="30"/>
      <c r="BD212" s="30"/>
      <c r="BE212" s="29"/>
      <c r="BF212" s="29"/>
      <c r="BG212" s="29"/>
      <c r="BH212" s="29"/>
      <c r="BI212" s="29"/>
      <c r="BJ212" s="29"/>
      <c r="BK212" s="29"/>
      <c r="BL212" s="29"/>
      <c r="BM212" s="29"/>
      <c r="BN212" s="29"/>
      <c r="BO212" s="29"/>
      <c r="BP212" s="29"/>
      <c r="BQ212" s="75"/>
      <c r="BR212" s="75"/>
      <c r="BS212" s="75"/>
      <c r="BT212" s="75"/>
    </row>
    <row r="213" spans="1:72">
      <c r="A213" s="28" t="s">
        <v>69</v>
      </c>
      <c r="B213" s="28" t="s">
        <v>186</v>
      </c>
      <c r="C213" s="29">
        <f>$B$28</f>
        <v>12157944</v>
      </c>
      <c r="D213" s="29">
        <f>$B$29</f>
        <v>42633364</v>
      </c>
      <c r="E213" s="29">
        <f>$B$30</f>
        <v>36500857</v>
      </c>
      <c r="F213" s="29">
        <f>$B$31</f>
        <v>35256966</v>
      </c>
      <c r="G213" s="29">
        <f>$B$32</f>
        <v>19497938</v>
      </c>
      <c r="H213" s="29">
        <f>$B$33</f>
        <v>19505532</v>
      </c>
      <c r="I213" s="29">
        <f>$B$34</f>
        <v>0</v>
      </c>
      <c r="J213" s="29">
        <f>$B$35</f>
        <v>0</v>
      </c>
      <c r="K213" s="29">
        <f>$B$36</f>
        <v>0</v>
      </c>
      <c r="L213" s="29">
        <f>$B$37</f>
        <v>0</v>
      </c>
      <c r="M213" s="29">
        <f>$B$38</f>
        <v>0</v>
      </c>
      <c r="N213" s="29">
        <f>$B$39</f>
        <v>0</v>
      </c>
      <c r="O213" s="29">
        <f>$B$40</f>
        <v>0</v>
      </c>
      <c r="P213" s="29">
        <f>$B$41</f>
        <v>0</v>
      </c>
      <c r="Q213" s="29">
        <f>$B$42</f>
        <v>0</v>
      </c>
      <c r="R213" s="29">
        <f>$B$43</f>
        <v>0</v>
      </c>
      <c r="S213" s="29">
        <f>$B$44</f>
        <v>0</v>
      </c>
      <c r="T213" s="29">
        <f>$B$45</f>
        <v>0</v>
      </c>
      <c r="U213" s="29">
        <f>$B$46</f>
        <v>0</v>
      </c>
      <c r="V213" s="29">
        <f>$B$47</f>
        <v>0</v>
      </c>
      <c r="W213" s="29"/>
      <c r="X213" s="29"/>
      <c r="Y213" s="29"/>
      <c r="Z213" s="29"/>
      <c r="AA213" s="29"/>
      <c r="AB213" s="29"/>
      <c r="AC213" s="29"/>
      <c r="AD213" s="29"/>
      <c r="AE213" s="29"/>
      <c r="AF213" s="29"/>
      <c r="AG213" s="29"/>
      <c r="AH213" s="29"/>
      <c r="AI213" s="29"/>
      <c r="AJ213" s="29"/>
      <c r="AK213" s="29"/>
      <c r="AL213" s="29">
        <f>SUM(AL214:AL294)</f>
        <v>165552601</v>
      </c>
      <c r="AM213" s="29"/>
      <c r="AN213" s="29"/>
      <c r="AO213" s="29"/>
      <c r="AP213" s="29"/>
      <c r="AQ213" s="29"/>
      <c r="AR213" s="29"/>
      <c r="AS213" s="29"/>
      <c r="AT213" s="33"/>
      <c r="AU213" s="29"/>
      <c r="AV213" s="29"/>
      <c r="AW213" s="29"/>
      <c r="AX213" s="29"/>
      <c r="AY213" s="29"/>
      <c r="AZ213" s="29"/>
      <c r="BA213" s="29"/>
      <c r="BB213" s="29"/>
      <c r="BC213" s="30"/>
      <c r="BD213" s="30"/>
      <c r="BE213" s="29"/>
      <c r="BF213" s="29"/>
      <c r="BG213" s="29"/>
      <c r="BH213" s="29"/>
      <c r="BI213" s="29"/>
      <c r="BJ213" s="29"/>
      <c r="BK213" s="29"/>
      <c r="BL213" s="29"/>
      <c r="BM213" s="29"/>
      <c r="BN213" s="29"/>
      <c r="BO213" s="29"/>
      <c r="BP213" s="29"/>
      <c r="BQ213" s="75"/>
      <c r="BR213" s="75"/>
      <c r="BS213" s="75"/>
      <c r="BT213" s="75"/>
    </row>
    <row r="214" spans="1:72">
      <c r="A214" s="29"/>
      <c r="B214" s="29"/>
      <c r="C214" s="72" t="s">
        <v>21</v>
      </c>
      <c r="D214" s="72" t="s">
        <v>21</v>
      </c>
      <c r="E214" s="72" t="s">
        <v>21</v>
      </c>
      <c r="F214" s="72" t="s">
        <v>21</v>
      </c>
      <c r="G214" s="72" t="s">
        <v>21</v>
      </c>
      <c r="H214" s="72" t="s">
        <v>21</v>
      </c>
      <c r="I214" s="72" t="s">
        <v>21</v>
      </c>
      <c r="J214" s="72" t="s">
        <v>21</v>
      </c>
      <c r="K214" s="72" t="s">
        <v>21</v>
      </c>
      <c r="L214" s="72" t="s">
        <v>21</v>
      </c>
      <c r="M214" s="72" t="s">
        <v>21</v>
      </c>
      <c r="N214" s="72" t="s">
        <v>21</v>
      </c>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t="s">
        <v>21</v>
      </c>
      <c r="AM214" s="29"/>
      <c r="AN214" s="29"/>
      <c r="AO214" s="29"/>
      <c r="AP214" s="29"/>
      <c r="AQ214" s="29"/>
      <c r="AR214" s="29"/>
      <c r="AS214" s="29"/>
      <c r="AT214" s="33"/>
      <c r="AU214" s="29"/>
      <c r="AV214" s="29"/>
      <c r="AW214" s="29"/>
      <c r="AX214" s="29"/>
      <c r="AY214" s="29"/>
      <c r="AZ214" s="29"/>
      <c r="BA214" s="29"/>
      <c r="BB214" s="29"/>
      <c r="BC214" s="30"/>
      <c r="BD214" s="30"/>
      <c r="BE214" s="29"/>
      <c r="BF214" s="29"/>
      <c r="BG214" s="29"/>
      <c r="BH214" s="29"/>
      <c r="BI214" s="29"/>
      <c r="BJ214" s="29"/>
      <c r="BK214" s="29"/>
      <c r="BL214" s="29"/>
      <c r="BM214" s="29"/>
      <c r="BN214" s="29"/>
      <c r="BO214" s="29"/>
      <c r="BP214" s="29"/>
      <c r="BQ214" s="75"/>
      <c r="BR214" s="75"/>
      <c r="BS214" s="75"/>
      <c r="BT214" s="75"/>
    </row>
    <row r="215" spans="1:72">
      <c r="A215" s="75">
        <f t="shared" ref="A215:A278" si="97">IF(B215=1,1/$D$9/2,IF(B215&lt;$D$9+1,1/$D$9,IF($D$9+1=B215,1/$D$9/2,0)))</f>
        <v>3.3333333333333333E-2</v>
      </c>
      <c r="B215" s="29">
        <v>1</v>
      </c>
      <c r="C215" s="29">
        <f t="shared" ref="C215:C278" si="98">$C$155*$A215</f>
        <v>405264.8</v>
      </c>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f t="shared" ref="AL215:AL278" si="99">SUM(C215:AK215)</f>
        <v>405264.8</v>
      </c>
      <c r="AM215" s="29"/>
      <c r="AN215" s="29"/>
      <c r="AO215" s="29"/>
      <c r="AP215" s="29"/>
      <c r="AQ215" s="29"/>
      <c r="AR215" s="29"/>
      <c r="AS215" s="29"/>
      <c r="AT215" s="33"/>
      <c r="AU215" s="29"/>
      <c r="AV215" s="29"/>
      <c r="AW215" s="29"/>
      <c r="AX215" s="29"/>
      <c r="AY215" s="29"/>
      <c r="AZ215" s="29"/>
      <c r="BA215" s="29"/>
      <c r="BB215" s="29"/>
      <c r="BC215" s="30"/>
      <c r="BD215" s="30"/>
      <c r="BE215" s="29"/>
      <c r="BF215" s="29"/>
      <c r="BG215" s="29"/>
      <c r="BH215" s="29"/>
      <c r="BI215" s="29"/>
      <c r="BJ215" s="29"/>
      <c r="BK215" s="29"/>
      <c r="BL215" s="29"/>
      <c r="BM215" s="29"/>
      <c r="BN215" s="29"/>
      <c r="BO215" s="29"/>
      <c r="BP215" s="29"/>
      <c r="BQ215" s="75"/>
      <c r="BR215" s="75"/>
      <c r="BS215" s="75"/>
      <c r="BT215" s="75"/>
    </row>
    <row r="216" spans="1:72">
      <c r="A216" s="75">
        <f t="shared" si="97"/>
        <v>6.6666666666666666E-2</v>
      </c>
      <c r="B216" s="29">
        <f t="shared" ref="B216:B279" si="100">1+B215</f>
        <v>2</v>
      </c>
      <c r="C216" s="29">
        <f t="shared" si="98"/>
        <v>810529.6</v>
      </c>
      <c r="D216" s="29">
        <f t="shared" ref="D216:D279" si="101">$D$155*$A215</f>
        <v>1421112.1333333333</v>
      </c>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f t="shared" si="99"/>
        <v>2231641.7333333334</v>
      </c>
      <c r="AM216" s="29"/>
      <c r="AN216" s="29"/>
      <c r="AO216" s="29"/>
      <c r="AP216" s="29"/>
      <c r="AQ216" s="29"/>
      <c r="AR216" s="29"/>
      <c r="AS216" s="29"/>
      <c r="AT216" s="33"/>
      <c r="AU216" s="29"/>
      <c r="AV216" s="29"/>
      <c r="AW216" s="29"/>
      <c r="AX216" s="29"/>
      <c r="AY216" s="29"/>
      <c r="AZ216" s="29"/>
      <c r="BA216" s="29"/>
      <c r="BB216" s="29"/>
      <c r="BC216" s="30"/>
      <c r="BD216" s="30"/>
      <c r="BE216" s="29"/>
      <c r="BF216" s="29"/>
      <c r="BG216" s="29"/>
      <c r="BH216" s="29"/>
      <c r="BI216" s="29"/>
      <c r="BJ216" s="29"/>
      <c r="BK216" s="29"/>
      <c r="BL216" s="29"/>
      <c r="BM216" s="29"/>
      <c r="BN216" s="29"/>
      <c r="BO216" s="29"/>
      <c r="BP216" s="29"/>
      <c r="BQ216" s="75"/>
      <c r="BR216" s="75"/>
      <c r="BS216" s="75"/>
      <c r="BT216" s="75"/>
    </row>
    <row r="217" spans="1:72">
      <c r="A217" s="75">
        <f t="shared" si="97"/>
        <v>6.6666666666666666E-2</v>
      </c>
      <c r="B217" s="29">
        <f t="shared" si="100"/>
        <v>3</v>
      </c>
      <c r="C217" s="29">
        <f t="shared" si="98"/>
        <v>810529.6</v>
      </c>
      <c r="D217" s="29">
        <f t="shared" si="101"/>
        <v>2842224.2666666666</v>
      </c>
      <c r="E217" s="29">
        <f t="shared" ref="E217:E280" si="102">$E$155*$A215</f>
        <v>1216695.2333333334</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f t="shared" si="99"/>
        <v>4869449.0999999996</v>
      </c>
      <c r="AM217" s="29"/>
      <c r="AN217" s="29"/>
      <c r="AO217" s="29"/>
      <c r="AP217" s="29"/>
      <c r="AQ217" s="29"/>
      <c r="AR217" s="29"/>
      <c r="AS217" s="29"/>
      <c r="AT217" s="33"/>
      <c r="AU217" s="29"/>
      <c r="AV217" s="29"/>
      <c r="AW217" s="29"/>
      <c r="AX217" s="29"/>
      <c r="AY217" s="29"/>
      <c r="AZ217" s="29"/>
      <c r="BA217" s="29"/>
      <c r="BB217" s="29"/>
      <c r="BC217" s="30"/>
      <c r="BD217" s="30"/>
      <c r="BE217" s="29"/>
      <c r="BF217" s="29"/>
      <c r="BG217" s="29"/>
      <c r="BH217" s="29"/>
      <c r="BI217" s="29"/>
      <c r="BJ217" s="29"/>
      <c r="BK217" s="29"/>
      <c r="BL217" s="29"/>
      <c r="BM217" s="29"/>
      <c r="BN217" s="29"/>
      <c r="BO217" s="29"/>
      <c r="BP217" s="29"/>
      <c r="BQ217" s="75"/>
      <c r="BR217" s="75"/>
      <c r="BS217" s="75"/>
      <c r="BT217" s="75"/>
    </row>
    <row r="218" spans="1:72">
      <c r="A218" s="75">
        <f t="shared" si="97"/>
        <v>6.6666666666666666E-2</v>
      </c>
      <c r="B218" s="29">
        <f t="shared" si="100"/>
        <v>4</v>
      </c>
      <c r="C218" s="29">
        <f t="shared" si="98"/>
        <v>810529.6</v>
      </c>
      <c r="D218" s="29">
        <f t="shared" si="101"/>
        <v>2842224.2666666666</v>
      </c>
      <c r="E218" s="29">
        <f t="shared" si="102"/>
        <v>2433390.4666666668</v>
      </c>
      <c r="F218" s="29">
        <f t="shared" ref="F218:F249" si="103">$F$155*$A215</f>
        <v>1175232.2</v>
      </c>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f t="shared" si="99"/>
        <v>7261376.5333333341</v>
      </c>
      <c r="AM218" s="29"/>
      <c r="AN218" s="29"/>
      <c r="AO218" s="29"/>
      <c r="AP218" s="29"/>
      <c r="AQ218" s="29"/>
      <c r="AR218" s="29"/>
      <c r="AS218" s="29"/>
      <c r="AT218" s="33"/>
      <c r="AU218" s="29"/>
      <c r="AV218" s="29"/>
      <c r="AW218" s="29"/>
      <c r="AX218" s="29"/>
      <c r="AY218" s="29"/>
      <c r="AZ218" s="29"/>
      <c r="BA218" s="29"/>
      <c r="BB218" s="29"/>
      <c r="BC218" s="30"/>
      <c r="BD218" s="30"/>
      <c r="BE218" s="29"/>
      <c r="BF218" s="29"/>
      <c r="BG218" s="29"/>
      <c r="BH218" s="29"/>
      <c r="BI218" s="29"/>
      <c r="BJ218" s="29"/>
      <c r="BK218" s="29"/>
      <c r="BL218" s="29"/>
      <c r="BM218" s="29"/>
      <c r="BN218" s="29"/>
      <c r="BO218" s="29"/>
      <c r="BP218" s="29"/>
      <c r="BQ218" s="75"/>
      <c r="BR218" s="75"/>
      <c r="BS218" s="75"/>
      <c r="BT218" s="75"/>
    </row>
    <row r="219" spans="1:72">
      <c r="A219" s="75">
        <f t="shared" si="97"/>
        <v>6.6666666666666666E-2</v>
      </c>
      <c r="B219" s="29">
        <f t="shared" si="100"/>
        <v>5</v>
      </c>
      <c r="C219" s="29">
        <f t="shared" si="98"/>
        <v>810529.6</v>
      </c>
      <c r="D219" s="29">
        <f t="shared" si="101"/>
        <v>2842224.2666666666</v>
      </c>
      <c r="E219" s="29">
        <f t="shared" si="102"/>
        <v>2433390.4666666668</v>
      </c>
      <c r="F219" s="29">
        <f t="shared" si="103"/>
        <v>2350464.4</v>
      </c>
      <c r="G219" s="29">
        <f t="shared" ref="G219:G282" si="104">$G$155*$A215</f>
        <v>649931.2666666666</v>
      </c>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f t="shared" si="99"/>
        <v>9086540</v>
      </c>
      <c r="AM219" s="29"/>
      <c r="AN219" s="29"/>
      <c r="AO219" s="29"/>
      <c r="AP219" s="29"/>
      <c r="AQ219" s="29"/>
      <c r="AR219" s="29"/>
      <c r="AS219" s="29"/>
      <c r="AT219" s="33"/>
      <c r="AU219" s="29"/>
      <c r="AV219" s="29"/>
      <c r="AW219" s="29"/>
      <c r="AX219" s="29"/>
      <c r="AY219" s="29"/>
      <c r="AZ219" s="29"/>
      <c r="BA219" s="29"/>
      <c r="BB219" s="29"/>
      <c r="BC219" s="30"/>
      <c r="BD219" s="30"/>
      <c r="BE219" s="29"/>
      <c r="BF219" s="29"/>
      <c r="BG219" s="29"/>
      <c r="BH219" s="29"/>
      <c r="BI219" s="29"/>
      <c r="BJ219" s="29"/>
      <c r="BK219" s="29"/>
      <c r="BL219" s="29"/>
      <c r="BM219" s="29"/>
      <c r="BN219" s="29"/>
      <c r="BO219" s="29"/>
      <c r="BP219" s="29"/>
      <c r="BQ219" s="75"/>
      <c r="BR219" s="75"/>
      <c r="BS219" s="75"/>
      <c r="BT219" s="75"/>
    </row>
    <row r="220" spans="1:72">
      <c r="A220" s="75">
        <f t="shared" si="97"/>
        <v>6.6666666666666666E-2</v>
      </c>
      <c r="B220" s="29">
        <f t="shared" si="100"/>
        <v>6</v>
      </c>
      <c r="C220" s="29">
        <f t="shared" si="98"/>
        <v>810529.6</v>
      </c>
      <c r="D220" s="29">
        <f t="shared" si="101"/>
        <v>2842224.2666666666</v>
      </c>
      <c r="E220" s="29">
        <f t="shared" si="102"/>
        <v>2433390.4666666668</v>
      </c>
      <c r="F220" s="29">
        <f t="shared" si="103"/>
        <v>2350464.4</v>
      </c>
      <c r="G220" s="29">
        <f t="shared" si="104"/>
        <v>1299862.5333333332</v>
      </c>
      <c r="H220" s="29">
        <f t="shared" ref="H220:H283" si="105">$H$155*$A215</f>
        <v>650184.4</v>
      </c>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f t="shared" si="99"/>
        <v>10386655.666666668</v>
      </c>
      <c r="AM220" s="29"/>
      <c r="AN220" s="29"/>
      <c r="AO220" s="29"/>
      <c r="AP220" s="29"/>
      <c r="AQ220" s="29"/>
      <c r="AR220" s="29"/>
      <c r="AS220" s="29"/>
      <c r="AT220" s="33"/>
      <c r="AU220" s="29"/>
      <c r="AV220" s="29"/>
      <c r="AW220" s="29"/>
      <c r="AX220" s="29"/>
      <c r="AY220" s="29"/>
      <c r="AZ220" s="29"/>
      <c r="BA220" s="29"/>
      <c r="BB220" s="29"/>
      <c r="BC220" s="30"/>
      <c r="BD220" s="30"/>
      <c r="BE220" s="29"/>
      <c r="BF220" s="29"/>
      <c r="BG220" s="29"/>
      <c r="BH220" s="29"/>
      <c r="BI220" s="29"/>
      <c r="BJ220" s="29"/>
      <c r="BK220" s="29"/>
      <c r="BL220" s="29"/>
      <c r="BM220" s="29"/>
      <c r="BN220" s="29"/>
      <c r="BO220" s="29"/>
      <c r="BP220" s="29"/>
      <c r="BQ220" s="75"/>
      <c r="BR220" s="75"/>
      <c r="BS220" s="75"/>
      <c r="BT220" s="75"/>
    </row>
    <row r="221" spans="1:72">
      <c r="A221" s="75">
        <f t="shared" si="97"/>
        <v>6.6666666666666666E-2</v>
      </c>
      <c r="B221" s="29">
        <f t="shared" si="100"/>
        <v>7</v>
      </c>
      <c r="C221" s="29">
        <f t="shared" si="98"/>
        <v>810529.6</v>
      </c>
      <c r="D221" s="29">
        <f t="shared" si="101"/>
        <v>2842224.2666666666</v>
      </c>
      <c r="E221" s="29">
        <f t="shared" si="102"/>
        <v>2433390.4666666668</v>
      </c>
      <c r="F221" s="29">
        <f t="shared" si="103"/>
        <v>2350464.4</v>
      </c>
      <c r="G221" s="29">
        <f t="shared" si="104"/>
        <v>1299862.5333333332</v>
      </c>
      <c r="H221" s="29">
        <f t="shared" si="105"/>
        <v>1300368.8</v>
      </c>
      <c r="I221" s="29">
        <f t="shared" ref="I221:I284" si="106">$I$155*$A215</f>
        <v>0</v>
      </c>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f t="shared" si="99"/>
        <v>11036840.066666668</v>
      </c>
      <c r="AM221" s="29"/>
      <c r="AN221" s="29"/>
      <c r="AO221" s="29"/>
      <c r="AP221" s="29"/>
      <c r="AQ221" s="29"/>
      <c r="AR221" s="29"/>
      <c r="AS221" s="29"/>
      <c r="AT221" s="33"/>
      <c r="AU221" s="29"/>
      <c r="AV221" s="29"/>
      <c r="AW221" s="29"/>
      <c r="AX221" s="29"/>
      <c r="AY221" s="29"/>
      <c r="AZ221" s="29"/>
      <c r="BA221" s="29"/>
      <c r="BB221" s="29"/>
      <c r="BC221" s="30"/>
      <c r="BD221" s="30"/>
      <c r="BE221" s="29"/>
      <c r="BF221" s="29"/>
      <c r="BG221" s="29"/>
      <c r="BH221" s="29"/>
      <c r="BI221" s="29"/>
      <c r="BJ221" s="29"/>
      <c r="BK221" s="29"/>
      <c r="BL221" s="29"/>
      <c r="BM221" s="29"/>
      <c r="BN221" s="29"/>
      <c r="BO221" s="29"/>
      <c r="BP221" s="29"/>
      <c r="BQ221" s="75"/>
      <c r="BR221" s="75"/>
      <c r="BS221" s="75"/>
      <c r="BT221" s="75"/>
    </row>
    <row r="222" spans="1:72">
      <c r="A222" s="75">
        <f t="shared" si="97"/>
        <v>6.6666666666666666E-2</v>
      </c>
      <c r="B222" s="29">
        <f t="shared" si="100"/>
        <v>8</v>
      </c>
      <c r="C222" s="29">
        <f t="shared" si="98"/>
        <v>810529.6</v>
      </c>
      <c r="D222" s="29">
        <f t="shared" si="101"/>
        <v>2842224.2666666666</v>
      </c>
      <c r="E222" s="29">
        <f t="shared" si="102"/>
        <v>2433390.4666666668</v>
      </c>
      <c r="F222" s="29">
        <f t="shared" si="103"/>
        <v>2350464.4</v>
      </c>
      <c r="G222" s="29">
        <f t="shared" si="104"/>
        <v>1299862.5333333332</v>
      </c>
      <c r="H222" s="29">
        <f t="shared" si="105"/>
        <v>1300368.8</v>
      </c>
      <c r="I222" s="29">
        <f t="shared" si="106"/>
        <v>0</v>
      </c>
      <c r="J222" s="29">
        <f t="shared" ref="J222:J285" si="107">$J$155*$A215</f>
        <v>0</v>
      </c>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f t="shared" si="99"/>
        <v>11036840.066666668</v>
      </c>
      <c r="AM222" s="29"/>
      <c r="AN222" s="29"/>
      <c r="AO222" s="29"/>
      <c r="AP222" s="29"/>
      <c r="AQ222" s="29"/>
      <c r="AR222" s="29"/>
      <c r="AS222" s="29"/>
      <c r="AT222" s="33"/>
      <c r="AU222" s="29"/>
      <c r="AV222" s="29"/>
      <c r="AW222" s="29"/>
      <c r="AX222" s="29"/>
      <c r="AY222" s="29"/>
      <c r="AZ222" s="29"/>
      <c r="BA222" s="29"/>
      <c r="BB222" s="29"/>
      <c r="BC222" s="30"/>
      <c r="BD222" s="30"/>
      <c r="BE222" s="29"/>
      <c r="BF222" s="29"/>
      <c r="BG222" s="29"/>
      <c r="BH222" s="29"/>
      <c r="BI222" s="29"/>
      <c r="BJ222" s="29"/>
      <c r="BK222" s="29"/>
      <c r="BL222" s="29"/>
      <c r="BM222" s="29"/>
      <c r="BN222" s="29"/>
      <c r="BO222" s="29"/>
      <c r="BP222" s="29"/>
      <c r="BQ222" s="75"/>
      <c r="BR222" s="75"/>
      <c r="BS222" s="75"/>
      <c r="BT222" s="75"/>
    </row>
    <row r="223" spans="1:72">
      <c r="A223" s="75">
        <f t="shared" si="97"/>
        <v>6.6666666666666666E-2</v>
      </c>
      <c r="B223" s="29">
        <f t="shared" si="100"/>
        <v>9</v>
      </c>
      <c r="C223" s="29">
        <f t="shared" si="98"/>
        <v>810529.6</v>
      </c>
      <c r="D223" s="29">
        <f t="shared" si="101"/>
        <v>2842224.2666666666</v>
      </c>
      <c r="E223" s="29">
        <f t="shared" si="102"/>
        <v>2433390.4666666668</v>
      </c>
      <c r="F223" s="29">
        <f t="shared" si="103"/>
        <v>2350464.4</v>
      </c>
      <c r="G223" s="29">
        <f t="shared" si="104"/>
        <v>1299862.5333333332</v>
      </c>
      <c r="H223" s="29">
        <f t="shared" si="105"/>
        <v>1300368.8</v>
      </c>
      <c r="I223" s="29">
        <f t="shared" si="106"/>
        <v>0</v>
      </c>
      <c r="J223" s="29">
        <f t="shared" si="107"/>
        <v>0</v>
      </c>
      <c r="K223" s="29">
        <f t="shared" ref="K223:K286" si="108">$K$155*$A215</f>
        <v>0</v>
      </c>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f t="shared" si="99"/>
        <v>11036840.066666668</v>
      </c>
      <c r="AM223" s="29"/>
      <c r="AN223" s="29"/>
      <c r="AO223" s="29"/>
      <c r="AP223" s="29"/>
      <c r="AQ223" s="29"/>
      <c r="AR223" s="29"/>
      <c r="AS223" s="29"/>
      <c r="AT223" s="33"/>
      <c r="AU223" s="29"/>
      <c r="AV223" s="29"/>
      <c r="AW223" s="29"/>
      <c r="AX223" s="29"/>
      <c r="AY223" s="29"/>
      <c r="AZ223" s="29"/>
      <c r="BA223" s="29"/>
      <c r="BB223" s="29"/>
      <c r="BC223" s="30"/>
      <c r="BD223" s="30"/>
      <c r="BE223" s="29"/>
      <c r="BF223" s="29"/>
      <c r="BG223" s="29"/>
      <c r="BH223" s="29"/>
      <c r="BI223" s="29"/>
      <c r="BJ223" s="29"/>
      <c r="BK223" s="29"/>
      <c r="BL223" s="29"/>
      <c r="BM223" s="29"/>
      <c r="BN223" s="29"/>
      <c r="BO223" s="29"/>
      <c r="BP223" s="29"/>
      <c r="BQ223" s="75"/>
      <c r="BR223" s="75"/>
      <c r="BS223" s="75"/>
      <c r="BT223" s="75"/>
    </row>
    <row r="224" spans="1:72">
      <c r="A224" s="75">
        <f t="shared" si="97"/>
        <v>6.6666666666666666E-2</v>
      </c>
      <c r="B224" s="29">
        <f t="shared" si="100"/>
        <v>10</v>
      </c>
      <c r="C224" s="29">
        <f t="shared" si="98"/>
        <v>810529.6</v>
      </c>
      <c r="D224" s="29">
        <f t="shared" si="101"/>
        <v>2842224.2666666666</v>
      </c>
      <c r="E224" s="29">
        <f t="shared" si="102"/>
        <v>2433390.4666666668</v>
      </c>
      <c r="F224" s="29">
        <f t="shared" si="103"/>
        <v>2350464.4</v>
      </c>
      <c r="G224" s="29">
        <f t="shared" si="104"/>
        <v>1299862.5333333332</v>
      </c>
      <c r="H224" s="29">
        <f t="shared" si="105"/>
        <v>1300368.8</v>
      </c>
      <c r="I224" s="29">
        <f t="shared" si="106"/>
        <v>0</v>
      </c>
      <c r="J224" s="29">
        <f t="shared" si="107"/>
        <v>0</v>
      </c>
      <c r="K224" s="29">
        <f t="shared" si="108"/>
        <v>0</v>
      </c>
      <c r="L224" s="29">
        <f t="shared" ref="L224:L287" si="109">$L$155*$A215</f>
        <v>0</v>
      </c>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f t="shared" si="99"/>
        <v>11036840.066666668</v>
      </c>
      <c r="AM224" s="29"/>
      <c r="AN224" s="29"/>
      <c r="AO224" s="29"/>
      <c r="AP224" s="29"/>
      <c r="AQ224" s="29"/>
      <c r="AR224" s="29"/>
      <c r="AS224" s="29"/>
      <c r="AT224" s="33"/>
      <c r="AU224" s="29"/>
      <c r="AV224" s="29"/>
      <c r="AW224" s="29"/>
      <c r="AX224" s="29"/>
      <c r="AY224" s="29"/>
      <c r="AZ224" s="29"/>
      <c r="BA224" s="29"/>
      <c r="BB224" s="29"/>
      <c r="BC224" s="30"/>
      <c r="BD224" s="30"/>
      <c r="BE224" s="29"/>
      <c r="BF224" s="29"/>
      <c r="BG224" s="29"/>
      <c r="BH224" s="29"/>
      <c r="BI224" s="29"/>
      <c r="BJ224" s="29"/>
      <c r="BK224" s="29"/>
      <c r="BL224" s="29"/>
      <c r="BM224" s="29"/>
      <c r="BN224" s="29"/>
      <c r="BO224" s="29"/>
      <c r="BP224" s="29"/>
      <c r="BQ224" s="75"/>
      <c r="BR224" s="75"/>
      <c r="BS224" s="75"/>
      <c r="BT224" s="75"/>
    </row>
    <row r="225" spans="1:72">
      <c r="A225" s="75">
        <f t="shared" si="97"/>
        <v>6.6666666666666666E-2</v>
      </c>
      <c r="B225" s="29">
        <f t="shared" si="100"/>
        <v>11</v>
      </c>
      <c r="C225" s="29">
        <f t="shared" si="98"/>
        <v>810529.6</v>
      </c>
      <c r="D225" s="29">
        <f t="shared" si="101"/>
        <v>2842224.2666666666</v>
      </c>
      <c r="E225" s="29">
        <f t="shared" si="102"/>
        <v>2433390.4666666668</v>
      </c>
      <c r="F225" s="29">
        <f t="shared" si="103"/>
        <v>2350464.4</v>
      </c>
      <c r="G225" s="29">
        <f t="shared" si="104"/>
        <v>1299862.5333333332</v>
      </c>
      <c r="H225" s="29">
        <f t="shared" si="105"/>
        <v>1300368.8</v>
      </c>
      <c r="I225" s="29">
        <f t="shared" si="106"/>
        <v>0</v>
      </c>
      <c r="J225" s="29">
        <f t="shared" si="107"/>
        <v>0</v>
      </c>
      <c r="K225" s="29">
        <f t="shared" si="108"/>
        <v>0</v>
      </c>
      <c r="L225" s="29">
        <f t="shared" si="109"/>
        <v>0</v>
      </c>
      <c r="M225" s="29">
        <f t="shared" ref="M225:M288" si="110">$M$155*$A215</f>
        <v>0</v>
      </c>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f t="shared" si="99"/>
        <v>11036840.066666668</v>
      </c>
      <c r="AM225" s="29"/>
      <c r="AN225" s="29"/>
      <c r="AO225" s="29"/>
      <c r="AP225" s="29"/>
      <c r="AQ225" s="29"/>
      <c r="AR225" s="29"/>
      <c r="AS225" s="29"/>
      <c r="AT225" s="33"/>
      <c r="AU225" s="29"/>
      <c r="AV225" s="29"/>
      <c r="AW225" s="29"/>
      <c r="AX225" s="29"/>
      <c r="AY225" s="29"/>
      <c r="AZ225" s="29"/>
      <c r="BA225" s="29"/>
      <c r="BB225" s="29"/>
      <c r="BC225" s="30"/>
      <c r="BD225" s="30"/>
      <c r="BE225" s="29"/>
      <c r="BF225" s="29"/>
      <c r="BG225" s="29"/>
      <c r="BH225" s="29"/>
      <c r="BI225" s="29"/>
      <c r="BJ225" s="29"/>
      <c r="BK225" s="29"/>
      <c r="BL225" s="29"/>
      <c r="BM225" s="29"/>
      <c r="BN225" s="29"/>
      <c r="BO225" s="29"/>
      <c r="BP225" s="29"/>
      <c r="BQ225" s="75"/>
      <c r="BR225" s="75"/>
      <c r="BS225" s="75"/>
      <c r="BT225" s="75"/>
    </row>
    <row r="226" spans="1:72">
      <c r="A226" s="75">
        <f t="shared" si="97"/>
        <v>6.6666666666666666E-2</v>
      </c>
      <c r="B226" s="29">
        <f t="shared" si="100"/>
        <v>12</v>
      </c>
      <c r="C226" s="29">
        <f t="shared" si="98"/>
        <v>810529.6</v>
      </c>
      <c r="D226" s="29">
        <f t="shared" si="101"/>
        <v>2842224.2666666666</v>
      </c>
      <c r="E226" s="29">
        <f t="shared" si="102"/>
        <v>2433390.4666666668</v>
      </c>
      <c r="F226" s="29">
        <f t="shared" si="103"/>
        <v>2350464.4</v>
      </c>
      <c r="G226" s="29">
        <f t="shared" si="104"/>
        <v>1299862.5333333332</v>
      </c>
      <c r="H226" s="29">
        <f t="shared" si="105"/>
        <v>1300368.8</v>
      </c>
      <c r="I226" s="29">
        <f t="shared" si="106"/>
        <v>0</v>
      </c>
      <c r="J226" s="29">
        <f t="shared" si="107"/>
        <v>0</v>
      </c>
      <c r="K226" s="29">
        <f t="shared" si="108"/>
        <v>0</v>
      </c>
      <c r="L226" s="29">
        <f t="shared" si="109"/>
        <v>0</v>
      </c>
      <c r="M226" s="29">
        <f t="shared" si="110"/>
        <v>0</v>
      </c>
      <c r="N226" s="29">
        <f t="shared" ref="N226:N289" si="111">$N$155*$A215</f>
        <v>0</v>
      </c>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f t="shared" si="99"/>
        <v>11036840.066666668</v>
      </c>
      <c r="AM226" s="29"/>
      <c r="AN226" s="29"/>
      <c r="AO226" s="29"/>
      <c r="AP226" s="29"/>
      <c r="AQ226" s="29"/>
      <c r="AR226" s="29"/>
      <c r="AS226" s="29"/>
      <c r="AT226" s="33"/>
      <c r="AU226" s="29"/>
      <c r="AV226" s="29"/>
      <c r="AW226" s="29"/>
      <c r="AX226" s="29"/>
      <c r="AY226" s="29"/>
      <c r="AZ226" s="29"/>
      <c r="BA226" s="29"/>
      <c r="BB226" s="29"/>
      <c r="BC226" s="30"/>
      <c r="BD226" s="30"/>
      <c r="BE226" s="29"/>
      <c r="BF226" s="29"/>
      <c r="BG226" s="29"/>
      <c r="BH226" s="29"/>
      <c r="BI226" s="29"/>
      <c r="BJ226" s="29"/>
      <c r="BK226" s="29"/>
      <c r="BL226" s="29"/>
      <c r="BM226" s="29"/>
      <c r="BN226" s="29"/>
      <c r="BO226" s="29"/>
      <c r="BP226" s="29"/>
      <c r="BQ226" s="75"/>
      <c r="BR226" s="75"/>
      <c r="BS226" s="75"/>
      <c r="BT226" s="75"/>
    </row>
    <row r="227" spans="1:72">
      <c r="A227" s="75">
        <f t="shared" si="97"/>
        <v>6.6666666666666666E-2</v>
      </c>
      <c r="B227" s="29">
        <f t="shared" si="100"/>
        <v>13</v>
      </c>
      <c r="C227" s="29">
        <f t="shared" si="98"/>
        <v>810529.6</v>
      </c>
      <c r="D227" s="29">
        <f t="shared" si="101"/>
        <v>2842224.2666666666</v>
      </c>
      <c r="E227" s="29">
        <f t="shared" si="102"/>
        <v>2433390.4666666668</v>
      </c>
      <c r="F227" s="29">
        <f t="shared" si="103"/>
        <v>2350464.4</v>
      </c>
      <c r="G227" s="29">
        <f t="shared" si="104"/>
        <v>1299862.5333333332</v>
      </c>
      <c r="H227" s="29">
        <f t="shared" si="105"/>
        <v>1300368.8</v>
      </c>
      <c r="I227" s="29">
        <f t="shared" si="106"/>
        <v>0</v>
      </c>
      <c r="J227" s="29">
        <f t="shared" si="107"/>
        <v>0</v>
      </c>
      <c r="K227" s="29">
        <f t="shared" si="108"/>
        <v>0</v>
      </c>
      <c r="L227" s="29">
        <f t="shared" si="109"/>
        <v>0</v>
      </c>
      <c r="M227" s="29">
        <f t="shared" si="110"/>
        <v>0</v>
      </c>
      <c r="N227" s="29">
        <f t="shared" si="111"/>
        <v>0</v>
      </c>
      <c r="O227" s="29">
        <f t="shared" ref="O227:O290" si="112">$O$155*$A215</f>
        <v>0</v>
      </c>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f t="shared" si="99"/>
        <v>11036840.066666668</v>
      </c>
      <c r="AM227" s="29"/>
      <c r="AN227" s="29"/>
      <c r="AO227" s="29"/>
      <c r="AP227" s="29"/>
      <c r="AQ227" s="29"/>
      <c r="AR227" s="29"/>
      <c r="AS227" s="29"/>
      <c r="AT227" s="33"/>
      <c r="AU227" s="29"/>
      <c r="AV227" s="29"/>
      <c r="AW227" s="29"/>
      <c r="AX227" s="29"/>
      <c r="AY227" s="29"/>
      <c r="AZ227" s="29"/>
      <c r="BA227" s="29"/>
      <c r="BB227" s="29"/>
      <c r="BC227" s="30"/>
      <c r="BD227" s="30"/>
      <c r="BE227" s="29"/>
      <c r="BF227" s="29"/>
      <c r="BG227" s="29"/>
      <c r="BH227" s="29"/>
      <c r="BI227" s="29"/>
      <c r="BJ227" s="29"/>
      <c r="BK227" s="29"/>
      <c r="BL227" s="29"/>
      <c r="BM227" s="29"/>
      <c r="BN227" s="29"/>
      <c r="BO227" s="29"/>
      <c r="BP227" s="29"/>
      <c r="BQ227" s="75"/>
      <c r="BR227" s="75"/>
      <c r="BS227" s="75"/>
      <c r="BT227" s="75"/>
    </row>
    <row r="228" spans="1:72">
      <c r="A228" s="75">
        <f t="shared" si="97"/>
        <v>6.6666666666666666E-2</v>
      </c>
      <c r="B228" s="29">
        <f t="shared" si="100"/>
        <v>14</v>
      </c>
      <c r="C228" s="29">
        <f t="shared" si="98"/>
        <v>810529.6</v>
      </c>
      <c r="D228" s="29">
        <f t="shared" si="101"/>
        <v>2842224.2666666666</v>
      </c>
      <c r="E228" s="29">
        <f t="shared" si="102"/>
        <v>2433390.4666666668</v>
      </c>
      <c r="F228" s="29">
        <f t="shared" si="103"/>
        <v>2350464.4</v>
      </c>
      <c r="G228" s="29">
        <f t="shared" si="104"/>
        <v>1299862.5333333332</v>
      </c>
      <c r="H228" s="29">
        <f t="shared" si="105"/>
        <v>1300368.8</v>
      </c>
      <c r="I228" s="29">
        <f t="shared" si="106"/>
        <v>0</v>
      </c>
      <c r="J228" s="29">
        <f t="shared" si="107"/>
        <v>0</v>
      </c>
      <c r="K228" s="29">
        <f t="shared" si="108"/>
        <v>0</v>
      </c>
      <c r="L228" s="29">
        <f t="shared" si="109"/>
        <v>0</v>
      </c>
      <c r="M228" s="29">
        <f t="shared" si="110"/>
        <v>0</v>
      </c>
      <c r="N228" s="29">
        <f t="shared" si="111"/>
        <v>0</v>
      </c>
      <c r="O228" s="29">
        <f t="shared" si="112"/>
        <v>0</v>
      </c>
      <c r="P228" s="29">
        <f t="shared" ref="P228:P291" si="113">$P$155*$A215</f>
        <v>0</v>
      </c>
      <c r="Q228" s="29"/>
      <c r="R228" s="29"/>
      <c r="S228" s="29"/>
      <c r="T228" s="29"/>
      <c r="U228" s="29"/>
      <c r="V228" s="29"/>
      <c r="W228" s="29"/>
      <c r="X228" s="29"/>
      <c r="Y228" s="29"/>
      <c r="Z228" s="29"/>
      <c r="AA228" s="29"/>
      <c r="AB228" s="29"/>
      <c r="AC228" s="29"/>
      <c r="AD228" s="29"/>
      <c r="AE228" s="29"/>
      <c r="AF228" s="29"/>
      <c r="AG228" s="29"/>
      <c r="AH228" s="29"/>
      <c r="AI228" s="29"/>
      <c r="AJ228" s="29"/>
      <c r="AK228" s="29"/>
      <c r="AL228" s="29">
        <f t="shared" si="99"/>
        <v>11036840.066666668</v>
      </c>
      <c r="AM228" s="29"/>
      <c r="AN228" s="29"/>
      <c r="AO228" s="29"/>
      <c r="AP228" s="29"/>
      <c r="AQ228" s="29"/>
      <c r="AR228" s="29"/>
      <c r="AS228" s="29"/>
      <c r="AT228" s="33"/>
      <c r="AU228" s="29"/>
      <c r="AV228" s="29"/>
      <c r="AW228" s="29"/>
      <c r="AX228" s="29"/>
      <c r="AY228" s="29"/>
      <c r="AZ228" s="29"/>
      <c r="BA228" s="29"/>
      <c r="BB228" s="29"/>
      <c r="BC228" s="30"/>
      <c r="BD228" s="30"/>
      <c r="BE228" s="29"/>
      <c r="BF228" s="29"/>
      <c r="BG228" s="29"/>
      <c r="BH228" s="29"/>
      <c r="BI228" s="29"/>
      <c r="BJ228" s="29"/>
      <c r="BK228" s="29"/>
      <c r="BL228" s="29"/>
      <c r="BM228" s="29"/>
      <c r="BN228" s="29"/>
      <c r="BO228" s="29"/>
      <c r="BP228" s="29"/>
      <c r="BQ228" s="75"/>
      <c r="BR228" s="75"/>
      <c r="BS228" s="75"/>
      <c r="BT228" s="75"/>
    </row>
    <row r="229" spans="1:72">
      <c r="A229" s="75">
        <f t="shared" si="97"/>
        <v>6.6666666666666666E-2</v>
      </c>
      <c r="B229" s="29">
        <f t="shared" si="100"/>
        <v>15</v>
      </c>
      <c r="C229" s="29">
        <f t="shared" si="98"/>
        <v>810529.6</v>
      </c>
      <c r="D229" s="29">
        <f t="shared" si="101"/>
        <v>2842224.2666666666</v>
      </c>
      <c r="E229" s="29">
        <f t="shared" si="102"/>
        <v>2433390.4666666668</v>
      </c>
      <c r="F229" s="29">
        <f t="shared" si="103"/>
        <v>2350464.4</v>
      </c>
      <c r="G229" s="29">
        <f t="shared" si="104"/>
        <v>1299862.5333333332</v>
      </c>
      <c r="H229" s="29">
        <f t="shared" si="105"/>
        <v>1300368.8</v>
      </c>
      <c r="I229" s="29">
        <f t="shared" si="106"/>
        <v>0</v>
      </c>
      <c r="J229" s="29">
        <f t="shared" si="107"/>
        <v>0</v>
      </c>
      <c r="K229" s="29">
        <f t="shared" si="108"/>
        <v>0</v>
      </c>
      <c r="L229" s="29">
        <f t="shared" si="109"/>
        <v>0</v>
      </c>
      <c r="M229" s="29">
        <f t="shared" si="110"/>
        <v>0</v>
      </c>
      <c r="N229" s="29">
        <f t="shared" si="111"/>
        <v>0</v>
      </c>
      <c r="O229" s="29">
        <f t="shared" si="112"/>
        <v>0</v>
      </c>
      <c r="P229" s="29">
        <f t="shared" si="113"/>
        <v>0</v>
      </c>
      <c r="Q229" s="29">
        <f t="shared" ref="Q229:Q292" si="114">$Q$155*$A215</f>
        <v>0</v>
      </c>
      <c r="R229" s="29"/>
      <c r="S229" s="29"/>
      <c r="T229" s="29"/>
      <c r="U229" s="29"/>
      <c r="V229" s="29"/>
      <c r="W229" s="29"/>
      <c r="X229" s="29"/>
      <c r="Y229" s="29"/>
      <c r="Z229" s="29"/>
      <c r="AA229" s="29"/>
      <c r="AB229" s="29"/>
      <c r="AC229" s="29"/>
      <c r="AD229" s="29"/>
      <c r="AE229" s="29"/>
      <c r="AF229" s="29"/>
      <c r="AG229" s="29"/>
      <c r="AH229" s="29"/>
      <c r="AI229" s="29"/>
      <c r="AJ229" s="29"/>
      <c r="AK229" s="29"/>
      <c r="AL229" s="29">
        <f t="shared" si="99"/>
        <v>11036840.066666668</v>
      </c>
      <c r="AM229" s="29"/>
      <c r="AN229" s="29"/>
      <c r="AO229" s="29"/>
      <c r="AP229" s="29"/>
      <c r="AQ229" s="29"/>
      <c r="AR229" s="29"/>
      <c r="AS229" s="29"/>
      <c r="AT229" s="33"/>
      <c r="AU229" s="29"/>
      <c r="AV229" s="29"/>
      <c r="AW229" s="29"/>
      <c r="AX229" s="29"/>
      <c r="AY229" s="29"/>
      <c r="AZ229" s="29"/>
      <c r="BA229" s="29"/>
      <c r="BB229" s="29"/>
      <c r="BC229" s="30"/>
      <c r="BD229" s="30"/>
      <c r="BE229" s="29"/>
      <c r="BF229" s="29"/>
      <c r="BG229" s="29"/>
      <c r="BH229" s="29"/>
      <c r="BI229" s="29"/>
      <c r="BJ229" s="29"/>
      <c r="BK229" s="29"/>
      <c r="BL229" s="29"/>
      <c r="BM229" s="29"/>
      <c r="BN229" s="29"/>
      <c r="BO229" s="29"/>
      <c r="BP229" s="29"/>
      <c r="BQ229" s="75"/>
      <c r="BR229" s="75"/>
      <c r="BS229" s="75"/>
      <c r="BT229" s="75"/>
    </row>
    <row r="230" spans="1:72">
      <c r="A230" s="75">
        <f t="shared" si="97"/>
        <v>3.3333333333333333E-2</v>
      </c>
      <c r="B230" s="29">
        <f t="shared" si="100"/>
        <v>16</v>
      </c>
      <c r="C230" s="29">
        <f t="shared" si="98"/>
        <v>405264.8</v>
      </c>
      <c r="D230" s="29">
        <f t="shared" si="101"/>
        <v>2842224.2666666666</v>
      </c>
      <c r="E230" s="29">
        <f t="shared" si="102"/>
        <v>2433390.4666666668</v>
      </c>
      <c r="F230" s="29">
        <f t="shared" si="103"/>
        <v>2350464.4</v>
      </c>
      <c r="G230" s="29">
        <f t="shared" si="104"/>
        <v>1299862.5333333332</v>
      </c>
      <c r="H230" s="29">
        <f t="shared" si="105"/>
        <v>1300368.8</v>
      </c>
      <c r="I230" s="29">
        <f t="shared" si="106"/>
        <v>0</v>
      </c>
      <c r="J230" s="29">
        <f t="shared" si="107"/>
        <v>0</v>
      </c>
      <c r="K230" s="29">
        <f t="shared" si="108"/>
        <v>0</v>
      </c>
      <c r="L230" s="29">
        <f t="shared" si="109"/>
        <v>0</v>
      </c>
      <c r="M230" s="29">
        <f t="shared" si="110"/>
        <v>0</v>
      </c>
      <c r="N230" s="29">
        <f t="shared" si="111"/>
        <v>0</v>
      </c>
      <c r="O230" s="29">
        <f t="shared" si="112"/>
        <v>0</v>
      </c>
      <c r="P230" s="29">
        <f t="shared" si="113"/>
        <v>0</v>
      </c>
      <c r="Q230" s="29">
        <f t="shared" si="114"/>
        <v>0</v>
      </c>
      <c r="R230" s="29">
        <f t="shared" ref="R230:R293" si="115">$R$155*$A215</f>
        <v>0</v>
      </c>
      <c r="S230" s="29"/>
      <c r="T230" s="29"/>
      <c r="U230" s="29"/>
      <c r="V230" s="29"/>
      <c r="W230" s="29"/>
      <c r="X230" s="29"/>
      <c r="Y230" s="29"/>
      <c r="Z230" s="29"/>
      <c r="AA230" s="29"/>
      <c r="AB230" s="29"/>
      <c r="AC230" s="29"/>
      <c r="AD230" s="29"/>
      <c r="AE230" s="29"/>
      <c r="AF230" s="29"/>
      <c r="AG230" s="29"/>
      <c r="AH230" s="29"/>
      <c r="AI230" s="29"/>
      <c r="AJ230" s="29"/>
      <c r="AK230" s="29"/>
      <c r="AL230" s="29">
        <f t="shared" si="99"/>
        <v>10631575.266666668</v>
      </c>
      <c r="AM230" s="29"/>
      <c r="AN230" s="29"/>
      <c r="AO230" s="29"/>
      <c r="AP230" s="29"/>
      <c r="AQ230" s="29"/>
      <c r="AR230" s="29"/>
      <c r="AS230" s="29"/>
      <c r="AT230" s="33"/>
      <c r="AU230" s="29"/>
      <c r="AV230" s="29"/>
      <c r="AW230" s="29"/>
      <c r="AX230" s="29"/>
      <c r="AY230" s="29"/>
      <c r="AZ230" s="29"/>
      <c r="BA230" s="29"/>
      <c r="BB230" s="29"/>
      <c r="BC230" s="30"/>
      <c r="BD230" s="30"/>
      <c r="BE230" s="29"/>
      <c r="BF230" s="29"/>
      <c r="BG230" s="29"/>
      <c r="BH230" s="29"/>
      <c r="BI230" s="29"/>
      <c r="BJ230" s="29"/>
      <c r="BK230" s="29"/>
      <c r="BL230" s="29"/>
      <c r="BM230" s="29"/>
      <c r="BN230" s="29"/>
      <c r="BO230" s="29"/>
      <c r="BP230" s="29"/>
      <c r="BQ230" s="75"/>
      <c r="BR230" s="75"/>
      <c r="BS230" s="75"/>
      <c r="BT230" s="75"/>
    </row>
    <row r="231" spans="1:72">
      <c r="A231" s="75">
        <f t="shared" si="97"/>
        <v>0</v>
      </c>
      <c r="B231" s="29">
        <f t="shared" si="100"/>
        <v>17</v>
      </c>
      <c r="C231" s="29">
        <f t="shared" si="98"/>
        <v>0</v>
      </c>
      <c r="D231" s="29">
        <f t="shared" si="101"/>
        <v>1421112.1333333333</v>
      </c>
      <c r="E231" s="29">
        <f t="shared" si="102"/>
        <v>2433390.4666666668</v>
      </c>
      <c r="F231" s="29">
        <f t="shared" si="103"/>
        <v>2350464.4</v>
      </c>
      <c r="G231" s="29">
        <f t="shared" si="104"/>
        <v>1299862.5333333332</v>
      </c>
      <c r="H231" s="29">
        <f t="shared" si="105"/>
        <v>1300368.8</v>
      </c>
      <c r="I231" s="29">
        <f t="shared" si="106"/>
        <v>0</v>
      </c>
      <c r="J231" s="29">
        <f t="shared" si="107"/>
        <v>0</v>
      </c>
      <c r="K231" s="29">
        <f t="shared" si="108"/>
        <v>0</v>
      </c>
      <c r="L231" s="29">
        <f t="shared" si="109"/>
        <v>0</v>
      </c>
      <c r="M231" s="29">
        <f t="shared" si="110"/>
        <v>0</v>
      </c>
      <c r="N231" s="29">
        <f t="shared" si="111"/>
        <v>0</v>
      </c>
      <c r="O231" s="29">
        <f t="shared" si="112"/>
        <v>0</v>
      </c>
      <c r="P231" s="29">
        <f t="shared" si="113"/>
        <v>0</v>
      </c>
      <c r="Q231" s="29">
        <f t="shared" si="114"/>
        <v>0</v>
      </c>
      <c r="R231" s="29">
        <f t="shared" si="115"/>
        <v>0</v>
      </c>
      <c r="S231" s="29">
        <f t="shared" ref="S231:S294" si="116">$S$155*$A215</f>
        <v>0</v>
      </c>
      <c r="T231" s="29"/>
      <c r="U231" s="29"/>
      <c r="V231" s="29"/>
      <c r="W231" s="29"/>
      <c r="X231" s="29"/>
      <c r="Y231" s="29"/>
      <c r="Z231" s="29"/>
      <c r="AA231" s="29"/>
      <c r="AB231" s="29"/>
      <c r="AC231" s="29"/>
      <c r="AD231" s="29"/>
      <c r="AE231" s="29"/>
      <c r="AF231" s="29"/>
      <c r="AG231" s="29"/>
      <c r="AH231" s="29"/>
      <c r="AI231" s="29"/>
      <c r="AJ231" s="29"/>
      <c r="AK231" s="29"/>
      <c r="AL231" s="29">
        <f t="shared" si="99"/>
        <v>8805198.333333334</v>
      </c>
      <c r="AM231" s="29"/>
      <c r="AN231" s="29"/>
      <c r="AO231" s="29"/>
      <c r="AP231" s="29"/>
      <c r="AQ231" s="29"/>
      <c r="AR231" s="29"/>
      <c r="AS231" s="29"/>
      <c r="AT231" s="33"/>
      <c r="AU231" s="29"/>
      <c r="AV231" s="29"/>
      <c r="AW231" s="29"/>
      <c r="AX231" s="29"/>
      <c r="AY231" s="29"/>
      <c r="AZ231" s="29"/>
      <c r="BA231" s="29"/>
      <c r="BB231" s="29"/>
      <c r="BC231" s="30"/>
      <c r="BD231" s="30"/>
      <c r="BE231" s="29"/>
      <c r="BF231" s="29"/>
      <c r="BG231" s="29"/>
      <c r="BH231" s="29"/>
      <c r="BI231" s="29"/>
      <c r="BJ231" s="29"/>
      <c r="BK231" s="29"/>
      <c r="BL231" s="29"/>
      <c r="BM231" s="29"/>
      <c r="BN231" s="29"/>
      <c r="BO231" s="29"/>
      <c r="BP231" s="29"/>
      <c r="BQ231" s="75"/>
      <c r="BR231" s="75"/>
      <c r="BS231" s="75"/>
      <c r="BT231" s="75"/>
    </row>
    <row r="232" spans="1:72">
      <c r="A232" s="75">
        <f t="shared" si="97"/>
        <v>0</v>
      </c>
      <c r="B232" s="29">
        <f t="shared" si="100"/>
        <v>18</v>
      </c>
      <c r="C232" s="29">
        <f t="shared" si="98"/>
        <v>0</v>
      </c>
      <c r="D232" s="29">
        <f t="shared" si="101"/>
        <v>0</v>
      </c>
      <c r="E232" s="29">
        <f t="shared" si="102"/>
        <v>1216695.2333333334</v>
      </c>
      <c r="F232" s="29">
        <f t="shared" si="103"/>
        <v>2350464.4</v>
      </c>
      <c r="G232" s="29">
        <f t="shared" si="104"/>
        <v>1299862.5333333332</v>
      </c>
      <c r="H232" s="29">
        <f t="shared" si="105"/>
        <v>1300368.8</v>
      </c>
      <c r="I232" s="29">
        <f t="shared" si="106"/>
        <v>0</v>
      </c>
      <c r="J232" s="29">
        <f t="shared" si="107"/>
        <v>0</v>
      </c>
      <c r="K232" s="29">
        <f t="shared" si="108"/>
        <v>0</v>
      </c>
      <c r="L232" s="29">
        <f t="shared" si="109"/>
        <v>0</v>
      </c>
      <c r="M232" s="29">
        <f t="shared" si="110"/>
        <v>0</v>
      </c>
      <c r="N232" s="29">
        <f t="shared" si="111"/>
        <v>0</v>
      </c>
      <c r="O232" s="29">
        <f t="shared" si="112"/>
        <v>0</v>
      </c>
      <c r="P232" s="29">
        <f t="shared" si="113"/>
        <v>0</v>
      </c>
      <c r="Q232" s="29">
        <f t="shared" si="114"/>
        <v>0</v>
      </c>
      <c r="R232" s="29">
        <f t="shared" si="115"/>
        <v>0</v>
      </c>
      <c r="S232" s="29">
        <f t="shared" si="116"/>
        <v>0</v>
      </c>
      <c r="T232" s="29">
        <f t="shared" ref="T232:T294" si="117">$T$155*$A215</f>
        <v>0</v>
      </c>
      <c r="U232" s="29"/>
      <c r="V232" s="29"/>
      <c r="W232" s="29"/>
      <c r="X232" s="29"/>
      <c r="Y232" s="29"/>
      <c r="Z232" s="29"/>
      <c r="AA232" s="29"/>
      <c r="AB232" s="29"/>
      <c r="AC232" s="29"/>
      <c r="AD232" s="29"/>
      <c r="AE232" s="29"/>
      <c r="AF232" s="29"/>
      <c r="AG232" s="29"/>
      <c r="AH232" s="29"/>
      <c r="AI232" s="29"/>
      <c r="AJ232" s="29"/>
      <c r="AK232" s="29"/>
      <c r="AL232" s="29">
        <f t="shared" si="99"/>
        <v>6167390.9666666659</v>
      </c>
      <c r="AM232" s="29"/>
      <c r="AN232" s="29"/>
      <c r="AO232" s="29"/>
      <c r="AP232" s="29"/>
      <c r="AQ232" s="29"/>
      <c r="AR232" s="29"/>
      <c r="AS232" s="29"/>
      <c r="AT232" s="33"/>
      <c r="AU232" s="29"/>
      <c r="AV232" s="29"/>
      <c r="AW232" s="29"/>
      <c r="AX232" s="29"/>
      <c r="AY232" s="29"/>
      <c r="AZ232" s="29"/>
      <c r="BA232" s="29"/>
      <c r="BB232" s="29"/>
      <c r="BC232" s="30"/>
      <c r="BD232" s="30"/>
      <c r="BE232" s="29"/>
      <c r="BF232" s="29"/>
      <c r="BG232" s="29"/>
      <c r="BH232" s="29"/>
      <c r="BI232" s="29"/>
      <c r="BJ232" s="29"/>
      <c r="BK232" s="29"/>
      <c r="BL232" s="29"/>
      <c r="BM232" s="29"/>
      <c r="BN232" s="29"/>
      <c r="BO232" s="29"/>
      <c r="BP232" s="29"/>
      <c r="BQ232" s="75"/>
      <c r="BR232" s="75"/>
      <c r="BS232" s="75"/>
      <c r="BT232" s="75"/>
    </row>
    <row r="233" spans="1:72">
      <c r="A233" s="75">
        <f t="shared" si="97"/>
        <v>0</v>
      </c>
      <c r="B233" s="29">
        <f t="shared" si="100"/>
        <v>19</v>
      </c>
      <c r="C233" s="29">
        <f t="shared" si="98"/>
        <v>0</v>
      </c>
      <c r="D233" s="29">
        <f t="shared" si="101"/>
        <v>0</v>
      </c>
      <c r="E233" s="29">
        <f t="shared" si="102"/>
        <v>0</v>
      </c>
      <c r="F233" s="29">
        <f t="shared" si="103"/>
        <v>1175232.2</v>
      </c>
      <c r="G233" s="29">
        <f t="shared" si="104"/>
        <v>1299862.5333333332</v>
      </c>
      <c r="H233" s="29">
        <f t="shared" si="105"/>
        <v>1300368.8</v>
      </c>
      <c r="I233" s="29">
        <f t="shared" si="106"/>
        <v>0</v>
      </c>
      <c r="J233" s="29">
        <f t="shared" si="107"/>
        <v>0</v>
      </c>
      <c r="K233" s="29">
        <f t="shared" si="108"/>
        <v>0</v>
      </c>
      <c r="L233" s="29">
        <f t="shared" si="109"/>
        <v>0</v>
      </c>
      <c r="M233" s="29">
        <f t="shared" si="110"/>
        <v>0</v>
      </c>
      <c r="N233" s="29">
        <f t="shared" si="111"/>
        <v>0</v>
      </c>
      <c r="O233" s="29">
        <f t="shared" si="112"/>
        <v>0</v>
      </c>
      <c r="P233" s="29">
        <f t="shared" si="113"/>
        <v>0</v>
      </c>
      <c r="Q233" s="29">
        <f t="shared" si="114"/>
        <v>0</v>
      </c>
      <c r="R233" s="29">
        <f t="shared" si="115"/>
        <v>0</v>
      </c>
      <c r="S233" s="29">
        <f t="shared" si="116"/>
        <v>0</v>
      </c>
      <c r="T233" s="29">
        <f t="shared" si="117"/>
        <v>0</v>
      </c>
      <c r="U233" s="29">
        <f t="shared" ref="U233:U294" si="118">$U$155*$A215</f>
        <v>0</v>
      </c>
      <c r="V233" s="29"/>
      <c r="W233" s="29"/>
      <c r="X233" s="29"/>
      <c r="Y233" s="29"/>
      <c r="Z233" s="29"/>
      <c r="AA233" s="29"/>
      <c r="AB233" s="29"/>
      <c r="AC233" s="29"/>
      <c r="AD233" s="29"/>
      <c r="AE233" s="29"/>
      <c r="AF233" s="29"/>
      <c r="AG233" s="29"/>
      <c r="AH233" s="29"/>
      <c r="AI233" s="29"/>
      <c r="AJ233" s="29"/>
      <c r="AK233" s="29"/>
      <c r="AL233" s="29">
        <f t="shared" si="99"/>
        <v>3775463.5333333332</v>
      </c>
      <c r="AM233" s="29"/>
      <c r="AN233" s="29"/>
      <c r="AO233" s="29"/>
      <c r="AP233" s="29"/>
      <c r="AQ233" s="29"/>
      <c r="AR233" s="29"/>
      <c r="AS233" s="29"/>
      <c r="AT233" s="33"/>
      <c r="AU233" s="29"/>
      <c r="AV233" s="29"/>
      <c r="AW233" s="29"/>
      <c r="AX233" s="29"/>
      <c r="AY233" s="29"/>
      <c r="AZ233" s="29"/>
      <c r="BA233" s="29"/>
      <c r="BB233" s="29"/>
      <c r="BC233" s="30"/>
      <c r="BD233" s="30"/>
      <c r="BE233" s="29"/>
      <c r="BF233" s="29"/>
      <c r="BG233" s="29"/>
      <c r="BH233" s="29"/>
      <c r="BI233" s="29"/>
      <c r="BJ233" s="29"/>
      <c r="BK233" s="29"/>
      <c r="BL233" s="29"/>
      <c r="BM233" s="29"/>
      <c r="BN233" s="29"/>
      <c r="BO233" s="29"/>
      <c r="BP233" s="29"/>
      <c r="BQ233" s="75"/>
      <c r="BR233" s="75"/>
      <c r="BS233" s="75"/>
      <c r="BT233" s="75"/>
    </row>
    <row r="234" spans="1:72">
      <c r="A234" s="75">
        <f t="shared" si="97"/>
        <v>0</v>
      </c>
      <c r="B234" s="29">
        <f t="shared" si="100"/>
        <v>20</v>
      </c>
      <c r="C234" s="29">
        <f t="shared" si="98"/>
        <v>0</v>
      </c>
      <c r="D234" s="29">
        <f t="shared" si="101"/>
        <v>0</v>
      </c>
      <c r="E234" s="29">
        <f t="shared" si="102"/>
        <v>0</v>
      </c>
      <c r="F234" s="29">
        <f t="shared" si="103"/>
        <v>0</v>
      </c>
      <c r="G234" s="29">
        <f t="shared" si="104"/>
        <v>649931.2666666666</v>
      </c>
      <c r="H234" s="29">
        <f t="shared" si="105"/>
        <v>1300368.8</v>
      </c>
      <c r="I234" s="29">
        <f t="shared" si="106"/>
        <v>0</v>
      </c>
      <c r="J234" s="29">
        <f t="shared" si="107"/>
        <v>0</v>
      </c>
      <c r="K234" s="29">
        <f t="shared" si="108"/>
        <v>0</v>
      </c>
      <c r="L234" s="29">
        <f t="shared" si="109"/>
        <v>0</v>
      </c>
      <c r="M234" s="29">
        <f t="shared" si="110"/>
        <v>0</v>
      </c>
      <c r="N234" s="29">
        <f t="shared" si="111"/>
        <v>0</v>
      </c>
      <c r="O234" s="29">
        <f t="shared" si="112"/>
        <v>0</v>
      </c>
      <c r="P234" s="29">
        <f t="shared" si="113"/>
        <v>0</v>
      </c>
      <c r="Q234" s="29">
        <f t="shared" si="114"/>
        <v>0</v>
      </c>
      <c r="R234" s="29">
        <f t="shared" si="115"/>
        <v>0</v>
      </c>
      <c r="S234" s="29">
        <f t="shared" si="116"/>
        <v>0</v>
      </c>
      <c r="T234" s="29">
        <f t="shared" si="117"/>
        <v>0</v>
      </c>
      <c r="U234" s="29">
        <f t="shared" si="118"/>
        <v>0</v>
      </c>
      <c r="V234" s="29">
        <f t="shared" ref="V234:V294" si="119">$V$155*$A215</f>
        <v>0</v>
      </c>
      <c r="W234" s="29"/>
      <c r="X234" s="29"/>
      <c r="Y234" s="29"/>
      <c r="Z234" s="29"/>
      <c r="AA234" s="29"/>
      <c r="AB234" s="29"/>
      <c r="AC234" s="29"/>
      <c r="AD234" s="29"/>
      <c r="AE234" s="29"/>
      <c r="AF234" s="29"/>
      <c r="AG234" s="29"/>
      <c r="AH234" s="29"/>
      <c r="AI234" s="29"/>
      <c r="AJ234" s="29"/>
      <c r="AK234" s="29"/>
      <c r="AL234" s="29">
        <f t="shared" si="99"/>
        <v>1950300.0666666667</v>
      </c>
      <c r="AM234" s="29"/>
      <c r="AN234" s="29"/>
      <c r="AO234" s="29"/>
      <c r="AP234" s="29"/>
      <c r="AQ234" s="29"/>
      <c r="AR234" s="29"/>
      <c r="AS234" s="29"/>
      <c r="AT234" s="33"/>
      <c r="AU234" s="29"/>
      <c r="AV234" s="29"/>
      <c r="AW234" s="29"/>
      <c r="AX234" s="29"/>
      <c r="AY234" s="29"/>
      <c r="AZ234" s="29"/>
      <c r="BA234" s="29"/>
      <c r="BB234" s="29"/>
      <c r="BC234" s="30"/>
      <c r="BD234" s="30"/>
      <c r="BE234" s="29"/>
      <c r="BF234" s="29"/>
      <c r="BG234" s="29"/>
      <c r="BH234" s="29"/>
      <c r="BI234" s="29"/>
      <c r="BJ234" s="29"/>
      <c r="BK234" s="29"/>
      <c r="BL234" s="29"/>
      <c r="BM234" s="29"/>
      <c r="BN234" s="29"/>
      <c r="BO234" s="29"/>
      <c r="BP234" s="29"/>
      <c r="BQ234" s="75"/>
      <c r="BR234" s="75"/>
      <c r="BS234" s="75"/>
      <c r="BT234" s="75"/>
    </row>
    <row r="235" spans="1:72">
      <c r="A235" s="75">
        <f t="shared" si="97"/>
        <v>0</v>
      </c>
      <c r="B235" s="29">
        <f t="shared" si="100"/>
        <v>21</v>
      </c>
      <c r="C235" s="29">
        <f t="shared" si="98"/>
        <v>0</v>
      </c>
      <c r="D235" s="29">
        <f t="shared" si="101"/>
        <v>0</v>
      </c>
      <c r="E235" s="29">
        <f t="shared" si="102"/>
        <v>0</v>
      </c>
      <c r="F235" s="29">
        <f t="shared" si="103"/>
        <v>0</v>
      </c>
      <c r="G235" s="29">
        <f t="shared" si="104"/>
        <v>0</v>
      </c>
      <c r="H235" s="29">
        <f t="shared" si="105"/>
        <v>650184.4</v>
      </c>
      <c r="I235" s="29">
        <f t="shared" si="106"/>
        <v>0</v>
      </c>
      <c r="J235" s="29">
        <f t="shared" si="107"/>
        <v>0</v>
      </c>
      <c r="K235" s="29">
        <f t="shared" si="108"/>
        <v>0</v>
      </c>
      <c r="L235" s="29">
        <f t="shared" si="109"/>
        <v>0</v>
      </c>
      <c r="M235" s="29">
        <f t="shared" si="110"/>
        <v>0</v>
      </c>
      <c r="N235" s="29">
        <f t="shared" si="111"/>
        <v>0</v>
      </c>
      <c r="O235" s="29">
        <f t="shared" si="112"/>
        <v>0</v>
      </c>
      <c r="P235" s="29">
        <f t="shared" si="113"/>
        <v>0</v>
      </c>
      <c r="Q235" s="29">
        <f t="shared" si="114"/>
        <v>0</v>
      </c>
      <c r="R235" s="29">
        <f t="shared" si="115"/>
        <v>0</v>
      </c>
      <c r="S235" s="29">
        <f t="shared" si="116"/>
        <v>0</v>
      </c>
      <c r="T235" s="29">
        <f t="shared" si="117"/>
        <v>0</v>
      </c>
      <c r="U235" s="29">
        <f t="shared" si="118"/>
        <v>0</v>
      </c>
      <c r="V235" s="29">
        <f t="shared" si="119"/>
        <v>0</v>
      </c>
      <c r="W235" s="29"/>
      <c r="X235" s="29"/>
      <c r="Y235" s="29"/>
      <c r="Z235" s="29"/>
      <c r="AA235" s="29"/>
      <c r="AB235" s="29"/>
      <c r="AC235" s="29"/>
      <c r="AD235" s="29"/>
      <c r="AE235" s="29"/>
      <c r="AF235" s="29"/>
      <c r="AG235" s="29"/>
      <c r="AH235" s="29"/>
      <c r="AI235" s="29"/>
      <c r="AJ235" s="29"/>
      <c r="AK235" s="29"/>
      <c r="AL235" s="29">
        <f t="shared" si="99"/>
        <v>650184.4</v>
      </c>
      <c r="AM235" s="29"/>
      <c r="AN235" s="29"/>
      <c r="AO235" s="29"/>
      <c r="AP235" s="29"/>
      <c r="AQ235" s="29"/>
      <c r="AR235" s="29"/>
      <c r="AS235" s="29"/>
      <c r="AT235" s="33"/>
      <c r="AU235" s="29"/>
      <c r="AV235" s="29"/>
      <c r="AW235" s="29"/>
      <c r="AX235" s="29"/>
      <c r="AY235" s="29"/>
      <c r="AZ235" s="29"/>
      <c r="BA235" s="29"/>
      <c r="BB235" s="29"/>
      <c r="BC235" s="30"/>
      <c r="BD235" s="30"/>
      <c r="BE235" s="29"/>
      <c r="BF235" s="29"/>
      <c r="BG235" s="29"/>
      <c r="BH235" s="29"/>
      <c r="BI235" s="29"/>
      <c r="BJ235" s="29"/>
      <c r="BK235" s="29"/>
      <c r="BL235" s="29"/>
      <c r="BM235" s="29"/>
      <c r="BN235" s="29"/>
      <c r="BO235" s="29"/>
      <c r="BP235" s="29"/>
      <c r="BQ235" s="75"/>
      <c r="BR235" s="75"/>
      <c r="BS235" s="75"/>
      <c r="BT235" s="75"/>
    </row>
    <row r="236" spans="1:72">
      <c r="A236" s="75">
        <f t="shared" si="97"/>
        <v>0</v>
      </c>
      <c r="B236" s="29">
        <f t="shared" si="100"/>
        <v>22</v>
      </c>
      <c r="C236" s="29">
        <f t="shared" si="98"/>
        <v>0</v>
      </c>
      <c r="D236" s="29">
        <f t="shared" si="101"/>
        <v>0</v>
      </c>
      <c r="E236" s="29">
        <f t="shared" si="102"/>
        <v>0</v>
      </c>
      <c r="F236" s="29">
        <f t="shared" si="103"/>
        <v>0</v>
      </c>
      <c r="G236" s="29">
        <f t="shared" si="104"/>
        <v>0</v>
      </c>
      <c r="H236" s="29">
        <f t="shared" si="105"/>
        <v>0</v>
      </c>
      <c r="I236" s="29">
        <f t="shared" si="106"/>
        <v>0</v>
      </c>
      <c r="J236" s="29">
        <f t="shared" si="107"/>
        <v>0</v>
      </c>
      <c r="K236" s="29">
        <f t="shared" si="108"/>
        <v>0</v>
      </c>
      <c r="L236" s="29">
        <f t="shared" si="109"/>
        <v>0</v>
      </c>
      <c r="M236" s="29">
        <f t="shared" si="110"/>
        <v>0</v>
      </c>
      <c r="N236" s="29">
        <f t="shared" si="111"/>
        <v>0</v>
      </c>
      <c r="O236" s="29">
        <f t="shared" si="112"/>
        <v>0</v>
      </c>
      <c r="P236" s="29">
        <f t="shared" si="113"/>
        <v>0</v>
      </c>
      <c r="Q236" s="29">
        <f t="shared" si="114"/>
        <v>0</v>
      </c>
      <c r="R236" s="29">
        <f t="shared" si="115"/>
        <v>0</v>
      </c>
      <c r="S236" s="29">
        <f t="shared" si="116"/>
        <v>0</v>
      </c>
      <c r="T236" s="29">
        <f t="shared" si="117"/>
        <v>0</v>
      </c>
      <c r="U236" s="29">
        <f t="shared" si="118"/>
        <v>0</v>
      </c>
      <c r="V236" s="29">
        <f t="shared" si="119"/>
        <v>0</v>
      </c>
      <c r="W236" s="29"/>
      <c r="X236" s="29"/>
      <c r="Y236" s="29"/>
      <c r="Z236" s="29"/>
      <c r="AA236" s="29"/>
      <c r="AB236" s="29"/>
      <c r="AC236" s="29"/>
      <c r="AD236" s="29"/>
      <c r="AE236" s="29"/>
      <c r="AF236" s="29"/>
      <c r="AG236" s="29"/>
      <c r="AH236" s="29"/>
      <c r="AI236" s="29"/>
      <c r="AJ236" s="29"/>
      <c r="AK236" s="29"/>
      <c r="AL236" s="29">
        <f t="shared" si="99"/>
        <v>0</v>
      </c>
      <c r="AM236" s="29"/>
      <c r="AN236" s="29"/>
      <c r="AO236" s="29"/>
      <c r="AP236" s="29"/>
      <c r="AQ236" s="29"/>
      <c r="AR236" s="29"/>
      <c r="AS236" s="29"/>
      <c r="AT236" s="33"/>
      <c r="AU236" s="29"/>
      <c r="AV236" s="29"/>
      <c r="AW236" s="29"/>
      <c r="AX236" s="29"/>
      <c r="AY236" s="29"/>
      <c r="AZ236" s="29"/>
      <c r="BA236" s="29"/>
      <c r="BB236" s="29"/>
      <c r="BC236" s="30"/>
      <c r="BD236" s="30"/>
      <c r="BE236" s="29"/>
      <c r="BF236" s="29"/>
      <c r="BG236" s="29"/>
      <c r="BH236" s="29"/>
      <c r="BI236" s="29"/>
      <c r="BJ236" s="29"/>
      <c r="BK236" s="29"/>
      <c r="BL236" s="29"/>
      <c r="BM236" s="29"/>
      <c r="BN236" s="29"/>
      <c r="BO236" s="29"/>
      <c r="BP236" s="29"/>
      <c r="BQ236" s="75"/>
      <c r="BR236" s="75"/>
      <c r="BS236" s="75"/>
      <c r="BT236" s="75"/>
    </row>
    <row r="237" spans="1:72">
      <c r="A237" s="75">
        <f t="shared" si="97"/>
        <v>0</v>
      </c>
      <c r="B237" s="29">
        <f t="shared" si="100"/>
        <v>23</v>
      </c>
      <c r="C237" s="29">
        <f t="shared" si="98"/>
        <v>0</v>
      </c>
      <c r="D237" s="29">
        <f t="shared" si="101"/>
        <v>0</v>
      </c>
      <c r="E237" s="29">
        <f t="shared" si="102"/>
        <v>0</v>
      </c>
      <c r="F237" s="29">
        <f t="shared" si="103"/>
        <v>0</v>
      </c>
      <c r="G237" s="29">
        <f t="shared" si="104"/>
        <v>0</v>
      </c>
      <c r="H237" s="29">
        <f t="shared" si="105"/>
        <v>0</v>
      </c>
      <c r="I237" s="29">
        <f t="shared" si="106"/>
        <v>0</v>
      </c>
      <c r="J237" s="29">
        <f t="shared" si="107"/>
        <v>0</v>
      </c>
      <c r="K237" s="29">
        <f t="shared" si="108"/>
        <v>0</v>
      </c>
      <c r="L237" s="29">
        <f t="shared" si="109"/>
        <v>0</v>
      </c>
      <c r="M237" s="29">
        <f t="shared" si="110"/>
        <v>0</v>
      </c>
      <c r="N237" s="29">
        <f t="shared" si="111"/>
        <v>0</v>
      </c>
      <c r="O237" s="29">
        <f t="shared" si="112"/>
        <v>0</v>
      </c>
      <c r="P237" s="29">
        <f t="shared" si="113"/>
        <v>0</v>
      </c>
      <c r="Q237" s="29">
        <f t="shared" si="114"/>
        <v>0</v>
      </c>
      <c r="R237" s="29">
        <f t="shared" si="115"/>
        <v>0</v>
      </c>
      <c r="S237" s="29">
        <f t="shared" si="116"/>
        <v>0</v>
      </c>
      <c r="T237" s="29">
        <f t="shared" si="117"/>
        <v>0</v>
      </c>
      <c r="U237" s="29">
        <f t="shared" si="118"/>
        <v>0</v>
      </c>
      <c r="V237" s="29">
        <f t="shared" si="119"/>
        <v>0</v>
      </c>
      <c r="W237" s="29"/>
      <c r="X237" s="29"/>
      <c r="Y237" s="29"/>
      <c r="Z237" s="29"/>
      <c r="AA237" s="29"/>
      <c r="AB237" s="29"/>
      <c r="AC237" s="29"/>
      <c r="AD237" s="29"/>
      <c r="AE237" s="29"/>
      <c r="AF237" s="29"/>
      <c r="AG237" s="29"/>
      <c r="AH237" s="29"/>
      <c r="AI237" s="29"/>
      <c r="AJ237" s="29"/>
      <c r="AK237" s="29"/>
      <c r="AL237" s="29">
        <f t="shared" si="99"/>
        <v>0</v>
      </c>
      <c r="AM237" s="29"/>
      <c r="AN237" s="29"/>
      <c r="AO237" s="29"/>
      <c r="AP237" s="29"/>
      <c r="AQ237" s="29"/>
      <c r="AR237" s="29"/>
      <c r="AS237" s="29"/>
      <c r="AT237" s="33"/>
      <c r="AU237" s="29"/>
      <c r="AV237" s="29"/>
      <c r="AW237" s="29"/>
      <c r="AX237" s="29"/>
      <c r="AY237" s="29"/>
      <c r="AZ237" s="29"/>
      <c r="BA237" s="29"/>
      <c r="BB237" s="29"/>
      <c r="BC237" s="30"/>
      <c r="BD237" s="30"/>
      <c r="BE237" s="29"/>
      <c r="BF237" s="29"/>
      <c r="BG237" s="29"/>
      <c r="BH237" s="29"/>
      <c r="BI237" s="29"/>
      <c r="BJ237" s="29"/>
      <c r="BK237" s="29"/>
      <c r="BL237" s="29"/>
      <c r="BM237" s="29"/>
      <c r="BN237" s="29"/>
      <c r="BO237" s="29"/>
      <c r="BP237" s="29"/>
      <c r="BQ237" s="75"/>
      <c r="BR237" s="75"/>
      <c r="BS237" s="75"/>
      <c r="BT237" s="75"/>
    </row>
    <row r="238" spans="1:72">
      <c r="A238" s="75">
        <f t="shared" si="97"/>
        <v>0</v>
      </c>
      <c r="B238" s="29">
        <f t="shared" si="100"/>
        <v>24</v>
      </c>
      <c r="C238" s="29">
        <f t="shared" si="98"/>
        <v>0</v>
      </c>
      <c r="D238" s="29">
        <f t="shared" si="101"/>
        <v>0</v>
      </c>
      <c r="E238" s="29">
        <f t="shared" si="102"/>
        <v>0</v>
      </c>
      <c r="F238" s="29">
        <f t="shared" si="103"/>
        <v>0</v>
      </c>
      <c r="G238" s="29">
        <f t="shared" si="104"/>
        <v>0</v>
      </c>
      <c r="H238" s="29">
        <f t="shared" si="105"/>
        <v>0</v>
      </c>
      <c r="I238" s="29">
        <f t="shared" si="106"/>
        <v>0</v>
      </c>
      <c r="J238" s="29">
        <f t="shared" si="107"/>
        <v>0</v>
      </c>
      <c r="K238" s="29">
        <f t="shared" si="108"/>
        <v>0</v>
      </c>
      <c r="L238" s="29">
        <f t="shared" si="109"/>
        <v>0</v>
      </c>
      <c r="M238" s="29">
        <f t="shared" si="110"/>
        <v>0</v>
      </c>
      <c r="N238" s="29">
        <f t="shared" si="111"/>
        <v>0</v>
      </c>
      <c r="O238" s="29">
        <f t="shared" si="112"/>
        <v>0</v>
      </c>
      <c r="P238" s="29">
        <f t="shared" si="113"/>
        <v>0</v>
      </c>
      <c r="Q238" s="29">
        <f t="shared" si="114"/>
        <v>0</v>
      </c>
      <c r="R238" s="29">
        <f t="shared" si="115"/>
        <v>0</v>
      </c>
      <c r="S238" s="29">
        <f t="shared" si="116"/>
        <v>0</v>
      </c>
      <c r="T238" s="29">
        <f t="shared" si="117"/>
        <v>0</v>
      </c>
      <c r="U238" s="29">
        <f t="shared" si="118"/>
        <v>0</v>
      </c>
      <c r="V238" s="29">
        <f t="shared" si="119"/>
        <v>0</v>
      </c>
      <c r="W238" s="29"/>
      <c r="X238" s="29"/>
      <c r="Y238" s="29"/>
      <c r="Z238" s="29"/>
      <c r="AA238" s="29"/>
      <c r="AB238" s="29"/>
      <c r="AC238" s="29"/>
      <c r="AD238" s="29"/>
      <c r="AE238" s="29"/>
      <c r="AF238" s="29"/>
      <c r="AG238" s="29"/>
      <c r="AH238" s="29"/>
      <c r="AI238" s="29"/>
      <c r="AJ238" s="29"/>
      <c r="AK238" s="29"/>
      <c r="AL238" s="29">
        <f t="shared" si="99"/>
        <v>0</v>
      </c>
      <c r="AM238" s="29"/>
      <c r="AN238" s="29"/>
      <c r="AO238" s="29"/>
      <c r="AP238" s="29"/>
      <c r="AQ238" s="29"/>
      <c r="AR238" s="29"/>
      <c r="AS238" s="29"/>
      <c r="AT238" s="33"/>
      <c r="AU238" s="29"/>
      <c r="AV238" s="29"/>
      <c r="AW238" s="29"/>
      <c r="AX238" s="29"/>
      <c r="AY238" s="29"/>
      <c r="AZ238" s="29"/>
      <c r="BA238" s="29"/>
      <c r="BB238" s="29"/>
      <c r="BC238" s="30"/>
      <c r="BD238" s="30"/>
      <c r="BE238" s="29"/>
      <c r="BF238" s="29"/>
      <c r="BG238" s="29"/>
      <c r="BH238" s="29"/>
      <c r="BI238" s="29"/>
      <c r="BJ238" s="29"/>
      <c r="BK238" s="29"/>
      <c r="BL238" s="29"/>
      <c r="BM238" s="29"/>
      <c r="BN238" s="29"/>
      <c r="BO238" s="29"/>
      <c r="BP238" s="29"/>
      <c r="BQ238" s="75"/>
      <c r="BR238" s="75"/>
      <c r="BS238" s="75"/>
      <c r="BT238" s="75"/>
    </row>
    <row r="239" spans="1:72">
      <c r="A239" s="75">
        <f t="shared" si="97"/>
        <v>0</v>
      </c>
      <c r="B239" s="29">
        <f t="shared" si="100"/>
        <v>25</v>
      </c>
      <c r="C239" s="29">
        <f t="shared" si="98"/>
        <v>0</v>
      </c>
      <c r="D239" s="29">
        <f t="shared" si="101"/>
        <v>0</v>
      </c>
      <c r="E239" s="29">
        <f t="shared" si="102"/>
        <v>0</v>
      </c>
      <c r="F239" s="29">
        <f t="shared" si="103"/>
        <v>0</v>
      </c>
      <c r="G239" s="29">
        <f t="shared" si="104"/>
        <v>0</v>
      </c>
      <c r="H239" s="29">
        <f t="shared" si="105"/>
        <v>0</v>
      </c>
      <c r="I239" s="29">
        <f t="shared" si="106"/>
        <v>0</v>
      </c>
      <c r="J239" s="29">
        <f t="shared" si="107"/>
        <v>0</v>
      </c>
      <c r="K239" s="29">
        <f t="shared" si="108"/>
        <v>0</v>
      </c>
      <c r="L239" s="29">
        <f t="shared" si="109"/>
        <v>0</v>
      </c>
      <c r="M239" s="29">
        <f t="shared" si="110"/>
        <v>0</v>
      </c>
      <c r="N239" s="29">
        <f t="shared" si="111"/>
        <v>0</v>
      </c>
      <c r="O239" s="29">
        <f t="shared" si="112"/>
        <v>0</v>
      </c>
      <c r="P239" s="29">
        <f t="shared" si="113"/>
        <v>0</v>
      </c>
      <c r="Q239" s="29">
        <f t="shared" si="114"/>
        <v>0</v>
      </c>
      <c r="R239" s="29">
        <f t="shared" si="115"/>
        <v>0</v>
      </c>
      <c r="S239" s="29">
        <f t="shared" si="116"/>
        <v>0</v>
      </c>
      <c r="T239" s="29">
        <f t="shared" si="117"/>
        <v>0</v>
      </c>
      <c r="U239" s="29">
        <f t="shared" si="118"/>
        <v>0</v>
      </c>
      <c r="V239" s="29">
        <f t="shared" si="119"/>
        <v>0</v>
      </c>
      <c r="W239" s="29"/>
      <c r="X239" s="29"/>
      <c r="Y239" s="29"/>
      <c r="Z239" s="29"/>
      <c r="AA239" s="29"/>
      <c r="AB239" s="29"/>
      <c r="AC239" s="29"/>
      <c r="AD239" s="29"/>
      <c r="AE239" s="29"/>
      <c r="AF239" s="29"/>
      <c r="AG239" s="29"/>
      <c r="AH239" s="29"/>
      <c r="AI239" s="29"/>
      <c r="AJ239" s="29"/>
      <c r="AK239" s="29"/>
      <c r="AL239" s="29">
        <f t="shared" si="99"/>
        <v>0</v>
      </c>
      <c r="AM239" s="29"/>
      <c r="AN239" s="29"/>
      <c r="AO239" s="29"/>
      <c r="AP239" s="29"/>
      <c r="AQ239" s="29"/>
      <c r="AR239" s="29"/>
      <c r="AS239" s="29"/>
      <c r="AT239" s="33"/>
      <c r="AU239" s="29"/>
      <c r="AV239" s="29"/>
      <c r="AW239" s="29"/>
      <c r="AX239" s="29"/>
      <c r="AY239" s="29"/>
      <c r="AZ239" s="29"/>
      <c r="BA239" s="29"/>
      <c r="BB239" s="29"/>
      <c r="BC239" s="30"/>
      <c r="BD239" s="30"/>
      <c r="BE239" s="29"/>
      <c r="BF239" s="29"/>
      <c r="BG239" s="29"/>
      <c r="BH239" s="29"/>
      <c r="BI239" s="29"/>
      <c r="BJ239" s="29"/>
      <c r="BK239" s="29"/>
      <c r="BL239" s="29"/>
      <c r="BM239" s="29"/>
      <c r="BN239" s="29"/>
      <c r="BO239" s="29"/>
      <c r="BP239" s="29"/>
      <c r="BQ239" s="75"/>
      <c r="BR239" s="75"/>
      <c r="BS239" s="75"/>
      <c r="BT239" s="75"/>
    </row>
    <row r="240" spans="1:72">
      <c r="A240" s="75">
        <f t="shared" si="97"/>
        <v>0</v>
      </c>
      <c r="B240" s="29">
        <f t="shared" si="100"/>
        <v>26</v>
      </c>
      <c r="C240" s="29">
        <f t="shared" si="98"/>
        <v>0</v>
      </c>
      <c r="D240" s="29">
        <f t="shared" si="101"/>
        <v>0</v>
      </c>
      <c r="E240" s="29">
        <f t="shared" si="102"/>
        <v>0</v>
      </c>
      <c r="F240" s="29">
        <f t="shared" si="103"/>
        <v>0</v>
      </c>
      <c r="G240" s="29">
        <f t="shared" si="104"/>
        <v>0</v>
      </c>
      <c r="H240" s="29">
        <f t="shared" si="105"/>
        <v>0</v>
      </c>
      <c r="I240" s="29">
        <f t="shared" si="106"/>
        <v>0</v>
      </c>
      <c r="J240" s="29">
        <f t="shared" si="107"/>
        <v>0</v>
      </c>
      <c r="K240" s="29">
        <f t="shared" si="108"/>
        <v>0</v>
      </c>
      <c r="L240" s="29">
        <f t="shared" si="109"/>
        <v>0</v>
      </c>
      <c r="M240" s="29">
        <f t="shared" si="110"/>
        <v>0</v>
      </c>
      <c r="N240" s="29">
        <f t="shared" si="111"/>
        <v>0</v>
      </c>
      <c r="O240" s="29">
        <f t="shared" si="112"/>
        <v>0</v>
      </c>
      <c r="P240" s="29">
        <f t="shared" si="113"/>
        <v>0</v>
      </c>
      <c r="Q240" s="29">
        <f t="shared" si="114"/>
        <v>0</v>
      </c>
      <c r="R240" s="29">
        <f t="shared" si="115"/>
        <v>0</v>
      </c>
      <c r="S240" s="29">
        <f t="shared" si="116"/>
        <v>0</v>
      </c>
      <c r="T240" s="29">
        <f t="shared" si="117"/>
        <v>0</v>
      </c>
      <c r="U240" s="29">
        <f t="shared" si="118"/>
        <v>0</v>
      </c>
      <c r="V240" s="29">
        <f t="shared" si="119"/>
        <v>0</v>
      </c>
      <c r="W240" s="29"/>
      <c r="X240" s="29"/>
      <c r="Y240" s="29"/>
      <c r="Z240" s="29"/>
      <c r="AA240" s="29"/>
      <c r="AB240" s="29"/>
      <c r="AC240" s="29"/>
      <c r="AD240" s="29"/>
      <c r="AE240" s="29"/>
      <c r="AF240" s="29"/>
      <c r="AG240" s="29"/>
      <c r="AH240" s="29"/>
      <c r="AI240" s="29"/>
      <c r="AJ240" s="29"/>
      <c r="AK240" s="29"/>
      <c r="AL240" s="29">
        <f t="shared" si="99"/>
        <v>0</v>
      </c>
      <c r="AM240" s="29"/>
      <c r="AN240" s="29"/>
      <c r="AO240" s="29"/>
      <c r="AP240" s="29"/>
      <c r="AQ240" s="29"/>
      <c r="AR240" s="29"/>
      <c r="AS240" s="29"/>
      <c r="AT240" s="33"/>
      <c r="AU240" s="29"/>
      <c r="AV240" s="29"/>
      <c r="AW240" s="29"/>
      <c r="AX240" s="29"/>
      <c r="AY240" s="29"/>
      <c r="AZ240" s="29"/>
      <c r="BA240" s="29"/>
      <c r="BB240" s="29"/>
      <c r="BC240" s="30"/>
      <c r="BD240" s="30"/>
      <c r="BE240" s="29"/>
      <c r="BF240" s="29"/>
      <c r="BG240" s="29"/>
      <c r="BH240" s="29"/>
      <c r="BI240" s="29"/>
      <c r="BJ240" s="29"/>
      <c r="BK240" s="29"/>
      <c r="BL240" s="29"/>
      <c r="BM240" s="29"/>
      <c r="BN240" s="29"/>
      <c r="BO240" s="29"/>
      <c r="BP240" s="29"/>
      <c r="BQ240" s="75"/>
      <c r="BR240" s="75"/>
      <c r="BS240" s="75"/>
      <c r="BT240" s="75"/>
    </row>
    <row r="241" spans="1:72">
      <c r="A241" s="75">
        <f t="shared" si="97"/>
        <v>0</v>
      </c>
      <c r="B241" s="29">
        <f t="shared" si="100"/>
        <v>27</v>
      </c>
      <c r="C241" s="29">
        <f t="shared" si="98"/>
        <v>0</v>
      </c>
      <c r="D241" s="29">
        <f t="shared" si="101"/>
        <v>0</v>
      </c>
      <c r="E241" s="29">
        <f t="shared" si="102"/>
        <v>0</v>
      </c>
      <c r="F241" s="29">
        <f t="shared" si="103"/>
        <v>0</v>
      </c>
      <c r="G241" s="29">
        <f t="shared" si="104"/>
        <v>0</v>
      </c>
      <c r="H241" s="29">
        <f t="shared" si="105"/>
        <v>0</v>
      </c>
      <c r="I241" s="29">
        <f t="shared" si="106"/>
        <v>0</v>
      </c>
      <c r="J241" s="29">
        <f t="shared" si="107"/>
        <v>0</v>
      </c>
      <c r="K241" s="29">
        <f t="shared" si="108"/>
        <v>0</v>
      </c>
      <c r="L241" s="29">
        <f t="shared" si="109"/>
        <v>0</v>
      </c>
      <c r="M241" s="29">
        <f t="shared" si="110"/>
        <v>0</v>
      </c>
      <c r="N241" s="29">
        <f t="shared" si="111"/>
        <v>0</v>
      </c>
      <c r="O241" s="29">
        <f t="shared" si="112"/>
        <v>0</v>
      </c>
      <c r="P241" s="29">
        <f t="shared" si="113"/>
        <v>0</v>
      </c>
      <c r="Q241" s="29">
        <f t="shared" si="114"/>
        <v>0</v>
      </c>
      <c r="R241" s="29">
        <f t="shared" si="115"/>
        <v>0</v>
      </c>
      <c r="S241" s="29">
        <f t="shared" si="116"/>
        <v>0</v>
      </c>
      <c r="T241" s="29">
        <f t="shared" si="117"/>
        <v>0</v>
      </c>
      <c r="U241" s="29">
        <f t="shared" si="118"/>
        <v>0</v>
      </c>
      <c r="V241" s="29">
        <f t="shared" si="119"/>
        <v>0</v>
      </c>
      <c r="W241" s="29"/>
      <c r="X241" s="29"/>
      <c r="Y241" s="29"/>
      <c r="Z241" s="29"/>
      <c r="AA241" s="29"/>
      <c r="AB241" s="29"/>
      <c r="AC241" s="29"/>
      <c r="AD241" s="29"/>
      <c r="AE241" s="29"/>
      <c r="AF241" s="29"/>
      <c r="AG241" s="29"/>
      <c r="AH241" s="29"/>
      <c r="AI241" s="29"/>
      <c r="AJ241" s="29"/>
      <c r="AK241" s="29"/>
      <c r="AL241" s="29">
        <f t="shared" si="99"/>
        <v>0</v>
      </c>
      <c r="AM241" s="29"/>
      <c r="AN241" s="29"/>
      <c r="AO241" s="29"/>
      <c r="AP241" s="29"/>
      <c r="AQ241" s="29"/>
      <c r="AR241" s="29"/>
      <c r="AS241" s="29"/>
      <c r="AT241" s="33"/>
      <c r="AU241" s="29"/>
      <c r="AV241" s="29"/>
      <c r="AW241" s="29"/>
      <c r="AX241" s="29"/>
      <c r="AY241" s="29"/>
      <c r="AZ241" s="29"/>
      <c r="BA241" s="29"/>
      <c r="BB241" s="29"/>
      <c r="BC241" s="30"/>
      <c r="BD241" s="30"/>
      <c r="BE241" s="29"/>
      <c r="BF241" s="29"/>
      <c r="BG241" s="29"/>
      <c r="BH241" s="29"/>
      <c r="BI241" s="29"/>
      <c r="BJ241" s="29"/>
      <c r="BK241" s="29"/>
      <c r="BL241" s="29"/>
      <c r="BM241" s="29"/>
      <c r="BN241" s="29"/>
      <c r="BO241" s="29"/>
      <c r="BP241" s="29"/>
      <c r="BQ241" s="29"/>
      <c r="BR241" s="29"/>
      <c r="BS241" s="29"/>
      <c r="BT241" s="29"/>
    </row>
    <row r="242" spans="1:72">
      <c r="A242" s="75">
        <f t="shared" si="97"/>
        <v>0</v>
      </c>
      <c r="B242" s="29">
        <f t="shared" si="100"/>
        <v>28</v>
      </c>
      <c r="C242" s="29">
        <f t="shared" si="98"/>
        <v>0</v>
      </c>
      <c r="D242" s="29">
        <f t="shared" si="101"/>
        <v>0</v>
      </c>
      <c r="E242" s="29">
        <f t="shared" si="102"/>
        <v>0</v>
      </c>
      <c r="F242" s="29">
        <f t="shared" si="103"/>
        <v>0</v>
      </c>
      <c r="G242" s="29">
        <f t="shared" si="104"/>
        <v>0</v>
      </c>
      <c r="H242" s="29">
        <f t="shared" si="105"/>
        <v>0</v>
      </c>
      <c r="I242" s="29">
        <f t="shared" si="106"/>
        <v>0</v>
      </c>
      <c r="J242" s="29">
        <f t="shared" si="107"/>
        <v>0</v>
      </c>
      <c r="K242" s="29">
        <f t="shared" si="108"/>
        <v>0</v>
      </c>
      <c r="L242" s="29">
        <f t="shared" si="109"/>
        <v>0</v>
      </c>
      <c r="M242" s="29">
        <f t="shared" si="110"/>
        <v>0</v>
      </c>
      <c r="N242" s="29">
        <f t="shared" si="111"/>
        <v>0</v>
      </c>
      <c r="O242" s="29">
        <f t="shared" si="112"/>
        <v>0</v>
      </c>
      <c r="P242" s="29">
        <f t="shared" si="113"/>
        <v>0</v>
      </c>
      <c r="Q242" s="29">
        <f t="shared" si="114"/>
        <v>0</v>
      </c>
      <c r="R242" s="29">
        <f t="shared" si="115"/>
        <v>0</v>
      </c>
      <c r="S242" s="29">
        <f t="shared" si="116"/>
        <v>0</v>
      </c>
      <c r="T242" s="29">
        <f t="shared" si="117"/>
        <v>0</v>
      </c>
      <c r="U242" s="29">
        <f t="shared" si="118"/>
        <v>0</v>
      </c>
      <c r="V242" s="29">
        <f t="shared" si="119"/>
        <v>0</v>
      </c>
      <c r="W242" s="29"/>
      <c r="X242" s="29"/>
      <c r="Y242" s="29"/>
      <c r="Z242" s="29"/>
      <c r="AA242" s="29"/>
      <c r="AB242" s="29"/>
      <c r="AC242" s="29"/>
      <c r="AD242" s="29"/>
      <c r="AE242" s="29"/>
      <c r="AF242" s="29"/>
      <c r="AG242" s="29"/>
      <c r="AH242" s="29"/>
      <c r="AI242" s="29"/>
      <c r="AJ242" s="29"/>
      <c r="AK242" s="29"/>
      <c r="AL242" s="29">
        <f t="shared" si="99"/>
        <v>0</v>
      </c>
      <c r="AM242" s="29"/>
      <c r="AN242" s="29"/>
      <c r="AO242" s="29"/>
      <c r="AP242" s="29"/>
      <c r="AQ242" s="29"/>
      <c r="AR242" s="29"/>
      <c r="AS242" s="29"/>
      <c r="AT242" s="33"/>
      <c r="AU242" s="29"/>
      <c r="AV242" s="29"/>
      <c r="AW242" s="29"/>
      <c r="AX242" s="29"/>
      <c r="AY242" s="29"/>
      <c r="AZ242" s="29"/>
      <c r="BA242" s="29"/>
      <c r="BB242" s="29"/>
      <c r="BC242" s="30"/>
      <c r="BD242" s="30"/>
      <c r="BE242" s="29"/>
      <c r="BF242" s="29"/>
      <c r="BG242" s="29"/>
      <c r="BH242" s="29"/>
      <c r="BI242" s="29"/>
      <c r="BJ242" s="29"/>
      <c r="BK242" s="29"/>
      <c r="BL242" s="29"/>
      <c r="BM242" s="29"/>
      <c r="BN242" s="29"/>
      <c r="BO242" s="29"/>
      <c r="BP242" s="29"/>
      <c r="BQ242" s="29"/>
      <c r="BR242" s="29"/>
      <c r="BS242" s="29"/>
      <c r="BT242" s="29"/>
    </row>
    <row r="243" spans="1:72">
      <c r="A243" s="75">
        <f t="shared" si="97"/>
        <v>0</v>
      </c>
      <c r="B243" s="29">
        <f t="shared" si="100"/>
        <v>29</v>
      </c>
      <c r="C243" s="29">
        <f t="shared" si="98"/>
        <v>0</v>
      </c>
      <c r="D243" s="29">
        <f t="shared" si="101"/>
        <v>0</v>
      </c>
      <c r="E243" s="29">
        <f t="shared" si="102"/>
        <v>0</v>
      </c>
      <c r="F243" s="29">
        <f t="shared" si="103"/>
        <v>0</v>
      </c>
      <c r="G243" s="29">
        <f t="shared" si="104"/>
        <v>0</v>
      </c>
      <c r="H243" s="29">
        <f t="shared" si="105"/>
        <v>0</v>
      </c>
      <c r="I243" s="29">
        <f t="shared" si="106"/>
        <v>0</v>
      </c>
      <c r="J243" s="29">
        <f t="shared" si="107"/>
        <v>0</v>
      </c>
      <c r="K243" s="29">
        <f t="shared" si="108"/>
        <v>0</v>
      </c>
      <c r="L243" s="29">
        <f t="shared" si="109"/>
        <v>0</v>
      </c>
      <c r="M243" s="29">
        <f t="shared" si="110"/>
        <v>0</v>
      </c>
      <c r="N243" s="29">
        <f t="shared" si="111"/>
        <v>0</v>
      </c>
      <c r="O243" s="29">
        <f t="shared" si="112"/>
        <v>0</v>
      </c>
      <c r="P243" s="29">
        <f t="shared" si="113"/>
        <v>0</v>
      </c>
      <c r="Q243" s="29">
        <f t="shared" si="114"/>
        <v>0</v>
      </c>
      <c r="R243" s="29">
        <f t="shared" si="115"/>
        <v>0</v>
      </c>
      <c r="S243" s="29">
        <f t="shared" si="116"/>
        <v>0</v>
      </c>
      <c r="T243" s="29">
        <f t="shared" si="117"/>
        <v>0</v>
      </c>
      <c r="U243" s="29">
        <f t="shared" si="118"/>
        <v>0</v>
      </c>
      <c r="V243" s="29">
        <f t="shared" si="119"/>
        <v>0</v>
      </c>
      <c r="W243" s="29"/>
      <c r="X243" s="29"/>
      <c r="Y243" s="29"/>
      <c r="Z243" s="29"/>
      <c r="AA243" s="29"/>
      <c r="AB243" s="29"/>
      <c r="AC243" s="29"/>
      <c r="AD243" s="29"/>
      <c r="AE243" s="29"/>
      <c r="AF243" s="29"/>
      <c r="AG243" s="29"/>
      <c r="AH243" s="29"/>
      <c r="AI243" s="29"/>
      <c r="AJ243" s="29"/>
      <c r="AK243" s="29"/>
      <c r="AL243" s="29">
        <f t="shared" si="99"/>
        <v>0</v>
      </c>
      <c r="AM243" s="29"/>
      <c r="AN243" s="29"/>
      <c r="AO243" s="29"/>
      <c r="AP243" s="29"/>
      <c r="AQ243" s="29"/>
      <c r="AR243" s="29"/>
      <c r="AS243" s="29"/>
      <c r="AT243" s="33"/>
      <c r="AU243" s="29"/>
      <c r="AV243" s="29"/>
      <c r="AW243" s="29"/>
      <c r="AX243" s="29"/>
      <c r="AY243" s="29"/>
      <c r="AZ243" s="29"/>
      <c r="BA243" s="29"/>
      <c r="BB243" s="29"/>
      <c r="BC243" s="30"/>
      <c r="BD243" s="30"/>
      <c r="BE243" s="29"/>
      <c r="BF243" s="29"/>
      <c r="BG243" s="29"/>
      <c r="BH243" s="29"/>
      <c r="BI243" s="29"/>
      <c r="BJ243" s="29"/>
      <c r="BK243" s="29"/>
      <c r="BL243" s="29"/>
      <c r="BM243" s="29"/>
      <c r="BN243" s="29"/>
      <c r="BO243" s="29"/>
      <c r="BP243" s="29"/>
      <c r="BQ243" s="29"/>
      <c r="BR243" s="29"/>
      <c r="BS243" s="29"/>
      <c r="BT243" s="29"/>
    </row>
    <row r="244" spans="1:72">
      <c r="A244" s="75">
        <f t="shared" si="97"/>
        <v>0</v>
      </c>
      <c r="B244" s="29">
        <f t="shared" si="100"/>
        <v>30</v>
      </c>
      <c r="C244" s="29">
        <f t="shared" si="98"/>
        <v>0</v>
      </c>
      <c r="D244" s="29">
        <f t="shared" si="101"/>
        <v>0</v>
      </c>
      <c r="E244" s="29">
        <f t="shared" si="102"/>
        <v>0</v>
      </c>
      <c r="F244" s="29">
        <f t="shared" si="103"/>
        <v>0</v>
      </c>
      <c r="G244" s="29">
        <f t="shared" si="104"/>
        <v>0</v>
      </c>
      <c r="H244" s="29">
        <f t="shared" si="105"/>
        <v>0</v>
      </c>
      <c r="I244" s="29">
        <f t="shared" si="106"/>
        <v>0</v>
      </c>
      <c r="J244" s="29">
        <f t="shared" si="107"/>
        <v>0</v>
      </c>
      <c r="K244" s="29">
        <f t="shared" si="108"/>
        <v>0</v>
      </c>
      <c r="L244" s="29">
        <f t="shared" si="109"/>
        <v>0</v>
      </c>
      <c r="M244" s="29">
        <f t="shared" si="110"/>
        <v>0</v>
      </c>
      <c r="N244" s="29">
        <f t="shared" si="111"/>
        <v>0</v>
      </c>
      <c r="O244" s="29">
        <f t="shared" si="112"/>
        <v>0</v>
      </c>
      <c r="P244" s="29">
        <f t="shared" si="113"/>
        <v>0</v>
      </c>
      <c r="Q244" s="29">
        <f t="shared" si="114"/>
        <v>0</v>
      </c>
      <c r="R244" s="29">
        <f t="shared" si="115"/>
        <v>0</v>
      </c>
      <c r="S244" s="29">
        <f t="shared" si="116"/>
        <v>0</v>
      </c>
      <c r="T244" s="29">
        <f t="shared" si="117"/>
        <v>0</v>
      </c>
      <c r="U244" s="29">
        <f t="shared" si="118"/>
        <v>0</v>
      </c>
      <c r="V244" s="29">
        <f t="shared" si="119"/>
        <v>0</v>
      </c>
      <c r="W244" s="29"/>
      <c r="X244" s="29"/>
      <c r="Y244" s="29"/>
      <c r="Z244" s="29"/>
      <c r="AA244" s="29"/>
      <c r="AB244" s="29"/>
      <c r="AC244" s="29"/>
      <c r="AD244" s="29"/>
      <c r="AE244" s="29"/>
      <c r="AF244" s="29"/>
      <c r="AG244" s="29"/>
      <c r="AH244" s="29"/>
      <c r="AI244" s="29"/>
      <c r="AJ244" s="29"/>
      <c r="AK244" s="29"/>
      <c r="AL244" s="29">
        <f t="shared" si="99"/>
        <v>0</v>
      </c>
      <c r="AM244" s="29"/>
      <c r="AN244" s="29"/>
      <c r="AO244" s="29"/>
      <c r="AP244" s="29"/>
      <c r="AQ244" s="29"/>
      <c r="AR244" s="29"/>
      <c r="AS244" s="29"/>
      <c r="AT244" s="33"/>
      <c r="AU244" s="29"/>
      <c r="AV244" s="29"/>
      <c r="AW244" s="29"/>
      <c r="AX244" s="29"/>
      <c r="AY244" s="29"/>
      <c r="AZ244" s="29"/>
      <c r="BA244" s="29"/>
      <c r="BB244" s="29"/>
      <c r="BC244" s="30"/>
      <c r="BD244" s="30"/>
      <c r="BE244" s="29"/>
      <c r="BF244" s="29"/>
      <c r="BG244" s="29"/>
      <c r="BH244" s="29"/>
      <c r="BI244" s="29"/>
      <c r="BJ244" s="29"/>
      <c r="BK244" s="29"/>
      <c r="BL244" s="29"/>
      <c r="BM244" s="29"/>
      <c r="BN244" s="29"/>
      <c r="BO244" s="29"/>
      <c r="BP244" s="29"/>
      <c r="BQ244" s="29"/>
      <c r="BR244" s="29"/>
      <c r="BS244" s="29"/>
      <c r="BT244" s="29"/>
    </row>
    <row r="245" spans="1:72">
      <c r="A245" s="75">
        <f t="shared" si="97"/>
        <v>0</v>
      </c>
      <c r="B245" s="29">
        <f t="shared" si="100"/>
        <v>31</v>
      </c>
      <c r="C245" s="29">
        <f t="shared" si="98"/>
        <v>0</v>
      </c>
      <c r="D245" s="29">
        <f t="shared" si="101"/>
        <v>0</v>
      </c>
      <c r="E245" s="29">
        <f t="shared" si="102"/>
        <v>0</v>
      </c>
      <c r="F245" s="29">
        <f t="shared" si="103"/>
        <v>0</v>
      </c>
      <c r="G245" s="29">
        <f t="shared" si="104"/>
        <v>0</v>
      </c>
      <c r="H245" s="29">
        <f t="shared" si="105"/>
        <v>0</v>
      </c>
      <c r="I245" s="29">
        <f t="shared" si="106"/>
        <v>0</v>
      </c>
      <c r="J245" s="29">
        <f t="shared" si="107"/>
        <v>0</v>
      </c>
      <c r="K245" s="29">
        <f t="shared" si="108"/>
        <v>0</v>
      </c>
      <c r="L245" s="29">
        <f t="shared" si="109"/>
        <v>0</v>
      </c>
      <c r="M245" s="29">
        <f t="shared" si="110"/>
        <v>0</v>
      </c>
      <c r="N245" s="29">
        <f t="shared" si="111"/>
        <v>0</v>
      </c>
      <c r="O245" s="29">
        <f t="shared" si="112"/>
        <v>0</v>
      </c>
      <c r="P245" s="29">
        <f t="shared" si="113"/>
        <v>0</v>
      </c>
      <c r="Q245" s="29">
        <f t="shared" si="114"/>
        <v>0</v>
      </c>
      <c r="R245" s="29">
        <f t="shared" si="115"/>
        <v>0</v>
      </c>
      <c r="S245" s="29">
        <f t="shared" si="116"/>
        <v>0</v>
      </c>
      <c r="T245" s="29">
        <f t="shared" si="117"/>
        <v>0</v>
      </c>
      <c r="U245" s="29">
        <f t="shared" si="118"/>
        <v>0</v>
      </c>
      <c r="V245" s="29">
        <f t="shared" si="119"/>
        <v>0</v>
      </c>
      <c r="W245" s="29"/>
      <c r="X245" s="29"/>
      <c r="Y245" s="29"/>
      <c r="Z245" s="29"/>
      <c r="AA245" s="29"/>
      <c r="AB245" s="29"/>
      <c r="AC245" s="29"/>
      <c r="AD245" s="29"/>
      <c r="AE245" s="29"/>
      <c r="AF245" s="29"/>
      <c r="AG245" s="29"/>
      <c r="AH245" s="29"/>
      <c r="AI245" s="29"/>
      <c r="AJ245" s="29"/>
      <c r="AK245" s="29"/>
      <c r="AL245" s="29">
        <f t="shared" si="99"/>
        <v>0</v>
      </c>
      <c r="AM245" s="29"/>
      <c r="AN245" s="29"/>
      <c r="AO245" s="29"/>
      <c r="AP245" s="29"/>
      <c r="AQ245" s="29"/>
      <c r="AR245" s="29"/>
      <c r="AS245" s="29"/>
      <c r="AT245" s="33"/>
      <c r="AU245" s="29"/>
      <c r="AV245" s="29"/>
      <c r="AW245" s="29"/>
      <c r="AX245" s="29"/>
      <c r="AY245" s="29"/>
      <c r="AZ245" s="29"/>
      <c r="BA245" s="29"/>
      <c r="BB245" s="29"/>
      <c r="BC245" s="30"/>
      <c r="BD245" s="30"/>
      <c r="BE245" s="29"/>
      <c r="BF245" s="29"/>
      <c r="BG245" s="29"/>
      <c r="BH245" s="29"/>
      <c r="BI245" s="29"/>
      <c r="BJ245" s="29"/>
      <c r="BK245" s="29"/>
      <c r="BL245" s="29"/>
      <c r="BM245" s="29"/>
      <c r="BN245" s="29"/>
      <c r="BO245" s="29"/>
      <c r="BP245" s="29"/>
      <c r="BQ245" s="29"/>
      <c r="BR245" s="29"/>
      <c r="BS245" s="29"/>
      <c r="BT245" s="29"/>
    </row>
    <row r="246" spans="1:72">
      <c r="A246" s="75">
        <f t="shared" si="97"/>
        <v>0</v>
      </c>
      <c r="B246" s="29">
        <f t="shared" si="100"/>
        <v>32</v>
      </c>
      <c r="C246" s="29">
        <f t="shared" si="98"/>
        <v>0</v>
      </c>
      <c r="D246" s="29">
        <f t="shared" si="101"/>
        <v>0</v>
      </c>
      <c r="E246" s="29">
        <f t="shared" si="102"/>
        <v>0</v>
      </c>
      <c r="F246" s="29">
        <f t="shared" si="103"/>
        <v>0</v>
      </c>
      <c r="G246" s="29">
        <f t="shared" si="104"/>
        <v>0</v>
      </c>
      <c r="H246" s="29">
        <f t="shared" si="105"/>
        <v>0</v>
      </c>
      <c r="I246" s="29">
        <f t="shared" si="106"/>
        <v>0</v>
      </c>
      <c r="J246" s="29">
        <f t="shared" si="107"/>
        <v>0</v>
      </c>
      <c r="K246" s="29">
        <f t="shared" si="108"/>
        <v>0</v>
      </c>
      <c r="L246" s="29">
        <f t="shared" si="109"/>
        <v>0</v>
      </c>
      <c r="M246" s="29">
        <f t="shared" si="110"/>
        <v>0</v>
      </c>
      <c r="N246" s="29">
        <f t="shared" si="111"/>
        <v>0</v>
      </c>
      <c r="O246" s="29">
        <f t="shared" si="112"/>
        <v>0</v>
      </c>
      <c r="P246" s="29">
        <f t="shared" si="113"/>
        <v>0</v>
      </c>
      <c r="Q246" s="29">
        <f t="shared" si="114"/>
        <v>0</v>
      </c>
      <c r="R246" s="29">
        <f t="shared" si="115"/>
        <v>0</v>
      </c>
      <c r="S246" s="29">
        <f t="shared" si="116"/>
        <v>0</v>
      </c>
      <c r="T246" s="29">
        <f t="shared" si="117"/>
        <v>0</v>
      </c>
      <c r="U246" s="29">
        <f t="shared" si="118"/>
        <v>0</v>
      </c>
      <c r="V246" s="29">
        <f t="shared" si="119"/>
        <v>0</v>
      </c>
      <c r="W246" s="29"/>
      <c r="X246" s="29"/>
      <c r="Y246" s="29"/>
      <c r="Z246" s="29"/>
      <c r="AA246" s="29"/>
      <c r="AB246" s="29"/>
      <c r="AC246" s="29"/>
      <c r="AD246" s="29"/>
      <c r="AE246" s="29"/>
      <c r="AF246" s="29"/>
      <c r="AG246" s="29"/>
      <c r="AH246" s="29"/>
      <c r="AI246" s="29"/>
      <c r="AJ246" s="29"/>
      <c r="AK246" s="29"/>
      <c r="AL246" s="29">
        <f t="shared" si="99"/>
        <v>0</v>
      </c>
      <c r="AM246" s="29"/>
      <c r="AN246" s="29"/>
      <c r="AO246" s="29"/>
      <c r="AP246" s="29"/>
      <c r="AQ246" s="29"/>
      <c r="AR246" s="29"/>
      <c r="AS246" s="29"/>
      <c r="AT246" s="33"/>
      <c r="AU246" s="29"/>
      <c r="AV246" s="29"/>
      <c r="AW246" s="29"/>
      <c r="AX246" s="29"/>
      <c r="AY246" s="29"/>
      <c r="AZ246" s="29"/>
      <c r="BA246" s="29"/>
      <c r="BB246" s="29"/>
      <c r="BC246" s="30"/>
      <c r="BD246" s="30"/>
      <c r="BE246" s="29"/>
      <c r="BF246" s="29"/>
      <c r="BG246" s="29"/>
      <c r="BH246" s="29"/>
      <c r="BI246" s="29"/>
      <c r="BJ246" s="29"/>
      <c r="BK246" s="29"/>
      <c r="BL246" s="29"/>
      <c r="BM246" s="29"/>
      <c r="BN246" s="29"/>
      <c r="BO246" s="29"/>
      <c r="BP246" s="29"/>
      <c r="BQ246" s="29"/>
      <c r="BR246" s="29"/>
      <c r="BS246" s="29"/>
      <c r="BT246" s="29"/>
    </row>
    <row r="247" spans="1:72">
      <c r="A247" s="75">
        <f t="shared" si="97"/>
        <v>0</v>
      </c>
      <c r="B247" s="29">
        <f t="shared" si="100"/>
        <v>33</v>
      </c>
      <c r="C247" s="29">
        <f t="shared" si="98"/>
        <v>0</v>
      </c>
      <c r="D247" s="29">
        <f t="shared" si="101"/>
        <v>0</v>
      </c>
      <c r="E247" s="29">
        <f t="shared" si="102"/>
        <v>0</v>
      </c>
      <c r="F247" s="29">
        <f t="shared" si="103"/>
        <v>0</v>
      </c>
      <c r="G247" s="29">
        <f t="shared" si="104"/>
        <v>0</v>
      </c>
      <c r="H247" s="29">
        <f t="shared" si="105"/>
        <v>0</v>
      </c>
      <c r="I247" s="29">
        <f t="shared" si="106"/>
        <v>0</v>
      </c>
      <c r="J247" s="29">
        <f t="shared" si="107"/>
        <v>0</v>
      </c>
      <c r="K247" s="29">
        <f t="shared" si="108"/>
        <v>0</v>
      </c>
      <c r="L247" s="29">
        <f t="shared" si="109"/>
        <v>0</v>
      </c>
      <c r="M247" s="29">
        <f t="shared" si="110"/>
        <v>0</v>
      </c>
      <c r="N247" s="29">
        <f t="shared" si="111"/>
        <v>0</v>
      </c>
      <c r="O247" s="29">
        <f t="shared" si="112"/>
        <v>0</v>
      </c>
      <c r="P247" s="29">
        <f t="shared" si="113"/>
        <v>0</v>
      </c>
      <c r="Q247" s="29">
        <f t="shared" si="114"/>
        <v>0</v>
      </c>
      <c r="R247" s="29">
        <f t="shared" si="115"/>
        <v>0</v>
      </c>
      <c r="S247" s="29">
        <f t="shared" si="116"/>
        <v>0</v>
      </c>
      <c r="T247" s="29">
        <f t="shared" si="117"/>
        <v>0</v>
      </c>
      <c r="U247" s="29">
        <f t="shared" si="118"/>
        <v>0</v>
      </c>
      <c r="V247" s="29">
        <f t="shared" si="119"/>
        <v>0</v>
      </c>
      <c r="W247" s="29"/>
      <c r="X247" s="29"/>
      <c r="Y247" s="29"/>
      <c r="Z247" s="29"/>
      <c r="AA247" s="29"/>
      <c r="AB247" s="29"/>
      <c r="AC247" s="29"/>
      <c r="AD247" s="29"/>
      <c r="AE247" s="29"/>
      <c r="AF247" s="29"/>
      <c r="AG247" s="29"/>
      <c r="AH247" s="29"/>
      <c r="AI247" s="29"/>
      <c r="AJ247" s="29"/>
      <c r="AK247" s="29"/>
      <c r="AL247" s="29">
        <f t="shared" si="99"/>
        <v>0</v>
      </c>
      <c r="AM247" s="29"/>
      <c r="AN247" s="29"/>
      <c r="AO247" s="29"/>
      <c r="AP247" s="29"/>
      <c r="AQ247" s="29"/>
      <c r="AR247" s="29"/>
      <c r="AS247" s="29"/>
      <c r="AT247" s="33"/>
      <c r="AU247" s="29"/>
      <c r="AV247" s="29"/>
      <c r="AW247" s="29"/>
      <c r="AX247" s="29"/>
      <c r="AY247" s="29"/>
      <c r="AZ247" s="29"/>
      <c r="BA247" s="29"/>
      <c r="BB247" s="29"/>
      <c r="BC247" s="30"/>
      <c r="BD247" s="30"/>
      <c r="BE247" s="29"/>
      <c r="BF247" s="29"/>
      <c r="BG247" s="29"/>
      <c r="BH247" s="29"/>
      <c r="BI247" s="29"/>
      <c r="BJ247" s="29"/>
      <c r="BK247" s="29"/>
      <c r="BL247" s="29"/>
      <c r="BM247" s="29"/>
      <c r="BN247" s="29"/>
      <c r="BO247" s="29"/>
      <c r="BP247" s="29"/>
      <c r="BQ247" s="29"/>
      <c r="BR247" s="29"/>
      <c r="BS247" s="29"/>
      <c r="BT247" s="29"/>
    </row>
    <row r="248" spans="1:72">
      <c r="A248" s="75">
        <f t="shared" si="97"/>
        <v>0</v>
      </c>
      <c r="B248" s="29">
        <f t="shared" si="100"/>
        <v>34</v>
      </c>
      <c r="C248" s="29">
        <f t="shared" si="98"/>
        <v>0</v>
      </c>
      <c r="D248" s="29">
        <f t="shared" si="101"/>
        <v>0</v>
      </c>
      <c r="E248" s="29">
        <f t="shared" si="102"/>
        <v>0</v>
      </c>
      <c r="F248" s="29">
        <f t="shared" si="103"/>
        <v>0</v>
      </c>
      <c r="G248" s="29">
        <f t="shared" si="104"/>
        <v>0</v>
      </c>
      <c r="H248" s="29">
        <f t="shared" si="105"/>
        <v>0</v>
      </c>
      <c r="I248" s="29">
        <f t="shared" si="106"/>
        <v>0</v>
      </c>
      <c r="J248" s="29">
        <f t="shared" si="107"/>
        <v>0</v>
      </c>
      <c r="K248" s="29">
        <f t="shared" si="108"/>
        <v>0</v>
      </c>
      <c r="L248" s="29">
        <f t="shared" si="109"/>
        <v>0</v>
      </c>
      <c r="M248" s="29">
        <f t="shared" si="110"/>
        <v>0</v>
      </c>
      <c r="N248" s="29">
        <f t="shared" si="111"/>
        <v>0</v>
      </c>
      <c r="O248" s="29">
        <f t="shared" si="112"/>
        <v>0</v>
      </c>
      <c r="P248" s="29">
        <f t="shared" si="113"/>
        <v>0</v>
      </c>
      <c r="Q248" s="29">
        <f t="shared" si="114"/>
        <v>0</v>
      </c>
      <c r="R248" s="29">
        <f t="shared" si="115"/>
        <v>0</v>
      </c>
      <c r="S248" s="29">
        <f t="shared" si="116"/>
        <v>0</v>
      </c>
      <c r="T248" s="29">
        <f t="shared" si="117"/>
        <v>0</v>
      </c>
      <c r="U248" s="29">
        <f t="shared" si="118"/>
        <v>0</v>
      </c>
      <c r="V248" s="29">
        <f t="shared" si="119"/>
        <v>0</v>
      </c>
      <c r="W248" s="29"/>
      <c r="X248" s="29"/>
      <c r="Y248" s="29"/>
      <c r="Z248" s="29"/>
      <c r="AA248" s="29"/>
      <c r="AB248" s="29"/>
      <c r="AC248" s="29"/>
      <c r="AD248" s="29"/>
      <c r="AE248" s="29"/>
      <c r="AF248" s="29"/>
      <c r="AG248" s="29"/>
      <c r="AH248" s="29"/>
      <c r="AI248" s="29"/>
      <c r="AJ248" s="29"/>
      <c r="AK248" s="29"/>
      <c r="AL248" s="29">
        <f t="shared" si="99"/>
        <v>0</v>
      </c>
      <c r="AM248" s="29"/>
      <c r="AN248" s="29"/>
      <c r="AO248" s="29"/>
      <c r="AP248" s="29"/>
      <c r="AQ248" s="29"/>
      <c r="AR248" s="29"/>
      <c r="AS248" s="29"/>
      <c r="AT248" s="33"/>
      <c r="AU248" s="29"/>
      <c r="AV248" s="29"/>
      <c r="AW248" s="29"/>
      <c r="AX248" s="29"/>
      <c r="AY248" s="29"/>
      <c r="AZ248" s="29"/>
      <c r="BA248" s="29"/>
      <c r="BB248" s="29"/>
      <c r="BC248" s="30"/>
      <c r="BD248" s="30"/>
      <c r="BE248" s="29"/>
      <c r="BF248" s="29"/>
      <c r="BG248" s="29"/>
      <c r="BH248" s="29"/>
      <c r="BI248" s="29"/>
      <c r="BJ248" s="29"/>
      <c r="BK248" s="29"/>
      <c r="BL248" s="29"/>
      <c r="BM248" s="29"/>
      <c r="BN248" s="29"/>
      <c r="BO248" s="29"/>
      <c r="BP248" s="29"/>
      <c r="BQ248" s="29"/>
      <c r="BR248" s="29"/>
      <c r="BS248" s="29"/>
      <c r="BT248" s="29"/>
    </row>
    <row r="249" spans="1:72">
      <c r="A249" s="75">
        <f t="shared" si="97"/>
        <v>0</v>
      </c>
      <c r="B249" s="29">
        <f t="shared" si="100"/>
        <v>35</v>
      </c>
      <c r="C249" s="29">
        <f t="shared" si="98"/>
        <v>0</v>
      </c>
      <c r="D249" s="29">
        <f t="shared" si="101"/>
        <v>0</v>
      </c>
      <c r="E249" s="29">
        <f t="shared" si="102"/>
        <v>0</v>
      </c>
      <c r="F249" s="29">
        <f t="shared" si="103"/>
        <v>0</v>
      </c>
      <c r="G249" s="29">
        <f t="shared" si="104"/>
        <v>0</v>
      </c>
      <c r="H249" s="29">
        <f t="shared" si="105"/>
        <v>0</v>
      </c>
      <c r="I249" s="29">
        <f t="shared" si="106"/>
        <v>0</v>
      </c>
      <c r="J249" s="29">
        <f t="shared" si="107"/>
        <v>0</v>
      </c>
      <c r="K249" s="29">
        <f t="shared" si="108"/>
        <v>0</v>
      </c>
      <c r="L249" s="29">
        <f t="shared" si="109"/>
        <v>0</v>
      </c>
      <c r="M249" s="29">
        <f t="shared" si="110"/>
        <v>0</v>
      </c>
      <c r="N249" s="29">
        <f t="shared" si="111"/>
        <v>0</v>
      </c>
      <c r="O249" s="29">
        <f t="shared" si="112"/>
        <v>0</v>
      </c>
      <c r="P249" s="29">
        <f t="shared" si="113"/>
        <v>0</v>
      </c>
      <c r="Q249" s="29">
        <f t="shared" si="114"/>
        <v>0</v>
      </c>
      <c r="R249" s="29">
        <f t="shared" si="115"/>
        <v>0</v>
      </c>
      <c r="S249" s="29">
        <f t="shared" si="116"/>
        <v>0</v>
      </c>
      <c r="T249" s="29">
        <f t="shared" si="117"/>
        <v>0</v>
      </c>
      <c r="U249" s="29">
        <f t="shared" si="118"/>
        <v>0</v>
      </c>
      <c r="V249" s="29">
        <f t="shared" si="119"/>
        <v>0</v>
      </c>
      <c r="W249" s="29"/>
      <c r="X249" s="29"/>
      <c r="Y249" s="29"/>
      <c r="Z249" s="29"/>
      <c r="AA249" s="29"/>
      <c r="AB249" s="29"/>
      <c r="AC249" s="29"/>
      <c r="AD249" s="29"/>
      <c r="AE249" s="29"/>
      <c r="AF249" s="29"/>
      <c r="AG249" s="29"/>
      <c r="AH249" s="29"/>
      <c r="AI249" s="29"/>
      <c r="AJ249" s="29"/>
      <c r="AK249" s="29"/>
      <c r="AL249" s="29">
        <f t="shared" si="99"/>
        <v>0</v>
      </c>
      <c r="AM249" s="29"/>
      <c r="AN249" s="29"/>
      <c r="AO249" s="29"/>
      <c r="AP249" s="29"/>
      <c r="AQ249" s="29"/>
      <c r="AR249" s="29"/>
      <c r="AS249" s="29"/>
      <c r="AT249" s="33"/>
      <c r="AU249" s="29"/>
      <c r="AV249" s="29"/>
      <c r="AW249" s="29"/>
      <c r="AX249" s="29"/>
      <c r="AY249" s="29"/>
      <c r="AZ249" s="29"/>
      <c r="BA249" s="29"/>
      <c r="BB249" s="29"/>
      <c r="BC249" s="30"/>
      <c r="BD249" s="30"/>
      <c r="BE249" s="29"/>
      <c r="BF249" s="29"/>
      <c r="BG249" s="29"/>
      <c r="BH249" s="29"/>
      <c r="BI249" s="29"/>
      <c r="BJ249" s="29"/>
      <c r="BK249" s="29"/>
      <c r="BL249" s="29"/>
      <c r="BM249" s="29"/>
      <c r="BN249" s="29"/>
      <c r="BO249" s="29"/>
      <c r="BP249" s="29"/>
      <c r="BQ249" s="29"/>
      <c r="BR249" s="29"/>
      <c r="BS249" s="29"/>
      <c r="BT249" s="29"/>
    </row>
    <row r="250" spans="1:72">
      <c r="A250" s="75">
        <f t="shared" si="97"/>
        <v>0</v>
      </c>
      <c r="B250" s="29">
        <f t="shared" si="100"/>
        <v>36</v>
      </c>
      <c r="C250" s="29">
        <f t="shared" si="98"/>
        <v>0</v>
      </c>
      <c r="D250" s="29">
        <f t="shared" si="101"/>
        <v>0</v>
      </c>
      <c r="E250" s="29">
        <f t="shared" si="102"/>
        <v>0</v>
      </c>
      <c r="F250" s="29">
        <f t="shared" ref="F250:F281" si="120">$F$155*$A247</f>
        <v>0</v>
      </c>
      <c r="G250" s="29">
        <f t="shared" si="104"/>
        <v>0</v>
      </c>
      <c r="H250" s="29">
        <f t="shared" si="105"/>
        <v>0</v>
      </c>
      <c r="I250" s="29">
        <f t="shared" si="106"/>
        <v>0</v>
      </c>
      <c r="J250" s="29">
        <f t="shared" si="107"/>
        <v>0</v>
      </c>
      <c r="K250" s="29">
        <f t="shared" si="108"/>
        <v>0</v>
      </c>
      <c r="L250" s="29">
        <f t="shared" si="109"/>
        <v>0</v>
      </c>
      <c r="M250" s="29">
        <f t="shared" si="110"/>
        <v>0</v>
      </c>
      <c r="N250" s="29">
        <f t="shared" si="111"/>
        <v>0</v>
      </c>
      <c r="O250" s="29">
        <f t="shared" si="112"/>
        <v>0</v>
      </c>
      <c r="P250" s="29">
        <f t="shared" si="113"/>
        <v>0</v>
      </c>
      <c r="Q250" s="29">
        <f t="shared" si="114"/>
        <v>0</v>
      </c>
      <c r="R250" s="29">
        <f t="shared" si="115"/>
        <v>0</v>
      </c>
      <c r="S250" s="29">
        <f t="shared" si="116"/>
        <v>0</v>
      </c>
      <c r="T250" s="29">
        <f t="shared" si="117"/>
        <v>0</v>
      </c>
      <c r="U250" s="29">
        <f t="shared" si="118"/>
        <v>0</v>
      </c>
      <c r="V250" s="29">
        <f t="shared" si="119"/>
        <v>0</v>
      </c>
      <c r="W250" s="29"/>
      <c r="X250" s="29"/>
      <c r="Y250" s="29"/>
      <c r="Z250" s="29"/>
      <c r="AA250" s="29"/>
      <c r="AB250" s="29"/>
      <c r="AC250" s="29"/>
      <c r="AD250" s="29"/>
      <c r="AE250" s="29"/>
      <c r="AF250" s="29"/>
      <c r="AG250" s="29"/>
      <c r="AH250" s="29"/>
      <c r="AI250" s="29"/>
      <c r="AJ250" s="29"/>
      <c r="AK250" s="29"/>
      <c r="AL250" s="29">
        <f t="shared" si="99"/>
        <v>0</v>
      </c>
      <c r="AM250" s="29"/>
      <c r="AN250" s="29"/>
      <c r="AO250" s="29"/>
      <c r="AP250" s="29"/>
      <c r="AQ250" s="29"/>
      <c r="AR250" s="29"/>
      <c r="AS250" s="29"/>
      <c r="AT250" s="33"/>
      <c r="AU250" s="29"/>
      <c r="AV250" s="29"/>
      <c r="AW250" s="29"/>
      <c r="AX250" s="29"/>
      <c r="AY250" s="29"/>
      <c r="AZ250" s="29"/>
      <c r="BA250" s="29"/>
      <c r="BB250" s="29"/>
      <c r="BC250" s="30"/>
      <c r="BD250" s="30"/>
      <c r="BE250" s="29"/>
      <c r="BF250" s="29"/>
      <c r="BG250" s="29"/>
      <c r="BH250" s="29"/>
      <c r="BI250" s="29"/>
      <c r="BJ250" s="29"/>
      <c r="BK250" s="29"/>
      <c r="BL250" s="29"/>
      <c r="BM250" s="29"/>
      <c r="BN250" s="29"/>
      <c r="BO250" s="29"/>
      <c r="BP250" s="29"/>
      <c r="BQ250" s="29"/>
      <c r="BR250" s="29"/>
      <c r="BS250" s="29"/>
      <c r="BT250" s="29"/>
    </row>
    <row r="251" spans="1:72">
      <c r="A251" s="75">
        <f t="shared" si="97"/>
        <v>0</v>
      </c>
      <c r="B251" s="29">
        <f t="shared" si="100"/>
        <v>37</v>
      </c>
      <c r="C251" s="29">
        <f t="shared" si="98"/>
        <v>0</v>
      </c>
      <c r="D251" s="29">
        <f t="shared" si="101"/>
        <v>0</v>
      </c>
      <c r="E251" s="29">
        <f t="shared" si="102"/>
        <v>0</v>
      </c>
      <c r="F251" s="29">
        <f t="shared" si="120"/>
        <v>0</v>
      </c>
      <c r="G251" s="29">
        <f t="shared" si="104"/>
        <v>0</v>
      </c>
      <c r="H251" s="29">
        <f t="shared" si="105"/>
        <v>0</v>
      </c>
      <c r="I251" s="29">
        <f t="shared" si="106"/>
        <v>0</v>
      </c>
      <c r="J251" s="29">
        <f t="shared" si="107"/>
        <v>0</v>
      </c>
      <c r="K251" s="29">
        <f t="shared" si="108"/>
        <v>0</v>
      </c>
      <c r="L251" s="29">
        <f t="shared" si="109"/>
        <v>0</v>
      </c>
      <c r="M251" s="29">
        <f t="shared" si="110"/>
        <v>0</v>
      </c>
      <c r="N251" s="29">
        <f t="shared" si="111"/>
        <v>0</v>
      </c>
      <c r="O251" s="29">
        <f t="shared" si="112"/>
        <v>0</v>
      </c>
      <c r="P251" s="29">
        <f t="shared" si="113"/>
        <v>0</v>
      </c>
      <c r="Q251" s="29">
        <f t="shared" si="114"/>
        <v>0</v>
      </c>
      <c r="R251" s="29">
        <f t="shared" si="115"/>
        <v>0</v>
      </c>
      <c r="S251" s="29">
        <f t="shared" si="116"/>
        <v>0</v>
      </c>
      <c r="T251" s="29">
        <f t="shared" si="117"/>
        <v>0</v>
      </c>
      <c r="U251" s="29">
        <f t="shared" si="118"/>
        <v>0</v>
      </c>
      <c r="V251" s="29">
        <f t="shared" si="119"/>
        <v>0</v>
      </c>
      <c r="W251" s="29"/>
      <c r="X251" s="29"/>
      <c r="Y251" s="29"/>
      <c r="Z251" s="29"/>
      <c r="AA251" s="29"/>
      <c r="AB251" s="29"/>
      <c r="AC251" s="29"/>
      <c r="AD251" s="29"/>
      <c r="AE251" s="29"/>
      <c r="AF251" s="29"/>
      <c r="AG251" s="29"/>
      <c r="AH251" s="29"/>
      <c r="AI251" s="29"/>
      <c r="AJ251" s="29"/>
      <c r="AK251" s="29"/>
      <c r="AL251" s="29">
        <f t="shared" si="99"/>
        <v>0</v>
      </c>
      <c r="AM251" s="29"/>
      <c r="AN251" s="29"/>
      <c r="AO251" s="29"/>
      <c r="AP251" s="29"/>
      <c r="AQ251" s="29"/>
      <c r="AR251" s="29"/>
      <c r="AS251" s="29"/>
      <c r="AT251" s="33"/>
      <c r="AU251" s="29"/>
      <c r="AV251" s="29"/>
      <c r="AW251" s="29"/>
      <c r="AX251" s="29"/>
      <c r="AY251" s="29"/>
      <c r="AZ251" s="29"/>
      <c r="BA251" s="29"/>
      <c r="BB251" s="29"/>
      <c r="BC251" s="30"/>
      <c r="BD251" s="30"/>
      <c r="BE251" s="29"/>
      <c r="BF251" s="29"/>
      <c r="BG251" s="29"/>
      <c r="BH251" s="29"/>
      <c r="BI251" s="29"/>
      <c r="BJ251" s="29"/>
      <c r="BK251" s="29"/>
      <c r="BL251" s="29"/>
      <c r="BM251" s="29"/>
      <c r="BN251" s="29"/>
      <c r="BO251" s="29"/>
      <c r="BP251" s="29"/>
      <c r="BQ251" s="29"/>
      <c r="BR251" s="29"/>
      <c r="BS251" s="29"/>
      <c r="BT251" s="29"/>
    </row>
    <row r="252" spans="1:72">
      <c r="A252" s="75">
        <f t="shared" si="97"/>
        <v>0</v>
      </c>
      <c r="B252" s="29">
        <f t="shared" si="100"/>
        <v>38</v>
      </c>
      <c r="C252" s="29">
        <f t="shared" si="98"/>
        <v>0</v>
      </c>
      <c r="D252" s="29">
        <f t="shared" si="101"/>
        <v>0</v>
      </c>
      <c r="E252" s="29">
        <f t="shared" si="102"/>
        <v>0</v>
      </c>
      <c r="F252" s="29">
        <f t="shared" si="120"/>
        <v>0</v>
      </c>
      <c r="G252" s="29">
        <f t="shared" si="104"/>
        <v>0</v>
      </c>
      <c r="H252" s="29">
        <f t="shared" si="105"/>
        <v>0</v>
      </c>
      <c r="I252" s="29">
        <f t="shared" si="106"/>
        <v>0</v>
      </c>
      <c r="J252" s="29">
        <f t="shared" si="107"/>
        <v>0</v>
      </c>
      <c r="K252" s="29">
        <f t="shared" si="108"/>
        <v>0</v>
      </c>
      <c r="L252" s="29">
        <f t="shared" si="109"/>
        <v>0</v>
      </c>
      <c r="M252" s="29">
        <f t="shared" si="110"/>
        <v>0</v>
      </c>
      <c r="N252" s="29">
        <f t="shared" si="111"/>
        <v>0</v>
      </c>
      <c r="O252" s="29">
        <f t="shared" si="112"/>
        <v>0</v>
      </c>
      <c r="P252" s="29">
        <f t="shared" si="113"/>
        <v>0</v>
      </c>
      <c r="Q252" s="29">
        <f t="shared" si="114"/>
        <v>0</v>
      </c>
      <c r="R252" s="29">
        <f t="shared" si="115"/>
        <v>0</v>
      </c>
      <c r="S252" s="29">
        <f t="shared" si="116"/>
        <v>0</v>
      </c>
      <c r="T252" s="29">
        <f t="shared" si="117"/>
        <v>0</v>
      </c>
      <c r="U252" s="29">
        <f t="shared" si="118"/>
        <v>0</v>
      </c>
      <c r="V252" s="29">
        <f t="shared" si="119"/>
        <v>0</v>
      </c>
      <c r="W252" s="29"/>
      <c r="X252" s="29"/>
      <c r="Y252" s="29"/>
      <c r="Z252" s="29"/>
      <c r="AA252" s="29"/>
      <c r="AB252" s="29"/>
      <c r="AC252" s="29"/>
      <c r="AD252" s="29"/>
      <c r="AE252" s="29"/>
      <c r="AF252" s="29"/>
      <c r="AG252" s="29"/>
      <c r="AH252" s="29"/>
      <c r="AI252" s="29"/>
      <c r="AJ252" s="29"/>
      <c r="AK252" s="29"/>
      <c r="AL252" s="29">
        <f t="shared" si="99"/>
        <v>0</v>
      </c>
      <c r="AM252" s="29"/>
      <c r="AN252" s="29"/>
      <c r="AO252" s="29"/>
      <c r="AP252" s="29"/>
      <c r="AQ252" s="29"/>
      <c r="AR252" s="29"/>
      <c r="AS252" s="29"/>
      <c r="AT252" s="33"/>
      <c r="AU252" s="29"/>
      <c r="AV252" s="29"/>
      <c r="AW252" s="29"/>
      <c r="AX252" s="29"/>
      <c r="AY252" s="29"/>
      <c r="AZ252" s="29"/>
      <c r="BA252" s="29"/>
      <c r="BB252" s="29"/>
      <c r="BC252" s="30"/>
      <c r="BD252" s="30"/>
      <c r="BE252" s="29"/>
      <c r="BF252" s="29"/>
      <c r="BG252" s="29"/>
      <c r="BH252" s="29"/>
      <c r="BI252" s="29"/>
      <c r="BJ252" s="29"/>
      <c r="BK252" s="29"/>
      <c r="BL252" s="29"/>
      <c r="BM252" s="29"/>
      <c r="BN252" s="29"/>
      <c r="BO252" s="29"/>
      <c r="BP252" s="29"/>
      <c r="BQ252" s="29"/>
      <c r="BR252" s="29"/>
      <c r="BS252" s="29"/>
      <c r="BT252" s="29"/>
    </row>
    <row r="253" spans="1:72">
      <c r="A253" s="75">
        <f t="shared" si="97"/>
        <v>0</v>
      </c>
      <c r="B253" s="29">
        <f t="shared" si="100"/>
        <v>39</v>
      </c>
      <c r="C253" s="29">
        <f t="shared" si="98"/>
        <v>0</v>
      </c>
      <c r="D253" s="29">
        <f t="shared" si="101"/>
        <v>0</v>
      </c>
      <c r="E253" s="29">
        <f t="shared" si="102"/>
        <v>0</v>
      </c>
      <c r="F253" s="29">
        <f t="shared" si="120"/>
        <v>0</v>
      </c>
      <c r="G253" s="29">
        <f t="shared" si="104"/>
        <v>0</v>
      </c>
      <c r="H253" s="29">
        <f t="shared" si="105"/>
        <v>0</v>
      </c>
      <c r="I253" s="29">
        <f t="shared" si="106"/>
        <v>0</v>
      </c>
      <c r="J253" s="29">
        <f t="shared" si="107"/>
        <v>0</v>
      </c>
      <c r="K253" s="29">
        <f t="shared" si="108"/>
        <v>0</v>
      </c>
      <c r="L253" s="29">
        <f t="shared" si="109"/>
        <v>0</v>
      </c>
      <c r="M253" s="29">
        <f t="shared" si="110"/>
        <v>0</v>
      </c>
      <c r="N253" s="29">
        <f t="shared" si="111"/>
        <v>0</v>
      </c>
      <c r="O253" s="29">
        <f t="shared" si="112"/>
        <v>0</v>
      </c>
      <c r="P253" s="29">
        <f t="shared" si="113"/>
        <v>0</v>
      </c>
      <c r="Q253" s="29">
        <f t="shared" si="114"/>
        <v>0</v>
      </c>
      <c r="R253" s="29">
        <f t="shared" si="115"/>
        <v>0</v>
      </c>
      <c r="S253" s="29">
        <f t="shared" si="116"/>
        <v>0</v>
      </c>
      <c r="T253" s="29">
        <f t="shared" si="117"/>
        <v>0</v>
      </c>
      <c r="U253" s="29">
        <f t="shared" si="118"/>
        <v>0</v>
      </c>
      <c r="V253" s="29">
        <f t="shared" si="119"/>
        <v>0</v>
      </c>
      <c r="W253" s="29"/>
      <c r="X253" s="29"/>
      <c r="Y253" s="29"/>
      <c r="Z253" s="29"/>
      <c r="AA253" s="29"/>
      <c r="AB253" s="29"/>
      <c r="AC253" s="29"/>
      <c r="AD253" s="29"/>
      <c r="AE253" s="29"/>
      <c r="AF253" s="29"/>
      <c r="AG253" s="29"/>
      <c r="AH253" s="29"/>
      <c r="AI253" s="29"/>
      <c r="AJ253" s="29"/>
      <c r="AK253" s="29"/>
      <c r="AL253" s="29">
        <f t="shared" si="99"/>
        <v>0</v>
      </c>
      <c r="AM253" s="29"/>
      <c r="AN253" s="29"/>
      <c r="AO253" s="29"/>
      <c r="AP253" s="29"/>
      <c r="AQ253" s="29"/>
      <c r="AR253" s="29"/>
      <c r="AS253" s="29"/>
      <c r="AT253" s="33"/>
      <c r="AU253" s="29"/>
      <c r="AV253" s="29"/>
      <c r="AW253" s="29"/>
      <c r="AX253" s="29"/>
      <c r="AY253" s="29"/>
      <c r="AZ253" s="29"/>
      <c r="BA253" s="29"/>
      <c r="BB253" s="29"/>
      <c r="BC253" s="30"/>
      <c r="BD253" s="30"/>
      <c r="BE253" s="29"/>
      <c r="BF253" s="29"/>
      <c r="BG253" s="29"/>
      <c r="BH253" s="29"/>
      <c r="BI253" s="29"/>
      <c r="BJ253" s="29"/>
      <c r="BK253" s="29"/>
      <c r="BL253" s="29"/>
      <c r="BM253" s="29"/>
      <c r="BN253" s="29"/>
      <c r="BO253" s="29"/>
      <c r="BP253" s="29"/>
      <c r="BQ253" s="29"/>
      <c r="BR253" s="29"/>
      <c r="BS253" s="29"/>
      <c r="BT253" s="29"/>
    </row>
    <row r="254" spans="1:72">
      <c r="A254" s="75">
        <f t="shared" si="97"/>
        <v>0</v>
      </c>
      <c r="B254" s="29">
        <f t="shared" si="100"/>
        <v>40</v>
      </c>
      <c r="C254" s="29">
        <f t="shared" si="98"/>
        <v>0</v>
      </c>
      <c r="D254" s="29">
        <f t="shared" si="101"/>
        <v>0</v>
      </c>
      <c r="E254" s="29">
        <f t="shared" si="102"/>
        <v>0</v>
      </c>
      <c r="F254" s="29">
        <f t="shared" si="120"/>
        <v>0</v>
      </c>
      <c r="G254" s="29">
        <f t="shared" si="104"/>
        <v>0</v>
      </c>
      <c r="H254" s="29">
        <f t="shared" si="105"/>
        <v>0</v>
      </c>
      <c r="I254" s="29">
        <f t="shared" si="106"/>
        <v>0</v>
      </c>
      <c r="J254" s="29">
        <f t="shared" si="107"/>
        <v>0</v>
      </c>
      <c r="K254" s="29">
        <f t="shared" si="108"/>
        <v>0</v>
      </c>
      <c r="L254" s="29">
        <f t="shared" si="109"/>
        <v>0</v>
      </c>
      <c r="M254" s="29">
        <f t="shared" si="110"/>
        <v>0</v>
      </c>
      <c r="N254" s="29">
        <f t="shared" si="111"/>
        <v>0</v>
      </c>
      <c r="O254" s="29">
        <f t="shared" si="112"/>
        <v>0</v>
      </c>
      <c r="P254" s="29">
        <f t="shared" si="113"/>
        <v>0</v>
      </c>
      <c r="Q254" s="29">
        <f t="shared" si="114"/>
        <v>0</v>
      </c>
      <c r="R254" s="29">
        <f t="shared" si="115"/>
        <v>0</v>
      </c>
      <c r="S254" s="29">
        <f t="shared" si="116"/>
        <v>0</v>
      </c>
      <c r="T254" s="29">
        <f t="shared" si="117"/>
        <v>0</v>
      </c>
      <c r="U254" s="29">
        <f t="shared" si="118"/>
        <v>0</v>
      </c>
      <c r="V254" s="29">
        <f t="shared" si="119"/>
        <v>0</v>
      </c>
      <c r="W254" s="29"/>
      <c r="X254" s="29"/>
      <c r="Y254" s="29"/>
      <c r="Z254" s="29"/>
      <c r="AA254" s="29"/>
      <c r="AB254" s="29"/>
      <c r="AC254" s="29"/>
      <c r="AD254" s="29"/>
      <c r="AE254" s="29"/>
      <c r="AF254" s="29"/>
      <c r="AG254" s="29"/>
      <c r="AH254" s="29"/>
      <c r="AI254" s="29"/>
      <c r="AJ254" s="29"/>
      <c r="AK254" s="29"/>
      <c r="AL254" s="29">
        <f t="shared" si="99"/>
        <v>0</v>
      </c>
      <c r="AM254" s="29"/>
      <c r="AN254" s="29"/>
      <c r="AO254" s="29"/>
      <c r="AP254" s="29"/>
      <c r="AQ254" s="29"/>
      <c r="AR254" s="29"/>
      <c r="AS254" s="29"/>
      <c r="AT254" s="33"/>
      <c r="AU254" s="29"/>
      <c r="AV254" s="29"/>
      <c r="AW254" s="29"/>
      <c r="AX254" s="29"/>
      <c r="AY254" s="29"/>
      <c r="AZ254" s="29"/>
      <c r="BA254" s="29"/>
      <c r="BB254" s="29"/>
      <c r="BC254" s="30"/>
      <c r="BD254" s="30"/>
      <c r="BE254" s="29"/>
      <c r="BF254" s="29"/>
      <c r="BG254" s="29"/>
      <c r="BH254" s="29"/>
      <c r="BI254" s="29"/>
      <c r="BJ254" s="29"/>
      <c r="BK254" s="29"/>
      <c r="BL254" s="29"/>
      <c r="BM254" s="29"/>
      <c r="BN254" s="29"/>
      <c r="BO254" s="29"/>
      <c r="BP254" s="29"/>
      <c r="BQ254" s="29"/>
      <c r="BR254" s="29"/>
      <c r="BS254" s="29"/>
      <c r="BT254" s="29"/>
    </row>
    <row r="255" spans="1:72">
      <c r="A255" s="75">
        <f t="shared" si="97"/>
        <v>0</v>
      </c>
      <c r="B255" s="29">
        <f t="shared" si="100"/>
        <v>41</v>
      </c>
      <c r="C255" s="29">
        <f t="shared" si="98"/>
        <v>0</v>
      </c>
      <c r="D255" s="29">
        <f t="shared" si="101"/>
        <v>0</v>
      </c>
      <c r="E255" s="29">
        <f t="shared" si="102"/>
        <v>0</v>
      </c>
      <c r="F255" s="29">
        <f t="shared" si="120"/>
        <v>0</v>
      </c>
      <c r="G255" s="29">
        <f t="shared" si="104"/>
        <v>0</v>
      </c>
      <c r="H255" s="29">
        <f t="shared" si="105"/>
        <v>0</v>
      </c>
      <c r="I255" s="29">
        <f t="shared" si="106"/>
        <v>0</v>
      </c>
      <c r="J255" s="29">
        <f t="shared" si="107"/>
        <v>0</v>
      </c>
      <c r="K255" s="29">
        <f t="shared" si="108"/>
        <v>0</v>
      </c>
      <c r="L255" s="29">
        <f t="shared" si="109"/>
        <v>0</v>
      </c>
      <c r="M255" s="29">
        <f t="shared" si="110"/>
        <v>0</v>
      </c>
      <c r="N255" s="29">
        <f t="shared" si="111"/>
        <v>0</v>
      </c>
      <c r="O255" s="29">
        <f t="shared" si="112"/>
        <v>0</v>
      </c>
      <c r="P255" s="29">
        <f t="shared" si="113"/>
        <v>0</v>
      </c>
      <c r="Q255" s="29">
        <f t="shared" si="114"/>
        <v>0</v>
      </c>
      <c r="R255" s="29">
        <f t="shared" si="115"/>
        <v>0</v>
      </c>
      <c r="S255" s="29">
        <f t="shared" si="116"/>
        <v>0</v>
      </c>
      <c r="T255" s="29">
        <f t="shared" si="117"/>
        <v>0</v>
      </c>
      <c r="U255" s="29">
        <f t="shared" si="118"/>
        <v>0</v>
      </c>
      <c r="V255" s="29">
        <f t="shared" si="119"/>
        <v>0</v>
      </c>
      <c r="W255" s="29"/>
      <c r="X255" s="29"/>
      <c r="Y255" s="29"/>
      <c r="Z255" s="29"/>
      <c r="AA255" s="29"/>
      <c r="AB255" s="29"/>
      <c r="AC255" s="29"/>
      <c r="AD255" s="29"/>
      <c r="AE255" s="29"/>
      <c r="AF255" s="29"/>
      <c r="AG255" s="29"/>
      <c r="AH255" s="29"/>
      <c r="AI255" s="29"/>
      <c r="AJ255" s="29"/>
      <c r="AK255" s="29"/>
      <c r="AL255" s="29">
        <f t="shared" si="99"/>
        <v>0</v>
      </c>
      <c r="AM255" s="29"/>
      <c r="AN255" s="29"/>
      <c r="AO255" s="29"/>
      <c r="AP255" s="29"/>
      <c r="AQ255" s="29"/>
      <c r="AR255" s="29"/>
      <c r="AS255" s="29"/>
      <c r="AT255" s="33"/>
      <c r="AU255" s="29"/>
      <c r="AV255" s="29"/>
      <c r="AW255" s="29"/>
      <c r="AX255" s="29"/>
      <c r="AY255" s="29"/>
      <c r="AZ255" s="29"/>
      <c r="BA255" s="29"/>
      <c r="BB255" s="29"/>
      <c r="BC255" s="30"/>
      <c r="BD255" s="30"/>
      <c r="BE255" s="29"/>
      <c r="BF255" s="29"/>
      <c r="BG255" s="29"/>
      <c r="BH255" s="29"/>
      <c r="BI255" s="29"/>
      <c r="BJ255" s="29"/>
      <c r="BK255" s="29"/>
      <c r="BL255" s="29"/>
      <c r="BM255" s="29"/>
      <c r="BN255" s="29"/>
      <c r="BO255" s="29"/>
      <c r="BP255" s="29"/>
      <c r="BQ255" s="29"/>
      <c r="BR255" s="29"/>
      <c r="BS255" s="29"/>
      <c r="BT255" s="29"/>
    </row>
    <row r="256" spans="1:72">
      <c r="A256" s="75">
        <f t="shared" si="97"/>
        <v>0</v>
      </c>
      <c r="B256" s="29">
        <f t="shared" si="100"/>
        <v>42</v>
      </c>
      <c r="C256" s="29">
        <f t="shared" si="98"/>
        <v>0</v>
      </c>
      <c r="D256" s="29">
        <f t="shared" si="101"/>
        <v>0</v>
      </c>
      <c r="E256" s="29">
        <f t="shared" si="102"/>
        <v>0</v>
      </c>
      <c r="F256" s="29">
        <f t="shared" si="120"/>
        <v>0</v>
      </c>
      <c r="G256" s="29">
        <f t="shared" si="104"/>
        <v>0</v>
      </c>
      <c r="H256" s="29">
        <f t="shared" si="105"/>
        <v>0</v>
      </c>
      <c r="I256" s="29">
        <f t="shared" si="106"/>
        <v>0</v>
      </c>
      <c r="J256" s="29">
        <f t="shared" si="107"/>
        <v>0</v>
      </c>
      <c r="K256" s="29">
        <f t="shared" si="108"/>
        <v>0</v>
      </c>
      <c r="L256" s="29">
        <f t="shared" si="109"/>
        <v>0</v>
      </c>
      <c r="M256" s="29">
        <f t="shared" si="110"/>
        <v>0</v>
      </c>
      <c r="N256" s="29">
        <f t="shared" si="111"/>
        <v>0</v>
      </c>
      <c r="O256" s="29">
        <f t="shared" si="112"/>
        <v>0</v>
      </c>
      <c r="P256" s="29">
        <f t="shared" si="113"/>
        <v>0</v>
      </c>
      <c r="Q256" s="29">
        <f t="shared" si="114"/>
        <v>0</v>
      </c>
      <c r="R256" s="29">
        <f t="shared" si="115"/>
        <v>0</v>
      </c>
      <c r="S256" s="29">
        <f t="shared" si="116"/>
        <v>0</v>
      </c>
      <c r="T256" s="29">
        <f t="shared" si="117"/>
        <v>0</v>
      </c>
      <c r="U256" s="29">
        <f t="shared" si="118"/>
        <v>0</v>
      </c>
      <c r="V256" s="29">
        <f t="shared" si="119"/>
        <v>0</v>
      </c>
      <c r="W256" s="29"/>
      <c r="X256" s="29"/>
      <c r="Y256" s="29"/>
      <c r="Z256" s="29"/>
      <c r="AA256" s="29"/>
      <c r="AB256" s="29"/>
      <c r="AC256" s="29"/>
      <c r="AD256" s="29"/>
      <c r="AE256" s="29"/>
      <c r="AF256" s="29"/>
      <c r="AG256" s="29"/>
      <c r="AH256" s="29"/>
      <c r="AI256" s="29"/>
      <c r="AJ256" s="29"/>
      <c r="AK256" s="29"/>
      <c r="AL256" s="29">
        <f t="shared" si="99"/>
        <v>0</v>
      </c>
      <c r="AM256" s="29"/>
      <c r="AN256" s="29"/>
      <c r="AO256" s="29"/>
      <c r="AP256" s="29"/>
      <c r="AQ256" s="29"/>
      <c r="AR256" s="29"/>
      <c r="AS256" s="29"/>
      <c r="AT256" s="33"/>
      <c r="AU256" s="29"/>
      <c r="AV256" s="29"/>
      <c r="AW256" s="29"/>
      <c r="AX256" s="29"/>
      <c r="AY256" s="29"/>
      <c r="AZ256" s="29"/>
      <c r="BA256" s="29"/>
      <c r="BB256" s="29"/>
      <c r="BC256" s="30"/>
      <c r="BD256" s="30"/>
      <c r="BE256" s="29"/>
      <c r="BF256" s="29"/>
      <c r="BG256" s="29"/>
      <c r="BH256" s="29"/>
      <c r="BI256" s="29"/>
      <c r="BJ256" s="29"/>
      <c r="BK256" s="29"/>
      <c r="BL256" s="29"/>
      <c r="BM256" s="29"/>
      <c r="BN256" s="29"/>
      <c r="BO256" s="29"/>
      <c r="BP256" s="29"/>
      <c r="BQ256" s="29"/>
      <c r="BR256" s="29"/>
      <c r="BS256" s="29"/>
      <c r="BT256" s="29"/>
    </row>
    <row r="257" spans="1:72">
      <c r="A257" s="75">
        <f t="shared" si="97"/>
        <v>0</v>
      </c>
      <c r="B257" s="29">
        <f t="shared" si="100"/>
        <v>43</v>
      </c>
      <c r="C257" s="29">
        <f t="shared" si="98"/>
        <v>0</v>
      </c>
      <c r="D257" s="29">
        <f t="shared" si="101"/>
        <v>0</v>
      </c>
      <c r="E257" s="29">
        <f t="shared" si="102"/>
        <v>0</v>
      </c>
      <c r="F257" s="29">
        <f t="shared" si="120"/>
        <v>0</v>
      </c>
      <c r="G257" s="29">
        <f t="shared" si="104"/>
        <v>0</v>
      </c>
      <c r="H257" s="29">
        <f t="shared" si="105"/>
        <v>0</v>
      </c>
      <c r="I257" s="29">
        <f t="shared" si="106"/>
        <v>0</v>
      </c>
      <c r="J257" s="29">
        <f t="shared" si="107"/>
        <v>0</v>
      </c>
      <c r="K257" s="29">
        <f t="shared" si="108"/>
        <v>0</v>
      </c>
      <c r="L257" s="29">
        <f t="shared" si="109"/>
        <v>0</v>
      </c>
      <c r="M257" s="29">
        <f t="shared" si="110"/>
        <v>0</v>
      </c>
      <c r="N257" s="29">
        <f t="shared" si="111"/>
        <v>0</v>
      </c>
      <c r="O257" s="29">
        <f t="shared" si="112"/>
        <v>0</v>
      </c>
      <c r="P257" s="29">
        <f t="shared" si="113"/>
        <v>0</v>
      </c>
      <c r="Q257" s="29">
        <f t="shared" si="114"/>
        <v>0</v>
      </c>
      <c r="R257" s="29">
        <f t="shared" si="115"/>
        <v>0</v>
      </c>
      <c r="S257" s="29">
        <f t="shared" si="116"/>
        <v>0</v>
      </c>
      <c r="T257" s="29">
        <f t="shared" si="117"/>
        <v>0</v>
      </c>
      <c r="U257" s="29">
        <f t="shared" si="118"/>
        <v>0</v>
      </c>
      <c r="V257" s="29">
        <f t="shared" si="119"/>
        <v>0</v>
      </c>
      <c r="W257" s="29"/>
      <c r="X257" s="29"/>
      <c r="Y257" s="29"/>
      <c r="Z257" s="29"/>
      <c r="AA257" s="29"/>
      <c r="AB257" s="29"/>
      <c r="AC257" s="29"/>
      <c r="AD257" s="29"/>
      <c r="AE257" s="29"/>
      <c r="AF257" s="29"/>
      <c r="AG257" s="29"/>
      <c r="AH257" s="29"/>
      <c r="AI257" s="29"/>
      <c r="AJ257" s="29"/>
      <c r="AK257" s="29"/>
      <c r="AL257" s="29">
        <f t="shared" si="99"/>
        <v>0</v>
      </c>
      <c r="AM257" s="29"/>
      <c r="AN257" s="29"/>
      <c r="AO257" s="29"/>
      <c r="AP257" s="29"/>
      <c r="AQ257" s="29"/>
      <c r="AR257" s="29"/>
      <c r="AS257" s="29"/>
      <c r="AT257" s="33"/>
      <c r="AU257" s="29"/>
      <c r="AV257" s="29"/>
      <c r="AW257" s="29"/>
      <c r="AX257" s="29"/>
      <c r="AY257" s="29"/>
      <c r="AZ257" s="29"/>
      <c r="BA257" s="29"/>
      <c r="BB257" s="29"/>
      <c r="BC257" s="30"/>
      <c r="BD257" s="30"/>
      <c r="BE257" s="29"/>
      <c r="BF257" s="29"/>
      <c r="BG257" s="29"/>
      <c r="BH257" s="29"/>
      <c r="BI257" s="29"/>
      <c r="BJ257" s="29"/>
      <c r="BK257" s="29"/>
      <c r="BL257" s="29"/>
      <c r="BM257" s="29"/>
      <c r="BN257" s="29"/>
      <c r="BO257" s="29"/>
      <c r="BP257" s="29"/>
      <c r="BQ257" s="29"/>
      <c r="BR257" s="29"/>
      <c r="BS257" s="29"/>
      <c r="BT257" s="29"/>
    </row>
    <row r="258" spans="1:72">
      <c r="A258" s="75">
        <f t="shared" si="97"/>
        <v>0</v>
      </c>
      <c r="B258" s="29">
        <f t="shared" si="100"/>
        <v>44</v>
      </c>
      <c r="C258" s="29">
        <f t="shared" si="98"/>
        <v>0</v>
      </c>
      <c r="D258" s="29">
        <f t="shared" si="101"/>
        <v>0</v>
      </c>
      <c r="E258" s="29">
        <f t="shared" si="102"/>
        <v>0</v>
      </c>
      <c r="F258" s="29">
        <f t="shared" si="120"/>
        <v>0</v>
      </c>
      <c r="G258" s="29">
        <f t="shared" si="104"/>
        <v>0</v>
      </c>
      <c r="H258" s="29">
        <f t="shared" si="105"/>
        <v>0</v>
      </c>
      <c r="I258" s="29">
        <f t="shared" si="106"/>
        <v>0</v>
      </c>
      <c r="J258" s="29">
        <f t="shared" si="107"/>
        <v>0</v>
      </c>
      <c r="K258" s="29">
        <f t="shared" si="108"/>
        <v>0</v>
      </c>
      <c r="L258" s="29">
        <f t="shared" si="109"/>
        <v>0</v>
      </c>
      <c r="M258" s="29">
        <f t="shared" si="110"/>
        <v>0</v>
      </c>
      <c r="N258" s="29">
        <f t="shared" si="111"/>
        <v>0</v>
      </c>
      <c r="O258" s="29">
        <f t="shared" si="112"/>
        <v>0</v>
      </c>
      <c r="P258" s="29">
        <f t="shared" si="113"/>
        <v>0</v>
      </c>
      <c r="Q258" s="29">
        <f t="shared" si="114"/>
        <v>0</v>
      </c>
      <c r="R258" s="29">
        <f t="shared" si="115"/>
        <v>0</v>
      </c>
      <c r="S258" s="29">
        <f t="shared" si="116"/>
        <v>0</v>
      </c>
      <c r="T258" s="29">
        <f t="shared" si="117"/>
        <v>0</v>
      </c>
      <c r="U258" s="29">
        <f t="shared" si="118"/>
        <v>0</v>
      </c>
      <c r="V258" s="29">
        <f t="shared" si="119"/>
        <v>0</v>
      </c>
      <c r="W258" s="29"/>
      <c r="X258" s="29"/>
      <c r="Y258" s="29"/>
      <c r="Z258" s="29"/>
      <c r="AA258" s="29"/>
      <c r="AB258" s="29"/>
      <c r="AC258" s="29"/>
      <c r="AD258" s="29"/>
      <c r="AE258" s="29"/>
      <c r="AF258" s="29"/>
      <c r="AG258" s="29"/>
      <c r="AH258" s="29"/>
      <c r="AI258" s="29"/>
      <c r="AJ258" s="29"/>
      <c r="AK258" s="29"/>
      <c r="AL258" s="29">
        <f t="shared" si="99"/>
        <v>0</v>
      </c>
      <c r="AM258" s="29"/>
      <c r="AN258" s="29"/>
      <c r="AO258" s="29"/>
      <c r="AP258" s="29"/>
      <c r="AQ258" s="29"/>
      <c r="AR258" s="29"/>
      <c r="AS258" s="29"/>
      <c r="AT258" s="33"/>
      <c r="AU258" s="29"/>
      <c r="AV258" s="29"/>
      <c r="AW258" s="29"/>
      <c r="AX258" s="29"/>
      <c r="AY258" s="29"/>
      <c r="AZ258" s="29"/>
      <c r="BA258" s="29"/>
      <c r="BB258" s="29"/>
      <c r="BC258" s="30"/>
      <c r="BD258" s="30"/>
      <c r="BE258" s="29"/>
      <c r="BF258" s="29"/>
      <c r="BG258" s="29"/>
      <c r="BH258" s="29"/>
      <c r="BI258" s="29"/>
      <c r="BJ258" s="29"/>
      <c r="BK258" s="29"/>
      <c r="BL258" s="29"/>
      <c r="BM258" s="29"/>
      <c r="BN258" s="29"/>
      <c r="BO258" s="29"/>
      <c r="BP258" s="29"/>
      <c r="BQ258" s="29"/>
      <c r="BR258" s="29"/>
      <c r="BS258" s="29"/>
      <c r="BT258" s="29"/>
    </row>
    <row r="259" spans="1:72">
      <c r="A259" s="75">
        <f t="shared" si="97"/>
        <v>0</v>
      </c>
      <c r="B259" s="29">
        <f t="shared" si="100"/>
        <v>45</v>
      </c>
      <c r="C259" s="29">
        <f t="shared" si="98"/>
        <v>0</v>
      </c>
      <c r="D259" s="29">
        <f t="shared" si="101"/>
        <v>0</v>
      </c>
      <c r="E259" s="29">
        <f t="shared" si="102"/>
        <v>0</v>
      </c>
      <c r="F259" s="29">
        <f t="shared" si="120"/>
        <v>0</v>
      </c>
      <c r="G259" s="29">
        <f t="shared" si="104"/>
        <v>0</v>
      </c>
      <c r="H259" s="29">
        <f t="shared" si="105"/>
        <v>0</v>
      </c>
      <c r="I259" s="29">
        <f t="shared" si="106"/>
        <v>0</v>
      </c>
      <c r="J259" s="29">
        <f t="shared" si="107"/>
        <v>0</v>
      </c>
      <c r="K259" s="29">
        <f t="shared" si="108"/>
        <v>0</v>
      </c>
      <c r="L259" s="29">
        <f t="shared" si="109"/>
        <v>0</v>
      </c>
      <c r="M259" s="29">
        <f t="shared" si="110"/>
        <v>0</v>
      </c>
      <c r="N259" s="29">
        <f t="shared" si="111"/>
        <v>0</v>
      </c>
      <c r="O259" s="29">
        <f t="shared" si="112"/>
        <v>0</v>
      </c>
      <c r="P259" s="29">
        <f t="shared" si="113"/>
        <v>0</v>
      </c>
      <c r="Q259" s="29">
        <f t="shared" si="114"/>
        <v>0</v>
      </c>
      <c r="R259" s="29">
        <f t="shared" si="115"/>
        <v>0</v>
      </c>
      <c r="S259" s="29">
        <f t="shared" si="116"/>
        <v>0</v>
      </c>
      <c r="T259" s="29">
        <f t="shared" si="117"/>
        <v>0</v>
      </c>
      <c r="U259" s="29">
        <f t="shared" si="118"/>
        <v>0</v>
      </c>
      <c r="V259" s="29">
        <f t="shared" si="119"/>
        <v>0</v>
      </c>
      <c r="W259" s="29"/>
      <c r="X259" s="29"/>
      <c r="Y259" s="29"/>
      <c r="Z259" s="29"/>
      <c r="AA259" s="29"/>
      <c r="AB259" s="29"/>
      <c r="AC259" s="29"/>
      <c r="AD259" s="29"/>
      <c r="AE259" s="29"/>
      <c r="AF259" s="29"/>
      <c r="AG259" s="29"/>
      <c r="AH259" s="29"/>
      <c r="AI259" s="29"/>
      <c r="AJ259" s="29"/>
      <c r="AK259" s="29"/>
      <c r="AL259" s="29">
        <f t="shared" si="99"/>
        <v>0</v>
      </c>
      <c r="AM259" s="29"/>
      <c r="AN259" s="29"/>
      <c r="AO259" s="29"/>
      <c r="AP259" s="29"/>
      <c r="AQ259" s="29"/>
      <c r="AR259" s="29"/>
      <c r="AS259" s="29"/>
      <c r="AT259" s="33"/>
      <c r="AU259" s="29"/>
      <c r="AV259" s="29"/>
      <c r="AW259" s="29"/>
      <c r="AX259" s="29"/>
      <c r="AY259" s="29"/>
      <c r="AZ259" s="29"/>
      <c r="BA259" s="29"/>
      <c r="BB259" s="29"/>
      <c r="BC259" s="30"/>
      <c r="BD259" s="30"/>
      <c r="BE259" s="29"/>
      <c r="BF259" s="29"/>
      <c r="BG259" s="29"/>
      <c r="BH259" s="29"/>
      <c r="BI259" s="29"/>
      <c r="BJ259" s="29"/>
      <c r="BK259" s="29"/>
      <c r="BL259" s="29"/>
      <c r="BM259" s="29"/>
      <c r="BN259" s="29"/>
      <c r="BO259" s="29"/>
      <c r="BP259" s="29"/>
      <c r="BQ259" s="29"/>
      <c r="BR259" s="29"/>
      <c r="BS259" s="29"/>
      <c r="BT259" s="29"/>
    </row>
    <row r="260" spans="1:72">
      <c r="A260" s="75">
        <f t="shared" si="97"/>
        <v>0</v>
      </c>
      <c r="B260" s="29">
        <f t="shared" si="100"/>
        <v>46</v>
      </c>
      <c r="C260" s="29">
        <f t="shared" si="98"/>
        <v>0</v>
      </c>
      <c r="D260" s="29">
        <f t="shared" si="101"/>
        <v>0</v>
      </c>
      <c r="E260" s="29">
        <f t="shared" si="102"/>
        <v>0</v>
      </c>
      <c r="F260" s="29">
        <f t="shared" si="120"/>
        <v>0</v>
      </c>
      <c r="G260" s="29">
        <f t="shared" si="104"/>
        <v>0</v>
      </c>
      <c r="H260" s="29">
        <f t="shared" si="105"/>
        <v>0</v>
      </c>
      <c r="I260" s="29">
        <f t="shared" si="106"/>
        <v>0</v>
      </c>
      <c r="J260" s="29">
        <f t="shared" si="107"/>
        <v>0</v>
      </c>
      <c r="K260" s="29">
        <f t="shared" si="108"/>
        <v>0</v>
      </c>
      <c r="L260" s="29">
        <f t="shared" si="109"/>
        <v>0</v>
      </c>
      <c r="M260" s="29">
        <f t="shared" si="110"/>
        <v>0</v>
      </c>
      <c r="N260" s="29">
        <f t="shared" si="111"/>
        <v>0</v>
      </c>
      <c r="O260" s="29">
        <f t="shared" si="112"/>
        <v>0</v>
      </c>
      <c r="P260" s="29">
        <f t="shared" si="113"/>
        <v>0</v>
      </c>
      <c r="Q260" s="29">
        <f t="shared" si="114"/>
        <v>0</v>
      </c>
      <c r="R260" s="29">
        <f t="shared" si="115"/>
        <v>0</v>
      </c>
      <c r="S260" s="29">
        <f t="shared" si="116"/>
        <v>0</v>
      </c>
      <c r="T260" s="29">
        <f t="shared" si="117"/>
        <v>0</v>
      </c>
      <c r="U260" s="29">
        <f t="shared" si="118"/>
        <v>0</v>
      </c>
      <c r="V260" s="29">
        <f t="shared" si="119"/>
        <v>0</v>
      </c>
      <c r="W260" s="29"/>
      <c r="X260" s="29"/>
      <c r="Y260" s="29"/>
      <c r="Z260" s="29"/>
      <c r="AA260" s="29"/>
      <c r="AB260" s="29"/>
      <c r="AC260" s="29"/>
      <c r="AD260" s="29"/>
      <c r="AE260" s="29"/>
      <c r="AF260" s="29"/>
      <c r="AG260" s="29"/>
      <c r="AH260" s="29"/>
      <c r="AI260" s="29"/>
      <c r="AJ260" s="29"/>
      <c r="AK260" s="29"/>
      <c r="AL260" s="29">
        <f t="shared" si="99"/>
        <v>0</v>
      </c>
      <c r="AM260" s="29"/>
      <c r="AN260" s="29"/>
      <c r="AO260" s="29"/>
      <c r="AP260" s="29"/>
      <c r="AQ260" s="29"/>
      <c r="AR260" s="29"/>
      <c r="AS260" s="29"/>
      <c r="AT260" s="33"/>
      <c r="AU260" s="29"/>
      <c r="AV260" s="29"/>
      <c r="AW260" s="29"/>
      <c r="AX260" s="29"/>
      <c r="AY260" s="29"/>
      <c r="AZ260" s="29"/>
      <c r="BA260" s="29"/>
      <c r="BB260" s="29"/>
      <c r="BC260" s="30"/>
      <c r="BD260" s="30"/>
      <c r="BE260" s="29"/>
      <c r="BF260" s="29"/>
      <c r="BG260" s="29"/>
      <c r="BH260" s="29"/>
      <c r="BI260" s="29"/>
      <c r="BJ260" s="29"/>
      <c r="BK260" s="29"/>
      <c r="BL260" s="29"/>
      <c r="BM260" s="29"/>
      <c r="BN260" s="29"/>
      <c r="BO260" s="29"/>
      <c r="BP260" s="29"/>
      <c r="BQ260" s="29"/>
      <c r="BR260" s="29"/>
      <c r="BS260" s="29"/>
      <c r="BT260" s="29"/>
    </row>
    <row r="261" spans="1:72">
      <c r="A261" s="75">
        <f t="shared" si="97"/>
        <v>0</v>
      </c>
      <c r="B261" s="29">
        <f t="shared" si="100"/>
        <v>47</v>
      </c>
      <c r="C261" s="29">
        <f t="shared" si="98"/>
        <v>0</v>
      </c>
      <c r="D261" s="29">
        <f t="shared" si="101"/>
        <v>0</v>
      </c>
      <c r="E261" s="29">
        <f t="shared" si="102"/>
        <v>0</v>
      </c>
      <c r="F261" s="29">
        <f t="shared" si="120"/>
        <v>0</v>
      </c>
      <c r="G261" s="29">
        <f t="shared" si="104"/>
        <v>0</v>
      </c>
      <c r="H261" s="29">
        <f t="shared" si="105"/>
        <v>0</v>
      </c>
      <c r="I261" s="29">
        <f t="shared" si="106"/>
        <v>0</v>
      </c>
      <c r="J261" s="29">
        <f t="shared" si="107"/>
        <v>0</v>
      </c>
      <c r="K261" s="29">
        <f t="shared" si="108"/>
        <v>0</v>
      </c>
      <c r="L261" s="29">
        <f t="shared" si="109"/>
        <v>0</v>
      </c>
      <c r="M261" s="29">
        <f t="shared" si="110"/>
        <v>0</v>
      </c>
      <c r="N261" s="29">
        <f t="shared" si="111"/>
        <v>0</v>
      </c>
      <c r="O261" s="29">
        <f t="shared" si="112"/>
        <v>0</v>
      </c>
      <c r="P261" s="29">
        <f t="shared" si="113"/>
        <v>0</v>
      </c>
      <c r="Q261" s="29">
        <f t="shared" si="114"/>
        <v>0</v>
      </c>
      <c r="R261" s="29">
        <f t="shared" si="115"/>
        <v>0</v>
      </c>
      <c r="S261" s="29">
        <f t="shared" si="116"/>
        <v>0</v>
      </c>
      <c r="T261" s="29">
        <f t="shared" si="117"/>
        <v>0</v>
      </c>
      <c r="U261" s="29">
        <f t="shared" si="118"/>
        <v>0</v>
      </c>
      <c r="V261" s="29">
        <f t="shared" si="119"/>
        <v>0</v>
      </c>
      <c r="W261" s="29"/>
      <c r="X261" s="29"/>
      <c r="Y261" s="29"/>
      <c r="Z261" s="29"/>
      <c r="AA261" s="29"/>
      <c r="AB261" s="29"/>
      <c r="AC261" s="29"/>
      <c r="AD261" s="29"/>
      <c r="AE261" s="29"/>
      <c r="AF261" s="29"/>
      <c r="AG261" s="29"/>
      <c r="AH261" s="29"/>
      <c r="AI261" s="29"/>
      <c r="AJ261" s="29"/>
      <c r="AK261" s="29"/>
      <c r="AL261" s="29">
        <f t="shared" si="99"/>
        <v>0</v>
      </c>
      <c r="AM261" s="29"/>
      <c r="AN261" s="29"/>
      <c r="AO261" s="29"/>
      <c r="AP261" s="29"/>
      <c r="AQ261" s="29"/>
      <c r="AR261" s="29"/>
      <c r="AS261" s="29"/>
      <c r="AT261" s="33"/>
      <c r="AU261" s="29"/>
      <c r="AV261" s="29"/>
      <c r="AW261" s="29"/>
      <c r="AX261" s="29"/>
      <c r="AY261" s="29"/>
      <c r="AZ261" s="29"/>
      <c r="BA261" s="29"/>
      <c r="BB261" s="29"/>
      <c r="BC261" s="30"/>
      <c r="BD261" s="30"/>
      <c r="BE261" s="29"/>
      <c r="BF261" s="29"/>
      <c r="BG261" s="29"/>
      <c r="BH261" s="29"/>
      <c r="BI261" s="29"/>
      <c r="BJ261" s="29"/>
      <c r="BK261" s="29"/>
      <c r="BL261" s="29"/>
      <c r="BM261" s="29"/>
      <c r="BN261" s="29"/>
      <c r="BO261" s="29"/>
      <c r="BP261" s="29"/>
      <c r="BQ261" s="29"/>
      <c r="BR261" s="29"/>
      <c r="BS261" s="29"/>
      <c r="BT261" s="29"/>
    </row>
    <row r="262" spans="1:72">
      <c r="A262" s="75">
        <f t="shared" si="97"/>
        <v>0</v>
      </c>
      <c r="B262" s="29">
        <f t="shared" si="100"/>
        <v>48</v>
      </c>
      <c r="C262" s="29">
        <f t="shared" si="98"/>
        <v>0</v>
      </c>
      <c r="D262" s="29">
        <f t="shared" si="101"/>
        <v>0</v>
      </c>
      <c r="E262" s="29">
        <f t="shared" si="102"/>
        <v>0</v>
      </c>
      <c r="F262" s="29">
        <f t="shared" si="120"/>
        <v>0</v>
      </c>
      <c r="G262" s="29">
        <f t="shared" si="104"/>
        <v>0</v>
      </c>
      <c r="H262" s="29">
        <f t="shared" si="105"/>
        <v>0</v>
      </c>
      <c r="I262" s="29">
        <f t="shared" si="106"/>
        <v>0</v>
      </c>
      <c r="J262" s="29">
        <f t="shared" si="107"/>
        <v>0</v>
      </c>
      <c r="K262" s="29">
        <f t="shared" si="108"/>
        <v>0</v>
      </c>
      <c r="L262" s="29">
        <f t="shared" si="109"/>
        <v>0</v>
      </c>
      <c r="M262" s="29">
        <f t="shared" si="110"/>
        <v>0</v>
      </c>
      <c r="N262" s="29">
        <f t="shared" si="111"/>
        <v>0</v>
      </c>
      <c r="O262" s="29">
        <f t="shared" si="112"/>
        <v>0</v>
      </c>
      <c r="P262" s="29">
        <f t="shared" si="113"/>
        <v>0</v>
      </c>
      <c r="Q262" s="29">
        <f t="shared" si="114"/>
        <v>0</v>
      </c>
      <c r="R262" s="29">
        <f t="shared" si="115"/>
        <v>0</v>
      </c>
      <c r="S262" s="29">
        <f t="shared" si="116"/>
        <v>0</v>
      </c>
      <c r="T262" s="29">
        <f t="shared" si="117"/>
        <v>0</v>
      </c>
      <c r="U262" s="29">
        <f t="shared" si="118"/>
        <v>0</v>
      </c>
      <c r="V262" s="29">
        <f t="shared" si="119"/>
        <v>0</v>
      </c>
      <c r="W262" s="29"/>
      <c r="X262" s="29"/>
      <c r="Y262" s="29"/>
      <c r="Z262" s="29"/>
      <c r="AA262" s="29"/>
      <c r="AB262" s="29"/>
      <c r="AC262" s="29"/>
      <c r="AD262" s="29"/>
      <c r="AE262" s="29"/>
      <c r="AF262" s="29"/>
      <c r="AG262" s="29"/>
      <c r="AH262" s="29"/>
      <c r="AI262" s="29"/>
      <c r="AJ262" s="29"/>
      <c r="AK262" s="29"/>
      <c r="AL262" s="29">
        <f t="shared" si="99"/>
        <v>0</v>
      </c>
      <c r="AM262" s="29"/>
      <c r="AN262" s="29"/>
      <c r="AO262" s="29"/>
      <c r="AP262" s="29"/>
      <c r="AQ262" s="29"/>
      <c r="AR262" s="29"/>
      <c r="AS262" s="29"/>
      <c r="AT262" s="33"/>
      <c r="AU262" s="29"/>
      <c r="AV262" s="29"/>
      <c r="AW262" s="29"/>
      <c r="AX262" s="29"/>
      <c r="AY262" s="29"/>
      <c r="AZ262" s="29"/>
      <c r="BA262" s="29"/>
      <c r="BB262" s="29"/>
      <c r="BC262" s="30"/>
      <c r="BD262" s="30"/>
      <c r="BE262" s="29"/>
      <c r="BF262" s="29"/>
      <c r="BG262" s="29"/>
      <c r="BH262" s="29"/>
      <c r="BI262" s="29"/>
      <c r="BJ262" s="29"/>
      <c r="BK262" s="29"/>
      <c r="BL262" s="29"/>
      <c r="BM262" s="29"/>
      <c r="BN262" s="29"/>
      <c r="BO262" s="29"/>
      <c r="BP262" s="29"/>
      <c r="BQ262" s="29"/>
      <c r="BR262" s="29"/>
      <c r="BS262" s="29"/>
      <c r="BT262" s="29"/>
    </row>
    <row r="263" spans="1:72">
      <c r="A263" s="75">
        <f t="shared" si="97"/>
        <v>0</v>
      </c>
      <c r="B263" s="29">
        <f t="shared" si="100"/>
        <v>49</v>
      </c>
      <c r="C263" s="29">
        <f t="shared" si="98"/>
        <v>0</v>
      </c>
      <c r="D263" s="29">
        <f t="shared" si="101"/>
        <v>0</v>
      </c>
      <c r="E263" s="29">
        <f t="shared" si="102"/>
        <v>0</v>
      </c>
      <c r="F263" s="29">
        <f t="shared" si="120"/>
        <v>0</v>
      </c>
      <c r="G263" s="29">
        <f t="shared" si="104"/>
        <v>0</v>
      </c>
      <c r="H263" s="29">
        <f t="shared" si="105"/>
        <v>0</v>
      </c>
      <c r="I263" s="29">
        <f t="shared" si="106"/>
        <v>0</v>
      </c>
      <c r="J263" s="29">
        <f t="shared" si="107"/>
        <v>0</v>
      </c>
      <c r="K263" s="29">
        <f t="shared" si="108"/>
        <v>0</v>
      </c>
      <c r="L263" s="29">
        <f t="shared" si="109"/>
        <v>0</v>
      </c>
      <c r="M263" s="29">
        <f t="shared" si="110"/>
        <v>0</v>
      </c>
      <c r="N263" s="29">
        <f t="shared" si="111"/>
        <v>0</v>
      </c>
      <c r="O263" s="29">
        <f t="shared" si="112"/>
        <v>0</v>
      </c>
      <c r="P263" s="29">
        <f t="shared" si="113"/>
        <v>0</v>
      </c>
      <c r="Q263" s="29">
        <f t="shared" si="114"/>
        <v>0</v>
      </c>
      <c r="R263" s="29">
        <f t="shared" si="115"/>
        <v>0</v>
      </c>
      <c r="S263" s="29">
        <f t="shared" si="116"/>
        <v>0</v>
      </c>
      <c r="T263" s="29">
        <f t="shared" si="117"/>
        <v>0</v>
      </c>
      <c r="U263" s="29">
        <f t="shared" si="118"/>
        <v>0</v>
      </c>
      <c r="V263" s="29">
        <f t="shared" si="119"/>
        <v>0</v>
      </c>
      <c r="W263" s="29"/>
      <c r="X263" s="29"/>
      <c r="Y263" s="29"/>
      <c r="Z263" s="29"/>
      <c r="AA263" s="29"/>
      <c r="AB263" s="29"/>
      <c r="AC263" s="29"/>
      <c r="AD263" s="29"/>
      <c r="AE263" s="29"/>
      <c r="AF263" s="29"/>
      <c r="AG263" s="29"/>
      <c r="AH263" s="29"/>
      <c r="AI263" s="29"/>
      <c r="AJ263" s="29"/>
      <c r="AK263" s="29"/>
      <c r="AL263" s="29">
        <f t="shared" si="99"/>
        <v>0</v>
      </c>
      <c r="AM263" s="29"/>
      <c r="AN263" s="29"/>
      <c r="AO263" s="29"/>
      <c r="AP263" s="29"/>
      <c r="AQ263" s="29"/>
      <c r="AR263" s="29"/>
      <c r="AS263" s="29"/>
      <c r="AT263" s="33"/>
      <c r="AU263" s="29"/>
      <c r="AV263" s="29"/>
      <c r="AW263" s="29"/>
      <c r="AX263" s="29"/>
      <c r="AY263" s="29"/>
      <c r="AZ263" s="29"/>
      <c r="BA263" s="29"/>
      <c r="BB263" s="29"/>
      <c r="BC263" s="30"/>
      <c r="BD263" s="30"/>
      <c r="BE263" s="29"/>
      <c r="BF263" s="29"/>
      <c r="BG263" s="29"/>
      <c r="BH263" s="29"/>
      <c r="BI263" s="29"/>
      <c r="BJ263" s="29"/>
      <c r="BK263" s="29"/>
      <c r="BL263" s="29"/>
      <c r="BM263" s="29"/>
      <c r="BN263" s="29"/>
      <c r="BO263" s="29"/>
      <c r="BP263" s="29"/>
      <c r="BQ263" s="29"/>
      <c r="BR263" s="29"/>
      <c r="BS263" s="29"/>
      <c r="BT263" s="29"/>
    </row>
    <row r="264" spans="1:72">
      <c r="A264" s="75">
        <f t="shared" si="97"/>
        <v>0</v>
      </c>
      <c r="B264" s="29">
        <f t="shared" si="100"/>
        <v>50</v>
      </c>
      <c r="C264" s="29">
        <f t="shared" si="98"/>
        <v>0</v>
      </c>
      <c r="D264" s="29">
        <f t="shared" si="101"/>
        <v>0</v>
      </c>
      <c r="E264" s="29">
        <f t="shared" si="102"/>
        <v>0</v>
      </c>
      <c r="F264" s="29">
        <f t="shared" si="120"/>
        <v>0</v>
      </c>
      <c r="G264" s="29">
        <f t="shared" si="104"/>
        <v>0</v>
      </c>
      <c r="H264" s="29">
        <f t="shared" si="105"/>
        <v>0</v>
      </c>
      <c r="I264" s="29">
        <f t="shared" si="106"/>
        <v>0</v>
      </c>
      <c r="J264" s="29">
        <f t="shared" si="107"/>
        <v>0</v>
      </c>
      <c r="K264" s="29">
        <f t="shared" si="108"/>
        <v>0</v>
      </c>
      <c r="L264" s="29">
        <f t="shared" si="109"/>
        <v>0</v>
      </c>
      <c r="M264" s="29">
        <f t="shared" si="110"/>
        <v>0</v>
      </c>
      <c r="N264" s="29">
        <f t="shared" si="111"/>
        <v>0</v>
      </c>
      <c r="O264" s="29">
        <f t="shared" si="112"/>
        <v>0</v>
      </c>
      <c r="P264" s="29">
        <f t="shared" si="113"/>
        <v>0</v>
      </c>
      <c r="Q264" s="29">
        <f t="shared" si="114"/>
        <v>0</v>
      </c>
      <c r="R264" s="29">
        <f t="shared" si="115"/>
        <v>0</v>
      </c>
      <c r="S264" s="29">
        <f t="shared" si="116"/>
        <v>0</v>
      </c>
      <c r="T264" s="29">
        <f t="shared" si="117"/>
        <v>0</v>
      </c>
      <c r="U264" s="29">
        <f t="shared" si="118"/>
        <v>0</v>
      </c>
      <c r="V264" s="29">
        <f t="shared" si="119"/>
        <v>0</v>
      </c>
      <c r="W264" s="29"/>
      <c r="X264" s="29"/>
      <c r="Y264" s="29"/>
      <c r="Z264" s="29"/>
      <c r="AA264" s="29"/>
      <c r="AB264" s="29"/>
      <c r="AC264" s="29"/>
      <c r="AD264" s="29"/>
      <c r="AE264" s="29"/>
      <c r="AF264" s="29"/>
      <c r="AG264" s="29"/>
      <c r="AH264" s="29"/>
      <c r="AI264" s="29"/>
      <c r="AJ264" s="29"/>
      <c r="AK264" s="29"/>
      <c r="AL264" s="29">
        <f t="shared" si="99"/>
        <v>0</v>
      </c>
      <c r="AM264" s="29"/>
      <c r="AN264" s="29"/>
      <c r="AO264" s="29"/>
      <c r="AP264" s="29"/>
      <c r="AQ264" s="29"/>
      <c r="AR264" s="29"/>
      <c r="AS264" s="29"/>
      <c r="AT264" s="33"/>
      <c r="AU264" s="29"/>
      <c r="AV264" s="29"/>
      <c r="AW264" s="29"/>
      <c r="AX264" s="29"/>
      <c r="AY264" s="29"/>
      <c r="AZ264" s="29"/>
      <c r="BA264" s="29"/>
      <c r="BB264" s="29"/>
      <c r="BC264" s="30"/>
      <c r="BD264" s="30"/>
      <c r="BE264" s="29"/>
      <c r="BF264" s="29"/>
      <c r="BG264" s="29"/>
      <c r="BH264" s="29"/>
      <c r="BI264" s="29"/>
      <c r="BJ264" s="29"/>
      <c r="BK264" s="29"/>
      <c r="BL264" s="29"/>
      <c r="BM264" s="29"/>
      <c r="BN264" s="29"/>
      <c r="BO264" s="29"/>
      <c r="BP264" s="29"/>
      <c r="BQ264" s="29"/>
      <c r="BR264" s="29"/>
      <c r="BS264" s="29"/>
      <c r="BT264" s="29"/>
    </row>
    <row r="265" spans="1:72">
      <c r="A265" s="75">
        <f t="shared" si="97"/>
        <v>0</v>
      </c>
      <c r="B265" s="29">
        <f t="shared" si="100"/>
        <v>51</v>
      </c>
      <c r="C265" s="29">
        <f t="shared" si="98"/>
        <v>0</v>
      </c>
      <c r="D265" s="29">
        <f t="shared" si="101"/>
        <v>0</v>
      </c>
      <c r="E265" s="29">
        <f t="shared" si="102"/>
        <v>0</v>
      </c>
      <c r="F265" s="29">
        <f t="shared" si="120"/>
        <v>0</v>
      </c>
      <c r="G265" s="29">
        <f t="shared" si="104"/>
        <v>0</v>
      </c>
      <c r="H265" s="29">
        <f t="shared" si="105"/>
        <v>0</v>
      </c>
      <c r="I265" s="29">
        <f t="shared" si="106"/>
        <v>0</v>
      </c>
      <c r="J265" s="29">
        <f t="shared" si="107"/>
        <v>0</v>
      </c>
      <c r="K265" s="29">
        <f t="shared" si="108"/>
        <v>0</v>
      </c>
      <c r="L265" s="29">
        <f t="shared" si="109"/>
        <v>0</v>
      </c>
      <c r="M265" s="29">
        <f t="shared" si="110"/>
        <v>0</v>
      </c>
      <c r="N265" s="29">
        <f t="shared" si="111"/>
        <v>0</v>
      </c>
      <c r="O265" s="29">
        <f t="shared" si="112"/>
        <v>0</v>
      </c>
      <c r="P265" s="29">
        <f t="shared" si="113"/>
        <v>0</v>
      </c>
      <c r="Q265" s="29">
        <f t="shared" si="114"/>
        <v>0</v>
      </c>
      <c r="R265" s="29">
        <f t="shared" si="115"/>
        <v>0</v>
      </c>
      <c r="S265" s="29">
        <f t="shared" si="116"/>
        <v>0</v>
      </c>
      <c r="T265" s="29">
        <f t="shared" si="117"/>
        <v>0</v>
      </c>
      <c r="U265" s="29">
        <f t="shared" si="118"/>
        <v>0</v>
      </c>
      <c r="V265" s="29">
        <f t="shared" si="119"/>
        <v>0</v>
      </c>
      <c r="W265" s="29"/>
      <c r="X265" s="29"/>
      <c r="Y265" s="29"/>
      <c r="Z265" s="29"/>
      <c r="AA265" s="29"/>
      <c r="AB265" s="29"/>
      <c r="AC265" s="29"/>
      <c r="AD265" s="29"/>
      <c r="AE265" s="29"/>
      <c r="AF265" s="29"/>
      <c r="AG265" s="29"/>
      <c r="AH265" s="29"/>
      <c r="AI265" s="29"/>
      <c r="AJ265" s="29"/>
      <c r="AK265" s="29"/>
      <c r="AL265" s="29">
        <f t="shared" si="99"/>
        <v>0</v>
      </c>
      <c r="AM265" s="29"/>
      <c r="AN265" s="29"/>
      <c r="AO265" s="29"/>
      <c r="AP265" s="29"/>
      <c r="AQ265" s="29"/>
      <c r="AR265" s="29"/>
      <c r="AS265" s="29"/>
      <c r="AT265" s="33"/>
      <c r="AU265" s="29"/>
      <c r="AV265" s="29"/>
      <c r="AW265" s="29"/>
      <c r="AX265" s="29"/>
      <c r="AY265" s="29"/>
      <c r="AZ265" s="29"/>
      <c r="BA265" s="29"/>
      <c r="BB265" s="29"/>
      <c r="BC265" s="30"/>
      <c r="BD265" s="30"/>
      <c r="BE265" s="29"/>
      <c r="BF265" s="29"/>
      <c r="BG265" s="29"/>
      <c r="BH265" s="29"/>
      <c r="BI265" s="29"/>
      <c r="BJ265" s="29"/>
      <c r="BK265" s="29"/>
      <c r="BL265" s="29"/>
      <c r="BM265" s="29"/>
      <c r="BN265" s="29"/>
      <c r="BO265" s="29"/>
      <c r="BP265" s="29"/>
      <c r="BQ265" s="29"/>
      <c r="BR265" s="29"/>
      <c r="BS265" s="29"/>
      <c r="BT265" s="29"/>
    </row>
    <row r="266" spans="1:72">
      <c r="A266" s="75">
        <f t="shared" si="97"/>
        <v>0</v>
      </c>
      <c r="B266" s="29">
        <f t="shared" si="100"/>
        <v>52</v>
      </c>
      <c r="C266" s="29">
        <f t="shared" si="98"/>
        <v>0</v>
      </c>
      <c r="D266" s="29">
        <f t="shared" si="101"/>
        <v>0</v>
      </c>
      <c r="E266" s="29">
        <f t="shared" si="102"/>
        <v>0</v>
      </c>
      <c r="F266" s="29">
        <f t="shared" si="120"/>
        <v>0</v>
      </c>
      <c r="G266" s="29">
        <f t="shared" si="104"/>
        <v>0</v>
      </c>
      <c r="H266" s="29">
        <f t="shared" si="105"/>
        <v>0</v>
      </c>
      <c r="I266" s="29">
        <f t="shared" si="106"/>
        <v>0</v>
      </c>
      <c r="J266" s="29">
        <f t="shared" si="107"/>
        <v>0</v>
      </c>
      <c r="K266" s="29">
        <f t="shared" si="108"/>
        <v>0</v>
      </c>
      <c r="L266" s="29">
        <f t="shared" si="109"/>
        <v>0</v>
      </c>
      <c r="M266" s="29">
        <f t="shared" si="110"/>
        <v>0</v>
      </c>
      <c r="N266" s="29">
        <f t="shared" si="111"/>
        <v>0</v>
      </c>
      <c r="O266" s="29">
        <f t="shared" si="112"/>
        <v>0</v>
      </c>
      <c r="P266" s="29">
        <f t="shared" si="113"/>
        <v>0</v>
      </c>
      <c r="Q266" s="29">
        <f t="shared" si="114"/>
        <v>0</v>
      </c>
      <c r="R266" s="29">
        <f t="shared" si="115"/>
        <v>0</v>
      </c>
      <c r="S266" s="29">
        <f t="shared" si="116"/>
        <v>0</v>
      </c>
      <c r="T266" s="29">
        <f t="shared" si="117"/>
        <v>0</v>
      </c>
      <c r="U266" s="29">
        <f t="shared" si="118"/>
        <v>0</v>
      </c>
      <c r="V266" s="29">
        <f t="shared" si="119"/>
        <v>0</v>
      </c>
      <c r="W266" s="29"/>
      <c r="X266" s="29"/>
      <c r="Y266" s="29"/>
      <c r="Z266" s="29"/>
      <c r="AA266" s="29"/>
      <c r="AB266" s="29"/>
      <c r="AC266" s="29"/>
      <c r="AD266" s="29"/>
      <c r="AE266" s="29"/>
      <c r="AF266" s="29"/>
      <c r="AG266" s="29"/>
      <c r="AH266" s="29"/>
      <c r="AI266" s="29"/>
      <c r="AJ266" s="29"/>
      <c r="AK266" s="29"/>
      <c r="AL266" s="29">
        <f t="shared" si="99"/>
        <v>0</v>
      </c>
      <c r="AM266" s="29"/>
      <c r="AN266" s="29"/>
      <c r="AO266" s="29"/>
      <c r="AP266" s="29"/>
      <c r="AQ266" s="29"/>
      <c r="AR266" s="29"/>
      <c r="AS266" s="29"/>
      <c r="AT266" s="33"/>
      <c r="AU266" s="29"/>
      <c r="AV266" s="29"/>
      <c r="AW266" s="29"/>
      <c r="AX266" s="29"/>
      <c r="AY266" s="29"/>
      <c r="AZ266" s="29"/>
      <c r="BA266" s="29"/>
      <c r="BB266" s="29"/>
      <c r="BC266" s="30"/>
      <c r="BD266" s="30"/>
      <c r="BE266" s="29"/>
      <c r="BF266" s="29"/>
      <c r="BG266" s="29"/>
      <c r="BH266" s="29"/>
      <c r="BI266" s="29"/>
      <c r="BJ266" s="29"/>
      <c r="BK266" s="29"/>
      <c r="BL266" s="29"/>
      <c r="BM266" s="29"/>
      <c r="BN266" s="29"/>
      <c r="BO266" s="29"/>
      <c r="BP266" s="29"/>
      <c r="BQ266" s="29"/>
      <c r="BR266" s="29"/>
      <c r="BS266" s="29"/>
      <c r="BT266" s="29"/>
    </row>
    <row r="267" spans="1:72">
      <c r="A267" s="75">
        <f t="shared" si="97"/>
        <v>0</v>
      </c>
      <c r="B267" s="29">
        <f t="shared" si="100"/>
        <v>53</v>
      </c>
      <c r="C267" s="29">
        <f t="shared" si="98"/>
        <v>0</v>
      </c>
      <c r="D267" s="29">
        <f t="shared" si="101"/>
        <v>0</v>
      </c>
      <c r="E267" s="29">
        <f t="shared" si="102"/>
        <v>0</v>
      </c>
      <c r="F267" s="29">
        <f t="shared" si="120"/>
        <v>0</v>
      </c>
      <c r="G267" s="29">
        <f t="shared" si="104"/>
        <v>0</v>
      </c>
      <c r="H267" s="29">
        <f t="shared" si="105"/>
        <v>0</v>
      </c>
      <c r="I267" s="29">
        <f t="shared" si="106"/>
        <v>0</v>
      </c>
      <c r="J267" s="29">
        <f t="shared" si="107"/>
        <v>0</v>
      </c>
      <c r="K267" s="29">
        <f t="shared" si="108"/>
        <v>0</v>
      </c>
      <c r="L267" s="29">
        <f t="shared" si="109"/>
        <v>0</v>
      </c>
      <c r="M267" s="29">
        <f t="shared" si="110"/>
        <v>0</v>
      </c>
      <c r="N267" s="29">
        <f t="shared" si="111"/>
        <v>0</v>
      </c>
      <c r="O267" s="29">
        <f t="shared" si="112"/>
        <v>0</v>
      </c>
      <c r="P267" s="29">
        <f t="shared" si="113"/>
        <v>0</v>
      </c>
      <c r="Q267" s="29">
        <f t="shared" si="114"/>
        <v>0</v>
      </c>
      <c r="R267" s="29">
        <f t="shared" si="115"/>
        <v>0</v>
      </c>
      <c r="S267" s="29">
        <f t="shared" si="116"/>
        <v>0</v>
      </c>
      <c r="T267" s="29">
        <f t="shared" si="117"/>
        <v>0</v>
      </c>
      <c r="U267" s="29">
        <f t="shared" si="118"/>
        <v>0</v>
      </c>
      <c r="V267" s="29">
        <f t="shared" si="119"/>
        <v>0</v>
      </c>
      <c r="W267" s="29"/>
      <c r="X267" s="29"/>
      <c r="Y267" s="29"/>
      <c r="Z267" s="29"/>
      <c r="AA267" s="29"/>
      <c r="AB267" s="29"/>
      <c r="AC267" s="29"/>
      <c r="AD267" s="29"/>
      <c r="AE267" s="29"/>
      <c r="AF267" s="29"/>
      <c r="AG267" s="29"/>
      <c r="AH267" s="29"/>
      <c r="AI267" s="29"/>
      <c r="AJ267" s="29"/>
      <c r="AK267" s="29"/>
      <c r="AL267" s="29">
        <f t="shared" si="99"/>
        <v>0</v>
      </c>
      <c r="AM267" s="29"/>
      <c r="AN267" s="29"/>
      <c r="AO267" s="29"/>
      <c r="AP267" s="29"/>
      <c r="AQ267" s="29"/>
      <c r="AR267" s="29"/>
      <c r="AS267" s="29"/>
      <c r="AT267" s="33"/>
      <c r="AU267" s="29"/>
      <c r="AV267" s="29"/>
      <c r="AW267" s="29"/>
      <c r="AX267" s="29"/>
      <c r="AY267" s="29"/>
      <c r="AZ267" s="29"/>
      <c r="BA267" s="29"/>
      <c r="BB267" s="29"/>
      <c r="BC267" s="30"/>
      <c r="BD267" s="30"/>
      <c r="BE267" s="29"/>
      <c r="BF267" s="29"/>
      <c r="BG267" s="29"/>
      <c r="BH267" s="29"/>
      <c r="BI267" s="29"/>
      <c r="BJ267" s="29"/>
      <c r="BK267" s="29"/>
      <c r="BL267" s="29"/>
      <c r="BM267" s="29"/>
      <c r="BN267" s="29"/>
      <c r="BO267" s="29"/>
      <c r="BP267" s="29"/>
      <c r="BQ267" s="29"/>
      <c r="BR267" s="29"/>
      <c r="BS267" s="29"/>
      <c r="BT267" s="29"/>
    </row>
    <row r="268" spans="1:72">
      <c r="A268" s="75">
        <f t="shared" si="97"/>
        <v>0</v>
      </c>
      <c r="B268" s="29">
        <f t="shared" si="100"/>
        <v>54</v>
      </c>
      <c r="C268" s="29">
        <f t="shared" si="98"/>
        <v>0</v>
      </c>
      <c r="D268" s="29">
        <f t="shared" si="101"/>
        <v>0</v>
      </c>
      <c r="E268" s="29">
        <f t="shared" si="102"/>
        <v>0</v>
      </c>
      <c r="F268" s="29">
        <f t="shared" si="120"/>
        <v>0</v>
      </c>
      <c r="G268" s="29">
        <f t="shared" si="104"/>
        <v>0</v>
      </c>
      <c r="H268" s="29">
        <f t="shared" si="105"/>
        <v>0</v>
      </c>
      <c r="I268" s="29">
        <f t="shared" si="106"/>
        <v>0</v>
      </c>
      <c r="J268" s="29">
        <f t="shared" si="107"/>
        <v>0</v>
      </c>
      <c r="K268" s="29">
        <f t="shared" si="108"/>
        <v>0</v>
      </c>
      <c r="L268" s="29">
        <f t="shared" si="109"/>
        <v>0</v>
      </c>
      <c r="M268" s="29">
        <f t="shared" si="110"/>
        <v>0</v>
      </c>
      <c r="N268" s="29">
        <f t="shared" si="111"/>
        <v>0</v>
      </c>
      <c r="O268" s="29">
        <f t="shared" si="112"/>
        <v>0</v>
      </c>
      <c r="P268" s="29">
        <f t="shared" si="113"/>
        <v>0</v>
      </c>
      <c r="Q268" s="29">
        <f t="shared" si="114"/>
        <v>0</v>
      </c>
      <c r="R268" s="29">
        <f t="shared" si="115"/>
        <v>0</v>
      </c>
      <c r="S268" s="29">
        <f t="shared" si="116"/>
        <v>0</v>
      </c>
      <c r="T268" s="29">
        <f t="shared" si="117"/>
        <v>0</v>
      </c>
      <c r="U268" s="29">
        <f t="shared" si="118"/>
        <v>0</v>
      </c>
      <c r="V268" s="29">
        <f t="shared" si="119"/>
        <v>0</v>
      </c>
      <c r="W268" s="29"/>
      <c r="X268" s="29"/>
      <c r="Y268" s="29"/>
      <c r="Z268" s="29"/>
      <c r="AA268" s="29"/>
      <c r="AB268" s="29"/>
      <c r="AC268" s="29"/>
      <c r="AD268" s="29"/>
      <c r="AE268" s="29"/>
      <c r="AF268" s="29"/>
      <c r="AG268" s="29"/>
      <c r="AH268" s="29"/>
      <c r="AI268" s="29"/>
      <c r="AJ268" s="29"/>
      <c r="AK268" s="29"/>
      <c r="AL268" s="29">
        <f t="shared" si="99"/>
        <v>0</v>
      </c>
      <c r="AM268" s="29"/>
      <c r="AN268" s="29"/>
      <c r="AO268" s="29"/>
      <c r="AP268" s="29"/>
      <c r="AQ268" s="29"/>
      <c r="AR268" s="29"/>
      <c r="AS268" s="29"/>
      <c r="AT268" s="33"/>
      <c r="AU268" s="29"/>
      <c r="AV268" s="29"/>
      <c r="AW268" s="29"/>
      <c r="AX268" s="29"/>
      <c r="AY268" s="29"/>
      <c r="AZ268" s="29"/>
      <c r="BA268" s="29"/>
      <c r="BB268" s="29"/>
      <c r="BC268" s="30"/>
      <c r="BD268" s="30"/>
      <c r="BE268" s="29"/>
      <c r="BF268" s="29"/>
      <c r="BG268" s="29"/>
      <c r="BH268" s="29"/>
      <c r="BI268" s="29"/>
      <c r="BJ268" s="29"/>
      <c r="BK268" s="29"/>
      <c r="BL268" s="29"/>
      <c r="BM268" s="29"/>
      <c r="BN268" s="29"/>
      <c r="BO268" s="29"/>
      <c r="BP268" s="29"/>
      <c r="BQ268" s="29"/>
      <c r="BR268" s="29"/>
      <c r="BS268" s="29"/>
      <c r="BT268" s="29"/>
    </row>
    <row r="269" spans="1:72">
      <c r="A269" s="75">
        <f t="shared" si="97"/>
        <v>0</v>
      </c>
      <c r="B269" s="29">
        <f t="shared" si="100"/>
        <v>55</v>
      </c>
      <c r="C269" s="29">
        <f t="shared" si="98"/>
        <v>0</v>
      </c>
      <c r="D269" s="29">
        <f t="shared" si="101"/>
        <v>0</v>
      </c>
      <c r="E269" s="29">
        <f t="shared" si="102"/>
        <v>0</v>
      </c>
      <c r="F269" s="29">
        <f t="shared" si="120"/>
        <v>0</v>
      </c>
      <c r="G269" s="29">
        <f t="shared" si="104"/>
        <v>0</v>
      </c>
      <c r="H269" s="29">
        <f t="shared" si="105"/>
        <v>0</v>
      </c>
      <c r="I269" s="29">
        <f t="shared" si="106"/>
        <v>0</v>
      </c>
      <c r="J269" s="29">
        <f t="shared" si="107"/>
        <v>0</v>
      </c>
      <c r="K269" s="29">
        <f t="shared" si="108"/>
        <v>0</v>
      </c>
      <c r="L269" s="29">
        <f t="shared" si="109"/>
        <v>0</v>
      </c>
      <c r="M269" s="29">
        <f t="shared" si="110"/>
        <v>0</v>
      </c>
      <c r="N269" s="29">
        <f t="shared" si="111"/>
        <v>0</v>
      </c>
      <c r="O269" s="29">
        <f t="shared" si="112"/>
        <v>0</v>
      </c>
      <c r="P269" s="29">
        <f t="shared" si="113"/>
        <v>0</v>
      </c>
      <c r="Q269" s="29">
        <f t="shared" si="114"/>
        <v>0</v>
      </c>
      <c r="R269" s="29">
        <f t="shared" si="115"/>
        <v>0</v>
      </c>
      <c r="S269" s="29">
        <f t="shared" si="116"/>
        <v>0</v>
      </c>
      <c r="T269" s="29">
        <f t="shared" si="117"/>
        <v>0</v>
      </c>
      <c r="U269" s="29">
        <f t="shared" si="118"/>
        <v>0</v>
      </c>
      <c r="V269" s="29">
        <f t="shared" si="119"/>
        <v>0</v>
      </c>
      <c r="W269" s="29"/>
      <c r="X269" s="29"/>
      <c r="Y269" s="29"/>
      <c r="Z269" s="29"/>
      <c r="AA269" s="29"/>
      <c r="AB269" s="29"/>
      <c r="AC269" s="29"/>
      <c r="AD269" s="29"/>
      <c r="AE269" s="29"/>
      <c r="AF269" s="29"/>
      <c r="AG269" s="29"/>
      <c r="AH269" s="29"/>
      <c r="AI269" s="29"/>
      <c r="AJ269" s="29"/>
      <c r="AK269" s="29"/>
      <c r="AL269" s="29">
        <f t="shared" si="99"/>
        <v>0</v>
      </c>
      <c r="AM269" s="29"/>
      <c r="AN269" s="29"/>
      <c r="AO269" s="29"/>
      <c r="AP269" s="29"/>
      <c r="AQ269" s="29"/>
      <c r="AR269" s="29"/>
      <c r="AS269" s="29"/>
      <c r="AT269" s="33"/>
      <c r="AU269" s="29"/>
      <c r="AV269" s="29"/>
      <c r="AW269" s="29"/>
      <c r="AX269" s="29"/>
      <c r="AY269" s="29"/>
      <c r="AZ269" s="29"/>
      <c r="BA269" s="29"/>
      <c r="BB269" s="29"/>
      <c r="BC269" s="30"/>
      <c r="BD269" s="30"/>
      <c r="BE269" s="29"/>
      <c r="BF269" s="29"/>
      <c r="BG269" s="29"/>
      <c r="BH269" s="29"/>
      <c r="BI269" s="29"/>
      <c r="BJ269" s="29"/>
      <c r="BK269" s="29"/>
      <c r="BL269" s="29"/>
      <c r="BM269" s="29"/>
      <c r="BN269" s="29"/>
      <c r="BO269" s="29"/>
      <c r="BP269" s="29"/>
      <c r="BQ269" s="29"/>
      <c r="BR269" s="29"/>
      <c r="BS269" s="29"/>
      <c r="BT269" s="29"/>
    </row>
    <row r="270" spans="1:72">
      <c r="A270" s="75">
        <f t="shared" si="97"/>
        <v>0</v>
      </c>
      <c r="B270" s="29">
        <f t="shared" si="100"/>
        <v>56</v>
      </c>
      <c r="C270" s="29">
        <f t="shared" si="98"/>
        <v>0</v>
      </c>
      <c r="D270" s="29">
        <f t="shared" si="101"/>
        <v>0</v>
      </c>
      <c r="E270" s="29">
        <f t="shared" si="102"/>
        <v>0</v>
      </c>
      <c r="F270" s="29">
        <f t="shared" si="120"/>
        <v>0</v>
      </c>
      <c r="G270" s="29">
        <f t="shared" si="104"/>
        <v>0</v>
      </c>
      <c r="H270" s="29">
        <f t="shared" si="105"/>
        <v>0</v>
      </c>
      <c r="I270" s="29">
        <f t="shared" si="106"/>
        <v>0</v>
      </c>
      <c r="J270" s="29">
        <f t="shared" si="107"/>
        <v>0</v>
      </c>
      <c r="K270" s="29">
        <f t="shared" si="108"/>
        <v>0</v>
      </c>
      <c r="L270" s="29">
        <f t="shared" si="109"/>
        <v>0</v>
      </c>
      <c r="M270" s="29">
        <f t="shared" si="110"/>
        <v>0</v>
      </c>
      <c r="N270" s="29">
        <f t="shared" si="111"/>
        <v>0</v>
      </c>
      <c r="O270" s="29">
        <f t="shared" si="112"/>
        <v>0</v>
      </c>
      <c r="P270" s="29">
        <f t="shared" si="113"/>
        <v>0</v>
      </c>
      <c r="Q270" s="29">
        <f t="shared" si="114"/>
        <v>0</v>
      </c>
      <c r="R270" s="29">
        <f t="shared" si="115"/>
        <v>0</v>
      </c>
      <c r="S270" s="29">
        <f t="shared" si="116"/>
        <v>0</v>
      </c>
      <c r="T270" s="29">
        <f t="shared" si="117"/>
        <v>0</v>
      </c>
      <c r="U270" s="29">
        <f t="shared" si="118"/>
        <v>0</v>
      </c>
      <c r="V270" s="29">
        <f t="shared" si="119"/>
        <v>0</v>
      </c>
      <c r="W270" s="29"/>
      <c r="X270" s="29"/>
      <c r="Y270" s="29"/>
      <c r="Z270" s="29"/>
      <c r="AA270" s="29"/>
      <c r="AB270" s="29"/>
      <c r="AC270" s="29"/>
      <c r="AD270" s="29"/>
      <c r="AE270" s="29"/>
      <c r="AF270" s="29"/>
      <c r="AG270" s="29"/>
      <c r="AH270" s="29"/>
      <c r="AI270" s="29"/>
      <c r="AJ270" s="29"/>
      <c r="AK270" s="29"/>
      <c r="AL270" s="29">
        <f t="shared" si="99"/>
        <v>0</v>
      </c>
      <c r="AM270" s="29"/>
      <c r="AN270" s="29"/>
      <c r="AO270" s="29"/>
      <c r="AP270" s="29"/>
      <c r="AQ270" s="29"/>
      <c r="AR270" s="29"/>
      <c r="AS270" s="29"/>
      <c r="AT270" s="33"/>
      <c r="AU270" s="29"/>
      <c r="AV270" s="29"/>
      <c r="AW270" s="29"/>
      <c r="AX270" s="29"/>
      <c r="AY270" s="29"/>
      <c r="AZ270" s="29"/>
      <c r="BA270" s="29"/>
      <c r="BB270" s="29"/>
      <c r="BC270" s="30"/>
      <c r="BD270" s="30"/>
      <c r="BE270" s="29"/>
      <c r="BF270" s="29"/>
      <c r="BG270" s="29"/>
      <c r="BH270" s="29"/>
      <c r="BI270" s="29"/>
      <c r="BJ270" s="29"/>
      <c r="BK270" s="29"/>
      <c r="BL270" s="29"/>
      <c r="BM270" s="29"/>
      <c r="BN270" s="29"/>
      <c r="BO270" s="29"/>
      <c r="BP270" s="29"/>
      <c r="BQ270" s="29"/>
      <c r="BR270" s="29"/>
      <c r="BS270" s="29"/>
      <c r="BT270" s="29"/>
    </row>
    <row r="271" spans="1:72">
      <c r="A271" s="75">
        <f t="shared" si="97"/>
        <v>0</v>
      </c>
      <c r="B271" s="29">
        <f t="shared" si="100"/>
        <v>57</v>
      </c>
      <c r="C271" s="29">
        <f t="shared" si="98"/>
        <v>0</v>
      </c>
      <c r="D271" s="29">
        <f t="shared" si="101"/>
        <v>0</v>
      </c>
      <c r="E271" s="29">
        <f t="shared" si="102"/>
        <v>0</v>
      </c>
      <c r="F271" s="29">
        <f t="shared" si="120"/>
        <v>0</v>
      </c>
      <c r="G271" s="29">
        <f t="shared" si="104"/>
        <v>0</v>
      </c>
      <c r="H271" s="29">
        <f t="shared" si="105"/>
        <v>0</v>
      </c>
      <c r="I271" s="29">
        <f t="shared" si="106"/>
        <v>0</v>
      </c>
      <c r="J271" s="29">
        <f t="shared" si="107"/>
        <v>0</v>
      </c>
      <c r="K271" s="29">
        <f t="shared" si="108"/>
        <v>0</v>
      </c>
      <c r="L271" s="29">
        <f t="shared" si="109"/>
        <v>0</v>
      </c>
      <c r="M271" s="29">
        <f t="shared" si="110"/>
        <v>0</v>
      </c>
      <c r="N271" s="29">
        <f t="shared" si="111"/>
        <v>0</v>
      </c>
      <c r="O271" s="29">
        <f t="shared" si="112"/>
        <v>0</v>
      </c>
      <c r="P271" s="29">
        <f t="shared" si="113"/>
        <v>0</v>
      </c>
      <c r="Q271" s="29">
        <f t="shared" si="114"/>
        <v>0</v>
      </c>
      <c r="R271" s="29">
        <f t="shared" si="115"/>
        <v>0</v>
      </c>
      <c r="S271" s="29">
        <f t="shared" si="116"/>
        <v>0</v>
      </c>
      <c r="T271" s="29">
        <f t="shared" si="117"/>
        <v>0</v>
      </c>
      <c r="U271" s="29">
        <f t="shared" si="118"/>
        <v>0</v>
      </c>
      <c r="V271" s="29">
        <f t="shared" si="119"/>
        <v>0</v>
      </c>
      <c r="W271" s="29"/>
      <c r="X271" s="29"/>
      <c r="Y271" s="29"/>
      <c r="Z271" s="29"/>
      <c r="AA271" s="29"/>
      <c r="AB271" s="29"/>
      <c r="AC271" s="29"/>
      <c r="AD271" s="29"/>
      <c r="AE271" s="29"/>
      <c r="AF271" s="29"/>
      <c r="AG271" s="29"/>
      <c r="AH271" s="29"/>
      <c r="AI271" s="29"/>
      <c r="AJ271" s="29"/>
      <c r="AK271" s="29"/>
      <c r="AL271" s="29">
        <f t="shared" si="99"/>
        <v>0</v>
      </c>
      <c r="AM271" s="29"/>
      <c r="AN271" s="29"/>
      <c r="AO271" s="29"/>
      <c r="AP271" s="29"/>
      <c r="AQ271" s="29"/>
      <c r="AR271" s="29"/>
      <c r="AS271" s="29"/>
      <c r="AT271" s="33"/>
      <c r="AU271" s="29"/>
      <c r="AV271" s="29"/>
      <c r="AW271" s="29"/>
      <c r="AX271" s="29"/>
      <c r="AY271" s="29"/>
      <c r="AZ271" s="29"/>
      <c r="BA271" s="29"/>
      <c r="BB271" s="29"/>
      <c r="BC271" s="30"/>
      <c r="BD271" s="30"/>
      <c r="BE271" s="29"/>
      <c r="BF271" s="29"/>
      <c r="BG271" s="29"/>
      <c r="BH271" s="29"/>
      <c r="BI271" s="29"/>
      <c r="BJ271" s="29"/>
      <c r="BK271" s="29"/>
      <c r="BL271" s="29"/>
      <c r="BM271" s="29"/>
      <c r="BN271" s="29"/>
      <c r="BO271" s="29"/>
      <c r="BP271" s="29"/>
      <c r="BQ271" s="29"/>
      <c r="BR271" s="29"/>
      <c r="BS271" s="29"/>
      <c r="BT271" s="29"/>
    </row>
    <row r="272" spans="1:72">
      <c r="A272" s="75">
        <f t="shared" si="97"/>
        <v>0</v>
      </c>
      <c r="B272" s="29">
        <f t="shared" si="100"/>
        <v>58</v>
      </c>
      <c r="C272" s="29">
        <f t="shared" si="98"/>
        <v>0</v>
      </c>
      <c r="D272" s="29">
        <f t="shared" si="101"/>
        <v>0</v>
      </c>
      <c r="E272" s="29">
        <f t="shared" si="102"/>
        <v>0</v>
      </c>
      <c r="F272" s="29">
        <f t="shared" si="120"/>
        <v>0</v>
      </c>
      <c r="G272" s="29">
        <f t="shared" si="104"/>
        <v>0</v>
      </c>
      <c r="H272" s="29">
        <f t="shared" si="105"/>
        <v>0</v>
      </c>
      <c r="I272" s="29">
        <f t="shared" si="106"/>
        <v>0</v>
      </c>
      <c r="J272" s="29">
        <f t="shared" si="107"/>
        <v>0</v>
      </c>
      <c r="K272" s="29">
        <f t="shared" si="108"/>
        <v>0</v>
      </c>
      <c r="L272" s="29">
        <f t="shared" si="109"/>
        <v>0</v>
      </c>
      <c r="M272" s="29">
        <f t="shared" si="110"/>
        <v>0</v>
      </c>
      <c r="N272" s="29">
        <f t="shared" si="111"/>
        <v>0</v>
      </c>
      <c r="O272" s="29">
        <f t="shared" si="112"/>
        <v>0</v>
      </c>
      <c r="P272" s="29">
        <f t="shared" si="113"/>
        <v>0</v>
      </c>
      <c r="Q272" s="29">
        <f t="shared" si="114"/>
        <v>0</v>
      </c>
      <c r="R272" s="29">
        <f t="shared" si="115"/>
        <v>0</v>
      </c>
      <c r="S272" s="29">
        <f t="shared" si="116"/>
        <v>0</v>
      </c>
      <c r="T272" s="29">
        <f t="shared" si="117"/>
        <v>0</v>
      </c>
      <c r="U272" s="29">
        <f t="shared" si="118"/>
        <v>0</v>
      </c>
      <c r="V272" s="29">
        <f t="shared" si="119"/>
        <v>0</v>
      </c>
      <c r="W272" s="29"/>
      <c r="X272" s="29"/>
      <c r="Y272" s="29"/>
      <c r="Z272" s="29"/>
      <c r="AA272" s="29"/>
      <c r="AB272" s="29"/>
      <c r="AC272" s="29"/>
      <c r="AD272" s="29"/>
      <c r="AE272" s="29"/>
      <c r="AF272" s="29"/>
      <c r="AG272" s="29"/>
      <c r="AH272" s="29"/>
      <c r="AI272" s="29"/>
      <c r="AJ272" s="29"/>
      <c r="AK272" s="29"/>
      <c r="AL272" s="29">
        <f t="shared" si="99"/>
        <v>0</v>
      </c>
      <c r="AM272" s="29"/>
      <c r="AN272" s="29"/>
      <c r="AO272" s="29"/>
      <c r="AP272" s="29"/>
      <c r="AQ272" s="29"/>
      <c r="AR272" s="29"/>
      <c r="AS272" s="29"/>
      <c r="AT272" s="33"/>
      <c r="AU272" s="29"/>
      <c r="AV272" s="29"/>
      <c r="AW272" s="29"/>
      <c r="AX272" s="29"/>
      <c r="AY272" s="29"/>
      <c r="AZ272" s="29"/>
      <c r="BA272" s="29"/>
      <c r="BB272" s="29"/>
      <c r="BC272" s="30"/>
      <c r="BD272" s="30"/>
      <c r="BE272" s="29"/>
      <c r="BF272" s="29"/>
      <c r="BG272" s="29"/>
      <c r="BH272" s="29"/>
      <c r="BI272" s="29"/>
      <c r="BJ272" s="29"/>
      <c r="BK272" s="29"/>
      <c r="BL272" s="29"/>
      <c r="BM272" s="29"/>
      <c r="BN272" s="29"/>
      <c r="BO272" s="29"/>
      <c r="BP272" s="29"/>
      <c r="BQ272" s="29"/>
      <c r="BR272" s="29"/>
      <c r="BS272" s="29"/>
      <c r="BT272" s="29"/>
    </row>
    <row r="273" spans="1:72">
      <c r="A273" s="75">
        <f t="shared" si="97"/>
        <v>0</v>
      </c>
      <c r="B273" s="29">
        <f t="shared" si="100"/>
        <v>59</v>
      </c>
      <c r="C273" s="29">
        <f t="shared" si="98"/>
        <v>0</v>
      </c>
      <c r="D273" s="29">
        <f t="shared" si="101"/>
        <v>0</v>
      </c>
      <c r="E273" s="29">
        <f t="shared" si="102"/>
        <v>0</v>
      </c>
      <c r="F273" s="29">
        <f t="shared" si="120"/>
        <v>0</v>
      </c>
      <c r="G273" s="29">
        <f t="shared" si="104"/>
        <v>0</v>
      </c>
      <c r="H273" s="29">
        <f t="shared" si="105"/>
        <v>0</v>
      </c>
      <c r="I273" s="29">
        <f t="shared" si="106"/>
        <v>0</v>
      </c>
      <c r="J273" s="29">
        <f t="shared" si="107"/>
        <v>0</v>
      </c>
      <c r="K273" s="29">
        <f t="shared" si="108"/>
        <v>0</v>
      </c>
      <c r="L273" s="29">
        <f t="shared" si="109"/>
        <v>0</v>
      </c>
      <c r="M273" s="29">
        <f t="shared" si="110"/>
        <v>0</v>
      </c>
      <c r="N273" s="29">
        <f t="shared" si="111"/>
        <v>0</v>
      </c>
      <c r="O273" s="29">
        <f t="shared" si="112"/>
        <v>0</v>
      </c>
      <c r="P273" s="29">
        <f t="shared" si="113"/>
        <v>0</v>
      </c>
      <c r="Q273" s="29">
        <f t="shared" si="114"/>
        <v>0</v>
      </c>
      <c r="R273" s="29">
        <f t="shared" si="115"/>
        <v>0</v>
      </c>
      <c r="S273" s="29">
        <f t="shared" si="116"/>
        <v>0</v>
      </c>
      <c r="T273" s="29">
        <f t="shared" si="117"/>
        <v>0</v>
      </c>
      <c r="U273" s="29">
        <f t="shared" si="118"/>
        <v>0</v>
      </c>
      <c r="V273" s="29">
        <f t="shared" si="119"/>
        <v>0</v>
      </c>
      <c r="W273" s="29"/>
      <c r="X273" s="29"/>
      <c r="Y273" s="29"/>
      <c r="Z273" s="29"/>
      <c r="AA273" s="29"/>
      <c r="AB273" s="29"/>
      <c r="AC273" s="29"/>
      <c r="AD273" s="29"/>
      <c r="AE273" s="29"/>
      <c r="AF273" s="29"/>
      <c r="AG273" s="29"/>
      <c r="AH273" s="29"/>
      <c r="AI273" s="29"/>
      <c r="AJ273" s="29"/>
      <c r="AK273" s="29"/>
      <c r="AL273" s="29">
        <f t="shared" si="99"/>
        <v>0</v>
      </c>
      <c r="AM273" s="29"/>
      <c r="AN273" s="29"/>
      <c r="AO273" s="29"/>
      <c r="AP273" s="29"/>
      <c r="AQ273" s="29"/>
      <c r="AR273" s="29"/>
      <c r="AS273" s="29"/>
      <c r="AT273" s="33"/>
      <c r="AU273" s="29"/>
      <c r="AV273" s="29"/>
      <c r="AW273" s="29"/>
      <c r="AX273" s="29"/>
      <c r="AY273" s="29"/>
      <c r="AZ273" s="29"/>
      <c r="BA273" s="29"/>
      <c r="BB273" s="29"/>
      <c r="BC273" s="30"/>
      <c r="BD273" s="30"/>
      <c r="BE273" s="29"/>
      <c r="BF273" s="29"/>
      <c r="BG273" s="29"/>
      <c r="BH273" s="29"/>
      <c r="BI273" s="29"/>
      <c r="BJ273" s="29"/>
      <c r="BK273" s="29"/>
      <c r="BL273" s="29"/>
      <c r="BM273" s="29"/>
      <c r="BN273" s="29"/>
      <c r="BO273" s="29"/>
      <c r="BP273" s="29"/>
      <c r="BQ273" s="29"/>
      <c r="BR273" s="29"/>
      <c r="BS273" s="29"/>
      <c r="BT273" s="29"/>
    </row>
    <row r="274" spans="1:72">
      <c r="A274" s="75">
        <f t="shared" si="97"/>
        <v>0</v>
      </c>
      <c r="B274" s="29">
        <f t="shared" si="100"/>
        <v>60</v>
      </c>
      <c r="C274" s="29">
        <f t="shared" si="98"/>
        <v>0</v>
      </c>
      <c r="D274" s="29">
        <f t="shared" si="101"/>
        <v>0</v>
      </c>
      <c r="E274" s="29">
        <f t="shared" si="102"/>
        <v>0</v>
      </c>
      <c r="F274" s="29">
        <f t="shared" si="120"/>
        <v>0</v>
      </c>
      <c r="G274" s="29">
        <f t="shared" si="104"/>
        <v>0</v>
      </c>
      <c r="H274" s="29">
        <f t="shared" si="105"/>
        <v>0</v>
      </c>
      <c r="I274" s="29">
        <f t="shared" si="106"/>
        <v>0</v>
      </c>
      <c r="J274" s="29">
        <f t="shared" si="107"/>
        <v>0</v>
      </c>
      <c r="K274" s="29">
        <f t="shared" si="108"/>
        <v>0</v>
      </c>
      <c r="L274" s="29">
        <f t="shared" si="109"/>
        <v>0</v>
      </c>
      <c r="M274" s="29">
        <f t="shared" si="110"/>
        <v>0</v>
      </c>
      <c r="N274" s="29">
        <f t="shared" si="111"/>
        <v>0</v>
      </c>
      <c r="O274" s="29">
        <f t="shared" si="112"/>
        <v>0</v>
      </c>
      <c r="P274" s="29">
        <f t="shared" si="113"/>
        <v>0</v>
      </c>
      <c r="Q274" s="29">
        <f t="shared" si="114"/>
        <v>0</v>
      </c>
      <c r="R274" s="29">
        <f t="shared" si="115"/>
        <v>0</v>
      </c>
      <c r="S274" s="29">
        <f t="shared" si="116"/>
        <v>0</v>
      </c>
      <c r="T274" s="29">
        <f t="shared" si="117"/>
        <v>0</v>
      </c>
      <c r="U274" s="29">
        <f t="shared" si="118"/>
        <v>0</v>
      </c>
      <c r="V274" s="29">
        <f t="shared" si="119"/>
        <v>0</v>
      </c>
      <c r="W274" s="29"/>
      <c r="X274" s="29"/>
      <c r="Y274" s="29"/>
      <c r="Z274" s="29"/>
      <c r="AA274" s="29"/>
      <c r="AB274" s="29"/>
      <c r="AC274" s="29"/>
      <c r="AD274" s="29"/>
      <c r="AE274" s="29"/>
      <c r="AF274" s="29"/>
      <c r="AG274" s="29"/>
      <c r="AH274" s="29"/>
      <c r="AI274" s="29"/>
      <c r="AJ274" s="29"/>
      <c r="AK274" s="29"/>
      <c r="AL274" s="29">
        <f t="shared" si="99"/>
        <v>0</v>
      </c>
      <c r="AM274" s="29"/>
      <c r="AN274" s="29"/>
      <c r="AO274" s="29"/>
      <c r="AP274" s="29"/>
      <c r="AQ274" s="29"/>
      <c r="AR274" s="29"/>
      <c r="AS274" s="29"/>
      <c r="AT274" s="33"/>
      <c r="AU274" s="29"/>
      <c r="AV274" s="29"/>
      <c r="AW274" s="29"/>
      <c r="AX274" s="29"/>
      <c r="AY274" s="29"/>
      <c r="AZ274" s="29"/>
      <c r="BA274" s="29"/>
      <c r="BB274" s="29"/>
      <c r="BC274" s="30"/>
      <c r="BD274" s="30"/>
      <c r="BE274" s="29"/>
      <c r="BF274" s="29"/>
      <c r="BG274" s="29"/>
      <c r="BH274" s="29"/>
      <c r="BI274" s="29"/>
      <c r="BJ274" s="29"/>
      <c r="BK274" s="29"/>
      <c r="BL274" s="29"/>
      <c r="BM274" s="29"/>
      <c r="BN274" s="29"/>
      <c r="BO274" s="29"/>
      <c r="BP274" s="29"/>
      <c r="BQ274" s="29"/>
      <c r="BR274" s="29"/>
      <c r="BS274" s="29"/>
      <c r="BT274" s="29"/>
    </row>
    <row r="275" spans="1:72">
      <c r="A275" s="75">
        <f t="shared" si="97"/>
        <v>0</v>
      </c>
      <c r="B275" s="29">
        <f t="shared" si="100"/>
        <v>61</v>
      </c>
      <c r="C275" s="29">
        <f t="shared" si="98"/>
        <v>0</v>
      </c>
      <c r="D275" s="29">
        <f t="shared" si="101"/>
        <v>0</v>
      </c>
      <c r="E275" s="29">
        <f t="shared" si="102"/>
        <v>0</v>
      </c>
      <c r="F275" s="29">
        <f t="shared" si="120"/>
        <v>0</v>
      </c>
      <c r="G275" s="29">
        <f t="shared" si="104"/>
        <v>0</v>
      </c>
      <c r="H275" s="29">
        <f t="shared" si="105"/>
        <v>0</v>
      </c>
      <c r="I275" s="29">
        <f t="shared" si="106"/>
        <v>0</v>
      </c>
      <c r="J275" s="29">
        <f t="shared" si="107"/>
        <v>0</v>
      </c>
      <c r="K275" s="29">
        <f t="shared" si="108"/>
        <v>0</v>
      </c>
      <c r="L275" s="29">
        <f t="shared" si="109"/>
        <v>0</v>
      </c>
      <c r="M275" s="29">
        <f t="shared" si="110"/>
        <v>0</v>
      </c>
      <c r="N275" s="29">
        <f t="shared" si="111"/>
        <v>0</v>
      </c>
      <c r="O275" s="29">
        <f t="shared" si="112"/>
        <v>0</v>
      </c>
      <c r="P275" s="29">
        <f t="shared" si="113"/>
        <v>0</v>
      </c>
      <c r="Q275" s="29">
        <f t="shared" si="114"/>
        <v>0</v>
      </c>
      <c r="R275" s="29">
        <f t="shared" si="115"/>
        <v>0</v>
      </c>
      <c r="S275" s="29">
        <f t="shared" si="116"/>
        <v>0</v>
      </c>
      <c r="T275" s="29">
        <f t="shared" si="117"/>
        <v>0</v>
      </c>
      <c r="U275" s="29">
        <f t="shared" si="118"/>
        <v>0</v>
      </c>
      <c r="V275" s="29">
        <f t="shared" si="119"/>
        <v>0</v>
      </c>
      <c r="W275" s="29"/>
      <c r="X275" s="29"/>
      <c r="Y275" s="29"/>
      <c r="Z275" s="29"/>
      <c r="AA275" s="29"/>
      <c r="AB275" s="29"/>
      <c r="AC275" s="29"/>
      <c r="AD275" s="29"/>
      <c r="AE275" s="29"/>
      <c r="AF275" s="29"/>
      <c r="AG275" s="29"/>
      <c r="AH275" s="29"/>
      <c r="AI275" s="29"/>
      <c r="AJ275" s="29"/>
      <c r="AK275" s="29"/>
      <c r="AL275" s="29">
        <f t="shared" si="99"/>
        <v>0</v>
      </c>
      <c r="AM275" s="29"/>
      <c r="AN275" s="29"/>
      <c r="AO275" s="29"/>
      <c r="AP275" s="29"/>
      <c r="AQ275" s="29"/>
      <c r="AR275" s="29"/>
      <c r="AS275" s="29"/>
      <c r="AT275" s="33"/>
      <c r="AU275" s="29"/>
      <c r="AV275" s="29"/>
      <c r="AW275" s="29"/>
      <c r="AX275" s="29"/>
      <c r="AY275" s="29"/>
      <c r="AZ275" s="29"/>
      <c r="BA275" s="29"/>
      <c r="BB275" s="29"/>
      <c r="BC275" s="30"/>
      <c r="BD275" s="30"/>
      <c r="BE275" s="29"/>
      <c r="BF275" s="29"/>
      <c r="BG275" s="29"/>
      <c r="BH275" s="29"/>
      <c r="BI275" s="29"/>
      <c r="BJ275" s="29"/>
      <c r="BK275" s="29"/>
      <c r="BL275" s="29"/>
      <c r="BM275" s="29"/>
      <c r="BN275" s="29"/>
      <c r="BO275" s="29"/>
      <c r="BP275" s="29"/>
      <c r="BQ275" s="29"/>
      <c r="BR275" s="29"/>
      <c r="BS275" s="29"/>
      <c r="BT275" s="29"/>
    </row>
    <row r="276" spans="1:72">
      <c r="A276" s="75">
        <f t="shared" si="97"/>
        <v>0</v>
      </c>
      <c r="B276" s="29">
        <f t="shared" si="100"/>
        <v>62</v>
      </c>
      <c r="C276" s="29">
        <f t="shared" si="98"/>
        <v>0</v>
      </c>
      <c r="D276" s="29">
        <f t="shared" si="101"/>
        <v>0</v>
      </c>
      <c r="E276" s="29">
        <f t="shared" si="102"/>
        <v>0</v>
      </c>
      <c r="F276" s="29">
        <f t="shared" si="120"/>
        <v>0</v>
      </c>
      <c r="G276" s="29">
        <f t="shared" si="104"/>
        <v>0</v>
      </c>
      <c r="H276" s="29">
        <f t="shared" si="105"/>
        <v>0</v>
      </c>
      <c r="I276" s="29">
        <f t="shared" si="106"/>
        <v>0</v>
      </c>
      <c r="J276" s="29">
        <f t="shared" si="107"/>
        <v>0</v>
      </c>
      <c r="K276" s="29">
        <f t="shared" si="108"/>
        <v>0</v>
      </c>
      <c r="L276" s="29">
        <f t="shared" si="109"/>
        <v>0</v>
      </c>
      <c r="M276" s="29">
        <f t="shared" si="110"/>
        <v>0</v>
      </c>
      <c r="N276" s="29">
        <f t="shared" si="111"/>
        <v>0</v>
      </c>
      <c r="O276" s="29">
        <f t="shared" si="112"/>
        <v>0</v>
      </c>
      <c r="P276" s="29">
        <f t="shared" si="113"/>
        <v>0</v>
      </c>
      <c r="Q276" s="29">
        <f t="shared" si="114"/>
        <v>0</v>
      </c>
      <c r="R276" s="29">
        <f t="shared" si="115"/>
        <v>0</v>
      </c>
      <c r="S276" s="29">
        <f t="shared" si="116"/>
        <v>0</v>
      </c>
      <c r="T276" s="29">
        <f t="shared" si="117"/>
        <v>0</v>
      </c>
      <c r="U276" s="29">
        <f t="shared" si="118"/>
        <v>0</v>
      </c>
      <c r="V276" s="29">
        <f t="shared" si="119"/>
        <v>0</v>
      </c>
      <c r="W276" s="29"/>
      <c r="X276" s="29"/>
      <c r="Y276" s="29"/>
      <c r="Z276" s="29"/>
      <c r="AA276" s="29"/>
      <c r="AB276" s="29"/>
      <c r="AC276" s="29"/>
      <c r="AD276" s="29"/>
      <c r="AE276" s="29"/>
      <c r="AF276" s="29"/>
      <c r="AG276" s="29"/>
      <c r="AH276" s="29"/>
      <c r="AI276" s="29"/>
      <c r="AJ276" s="29"/>
      <c r="AK276" s="29"/>
      <c r="AL276" s="29">
        <f t="shared" si="99"/>
        <v>0</v>
      </c>
      <c r="AM276" s="29"/>
      <c r="AN276" s="29"/>
      <c r="AO276" s="29"/>
      <c r="AP276" s="29"/>
      <c r="AQ276" s="29"/>
      <c r="AR276" s="29"/>
      <c r="AS276" s="29"/>
      <c r="AT276" s="33"/>
      <c r="AU276" s="29"/>
      <c r="AV276" s="29"/>
      <c r="AW276" s="29"/>
      <c r="AX276" s="29"/>
      <c r="AY276" s="29"/>
      <c r="AZ276" s="29"/>
      <c r="BA276" s="29"/>
      <c r="BB276" s="29"/>
      <c r="BC276" s="30"/>
      <c r="BD276" s="30"/>
      <c r="BE276" s="29"/>
      <c r="BF276" s="29"/>
      <c r="BG276" s="29"/>
      <c r="BH276" s="29"/>
      <c r="BI276" s="29"/>
      <c r="BJ276" s="29"/>
      <c r="BK276" s="29"/>
      <c r="BL276" s="29"/>
      <c r="BM276" s="29"/>
      <c r="BN276" s="29"/>
      <c r="BO276" s="29"/>
      <c r="BP276" s="29"/>
      <c r="BQ276" s="29"/>
      <c r="BR276" s="29"/>
      <c r="BS276" s="29"/>
      <c r="BT276" s="29"/>
    </row>
    <row r="277" spans="1:72">
      <c r="A277" s="75">
        <f t="shared" si="97"/>
        <v>0</v>
      </c>
      <c r="B277" s="29">
        <f t="shared" si="100"/>
        <v>63</v>
      </c>
      <c r="C277" s="29">
        <f t="shared" si="98"/>
        <v>0</v>
      </c>
      <c r="D277" s="29">
        <f t="shared" si="101"/>
        <v>0</v>
      </c>
      <c r="E277" s="29">
        <f t="shared" si="102"/>
        <v>0</v>
      </c>
      <c r="F277" s="29">
        <f t="shared" si="120"/>
        <v>0</v>
      </c>
      <c r="G277" s="29">
        <f t="shared" si="104"/>
        <v>0</v>
      </c>
      <c r="H277" s="29">
        <f t="shared" si="105"/>
        <v>0</v>
      </c>
      <c r="I277" s="29">
        <f t="shared" si="106"/>
        <v>0</v>
      </c>
      <c r="J277" s="29">
        <f t="shared" si="107"/>
        <v>0</v>
      </c>
      <c r="K277" s="29">
        <f t="shared" si="108"/>
        <v>0</v>
      </c>
      <c r="L277" s="29">
        <f t="shared" si="109"/>
        <v>0</v>
      </c>
      <c r="M277" s="29">
        <f t="shared" si="110"/>
        <v>0</v>
      </c>
      <c r="N277" s="29">
        <f t="shared" si="111"/>
        <v>0</v>
      </c>
      <c r="O277" s="29">
        <f t="shared" si="112"/>
        <v>0</v>
      </c>
      <c r="P277" s="29">
        <f t="shared" si="113"/>
        <v>0</v>
      </c>
      <c r="Q277" s="29">
        <f t="shared" si="114"/>
        <v>0</v>
      </c>
      <c r="R277" s="29">
        <f t="shared" si="115"/>
        <v>0</v>
      </c>
      <c r="S277" s="29">
        <f t="shared" si="116"/>
        <v>0</v>
      </c>
      <c r="T277" s="29">
        <f t="shared" si="117"/>
        <v>0</v>
      </c>
      <c r="U277" s="29">
        <f t="shared" si="118"/>
        <v>0</v>
      </c>
      <c r="V277" s="29">
        <f t="shared" si="119"/>
        <v>0</v>
      </c>
      <c r="W277" s="29"/>
      <c r="X277" s="29"/>
      <c r="Y277" s="29"/>
      <c r="Z277" s="29"/>
      <c r="AA277" s="29"/>
      <c r="AB277" s="29"/>
      <c r="AC277" s="29"/>
      <c r="AD277" s="29"/>
      <c r="AE277" s="29"/>
      <c r="AF277" s="29"/>
      <c r="AG277" s="29"/>
      <c r="AH277" s="29"/>
      <c r="AI277" s="29"/>
      <c r="AJ277" s="29"/>
      <c r="AK277" s="29"/>
      <c r="AL277" s="29">
        <f t="shared" si="99"/>
        <v>0</v>
      </c>
      <c r="AM277" s="29"/>
      <c r="AN277" s="29"/>
      <c r="AO277" s="29"/>
      <c r="AP277" s="29"/>
      <c r="AQ277" s="29"/>
      <c r="AR277" s="29"/>
      <c r="AS277" s="29"/>
      <c r="AT277" s="33"/>
      <c r="AU277" s="29"/>
      <c r="AV277" s="29"/>
      <c r="AW277" s="29"/>
      <c r="AX277" s="29"/>
      <c r="AY277" s="29"/>
      <c r="AZ277" s="29"/>
      <c r="BA277" s="29"/>
      <c r="BB277" s="29"/>
      <c r="BC277" s="30"/>
      <c r="BD277" s="30"/>
      <c r="BE277" s="29"/>
      <c r="BF277" s="29"/>
      <c r="BG277" s="29"/>
      <c r="BH277" s="29"/>
      <c r="BI277" s="29"/>
      <c r="BJ277" s="29"/>
      <c r="BK277" s="29"/>
      <c r="BL277" s="29"/>
      <c r="BM277" s="29"/>
      <c r="BN277" s="29"/>
      <c r="BO277" s="29"/>
      <c r="BP277" s="29"/>
      <c r="BQ277" s="29"/>
      <c r="BR277" s="29"/>
      <c r="BS277" s="29"/>
      <c r="BT277" s="29"/>
    </row>
    <row r="278" spans="1:72">
      <c r="A278" s="75">
        <f t="shared" si="97"/>
        <v>0</v>
      </c>
      <c r="B278" s="29">
        <f t="shared" si="100"/>
        <v>64</v>
      </c>
      <c r="C278" s="29">
        <f t="shared" si="98"/>
        <v>0</v>
      </c>
      <c r="D278" s="29">
        <f t="shared" si="101"/>
        <v>0</v>
      </c>
      <c r="E278" s="29">
        <f t="shared" si="102"/>
        <v>0</v>
      </c>
      <c r="F278" s="29">
        <f t="shared" si="120"/>
        <v>0</v>
      </c>
      <c r="G278" s="29">
        <f t="shared" si="104"/>
        <v>0</v>
      </c>
      <c r="H278" s="29">
        <f t="shared" si="105"/>
        <v>0</v>
      </c>
      <c r="I278" s="29">
        <f t="shared" si="106"/>
        <v>0</v>
      </c>
      <c r="J278" s="29">
        <f t="shared" si="107"/>
        <v>0</v>
      </c>
      <c r="K278" s="29">
        <f t="shared" si="108"/>
        <v>0</v>
      </c>
      <c r="L278" s="29">
        <f t="shared" si="109"/>
        <v>0</v>
      </c>
      <c r="M278" s="29">
        <f t="shared" si="110"/>
        <v>0</v>
      </c>
      <c r="N278" s="29">
        <f t="shared" si="111"/>
        <v>0</v>
      </c>
      <c r="O278" s="29">
        <f t="shared" si="112"/>
        <v>0</v>
      </c>
      <c r="P278" s="29">
        <f t="shared" si="113"/>
        <v>0</v>
      </c>
      <c r="Q278" s="29">
        <f t="shared" si="114"/>
        <v>0</v>
      </c>
      <c r="R278" s="29">
        <f t="shared" si="115"/>
        <v>0</v>
      </c>
      <c r="S278" s="29">
        <f t="shared" si="116"/>
        <v>0</v>
      </c>
      <c r="T278" s="29">
        <f t="shared" si="117"/>
        <v>0</v>
      </c>
      <c r="U278" s="29">
        <f t="shared" si="118"/>
        <v>0</v>
      </c>
      <c r="V278" s="29">
        <f t="shared" si="119"/>
        <v>0</v>
      </c>
      <c r="W278" s="29"/>
      <c r="X278" s="29"/>
      <c r="Y278" s="29"/>
      <c r="Z278" s="29"/>
      <c r="AA278" s="29"/>
      <c r="AB278" s="29"/>
      <c r="AC278" s="29"/>
      <c r="AD278" s="29"/>
      <c r="AE278" s="29"/>
      <c r="AF278" s="29"/>
      <c r="AG278" s="29"/>
      <c r="AH278" s="29"/>
      <c r="AI278" s="29"/>
      <c r="AJ278" s="29"/>
      <c r="AK278" s="29"/>
      <c r="AL278" s="29">
        <f t="shared" si="99"/>
        <v>0</v>
      </c>
      <c r="AM278" s="29"/>
      <c r="AN278" s="29"/>
      <c r="AO278" s="29"/>
      <c r="AP278" s="29"/>
      <c r="AQ278" s="29"/>
      <c r="AR278" s="29"/>
      <c r="AS278" s="29"/>
      <c r="AT278" s="33"/>
      <c r="AU278" s="29"/>
      <c r="AV278" s="29"/>
      <c r="AW278" s="29"/>
      <c r="AX278" s="29"/>
      <c r="AY278" s="29"/>
      <c r="AZ278" s="29"/>
      <c r="BA278" s="29"/>
      <c r="BB278" s="29"/>
      <c r="BC278" s="30"/>
      <c r="BD278" s="30"/>
      <c r="BE278" s="29"/>
      <c r="BF278" s="29"/>
      <c r="BG278" s="29"/>
      <c r="BH278" s="29"/>
      <c r="BI278" s="29"/>
      <c r="BJ278" s="29"/>
      <c r="BK278" s="29"/>
      <c r="BL278" s="29"/>
      <c r="BM278" s="29"/>
      <c r="BN278" s="29"/>
      <c r="BO278" s="29"/>
      <c r="BP278" s="29"/>
      <c r="BQ278" s="29"/>
      <c r="BR278" s="29"/>
      <c r="BS278" s="29"/>
      <c r="BT278" s="29"/>
    </row>
    <row r="279" spans="1:72">
      <c r="A279" s="75">
        <f t="shared" ref="A279:A294" si="121">IF(B279=1,1/$D$9/2,IF(B279&lt;$D$9+1,1/$D$9,IF($D$9+1=B279,1/$D$9/2,0)))</f>
        <v>0</v>
      </c>
      <c r="B279" s="29">
        <f t="shared" si="100"/>
        <v>65</v>
      </c>
      <c r="C279" s="29">
        <f t="shared" ref="C279:C294" si="122">$C$155*$A279</f>
        <v>0</v>
      </c>
      <c r="D279" s="29">
        <f t="shared" si="101"/>
        <v>0</v>
      </c>
      <c r="E279" s="29">
        <f t="shared" si="102"/>
        <v>0</v>
      </c>
      <c r="F279" s="29">
        <f t="shared" si="120"/>
        <v>0</v>
      </c>
      <c r="G279" s="29">
        <f t="shared" si="104"/>
        <v>0</v>
      </c>
      <c r="H279" s="29">
        <f t="shared" si="105"/>
        <v>0</v>
      </c>
      <c r="I279" s="29">
        <f t="shared" si="106"/>
        <v>0</v>
      </c>
      <c r="J279" s="29">
        <f t="shared" si="107"/>
        <v>0</v>
      </c>
      <c r="K279" s="29">
        <f t="shared" si="108"/>
        <v>0</v>
      </c>
      <c r="L279" s="29">
        <f t="shared" si="109"/>
        <v>0</v>
      </c>
      <c r="M279" s="29">
        <f t="shared" si="110"/>
        <v>0</v>
      </c>
      <c r="N279" s="29">
        <f t="shared" si="111"/>
        <v>0</v>
      </c>
      <c r="O279" s="29">
        <f t="shared" si="112"/>
        <v>0</v>
      </c>
      <c r="P279" s="29">
        <f t="shared" si="113"/>
        <v>0</v>
      </c>
      <c r="Q279" s="29">
        <f t="shared" si="114"/>
        <v>0</v>
      </c>
      <c r="R279" s="29">
        <f t="shared" si="115"/>
        <v>0</v>
      </c>
      <c r="S279" s="29">
        <f t="shared" si="116"/>
        <v>0</v>
      </c>
      <c r="T279" s="29">
        <f t="shared" si="117"/>
        <v>0</v>
      </c>
      <c r="U279" s="29">
        <f t="shared" si="118"/>
        <v>0</v>
      </c>
      <c r="V279" s="29">
        <f t="shared" si="119"/>
        <v>0</v>
      </c>
      <c r="W279" s="29"/>
      <c r="X279" s="29"/>
      <c r="Y279" s="29"/>
      <c r="Z279" s="29"/>
      <c r="AA279" s="29"/>
      <c r="AB279" s="29"/>
      <c r="AC279" s="29"/>
      <c r="AD279" s="29"/>
      <c r="AE279" s="29"/>
      <c r="AF279" s="29"/>
      <c r="AG279" s="29"/>
      <c r="AH279" s="29"/>
      <c r="AI279" s="29"/>
      <c r="AJ279" s="29"/>
      <c r="AK279" s="29"/>
      <c r="AL279" s="29">
        <f t="shared" ref="AL279:AL294" si="123">SUM(C279:AK279)</f>
        <v>0</v>
      </c>
      <c r="AM279" s="29"/>
      <c r="AN279" s="29"/>
      <c r="AO279" s="29"/>
      <c r="AP279" s="29"/>
      <c r="AQ279" s="29"/>
      <c r="AR279" s="29"/>
      <c r="AS279" s="29"/>
      <c r="AT279" s="33"/>
      <c r="AU279" s="29"/>
      <c r="AV279" s="29"/>
      <c r="AW279" s="29"/>
      <c r="AX279" s="29"/>
      <c r="AY279" s="29"/>
      <c r="AZ279" s="29"/>
      <c r="BA279" s="29"/>
      <c r="BB279" s="29"/>
      <c r="BC279" s="30"/>
      <c r="BD279" s="30"/>
      <c r="BE279" s="29"/>
      <c r="BF279" s="29"/>
      <c r="BG279" s="29"/>
      <c r="BH279" s="29"/>
      <c r="BI279" s="29"/>
      <c r="BJ279" s="29"/>
      <c r="BK279" s="29"/>
      <c r="BL279" s="29"/>
      <c r="BM279" s="29"/>
      <c r="BN279" s="29"/>
      <c r="BO279" s="29"/>
      <c r="BP279" s="29"/>
      <c r="BQ279" s="29"/>
      <c r="BR279" s="29"/>
      <c r="BS279" s="29"/>
      <c r="BT279" s="29"/>
    </row>
    <row r="280" spans="1:72">
      <c r="A280" s="75">
        <f t="shared" si="121"/>
        <v>0</v>
      </c>
      <c r="B280" s="29">
        <f t="shared" ref="B280:B294" si="124">1+B279</f>
        <v>66</v>
      </c>
      <c r="C280" s="29">
        <f t="shared" si="122"/>
        <v>0</v>
      </c>
      <c r="D280" s="29">
        <f t="shared" ref="D280:D294" si="125">$D$155*$A279</f>
        <v>0</v>
      </c>
      <c r="E280" s="29">
        <f t="shared" si="102"/>
        <v>0</v>
      </c>
      <c r="F280" s="29">
        <f t="shared" si="120"/>
        <v>0</v>
      </c>
      <c r="G280" s="29">
        <f t="shared" si="104"/>
        <v>0</v>
      </c>
      <c r="H280" s="29">
        <f t="shared" si="105"/>
        <v>0</v>
      </c>
      <c r="I280" s="29">
        <f t="shared" si="106"/>
        <v>0</v>
      </c>
      <c r="J280" s="29">
        <f t="shared" si="107"/>
        <v>0</v>
      </c>
      <c r="K280" s="29">
        <f t="shared" si="108"/>
        <v>0</v>
      </c>
      <c r="L280" s="29">
        <f t="shared" si="109"/>
        <v>0</v>
      </c>
      <c r="M280" s="29">
        <f t="shared" si="110"/>
        <v>0</v>
      </c>
      <c r="N280" s="29">
        <f t="shared" si="111"/>
        <v>0</v>
      </c>
      <c r="O280" s="29">
        <f t="shared" si="112"/>
        <v>0</v>
      </c>
      <c r="P280" s="29">
        <f t="shared" si="113"/>
        <v>0</v>
      </c>
      <c r="Q280" s="29">
        <f t="shared" si="114"/>
        <v>0</v>
      </c>
      <c r="R280" s="29">
        <f t="shared" si="115"/>
        <v>0</v>
      </c>
      <c r="S280" s="29">
        <f t="shared" si="116"/>
        <v>0</v>
      </c>
      <c r="T280" s="29">
        <f t="shared" si="117"/>
        <v>0</v>
      </c>
      <c r="U280" s="29">
        <f t="shared" si="118"/>
        <v>0</v>
      </c>
      <c r="V280" s="29">
        <f t="shared" si="119"/>
        <v>0</v>
      </c>
      <c r="W280" s="29"/>
      <c r="X280" s="29"/>
      <c r="Y280" s="29"/>
      <c r="Z280" s="29"/>
      <c r="AA280" s="29"/>
      <c r="AB280" s="29"/>
      <c r="AC280" s="29"/>
      <c r="AD280" s="29"/>
      <c r="AE280" s="29"/>
      <c r="AF280" s="29"/>
      <c r="AG280" s="29"/>
      <c r="AH280" s="29"/>
      <c r="AI280" s="29"/>
      <c r="AJ280" s="29"/>
      <c r="AK280" s="29"/>
      <c r="AL280" s="29">
        <f t="shared" si="123"/>
        <v>0</v>
      </c>
      <c r="AM280" s="29"/>
      <c r="AN280" s="29"/>
      <c r="AO280" s="29"/>
      <c r="AP280" s="29"/>
      <c r="AQ280" s="29"/>
      <c r="AR280" s="29"/>
      <c r="AS280" s="29"/>
      <c r="AT280" s="33"/>
      <c r="AU280" s="29"/>
      <c r="AV280" s="29"/>
      <c r="AW280" s="29"/>
      <c r="AX280" s="29"/>
      <c r="AY280" s="29"/>
      <c r="AZ280" s="29"/>
      <c r="BA280" s="29"/>
      <c r="BB280" s="29"/>
      <c r="BC280" s="30"/>
      <c r="BD280" s="30"/>
      <c r="BE280" s="29"/>
      <c r="BF280" s="29"/>
      <c r="BG280" s="29"/>
      <c r="BH280" s="29"/>
      <c r="BI280" s="29"/>
      <c r="BJ280" s="29"/>
      <c r="BK280" s="29"/>
      <c r="BL280" s="29"/>
      <c r="BM280" s="29"/>
      <c r="BN280" s="29"/>
      <c r="BO280" s="29"/>
      <c r="BP280" s="29"/>
      <c r="BQ280" s="29"/>
      <c r="BR280" s="29"/>
      <c r="BS280" s="29"/>
      <c r="BT280" s="29"/>
    </row>
    <row r="281" spans="1:72">
      <c r="A281" s="75">
        <f t="shared" si="121"/>
        <v>0</v>
      </c>
      <c r="B281" s="29">
        <f t="shared" si="124"/>
        <v>67</v>
      </c>
      <c r="C281" s="29">
        <f t="shared" si="122"/>
        <v>0</v>
      </c>
      <c r="D281" s="29">
        <f t="shared" si="125"/>
        <v>0</v>
      </c>
      <c r="E281" s="29">
        <f t="shared" ref="E281:E294" si="126">$E$155*$A279</f>
        <v>0</v>
      </c>
      <c r="F281" s="29">
        <f t="shared" si="120"/>
        <v>0</v>
      </c>
      <c r="G281" s="29">
        <f t="shared" si="104"/>
        <v>0</v>
      </c>
      <c r="H281" s="29">
        <f t="shared" si="105"/>
        <v>0</v>
      </c>
      <c r="I281" s="29">
        <f t="shared" si="106"/>
        <v>0</v>
      </c>
      <c r="J281" s="29">
        <f t="shared" si="107"/>
        <v>0</v>
      </c>
      <c r="K281" s="29">
        <f t="shared" si="108"/>
        <v>0</v>
      </c>
      <c r="L281" s="29">
        <f t="shared" si="109"/>
        <v>0</v>
      </c>
      <c r="M281" s="29">
        <f t="shared" si="110"/>
        <v>0</v>
      </c>
      <c r="N281" s="29">
        <f t="shared" si="111"/>
        <v>0</v>
      </c>
      <c r="O281" s="29">
        <f t="shared" si="112"/>
        <v>0</v>
      </c>
      <c r="P281" s="29">
        <f t="shared" si="113"/>
        <v>0</v>
      </c>
      <c r="Q281" s="29">
        <f t="shared" si="114"/>
        <v>0</v>
      </c>
      <c r="R281" s="29">
        <f t="shared" si="115"/>
        <v>0</v>
      </c>
      <c r="S281" s="29">
        <f t="shared" si="116"/>
        <v>0</v>
      </c>
      <c r="T281" s="29">
        <f t="shared" si="117"/>
        <v>0</v>
      </c>
      <c r="U281" s="29">
        <f t="shared" si="118"/>
        <v>0</v>
      </c>
      <c r="V281" s="29">
        <f t="shared" si="119"/>
        <v>0</v>
      </c>
      <c r="W281" s="29"/>
      <c r="X281" s="29"/>
      <c r="Y281" s="29"/>
      <c r="Z281" s="29"/>
      <c r="AA281" s="29"/>
      <c r="AB281" s="29"/>
      <c r="AC281" s="29"/>
      <c r="AD281" s="29"/>
      <c r="AE281" s="29"/>
      <c r="AF281" s="29"/>
      <c r="AG281" s="29"/>
      <c r="AH281" s="29"/>
      <c r="AI281" s="29"/>
      <c r="AJ281" s="29"/>
      <c r="AK281" s="29"/>
      <c r="AL281" s="29">
        <f t="shared" si="123"/>
        <v>0</v>
      </c>
      <c r="AM281" s="29"/>
      <c r="AN281" s="29"/>
      <c r="AO281" s="29"/>
      <c r="AP281" s="29"/>
      <c r="AQ281" s="29"/>
      <c r="AR281" s="29"/>
      <c r="AS281" s="29"/>
      <c r="AT281" s="33"/>
      <c r="AU281" s="29"/>
      <c r="AV281" s="29"/>
      <c r="AW281" s="29"/>
      <c r="AX281" s="29"/>
      <c r="AY281" s="29"/>
      <c r="AZ281" s="29"/>
      <c r="BA281" s="29"/>
      <c r="BB281" s="29"/>
      <c r="BC281" s="30"/>
      <c r="BD281" s="30"/>
      <c r="BE281" s="29"/>
      <c r="BF281" s="29"/>
      <c r="BG281" s="29"/>
      <c r="BH281" s="29"/>
      <c r="BI281" s="29"/>
      <c r="BJ281" s="29"/>
      <c r="BK281" s="29"/>
      <c r="BL281" s="29"/>
      <c r="BM281" s="29"/>
      <c r="BN281" s="29"/>
      <c r="BO281" s="29"/>
      <c r="BP281" s="29"/>
      <c r="BQ281" s="29"/>
      <c r="BR281" s="29"/>
      <c r="BS281" s="29"/>
      <c r="BT281" s="29"/>
    </row>
    <row r="282" spans="1:72">
      <c r="A282" s="75">
        <f t="shared" si="121"/>
        <v>0</v>
      </c>
      <c r="B282" s="29">
        <f t="shared" si="124"/>
        <v>68</v>
      </c>
      <c r="C282" s="29">
        <f t="shared" si="122"/>
        <v>0</v>
      </c>
      <c r="D282" s="29">
        <f t="shared" si="125"/>
        <v>0</v>
      </c>
      <c r="E282" s="29">
        <f t="shared" si="126"/>
        <v>0</v>
      </c>
      <c r="F282" s="29">
        <f t="shared" ref="F282:F294" si="127">$F$155*$A279</f>
        <v>0</v>
      </c>
      <c r="G282" s="29">
        <f t="shared" si="104"/>
        <v>0</v>
      </c>
      <c r="H282" s="29">
        <f t="shared" si="105"/>
        <v>0</v>
      </c>
      <c r="I282" s="29">
        <f t="shared" si="106"/>
        <v>0</v>
      </c>
      <c r="J282" s="29">
        <f t="shared" si="107"/>
        <v>0</v>
      </c>
      <c r="K282" s="29">
        <f t="shared" si="108"/>
        <v>0</v>
      </c>
      <c r="L282" s="29">
        <f t="shared" si="109"/>
        <v>0</v>
      </c>
      <c r="M282" s="29">
        <f t="shared" si="110"/>
        <v>0</v>
      </c>
      <c r="N282" s="29">
        <f t="shared" si="111"/>
        <v>0</v>
      </c>
      <c r="O282" s="29">
        <f t="shared" si="112"/>
        <v>0</v>
      </c>
      <c r="P282" s="29">
        <f t="shared" si="113"/>
        <v>0</v>
      </c>
      <c r="Q282" s="29">
        <f t="shared" si="114"/>
        <v>0</v>
      </c>
      <c r="R282" s="29">
        <f t="shared" si="115"/>
        <v>0</v>
      </c>
      <c r="S282" s="29">
        <f t="shared" si="116"/>
        <v>0</v>
      </c>
      <c r="T282" s="29">
        <f t="shared" si="117"/>
        <v>0</v>
      </c>
      <c r="U282" s="29">
        <f t="shared" si="118"/>
        <v>0</v>
      </c>
      <c r="V282" s="29">
        <f t="shared" si="119"/>
        <v>0</v>
      </c>
      <c r="W282" s="29"/>
      <c r="X282" s="29"/>
      <c r="Y282" s="29"/>
      <c r="Z282" s="29"/>
      <c r="AA282" s="29"/>
      <c r="AB282" s="29"/>
      <c r="AC282" s="29"/>
      <c r="AD282" s="29"/>
      <c r="AE282" s="29"/>
      <c r="AF282" s="29"/>
      <c r="AG282" s="29"/>
      <c r="AH282" s="29"/>
      <c r="AI282" s="29"/>
      <c r="AJ282" s="29"/>
      <c r="AK282" s="29"/>
      <c r="AL282" s="29">
        <f t="shared" si="123"/>
        <v>0</v>
      </c>
      <c r="AM282" s="29"/>
      <c r="AN282" s="29"/>
      <c r="AO282" s="29"/>
      <c r="AP282" s="29"/>
      <c r="AQ282" s="29"/>
      <c r="AR282" s="29"/>
      <c r="AS282" s="29"/>
      <c r="AT282" s="33"/>
      <c r="AU282" s="29"/>
      <c r="AV282" s="29"/>
      <c r="AW282" s="29"/>
      <c r="AX282" s="29"/>
      <c r="AY282" s="29"/>
      <c r="AZ282" s="29"/>
      <c r="BA282" s="29"/>
      <c r="BB282" s="29"/>
      <c r="BC282" s="30"/>
      <c r="BD282" s="30"/>
      <c r="BE282" s="29"/>
      <c r="BF282" s="29"/>
      <c r="BG282" s="29"/>
      <c r="BH282" s="29"/>
      <c r="BI282" s="29"/>
      <c r="BJ282" s="29"/>
      <c r="BK282" s="29"/>
      <c r="BL282" s="29"/>
      <c r="BM282" s="29"/>
      <c r="BN282" s="29"/>
      <c r="BO282" s="29"/>
      <c r="BP282" s="29"/>
      <c r="BQ282" s="29"/>
      <c r="BR282" s="29"/>
      <c r="BS282" s="29"/>
      <c r="BT282" s="29"/>
    </row>
    <row r="283" spans="1:72">
      <c r="A283" s="75">
        <f t="shared" si="121"/>
        <v>0</v>
      </c>
      <c r="B283" s="29">
        <f t="shared" si="124"/>
        <v>69</v>
      </c>
      <c r="C283" s="29">
        <f t="shared" si="122"/>
        <v>0</v>
      </c>
      <c r="D283" s="29">
        <f t="shared" si="125"/>
        <v>0</v>
      </c>
      <c r="E283" s="29">
        <f t="shared" si="126"/>
        <v>0</v>
      </c>
      <c r="F283" s="29">
        <f t="shared" si="127"/>
        <v>0</v>
      </c>
      <c r="G283" s="29">
        <f t="shared" ref="G283:G294" si="128">$G$155*$A279</f>
        <v>0</v>
      </c>
      <c r="H283" s="29">
        <f t="shared" si="105"/>
        <v>0</v>
      </c>
      <c r="I283" s="29">
        <f t="shared" si="106"/>
        <v>0</v>
      </c>
      <c r="J283" s="29">
        <f t="shared" si="107"/>
        <v>0</v>
      </c>
      <c r="K283" s="29">
        <f t="shared" si="108"/>
        <v>0</v>
      </c>
      <c r="L283" s="29">
        <f t="shared" si="109"/>
        <v>0</v>
      </c>
      <c r="M283" s="29">
        <f t="shared" si="110"/>
        <v>0</v>
      </c>
      <c r="N283" s="29">
        <f t="shared" si="111"/>
        <v>0</v>
      </c>
      <c r="O283" s="29">
        <f t="shared" si="112"/>
        <v>0</v>
      </c>
      <c r="P283" s="29">
        <f t="shared" si="113"/>
        <v>0</v>
      </c>
      <c r="Q283" s="29">
        <f t="shared" si="114"/>
        <v>0</v>
      </c>
      <c r="R283" s="29">
        <f t="shared" si="115"/>
        <v>0</v>
      </c>
      <c r="S283" s="29">
        <f t="shared" si="116"/>
        <v>0</v>
      </c>
      <c r="T283" s="29">
        <f t="shared" si="117"/>
        <v>0</v>
      </c>
      <c r="U283" s="29">
        <f t="shared" si="118"/>
        <v>0</v>
      </c>
      <c r="V283" s="29">
        <f t="shared" si="119"/>
        <v>0</v>
      </c>
      <c r="W283" s="29"/>
      <c r="X283" s="29"/>
      <c r="Y283" s="29"/>
      <c r="Z283" s="29"/>
      <c r="AA283" s="29"/>
      <c r="AB283" s="29"/>
      <c r="AC283" s="29"/>
      <c r="AD283" s="29"/>
      <c r="AE283" s="29"/>
      <c r="AF283" s="29"/>
      <c r="AG283" s="29"/>
      <c r="AH283" s="29"/>
      <c r="AI283" s="29"/>
      <c r="AJ283" s="29"/>
      <c r="AK283" s="29"/>
      <c r="AL283" s="29">
        <f t="shared" si="123"/>
        <v>0</v>
      </c>
      <c r="AM283" s="29"/>
      <c r="AN283" s="29"/>
      <c r="AO283" s="29"/>
      <c r="AP283" s="29"/>
      <c r="AQ283" s="29"/>
      <c r="AR283" s="29"/>
      <c r="AS283" s="29"/>
      <c r="AT283" s="33"/>
      <c r="AU283" s="29"/>
      <c r="AV283" s="29"/>
      <c r="AW283" s="29"/>
      <c r="AX283" s="29"/>
      <c r="AY283" s="29"/>
      <c r="AZ283" s="29"/>
      <c r="BA283" s="29"/>
      <c r="BB283" s="29"/>
      <c r="BC283" s="30"/>
      <c r="BD283" s="30"/>
      <c r="BE283" s="29"/>
      <c r="BF283" s="29"/>
      <c r="BG283" s="29"/>
      <c r="BH283" s="29"/>
      <c r="BI283" s="29"/>
      <c r="BJ283" s="29"/>
      <c r="BK283" s="29"/>
      <c r="BL283" s="29"/>
      <c r="BM283" s="29"/>
      <c r="BN283" s="29"/>
      <c r="BO283" s="29"/>
      <c r="BP283" s="29"/>
      <c r="BQ283" s="29"/>
      <c r="BR283" s="29"/>
      <c r="BS283" s="29"/>
      <c r="BT283" s="29"/>
    </row>
    <row r="284" spans="1:72">
      <c r="A284" s="75">
        <f t="shared" si="121"/>
        <v>0</v>
      </c>
      <c r="B284" s="29">
        <f t="shared" si="124"/>
        <v>70</v>
      </c>
      <c r="C284" s="29">
        <f t="shared" si="122"/>
        <v>0</v>
      </c>
      <c r="D284" s="29">
        <f t="shared" si="125"/>
        <v>0</v>
      </c>
      <c r="E284" s="29">
        <f t="shared" si="126"/>
        <v>0</v>
      </c>
      <c r="F284" s="29">
        <f t="shared" si="127"/>
        <v>0</v>
      </c>
      <c r="G284" s="29">
        <f t="shared" si="128"/>
        <v>0</v>
      </c>
      <c r="H284" s="29">
        <f t="shared" ref="H284:H294" si="129">$H$155*$A279</f>
        <v>0</v>
      </c>
      <c r="I284" s="29">
        <f t="shared" si="106"/>
        <v>0</v>
      </c>
      <c r="J284" s="29">
        <f t="shared" si="107"/>
        <v>0</v>
      </c>
      <c r="K284" s="29">
        <f t="shared" si="108"/>
        <v>0</v>
      </c>
      <c r="L284" s="29">
        <f t="shared" si="109"/>
        <v>0</v>
      </c>
      <c r="M284" s="29">
        <f t="shared" si="110"/>
        <v>0</v>
      </c>
      <c r="N284" s="29">
        <f t="shared" si="111"/>
        <v>0</v>
      </c>
      <c r="O284" s="29">
        <f t="shared" si="112"/>
        <v>0</v>
      </c>
      <c r="P284" s="29">
        <f t="shared" si="113"/>
        <v>0</v>
      </c>
      <c r="Q284" s="29">
        <f t="shared" si="114"/>
        <v>0</v>
      </c>
      <c r="R284" s="29">
        <f t="shared" si="115"/>
        <v>0</v>
      </c>
      <c r="S284" s="29">
        <f t="shared" si="116"/>
        <v>0</v>
      </c>
      <c r="T284" s="29">
        <f t="shared" si="117"/>
        <v>0</v>
      </c>
      <c r="U284" s="29">
        <f t="shared" si="118"/>
        <v>0</v>
      </c>
      <c r="V284" s="29">
        <f t="shared" si="119"/>
        <v>0</v>
      </c>
      <c r="W284" s="29"/>
      <c r="X284" s="29"/>
      <c r="Y284" s="29"/>
      <c r="Z284" s="29"/>
      <c r="AA284" s="29"/>
      <c r="AB284" s="29"/>
      <c r="AC284" s="29"/>
      <c r="AD284" s="29"/>
      <c r="AE284" s="29"/>
      <c r="AF284" s="29"/>
      <c r="AG284" s="29"/>
      <c r="AH284" s="29"/>
      <c r="AI284" s="29"/>
      <c r="AJ284" s="29"/>
      <c r="AK284" s="29"/>
      <c r="AL284" s="29">
        <f t="shared" si="123"/>
        <v>0</v>
      </c>
      <c r="AM284" s="29"/>
      <c r="AN284" s="29"/>
      <c r="AO284" s="29"/>
      <c r="AP284" s="29"/>
      <c r="AQ284" s="29"/>
      <c r="AR284" s="29"/>
      <c r="AS284" s="29"/>
      <c r="AT284" s="33"/>
      <c r="AU284" s="29"/>
      <c r="AV284" s="29"/>
      <c r="AW284" s="29"/>
      <c r="AX284" s="29"/>
      <c r="AY284" s="29"/>
      <c r="AZ284" s="29"/>
      <c r="BA284" s="29"/>
      <c r="BB284" s="29"/>
      <c r="BC284" s="30"/>
      <c r="BD284" s="30"/>
      <c r="BE284" s="29"/>
      <c r="BF284" s="29"/>
      <c r="BG284" s="29"/>
      <c r="BH284" s="29"/>
      <c r="BI284" s="29"/>
      <c r="BJ284" s="29"/>
      <c r="BK284" s="29"/>
      <c r="BL284" s="29"/>
      <c r="BM284" s="29"/>
      <c r="BN284" s="29"/>
      <c r="BO284" s="29"/>
      <c r="BP284" s="29"/>
      <c r="BQ284" s="29"/>
      <c r="BR284" s="29"/>
      <c r="BS284" s="29"/>
      <c r="BT284" s="29"/>
    </row>
    <row r="285" spans="1:72">
      <c r="A285" s="75">
        <f t="shared" si="121"/>
        <v>0</v>
      </c>
      <c r="B285" s="29">
        <f t="shared" si="124"/>
        <v>71</v>
      </c>
      <c r="C285" s="29">
        <f t="shared" si="122"/>
        <v>0</v>
      </c>
      <c r="D285" s="29">
        <f t="shared" si="125"/>
        <v>0</v>
      </c>
      <c r="E285" s="29">
        <f t="shared" si="126"/>
        <v>0</v>
      </c>
      <c r="F285" s="29">
        <f t="shared" si="127"/>
        <v>0</v>
      </c>
      <c r="G285" s="29">
        <f t="shared" si="128"/>
        <v>0</v>
      </c>
      <c r="H285" s="29">
        <f t="shared" si="129"/>
        <v>0</v>
      </c>
      <c r="I285" s="29">
        <f t="shared" ref="I285:I294" si="130">$I$155*$A279</f>
        <v>0</v>
      </c>
      <c r="J285" s="29">
        <f t="shared" si="107"/>
        <v>0</v>
      </c>
      <c r="K285" s="29">
        <f t="shared" si="108"/>
        <v>0</v>
      </c>
      <c r="L285" s="29">
        <f t="shared" si="109"/>
        <v>0</v>
      </c>
      <c r="M285" s="29">
        <f t="shared" si="110"/>
        <v>0</v>
      </c>
      <c r="N285" s="29">
        <f t="shared" si="111"/>
        <v>0</v>
      </c>
      <c r="O285" s="29">
        <f t="shared" si="112"/>
        <v>0</v>
      </c>
      <c r="P285" s="29">
        <f t="shared" si="113"/>
        <v>0</v>
      </c>
      <c r="Q285" s="29">
        <f t="shared" si="114"/>
        <v>0</v>
      </c>
      <c r="R285" s="29">
        <f t="shared" si="115"/>
        <v>0</v>
      </c>
      <c r="S285" s="29">
        <f t="shared" si="116"/>
        <v>0</v>
      </c>
      <c r="T285" s="29">
        <f t="shared" si="117"/>
        <v>0</v>
      </c>
      <c r="U285" s="29">
        <f t="shared" si="118"/>
        <v>0</v>
      </c>
      <c r="V285" s="29">
        <f t="shared" si="119"/>
        <v>0</v>
      </c>
      <c r="W285" s="29"/>
      <c r="X285" s="29"/>
      <c r="Y285" s="29"/>
      <c r="Z285" s="29"/>
      <c r="AA285" s="29"/>
      <c r="AB285" s="29"/>
      <c r="AC285" s="29"/>
      <c r="AD285" s="29"/>
      <c r="AE285" s="29"/>
      <c r="AF285" s="29"/>
      <c r="AG285" s="29"/>
      <c r="AH285" s="29"/>
      <c r="AI285" s="29"/>
      <c r="AJ285" s="29"/>
      <c r="AK285" s="29"/>
      <c r="AL285" s="29">
        <f t="shared" si="123"/>
        <v>0</v>
      </c>
      <c r="AM285" s="29"/>
      <c r="AN285" s="29"/>
      <c r="AO285" s="29"/>
      <c r="AP285" s="29"/>
      <c r="AQ285" s="29"/>
      <c r="AR285" s="29"/>
      <c r="AS285" s="29"/>
      <c r="AT285" s="33"/>
      <c r="AU285" s="29"/>
      <c r="AV285" s="29"/>
      <c r="AW285" s="29"/>
      <c r="AX285" s="29"/>
      <c r="AY285" s="29"/>
      <c r="AZ285" s="29"/>
      <c r="BA285" s="29"/>
      <c r="BB285" s="29"/>
      <c r="BC285" s="30"/>
      <c r="BD285" s="30"/>
      <c r="BE285" s="29"/>
      <c r="BF285" s="29"/>
      <c r="BG285" s="29"/>
      <c r="BH285" s="29"/>
      <c r="BI285" s="29"/>
      <c r="BJ285" s="29"/>
      <c r="BK285" s="29"/>
      <c r="BL285" s="29"/>
      <c r="BM285" s="29"/>
      <c r="BN285" s="29"/>
      <c r="BO285" s="29"/>
      <c r="BP285" s="29"/>
      <c r="BQ285" s="29"/>
      <c r="BR285" s="29"/>
      <c r="BS285" s="29"/>
      <c r="BT285" s="29"/>
    </row>
    <row r="286" spans="1:72">
      <c r="A286" s="75">
        <f t="shared" si="121"/>
        <v>0</v>
      </c>
      <c r="B286" s="29">
        <f t="shared" si="124"/>
        <v>72</v>
      </c>
      <c r="C286" s="29">
        <f t="shared" si="122"/>
        <v>0</v>
      </c>
      <c r="D286" s="29">
        <f t="shared" si="125"/>
        <v>0</v>
      </c>
      <c r="E286" s="29">
        <f t="shared" si="126"/>
        <v>0</v>
      </c>
      <c r="F286" s="29">
        <f t="shared" si="127"/>
        <v>0</v>
      </c>
      <c r="G286" s="29">
        <f t="shared" si="128"/>
        <v>0</v>
      </c>
      <c r="H286" s="29">
        <f t="shared" si="129"/>
        <v>0</v>
      </c>
      <c r="I286" s="29">
        <f t="shared" si="130"/>
        <v>0</v>
      </c>
      <c r="J286" s="29">
        <f t="shared" ref="J286:J294" si="131">$J$155*$A279</f>
        <v>0</v>
      </c>
      <c r="K286" s="29">
        <f t="shared" si="108"/>
        <v>0</v>
      </c>
      <c r="L286" s="29">
        <f t="shared" si="109"/>
        <v>0</v>
      </c>
      <c r="M286" s="29">
        <f t="shared" si="110"/>
        <v>0</v>
      </c>
      <c r="N286" s="29">
        <f t="shared" si="111"/>
        <v>0</v>
      </c>
      <c r="O286" s="29">
        <f t="shared" si="112"/>
        <v>0</v>
      </c>
      <c r="P286" s="29">
        <f t="shared" si="113"/>
        <v>0</v>
      </c>
      <c r="Q286" s="29">
        <f t="shared" si="114"/>
        <v>0</v>
      </c>
      <c r="R286" s="29">
        <f t="shared" si="115"/>
        <v>0</v>
      </c>
      <c r="S286" s="29">
        <f t="shared" si="116"/>
        <v>0</v>
      </c>
      <c r="T286" s="29">
        <f t="shared" si="117"/>
        <v>0</v>
      </c>
      <c r="U286" s="29">
        <f t="shared" si="118"/>
        <v>0</v>
      </c>
      <c r="V286" s="29">
        <f t="shared" si="119"/>
        <v>0</v>
      </c>
      <c r="W286" s="29"/>
      <c r="X286" s="29"/>
      <c r="Y286" s="29"/>
      <c r="Z286" s="29"/>
      <c r="AA286" s="29"/>
      <c r="AB286" s="29"/>
      <c r="AC286" s="29"/>
      <c r="AD286" s="29"/>
      <c r="AE286" s="29"/>
      <c r="AF286" s="29"/>
      <c r="AG286" s="29"/>
      <c r="AH286" s="29"/>
      <c r="AI286" s="29"/>
      <c r="AJ286" s="29"/>
      <c r="AK286" s="29"/>
      <c r="AL286" s="29">
        <f t="shared" si="123"/>
        <v>0</v>
      </c>
      <c r="AM286" s="29"/>
      <c r="AN286" s="29"/>
      <c r="AO286" s="29"/>
      <c r="AP286" s="29"/>
      <c r="AQ286" s="29"/>
      <c r="AR286" s="29"/>
      <c r="AS286" s="29"/>
      <c r="AT286" s="33"/>
      <c r="AU286" s="29"/>
      <c r="AV286" s="29"/>
      <c r="AW286" s="29"/>
      <c r="AX286" s="29"/>
      <c r="AY286" s="29"/>
      <c r="AZ286" s="29"/>
      <c r="BA286" s="29"/>
      <c r="BB286" s="29"/>
      <c r="BC286" s="30"/>
      <c r="BD286" s="30"/>
      <c r="BE286" s="29"/>
      <c r="BF286" s="29"/>
      <c r="BG286" s="29"/>
      <c r="BH286" s="29"/>
      <c r="BI286" s="29"/>
      <c r="BJ286" s="29"/>
      <c r="BK286" s="29"/>
      <c r="BL286" s="29"/>
      <c r="BM286" s="29"/>
      <c r="BN286" s="29"/>
      <c r="BO286" s="29"/>
      <c r="BP286" s="29"/>
      <c r="BQ286" s="75"/>
      <c r="BR286" s="75"/>
      <c r="BS286" s="75"/>
      <c r="BT286" s="75"/>
    </row>
    <row r="287" spans="1:72">
      <c r="A287" s="75">
        <f t="shared" si="121"/>
        <v>0</v>
      </c>
      <c r="B287" s="29">
        <f t="shared" si="124"/>
        <v>73</v>
      </c>
      <c r="C287" s="29">
        <f t="shared" si="122"/>
        <v>0</v>
      </c>
      <c r="D287" s="29">
        <f t="shared" si="125"/>
        <v>0</v>
      </c>
      <c r="E287" s="29">
        <f t="shared" si="126"/>
        <v>0</v>
      </c>
      <c r="F287" s="29">
        <f t="shared" si="127"/>
        <v>0</v>
      </c>
      <c r="G287" s="29">
        <f t="shared" si="128"/>
        <v>0</v>
      </c>
      <c r="H287" s="29">
        <f t="shared" si="129"/>
        <v>0</v>
      </c>
      <c r="I287" s="29">
        <f t="shared" si="130"/>
        <v>0</v>
      </c>
      <c r="J287" s="29">
        <f t="shared" si="131"/>
        <v>0</v>
      </c>
      <c r="K287" s="29">
        <f t="shared" ref="K287:K294" si="132">$K$155*$A279</f>
        <v>0</v>
      </c>
      <c r="L287" s="29">
        <f t="shared" si="109"/>
        <v>0</v>
      </c>
      <c r="M287" s="29">
        <f t="shared" si="110"/>
        <v>0</v>
      </c>
      <c r="N287" s="29">
        <f t="shared" si="111"/>
        <v>0</v>
      </c>
      <c r="O287" s="29">
        <f t="shared" si="112"/>
        <v>0</v>
      </c>
      <c r="P287" s="29">
        <f t="shared" si="113"/>
        <v>0</v>
      </c>
      <c r="Q287" s="29">
        <f t="shared" si="114"/>
        <v>0</v>
      </c>
      <c r="R287" s="29">
        <f t="shared" si="115"/>
        <v>0</v>
      </c>
      <c r="S287" s="29">
        <f t="shared" si="116"/>
        <v>0</v>
      </c>
      <c r="T287" s="29">
        <f t="shared" si="117"/>
        <v>0</v>
      </c>
      <c r="U287" s="29">
        <f t="shared" si="118"/>
        <v>0</v>
      </c>
      <c r="V287" s="29">
        <f t="shared" si="119"/>
        <v>0</v>
      </c>
      <c r="W287" s="29"/>
      <c r="X287" s="29"/>
      <c r="Y287" s="29"/>
      <c r="Z287" s="29"/>
      <c r="AA287" s="29"/>
      <c r="AB287" s="29"/>
      <c r="AC287" s="29"/>
      <c r="AD287" s="29"/>
      <c r="AE287" s="29"/>
      <c r="AF287" s="29"/>
      <c r="AG287" s="29"/>
      <c r="AH287" s="29"/>
      <c r="AI287" s="29"/>
      <c r="AJ287" s="29"/>
      <c r="AK287" s="29"/>
      <c r="AL287" s="29">
        <f t="shared" si="123"/>
        <v>0</v>
      </c>
      <c r="AM287" s="29"/>
      <c r="AN287" s="29"/>
      <c r="AO287" s="29"/>
      <c r="AP287" s="29"/>
      <c r="AQ287" s="29"/>
      <c r="AR287" s="29"/>
      <c r="AS287" s="29"/>
      <c r="AT287" s="33"/>
      <c r="AU287" s="29"/>
      <c r="AV287" s="29"/>
      <c r="AW287" s="29"/>
      <c r="AX287" s="29"/>
      <c r="AY287" s="29"/>
      <c r="AZ287" s="29"/>
      <c r="BA287" s="29"/>
      <c r="BB287" s="29"/>
      <c r="BC287" s="30"/>
      <c r="BD287" s="30"/>
      <c r="BE287" s="29"/>
      <c r="BF287" s="29"/>
      <c r="BG287" s="29"/>
      <c r="BH287" s="29"/>
      <c r="BI287" s="29"/>
      <c r="BJ287" s="29"/>
      <c r="BK287" s="29"/>
      <c r="BL287" s="29"/>
      <c r="BM287" s="29"/>
      <c r="BN287" s="29"/>
      <c r="BO287" s="29"/>
      <c r="BP287" s="29"/>
      <c r="BQ287" s="75"/>
      <c r="BR287" s="75"/>
      <c r="BS287" s="75"/>
      <c r="BT287" s="75"/>
    </row>
    <row r="288" spans="1:72">
      <c r="A288" s="75">
        <f t="shared" si="121"/>
        <v>0</v>
      </c>
      <c r="B288" s="29">
        <f t="shared" si="124"/>
        <v>74</v>
      </c>
      <c r="C288" s="29">
        <f t="shared" si="122"/>
        <v>0</v>
      </c>
      <c r="D288" s="29">
        <f t="shared" si="125"/>
        <v>0</v>
      </c>
      <c r="E288" s="29">
        <f t="shared" si="126"/>
        <v>0</v>
      </c>
      <c r="F288" s="29">
        <f t="shared" si="127"/>
        <v>0</v>
      </c>
      <c r="G288" s="29">
        <f t="shared" si="128"/>
        <v>0</v>
      </c>
      <c r="H288" s="29">
        <f t="shared" si="129"/>
        <v>0</v>
      </c>
      <c r="I288" s="29">
        <f t="shared" si="130"/>
        <v>0</v>
      </c>
      <c r="J288" s="29">
        <f t="shared" si="131"/>
        <v>0</v>
      </c>
      <c r="K288" s="29">
        <f t="shared" si="132"/>
        <v>0</v>
      </c>
      <c r="L288" s="29">
        <f t="shared" ref="L288:L294" si="133">$L$155*$A279</f>
        <v>0</v>
      </c>
      <c r="M288" s="29">
        <f t="shared" si="110"/>
        <v>0</v>
      </c>
      <c r="N288" s="29">
        <f t="shared" si="111"/>
        <v>0</v>
      </c>
      <c r="O288" s="29">
        <f t="shared" si="112"/>
        <v>0</v>
      </c>
      <c r="P288" s="29">
        <f t="shared" si="113"/>
        <v>0</v>
      </c>
      <c r="Q288" s="29">
        <f t="shared" si="114"/>
        <v>0</v>
      </c>
      <c r="R288" s="29">
        <f t="shared" si="115"/>
        <v>0</v>
      </c>
      <c r="S288" s="29">
        <f t="shared" si="116"/>
        <v>0</v>
      </c>
      <c r="T288" s="29">
        <f t="shared" si="117"/>
        <v>0</v>
      </c>
      <c r="U288" s="29">
        <f t="shared" si="118"/>
        <v>0</v>
      </c>
      <c r="V288" s="29">
        <f t="shared" si="119"/>
        <v>0</v>
      </c>
      <c r="W288" s="29"/>
      <c r="X288" s="29"/>
      <c r="Y288" s="29"/>
      <c r="Z288" s="29"/>
      <c r="AA288" s="29"/>
      <c r="AB288" s="29"/>
      <c r="AC288" s="29"/>
      <c r="AD288" s="29"/>
      <c r="AE288" s="29"/>
      <c r="AF288" s="29"/>
      <c r="AG288" s="29"/>
      <c r="AH288" s="29"/>
      <c r="AI288" s="29"/>
      <c r="AJ288" s="29"/>
      <c r="AK288" s="29"/>
      <c r="AL288" s="29">
        <f t="shared" si="123"/>
        <v>0</v>
      </c>
      <c r="AM288" s="29"/>
      <c r="AN288" s="29"/>
      <c r="AO288" s="29"/>
      <c r="AP288" s="29"/>
      <c r="AQ288" s="29"/>
      <c r="AR288" s="29"/>
      <c r="AS288" s="29"/>
      <c r="AT288" s="33"/>
      <c r="AU288" s="29"/>
      <c r="AV288" s="29"/>
      <c r="AW288" s="29"/>
      <c r="AX288" s="29"/>
      <c r="AY288" s="29"/>
      <c r="AZ288" s="29"/>
      <c r="BA288" s="29"/>
      <c r="BB288" s="29"/>
      <c r="BC288" s="30"/>
      <c r="BD288" s="30"/>
      <c r="BE288" s="29"/>
      <c r="BF288" s="29"/>
      <c r="BG288" s="29"/>
      <c r="BH288" s="29"/>
      <c r="BI288" s="29"/>
      <c r="BJ288" s="29"/>
      <c r="BK288" s="29"/>
      <c r="BL288" s="29"/>
      <c r="BM288" s="29"/>
      <c r="BN288" s="29"/>
      <c r="BO288" s="29"/>
      <c r="BP288" s="29"/>
      <c r="BQ288" s="29"/>
      <c r="BR288" s="29"/>
      <c r="BS288" s="29"/>
      <c r="BT288" s="29"/>
    </row>
    <row r="289" spans="1:72">
      <c r="A289" s="75">
        <f t="shared" si="121"/>
        <v>0</v>
      </c>
      <c r="B289" s="29">
        <f t="shared" si="124"/>
        <v>75</v>
      </c>
      <c r="C289" s="29">
        <f t="shared" si="122"/>
        <v>0</v>
      </c>
      <c r="D289" s="29">
        <f t="shared" si="125"/>
        <v>0</v>
      </c>
      <c r="E289" s="29">
        <f t="shared" si="126"/>
        <v>0</v>
      </c>
      <c r="F289" s="29">
        <f t="shared" si="127"/>
        <v>0</v>
      </c>
      <c r="G289" s="29">
        <f t="shared" si="128"/>
        <v>0</v>
      </c>
      <c r="H289" s="29">
        <f t="shared" si="129"/>
        <v>0</v>
      </c>
      <c r="I289" s="29">
        <f t="shared" si="130"/>
        <v>0</v>
      </c>
      <c r="J289" s="29">
        <f t="shared" si="131"/>
        <v>0</v>
      </c>
      <c r="K289" s="29">
        <f t="shared" si="132"/>
        <v>0</v>
      </c>
      <c r="L289" s="29">
        <f t="shared" si="133"/>
        <v>0</v>
      </c>
      <c r="M289" s="29">
        <f t="shared" ref="M289:M294" si="134">$M$155*$A279</f>
        <v>0</v>
      </c>
      <c r="N289" s="29">
        <f t="shared" si="111"/>
        <v>0</v>
      </c>
      <c r="O289" s="29">
        <f t="shared" si="112"/>
        <v>0</v>
      </c>
      <c r="P289" s="29">
        <f t="shared" si="113"/>
        <v>0</v>
      </c>
      <c r="Q289" s="29">
        <f t="shared" si="114"/>
        <v>0</v>
      </c>
      <c r="R289" s="29">
        <f t="shared" si="115"/>
        <v>0</v>
      </c>
      <c r="S289" s="29">
        <f t="shared" si="116"/>
        <v>0</v>
      </c>
      <c r="T289" s="29">
        <f t="shared" si="117"/>
        <v>0</v>
      </c>
      <c r="U289" s="29">
        <f t="shared" si="118"/>
        <v>0</v>
      </c>
      <c r="V289" s="29">
        <f t="shared" si="119"/>
        <v>0</v>
      </c>
      <c r="W289" s="29"/>
      <c r="X289" s="29"/>
      <c r="Y289" s="29"/>
      <c r="Z289" s="29"/>
      <c r="AA289" s="29"/>
      <c r="AB289" s="29"/>
      <c r="AC289" s="29"/>
      <c r="AD289" s="29"/>
      <c r="AE289" s="29"/>
      <c r="AF289" s="29"/>
      <c r="AG289" s="29"/>
      <c r="AH289" s="29"/>
      <c r="AI289" s="29"/>
      <c r="AJ289" s="29"/>
      <c r="AK289" s="29"/>
      <c r="AL289" s="29">
        <f t="shared" si="123"/>
        <v>0</v>
      </c>
      <c r="AM289" s="29"/>
      <c r="AN289" s="29"/>
      <c r="AO289" s="29"/>
      <c r="AP289" s="29"/>
      <c r="AQ289" s="29"/>
      <c r="AR289" s="29"/>
      <c r="AS289" s="29"/>
      <c r="AT289" s="33"/>
      <c r="AU289" s="29"/>
      <c r="AV289" s="29"/>
      <c r="AW289" s="29"/>
      <c r="AX289" s="29"/>
      <c r="AY289" s="29"/>
      <c r="AZ289" s="29"/>
      <c r="BA289" s="29"/>
      <c r="BB289" s="29"/>
      <c r="BC289" s="30"/>
      <c r="BD289" s="30"/>
      <c r="BE289" s="29"/>
      <c r="BF289" s="29"/>
      <c r="BG289" s="29"/>
      <c r="BH289" s="29"/>
      <c r="BI289" s="29"/>
      <c r="BJ289" s="29"/>
      <c r="BK289" s="29"/>
      <c r="BL289" s="29"/>
      <c r="BM289" s="29"/>
      <c r="BN289" s="29"/>
      <c r="BO289" s="29"/>
      <c r="BP289" s="29"/>
      <c r="BQ289" s="29"/>
      <c r="BR289" s="29"/>
      <c r="BS289" s="29"/>
      <c r="BT289" s="29"/>
    </row>
    <row r="290" spans="1:72">
      <c r="A290" s="75">
        <f t="shared" si="121"/>
        <v>0</v>
      </c>
      <c r="B290" s="29">
        <f t="shared" si="124"/>
        <v>76</v>
      </c>
      <c r="C290" s="29">
        <f t="shared" si="122"/>
        <v>0</v>
      </c>
      <c r="D290" s="29">
        <f t="shared" si="125"/>
        <v>0</v>
      </c>
      <c r="E290" s="29">
        <f t="shared" si="126"/>
        <v>0</v>
      </c>
      <c r="F290" s="29">
        <f t="shared" si="127"/>
        <v>0</v>
      </c>
      <c r="G290" s="29">
        <f t="shared" si="128"/>
        <v>0</v>
      </c>
      <c r="H290" s="29">
        <f t="shared" si="129"/>
        <v>0</v>
      </c>
      <c r="I290" s="29">
        <f t="shared" si="130"/>
        <v>0</v>
      </c>
      <c r="J290" s="29">
        <f t="shared" si="131"/>
        <v>0</v>
      </c>
      <c r="K290" s="29">
        <f t="shared" si="132"/>
        <v>0</v>
      </c>
      <c r="L290" s="29">
        <f t="shared" si="133"/>
        <v>0</v>
      </c>
      <c r="M290" s="29">
        <f t="shared" si="134"/>
        <v>0</v>
      </c>
      <c r="N290" s="29">
        <f>$N$155*$A279</f>
        <v>0</v>
      </c>
      <c r="O290" s="29">
        <f t="shared" si="112"/>
        <v>0</v>
      </c>
      <c r="P290" s="29">
        <f t="shared" si="113"/>
        <v>0</v>
      </c>
      <c r="Q290" s="29">
        <f t="shared" si="114"/>
        <v>0</v>
      </c>
      <c r="R290" s="29">
        <f t="shared" si="115"/>
        <v>0</v>
      </c>
      <c r="S290" s="29">
        <f t="shared" si="116"/>
        <v>0</v>
      </c>
      <c r="T290" s="29">
        <f t="shared" si="117"/>
        <v>0</v>
      </c>
      <c r="U290" s="29">
        <f t="shared" si="118"/>
        <v>0</v>
      </c>
      <c r="V290" s="29">
        <f t="shared" si="119"/>
        <v>0</v>
      </c>
      <c r="W290" s="29"/>
      <c r="X290" s="29"/>
      <c r="Y290" s="29"/>
      <c r="Z290" s="29"/>
      <c r="AA290" s="29"/>
      <c r="AB290" s="29"/>
      <c r="AC290" s="29"/>
      <c r="AD290" s="29"/>
      <c r="AE290" s="29"/>
      <c r="AF290" s="29"/>
      <c r="AG290" s="29"/>
      <c r="AH290" s="29"/>
      <c r="AI290" s="29"/>
      <c r="AJ290" s="29"/>
      <c r="AK290" s="29"/>
      <c r="AL290" s="29">
        <f t="shared" si="123"/>
        <v>0</v>
      </c>
      <c r="AM290" s="29"/>
      <c r="AN290" s="29"/>
      <c r="AO290" s="29"/>
      <c r="AP290" s="29"/>
      <c r="AQ290" s="29"/>
      <c r="AR290" s="29"/>
      <c r="AS290" s="29"/>
      <c r="AT290" s="33"/>
      <c r="AU290" s="29"/>
      <c r="AV290" s="29"/>
      <c r="AW290" s="29"/>
      <c r="AX290" s="29"/>
      <c r="AY290" s="29"/>
      <c r="AZ290" s="29"/>
      <c r="BA290" s="29"/>
      <c r="BB290" s="29"/>
      <c r="BC290" s="30"/>
      <c r="BD290" s="30"/>
      <c r="BE290" s="29"/>
      <c r="BF290" s="29"/>
      <c r="BG290" s="29"/>
      <c r="BH290" s="29"/>
      <c r="BI290" s="29"/>
      <c r="BJ290" s="29"/>
      <c r="BK290" s="29"/>
      <c r="BL290" s="29"/>
      <c r="BM290" s="29"/>
      <c r="BN290" s="29"/>
      <c r="BO290" s="29"/>
      <c r="BP290" s="29"/>
      <c r="BQ290" s="29"/>
      <c r="BR290" s="29"/>
      <c r="BS290" s="29"/>
      <c r="BT290" s="29"/>
    </row>
    <row r="291" spans="1:72">
      <c r="A291" s="75">
        <f t="shared" si="121"/>
        <v>0</v>
      </c>
      <c r="B291" s="29">
        <f t="shared" si="124"/>
        <v>77</v>
      </c>
      <c r="C291" s="29">
        <f t="shared" si="122"/>
        <v>0</v>
      </c>
      <c r="D291" s="29">
        <f t="shared" si="125"/>
        <v>0</v>
      </c>
      <c r="E291" s="29">
        <f t="shared" si="126"/>
        <v>0</v>
      </c>
      <c r="F291" s="29">
        <f t="shared" si="127"/>
        <v>0</v>
      </c>
      <c r="G291" s="29">
        <f t="shared" si="128"/>
        <v>0</v>
      </c>
      <c r="H291" s="29">
        <f t="shared" si="129"/>
        <v>0</v>
      </c>
      <c r="I291" s="29">
        <f t="shared" si="130"/>
        <v>0</v>
      </c>
      <c r="J291" s="29">
        <f t="shared" si="131"/>
        <v>0</v>
      </c>
      <c r="K291" s="29">
        <f t="shared" si="132"/>
        <v>0</v>
      </c>
      <c r="L291" s="29">
        <f t="shared" si="133"/>
        <v>0</v>
      </c>
      <c r="M291" s="29">
        <f t="shared" si="134"/>
        <v>0</v>
      </c>
      <c r="N291" s="29">
        <f>$N$155*$A280</f>
        <v>0</v>
      </c>
      <c r="O291" s="29">
        <f>$O$155*$A279</f>
        <v>0</v>
      </c>
      <c r="P291" s="29">
        <f t="shared" si="113"/>
        <v>0</v>
      </c>
      <c r="Q291" s="29">
        <f t="shared" si="114"/>
        <v>0</v>
      </c>
      <c r="R291" s="29">
        <f t="shared" si="115"/>
        <v>0</v>
      </c>
      <c r="S291" s="29">
        <f t="shared" si="116"/>
        <v>0</v>
      </c>
      <c r="T291" s="29">
        <f t="shared" si="117"/>
        <v>0</v>
      </c>
      <c r="U291" s="29">
        <f t="shared" si="118"/>
        <v>0</v>
      </c>
      <c r="V291" s="29">
        <f t="shared" si="119"/>
        <v>0</v>
      </c>
      <c r="W291" s="29"/>
      <c r="X291" s="29"/>
      <c r="Y291" s="29"/>
      <c r="Z291" s="29"/>
      <c r="AA291" s="29"/>
      <c r="AB291" s="29"/>
      <c r="AC291" s="29"/>
      <c r="AD291" s="29"/>
      <c r="AE291" s="29"/>
      <c r="AF291" s="29"/>
      <c r="AG291" s="29"/>
      <c r="AH291" s="29"/>
      <c r="AI291" s="29"/>
      <c r="AJ291" s="29"/>
      <c r="AK291" s="29"/>
      <c r="AL291" s="29">
        <f t="shared" si="123"/>
        <v>0</v>
      </c>
      <c r="AM291" s="29"/>
      <c r="AN291" s="29"/>
      <c r="AO291" s="29"/>
      <c r="AP291" s="29"/>
      <c r="AQ291" s="29"/>
      <c r="AR291" s="29"/>
      <c r="AS291" s="29"/>
      <c r="AT291" s="33"/>
      <c r="AU291" s="29"/>
      <c r="AV291" s="29"/>
      <c r="AW291" s="29"/>
      <c r="AX291" s="29"/>
      <c r="AY291" s="29"/>
      <c r="AZ291" s="29"/>
      <c r="BA291" s="29"/>
      <c r="BB291" s="29"/>
      <c r="BC291" s="30"/>
      <c r="BD291" s="30"/>
      <c r="BE291" s="29"/>
      <c r="BF291" s="29"/>
      <c r="BG291" s="29"/>
      <c r="BH291" s="29"/>
      <c r="BI291" s="29"/>
      <c r="BJ291" s="29"/>
      <c r="BK291" s="29"/>
      <c r="BL291" s="29"/>
      <c r="BM291" s="29"/>
      <c r="BN291" s="29"/>
      <c r="BO291" s="29"/>
      <c r="BP291" s="29"/>
      <c r="BQ291" s="29"/>
      <c r="BR291" s="29"/>
      <c r="BS291" s="29"/>
      <c r="BT291" s="29"/>
    </row>
    <row r="292" spans="1:72">
      <c r="A292" s="75">
        <f t="shared" si="121"/>
        <v>0</v>
      </c>
      <c r="B292" s="29">
        <f t="shared" si="124"/>
        <v>78</v>
      </c>
      <c r="C292" s="29">
        <f t="shared" si="122"/>
        <v>0</v>
      </c>
      <c r="D292" s="29">
        <f t="shared" si="125"/>
        <v>0</v>
      </c>
      <c r="E292" s="29">
        <f t="shared" si="126"/>
        <v>0</v>
      </c>
      <c r="F292" s="29">
        <f t="shared" si="127"/>
        <v>0</v>
      </c>
      <c r="G292" s="29">
        <f t="shared" si="128"/>
        <v>0</v>
      </c>
      <c r="H292" s="29">
        <f t="shared" si="129"/>
        <v>0</v>
      </c>
      <c r="I292" s="29">
        <f t="shared" si="130"/>
        <v>0</v>
      </c>
      <c r="J292" s="29">
        <f t="shared" si="131"/>
        <v>0</v>
      </c>
      <c r="K292" s="29">
        <f t="shared" si="132"/>
        <v>0</v>
      </c>
      <c r="L292" s="29">
        <f t="shared" si="133"/>
        <v>0</v>
      </c>
      <c r="M292" s="29">
        <f t="shared" si="134"/>
        <v>0</v>
      </c>
      <c r="N292" s="29">
        <f>$N$155*$A281</f>
        <v>0</v>
      </c>
      <c r="O292" s="29">
        <f>$O$155*$A280</f>
        <v>0</v>
      </c>
      <c r="P292" s="29">
        <f>$P$155*$A279</f>
        <v>0</v>
      </c>
      <c r="Q292" s="29">
        <f t="shared" si="114"/>
        <v>0</v>
      </c>
      <c r="R292" s="29">
        <f t="shared" si="115"/>
        <v>0</v>
      </c>
      <c r="S292" s="29">
        <f t="shared" si="116"/>
        <v>0</v>
      </c>
      <c r="T292" s="29">
        <f t="shared" si="117"/>
        <v>0</v>
      </c>
      <c r="U292" s="29">
        <f t="shared" si="118"/>
        <v>0</v>
      </c>
      <c r="V292" s="29">
        <f t="shared" si="119"/>
        <v>0</v>
      </c>
      <c r="W292" s="29"/>
      <c r="X292" s="29"/>
      <c r="Y292" s="29"/>
      <c r="Z292" s="29"/>
      <c r="AA292" s="29"/>
      <c r="AB292" s="29"/>
      <c r="AC292" s="29"/>
      <c r="AD292" s="29"/>
      <c r="AE292" s="29"/>
      <c r="AF292" s="29"/>
      <c r="AG292" s="29"/>
      <c r="AH292" s="29"/>
      <c r="AI292" s="29"/>
      <c r="AJ292" s="29"/>
      <c r="AK292" s="29"/>
      <c r="AL292" s="29">
        <f t="shared" si="123"/>
        <v>0</v>
      </c>
      <c r="AM292" s="29"/>
      <c r="AN292" s="29"/>
      <c r="AO292" s="29"/>
      <c r="AP292" s="29"/>
      <c r="AQ292" s="29"/>
      <c r="AR292" s="29"/>
      <c r="AS292" s="29"/>
      <c r="AT292" s="33"/>
      <c r="AU292" s="29"/>
      <c r="AV292" s="29"/>
      <c r="AW292" s="29"/>
      <c r="AX292" s="29"/>
      <c r="AY292" s="29"/>
      <c r="AZ292" s="29"/>
      <c r="BA292" s="29"/>
      <c r="BB292" s="29"/>
      <c r="BC292" s="30"/>
      <c r="BD292" s="30"/>
      <c r="BE292" s="29"/>
      <c r="BF292" s="29"/>
      <c r="BG292" s="29"/>
      <c r="BH292" s="29"/>
      <c r="BI292" s="29"/>
      <c r="BJ292" s="29"/>
      <c r="BK292" s="29"/>
      <c r="BL292" s="29"/>
      <c r="BM292" s="29"/>
      <c r="BN292" s="29"/>
      <c r="BO292" s="29"/>
      <c r="BP292" s="29"/>
      <c r="BQ292" s="29"/>
      <c r="BR292" s="29"/>
      <c r="BS292" s="29"/>
      <c r="BT292" s="29"/>
    </row>
    <row r="293" spans="1:72">
      <c r="A293" s="75">
        <f t="shared" si="121"/>
        <v>0</v>
      </c>
      <c r="B293" s="29">
        <f t="shared" si="124"/>
        <v>79</v>
      </c>
      <c r="C293" s="29">
        <f t="shared" si="122"/>
        <v>0</v>
      </c>
      <c r="D293" s="29">
        <f t="shared" si="125"/>
        <v>0</v>
      </c>
      <c r="E293" s="29">
        <f t="shared" si="126"/>
        <v>0</v>
      </c>
      <c r="F293" s="29">
        <f t="shared" si="127"/>
        <v>0</v>
      </c>
      <c r="G293" s="29">
        <f t="shared" si="128"/>
        <v>0</v>
      </c>
      <c r="H293" s="29">
        <f t="shared" si="129"/>
        <v>0</v>
      </c>
      <c r="I293" s="29">
        <f t="shared" si="130"/>
        <v>0</v>
      </c>
      <c r="J293" s="29">
        <f t="shared" si="131"/>
        <v>0</v>
      </c>
      <c r="K293" s="29">
        <f t="shared" si="132"/>
        <v>0</v>
      </c>
      <c r="L293" s="29">
        <f t="shared" si="133"/>
        <v>0</v>
      </c>
      <c r="M293" s="29">
        <f t="shared" si="134"/>
        <v>0</v>
      </c>
      <c r="N293" s="29">
        <f>$N$155*$A282</f>
        <v>0</v>
      </c>
      <c r="O293" s="29">
        <f>$O$155*$A281</f>
        <v>0</v>
      </c>
      <c r="P293" s="29">
        <f>$P$155*$A280</f>
        <v>0</v>
      </c>
      <c r="Q293" s="29">
        <f>$Q$155*$A279</f>
        <v>0</v>
      </c>
      <c r="R293" s="29">
        <f t="shared" si="115"/>
        <v>0</v>
      </c>
      <c r="S293" s="29">
        <f t="shared" si="116"/>
        <v>0</v>
      </c>
      <c r="T293" s="29">
        <f t="shared" si="117"/>
        <v>0</v>
      </c>
      <c r="U293" s="29">
        <f t="shared" si="118"/>
        <v>0</v>
      </c>
      <c r="V293" s="29">
        <f t="shared" si="119"/>
        <v>0</v>
      </c>
      <c r="W293" s="29"/>
      <c r="X293" s="29"/>
      <c r="Y293" s="29"/>
      <c r="Z293" s="29"/>
      <c r="AA293" s="29"/>
      <c r="AB293" s="29"/>
      <c r="AC293" s="29"/>
      <c r="AD293" s="29"/>
      <c r="AE293" s="29"/>
      <c r="AF293" s="29"/>
      <c r="AG293" s="29"/>
      <c r="AH293" s="29"/>
      <c r="AI293" s="29"/>
      <c r="AJ293" s="29"/>
      <c r="AK293" s="29"/>
      <c r="AL293" s="29">
        <f t="shared" si="123"/>
        <v>0</v>
      </c>
      <c r="AM293" s="29"/>
      <c r="AN293" s="29"/>
      <c r="AO293" s="29"/>
      <c r="AP293" s="29"/>
      <c r="AQ293" s="29"/>
      <c r="AR293" s="29"/>
      <c r="AS293" s="29"/>
      <c r="AT293" s="33"/>
      <c r="AU293" s="29"/>
      <c r="AV293" s="29"/>
      <c r="AW293" s="29"/>
      <c r="AX293" s="29"/>
      <c r="AY293" s="29"/>
      <c r="AZ293" s="29"/>
      <c r="BA293" s="29"/>
      <c r="BB293" s="29"/>
      <c r="BC293" s="30"/>
      <c r="BD293" s="30"/>
      <c r="BE293" s="29"/>
      <c r="BF293" s="29"/>
      <c r="BG293" s="29"/>
      <c r="BH293" s="29"/>
      <c r="BI293" s="29"/>
      <c r="BJ293" s="29"/>
      <c r="BK293" s="29"/>
      <c r="BL293" s="29"/>
      <c r="BM293" s="29"/>
      <c r="BN293" s="29"/>
      <c r="BO293" s="29"/>
      <c r="BP293" s="29"/>
      <c r="BQ293" s="29"/>
      <c r="BR293" s="29"/>
      <c r="BS293" s="29"/>
      <c r="BT293" s="29"/>
    </row>
    <row r="294" spans="1:72">
      <c r="A294" s="75">
        <f t="shared" si="121"/>
        <v>0</v>
      </c>
      <c r="B294" s="29">
        <f t="shared" si="124"/>
        <v>80</v>
      </c>
      <c r="C294" s="29">
        <f t="shared" si="122"/>
        <v>0</v>
      </c>
      <c r="D294" s="29">
        <f t="shared" si="125"/>
        <v>0</v>
      </c>
      <c r="E294" s="29">
        <f t="shared" si="126"/>
        <v>0</v>
      </c>
      <c r="F294" s="29">
        <f t="shared" si="127"/>
        <v>0</v>
      </c>
      <c r="G294" s="29">
        <f t="shared" si="128"/>
        <v>0</v>
      </c>
      <c r="H294" s="29">
        <f t="shared" si="129"/>
        <v>0</v>
      </c>
      <c r="I294" s="29">
        <f t="shared" si="130"/>
        <v>0</v>
      </c>
      <c r="J294" s="29">
        <f t="shared" si="131"/>
        <v>0</v>
      </c>
      <c r="K294" s="29">
        <f t="shared" si="132"/>
        <v>0</v>
      </c>
      <c r="L294" s="29">
        <f t="shared" si="133"/>
        <v>0</v>
      </c>
      <c r="M294" s="29">
        <f t="shared" si="134"/>
        <v>0</v>
      </c>
      <c r="N294" s="29">
        <f>$N$155*$A283</f>
        <v>0</v>
      </c>
      <c r="O294" s="29">
        <f>$O$155*$A282</f>
        <v>0</v>
      </c>
      <c r="P294" s="29">
        <f>$P$155*$A281</f>
        <v>0</v>
      </c>
      <c r="Q294" s="29">
        <f>$Q$155*$A280</f>
        <v>0</v>
      </c>
      <c r="R294" s="29">
        <f>$R$155*$A279</f>
        <v>0</v>
      </c>
      <c r="S294" s="29">
        <f t="shared" si="116"/>
        <v>0</v>
      </c>
      <c r="T294" s="29">
        <f t="shared" si="117"/>
        <v>0</v>
      </c>
      <c r="U294" s="29">
        <f t="shared" si="118"/>
        <v>0</v>
      </c>
      <c r="V294" s="29">
        <f t="shared" si="119"/>
        <v>0</v>
      </c>
      <c r="W294" s="29"/>
      <c r="X294" s="29"/>
      <c r="Y294" s="29"/>
      <c r="Z294" s="29"/>
      <c r="AA294" s="29"/>
      <c r="AB294" s="29"/>
      <c r="AC294" s="29"/>
      <c r="AD294" s="29"/>
      <c r="AE294" s="29"/>
      <c r="AF294" s="29"/>
      <c r="AG294" s="29"/>
      <c r="AH294" s="29"/>
      <c r="AI294" s="29"/>
      <c r="AJ294" s="29"/>
      <c r="AK294" s="29"/>
      <c r="AL294" s="29">
        <f t="shared" si="123"/>
        <v>0</v>
      </c>
      <c r="AM294" s="29"/>
      <c r="AN294" s="29"/>
      <c r="AO294" s="29"/>
      <c r="AP294" s="29"/>
      <c r="AQ294" s="29"/>
      <c r="AR294" s="29"/>
      <c r="AS294" s="29"/>
      <c r="AT294" s="33"/>
      <c r="AU294" s="29"/>
      <c r="AV294" s="29"/>
      <c r="AW294" s="29"/>
      <c r="AX294" s="29"/>
      <c r="AY294" s="29"/>
      <c r="AZ294" s="29"/>
      <c r="BA294" s="29"/>
      <c r="BB294" s="29"/>
      <c r="BC294" s="30"/>
      <c r="BD294" s="30"/>
      <c r="BE294" s="29"/>
      <c r="BF294" s="29"/>
      <c r="BG294" s="29"/>
      <c r="BH294" s="29"/>
      <c r="BI294" s="29"/>
      <c r="BJ294" s="29"/>
      <c r="BK294" s="29"/>
      <c r="BL294" s="29"/>
      <c r="BM294" s="29"/>
      <c r="BN294" s="29"/>
      <c r="BO294" s="29"/>
      <c r="BP294" s="29"/>
      <c r="BQ294" s="29"/>
      <c r="BR294" s="29"/>
      <c r="BS294" s="29"/>
      <c r="BT294" s="29"/>
    </row>
    <row r="295" spans="1:72">
      <c r="A295" s="29"/>
      <c r="B295" s="29"/>
      <c r="C295" s="72" t="s">
        <v>158</v>
      </c>
      <c r="D295" s="72" t="s">
        <v>158</v>
      </c>
      <c r="E295" s="72" t="s">
        <v>158</v>
      </c>
      <c r="F295" s="72" t="s">
        <v>158</v>
      </c>
      <c r="G295" s="72" t="s">
        <v>158</v>
      </c>
      <c r="H295" s="72" t="s">
        <v>158</v>
      </c>
      <c r="I295" s="72" t="s">
        <v>158</v>
      </c>
      <c r="J295" s="72" t="s">
        <v>158</v>
      </c>
      <c r="K295" s="72" t="s">
        <v>158</v>
      </c>
      <c r="L295" s="72" t="s">
        <v>158</v>
      </c>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t="s">
        <v>158</v>
      </c>
      <c r="AM295" s="29"/>
      <c r="AN295" s="29"/>
      <c r="AO295" s="29"/>
      <c r="AP295" s="29"/>
      <c r="AQ295" s="29"/>
      <c r="AR295" s="29"/>
      <c r="AS295" s="29"/>
      <c r="AT295" s="33"/>
      <c r="AU295" s="29"/>
      <c r="AV295" s="29"/>
      <c r="AW295" s="29"/>
      <c r="AX295" s="29"/>
      <c r="AY295" s="29"/>
      <c r="AZ295" s="29"/>
      <c r="BA295" s="29"/>
      <c r="BB295" s="29"/>
      <c r="BC295" s="30"/>
      <c r="BD295" s="30"/>
      <c r="BE295" s="29"/>
      <c r="BF295" s="29"/>
      <c r="BG295" s="29"/>
      <c r="BH295" s="29"/>
      <c r="BI295" s="29"/>
      <c r="BJ295" s="29"/>
      <c r="BK295" s="29"/>
      <c r="BL295" s="29"/>
      <c r="BM295" s="29"/>
      <c r="BN295" s="29"/>
      <c r="BO295" s="29"/>
      <c r="BP295" s="29"/>
      <c r="BQ295" s="29"/>
      <c r="BR295" s="29"/>
      <c r="BS295" s="29"/>
      <c r="BT295" s="29"/>
    </row>
    <row r="296" spans="1:72">
      <c r="A296" s="29">
        <f>SUM(A215:A294)</f>
        <v>0.99999999999999989</v>
      </c>
      <c r="B296" s="29"/>
      <c r="C296" s="29">
        <f t="shared" ref="C296:V296" si="135">SUM(C214:C295)</f>
        <v>12157943.999999998</v>
      </c>
      <c r="D296" s="29">
        <f t="shared" si="135"/>
        <v>42633363.999999993</v>
      </c>
      <c r="E296" s="29">
        <f t="shared" si="135"/>
        <v>36500857.000000015</v>
      </c>
      <c r="F296" s="29">
        <f t="shared" si="135"/>
        <v>35256965.999999993</v>
      </c>
      <c r="G296" s="29">
        <f t="shared" si="135"/>
        <v>19497937.999999993</v>
      </c>
      <c r="H296" s="29">
        <f t="shared" si="135"/>
        <v>19505532.000000004</v>
      </c>
      <c r="I296" s="29">
        <f t="shared" si="135"/>
        <v>0</v>
      </c>
      <c r="J296" s="29">
        <f t="shared" si="135"/>
        <v>0</v>
      </c>
      <c r="K296" s="29">
        <f t="shared" si="135"/>
        <v>0</v>
      </c>
      <c r="L296" s="29">
        <f t="shared" si="135"/>
        <v>0</v>
      </c>
      <c r="M296" s="29">
        <f t="shared" si="135"/>
        <v>0</v>
      </c>
      <c r="N296" s="29">
        <f t="shared" si="135"/>
        <v>0</v>
      </c>
      <c r="O296" s="29">
        <f t="shared" si="135"/>
        <v>0</v>
      </c>
      <c r="P296" s="29">
        <f t="shared" si="135"/>
        <v>0</v>
      </c>
      <c r="Q296" s="29">
        <f t="shared" si="135"/>
        <v>0</v>
      </c>
      <c r="R296" s="29">
        <f t="shared" si="135"/>
        <v>0</v>
      </c>
      <c r="S296" s="29">
        <f t="shared" si="135"/>
        <v>0</v>
      </c>
      <c r="T296" s="29">
        <f t="shared" si="135"/>
        <v>0</v>
      </c>
      <c r="U296" s="29">
        <f t="shared" si="135"/>
        <v>0</v>
      </c>
      <c r="V296" s="29">
        <f t="shared" si="135"/>
        <v>0</v>
      </c>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33"/>
      <c r="AU296" s="29"/>
      <c r="AV296" s="29"/>
      <c r="AW296" s="29"/>
      <c r="AX296" s="29"/>
      <c r="AY296" s="29"/>
      <c r="AZ296" s="29"/>
      <c r="BA296" s="29"/>
      <c r="BB296" s="29"/>
      <c r="BC296" s="30"/>
      <c r="BD296" s="30"/>
      <c r="BE296" s="29"/>
      <c r="BF296" s="29"/>
      <c r="BG296" s="29"/>
      <c r="BH296" s="29"/>
      <c r="BI296" s="29"/>
      <c r="BJ296" s="29"/>
      <c r="BK296" s="29"/>
      <c r="BL296" s="29"/>
      <c r="BM296" s="29"/>
      <c r="BN296" s="29"/>
      <c r="BO296" s="29"/>
      <c r="BP296" s="29"/>
      <c r="BQ296" s="29"/>
      <c r="BR296" s="29"/>
      <c r="BS296" s="29"/>
      <c r="BT296" s="29"/>
    </row>
    <row r="297" spans="1:72">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33"/>
      <c r="AU297" s="29"/>
      <c r="AV297" s="29"/>
      <c r="AW297" s="29"/>
      <c r="AX297" s="29"/>
      <c r="AY297" s="29"/>
      <c r="AZ297" s="29"/>
      <c r="BA297" s="29"/>
      <c r="BB297" s="29"/>
      <c r="BC297" s="30"/>
      <c r="BD297" s="30"/>
      <c r="BE297" s="29"/>
      <c r="BF297" s="29"/>
      <c r="BG297" s="29"/>
      <c r="BH297" s="29"/>
      <c r="BI297" s="29"/>
      <c r="BJ297" s="29"/>
      <c r="BK297" s="29"/>
      <c r="BL297" s="29"/>
      <c r="BM297" s="29"/>
      <c r="BN297" s="29"/>
      <c r="BO297" s="29"/>
      <c r="BP297" s="29"/>
      <c r="BQ297" s="29"/>
      <c r="BR297" s="29"/>
      <c r="BS297" s="29"/>
      <c r="BT297" s="29"/>
    </row>
    <row r="298" spans="1:72"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33"/>
      <c r="AU298" s="29"/>
      <c r="AV298" s="29"/>
      <c r="AW298" s="29"/>
      <c r="AX298" s="29"/>
      <c r="AY298" s="29"/>
      <c r="AZ298" s="29"/>
      <c r="BA298" s="29"/>
      <c r="BB298" s="29"/>
      <c r="BC298" s="30"/>
      <c r="BD298" s="30"/>
      <c r="BE298" s="29"/>
      <c r="BF298" s="29"/>
      <c r="BG298" s="29"/>
      <c r="BH298" s="29"/>
      <c r="BI298" s="29"/>
      <c r="BJ298" s="29"/>
      <c r="BK298" s="29"/>
      <c r="BL298" s="29"/>
      <c r="BM298" s="29"/>
      <c r="BN298" s="29"/>
      <c r="BO298" s="29"/>
      <c r="BP298" s="29"/>
      <c r="BQ298" s="29"/>
      <c r="BR298" s="29"/>
      <c r="BS298" s="29"/>
      <c r="BT298" s="29"/>
    </row>
    <row r="299" spans="1:72"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33"/>
      <c r="AU299" s="29"/>
      <c r="AV299" s="29"/>
      <c r="AW299" s="29"/>
      <c r="AX299" s="29"/>
      <c r="AY299" s="29"/>
      <c r="AZ299" s="29"/>
      <c r="BA299" s="29"/>
      <c r="BB299" s="29"/>
      <c r="BC299" s="30"/>
      <c r="BD299" s="30"/>
      <c r="BE299" s="29"/>
      <c r="BF299" s="29"/>
      <c r="BG299" s="29"/>
      <c r="BH299" s="29"/>
      <c r="BI299" s="29"/>
      <c r="BJ299" s="29"/>
      <c r="BK299" s="29"/>
      <c r="BL299" s="29"/>
      <c r="BM299" s="29"/>
      <c r="BN299" s="29"/>
      <c r="BO299" s="29"/>
      <c r="BP299" s="29"/>
      <c r="BQ299" s="29"/>
      <c r="BR299" s="29"/>
      <c r="BS299" s="29"/>
      <c r="BT299" s="29"/>
    </row>
    <row r="300" spans="1:72"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33"/>
      <c r="AU300" s="29"/>
      <c r="AV300" s="29"/>
      <c r="AW300" s="29"/>
      <c r="AX300" s="29"/>
      <c r="AY300" s="29"/>
      <c r="AZ300" s="29"/>
      <c r="BA300" s="29"/>
      <c r="BB300" s="29"/>
      <c r="BC300" s="30"/>
      <c r="BD300" s="30"/>
      <c r="BE300" s="29"/>
      <c r="BF300" s="29"/>
      <c r="BG300" s="29"/>
      <c r="BH300" s="29"/>
      <c r="BI300" s="29"/>
      <c r="BJ300" s="29"/>
      <c r="BK300" s="29"/>
      <c r="BL300" s="29"/>
      <c r="BM300" s="29"/>
      <c r="BN300" s="29"/>
      <c r="BO300" s="29"/>
      <c r="BP300" s="29"/>
      <c r="BQ300" s="29"/>
      <c r="BR300" s="29"/>
      <c r="BS300" s="29"/>
      <c r="BT300" s="29"/>
    </row>
    <row r="301" spans="1:72"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33"/>
      <c r="AU301" s="29"/>
      <c r="AV301" s="29"/>
      <c r="AW301" s="29"/>
      <c r="AX301" s="29"/>
      <c r="AY301" s="29"/>
      <c r="AZ301" s="29"/>
      <c r="BA301" s="29"/>
      <c r="BB301" s="29"/>
      <c r="BC301" s="30"/>
      <c r="BD301" s="30"/>
      <c r="BE301" s="29"/>
      <c r="BF301" s="29"/>
      <c r="BG301" s="29"/>
      <c r="BH301" s="29"/>
      <c r="BI301" s="29"/>
      <c r="BJ301" s="29"/>
      <c r="BK301" s="29"/>
      <c r="BL301" s="29"/>
      <c r="BM301" s="29"/>
      <c r="BN301" s="29"/>
      <c r="BO301" s="29"/>
      <c r="BP301" s="29"/>
      <c r="BQ301" s="29"/>
      <c r="BR301" s="29"/>
      <c r="BS301" s="29"/>
      <c r="BT301" s="29"/>
    </row>
    <row r="302" spans="1:72"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33"/>
      <c r="AU302" s="29"/>
      <c r="AV302" s="29"/>
      <c r="AW302" s="29"/>
      <c r="AX302" s="29"/>
      <c r="AY302" s="29"/>
      <c r="AZ302" s="29"/>
      <c r="BA302" s="29"/>
      <c r="BB302" s="29"/>
      <c r="BC302" s="30"/>
      <c r="BD302" s="30"/>
      <c r="BE302" s="29"/>
      <c r="BF302" s="29"/>
      <c r="BG302" s="29"/>
      <c r="BH302" s="29"/>
      <c r="BI302" s="29"/>
      <c r="BJ302" s="29"/>
      <c r="BK302" s="29"/>
      <c r="BL302" s="29"/>
      <c r="BM302" s="29"/>
      <c r="BN302" s="29"/>
      <c r="BO302" s="29"/>
      <c r="BP302" s="29"/>
      <c r="BQ302" s="29"/>
      <c r="BR302" s="29"/>
      <c r="BS302" s="29"/>
      <c r="BT302" s="29"/>
    </row>
    <row r="303" spans="1:72"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33"/>
      <c r="AU303" s="29"/>
      <c r="AV303" s="29"/>
      <c r="AW303" s="29"/>
      <c r="AX303" s="29"/>
      <c r="AY303" s="29"/>
      <c r="AZ303" s="29"/>
      <c r="BA303" s="29"/>
      <c r="BB303" s="29"/>
      <c r="BC303" s="30"/>
      <c r="BD303" s="30"/>
      <c r="BE303" s="29"/>
      <c r="BF303" s="29"/>
      <c r="BG303" s="29"/>
      <c r="BH303" s="29"/>
      <c r="BI303" s="29"/>
      <c r="BJ303" s="29"/>
      <c r="BK303" s="29"/>
      <c r="BL303" s="29"/>
      <c r="BM303" s="29"/>
      <c r="BN303" s="29"/>
      <c r="BO303" s="29"/>
      <c r="BP303" s="29"/>
      <c r="BQ303" s="75"/>
      <c r="BR303" s="75"/>
      <c r="BS303" s="75"/>
      <c r="BT303" s="75"/>
    </row>
    <row r="304" spans="1:72"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33"/>
      <c r="AU304" s="29"/>
      <c r="AV304" s="29"/>
      <c r="AW304" s="29"/>
      <c r="AX304" s="29"/>
      <c r="AY304" s="29"/>
      <c r="AZ304" s="29"/>
      <c r="BA304" s="29"/>
      <c r="BB304" s="29"/>
      <c r="BC304" s="30"/>
      <c r="BD304" s="30"/>
      <c r="BE304" s="29"/>
      <c r="BF304" s="29"/>
      <c r="BG304" s="29"/>
      <c r="BH304" s="29"/>
      <c r="BI304" s="29"/>
      <c r="BJ304" s="29"/>
      <c r="BK304" s="29"/>
      <c r="BL304" s="29"/>
      <c r="BM304" s="29"/>
      <c r="BN304" s="29"/>
      <c r="BO304" s="29"/>
      <c r="BP304" s="29"/>
      <c r="BQ304" s="75"/>
      <c r="BR304" s="75"/>
      <c r="BS304" s="75"/>
      <c r="BT304" s="75"/>
    </row>
    <row r="305" spans="1:72">
      <c r="A305" s="28" t="s">
        <v>188</v>
      </c>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33"/>
      <c r="AU305" s="29"/>
      <c r="AV305" s="29"/>
      <c r="AW305" s="29"/>
      <c r="AX305" s="29"/>
      <c r="AY305" s="29"/>
      <c r="AZ305" s="29"/>
      <c r="BA305" s="29"/>
      <c r="BB305" s="29"/>
      <c r="BC305" s="30"/>
      <c r="BD305" s="30"/>
      <c r="BE305" s="29"/>
      <c r="BF305" s="29"/>
      <c r="BG305" s="29"/>
      <c r="BH305" s="29"/>
      <c r="BI305" s="29"/>
      <c r="BJ305" s="29"/>
      <c r="BK305" s="29"/>
      <c r="BL305" s="29"/>
      <c r="BM305" s="29"/>
      <c r="BN305" s="29"/>
      <c r="BO305" s="29"/>
      <c r="BP305" s="29"/>
      <c r="BQ305" s="75"/>
      <c r="BR305" s="75"/>
      <c r="BS305" s="75"/>
      <c r="BT305" s="75"/>
    </row>
    <row r="306" spans="1:72">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33"/>
      <c r="AU306" s="29"/>
      <c r="AV306" s="29"/>
      <c r="AW306" s="29"/>
      <c r="AX306" s="29"/>
      <c r="AY306" s="29"/>
      <c r="AZ306" s="29"/>
      <c r="BA306" s="29"/>
      <c r="BB306" s="29"/>
      <c r="BC306" s="30"/>
      <c r="BD306" s="30"/>
      <c r="BE306" s="29"/>
      <c r="BF306" s="29"/>
      <c r="BG306" s="29"/>
      <c r="BH306" s="29"/>
      <c r="BI306" s="29"/>
      <c r="BJ306" s="29"/>
      <c r="BK306" s="29"/>
      <c r="BL306" s="29"/>
      <c r="BM306" s="29"/>
      <c r="BN306" s="29"/>
      <c r="BO306" s="29"/>
      <c r="BP306" s="29"/>
      <c r="BQ306" s="75"/>
      <c r="BR306" s="75"/>
      <c r="BS306" s="75"/>
      <c r="BT306" s="75"/>
    </row>
    <row r="307" spans="1:72">
      <c r="A307" s="28" t="s">
        <v>185</v>
      </c>
      <c r="B307" s="29">
        <f>$D$4</f>
        <v>3</v>
      </c>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33"/>
      <c r="AU307" s="29"/>
      <c r="AV307" s="29"/>
      <c r="AW307" s="29"/>
      <c r="AX307" s="29"/>
      <c r="AY307" s="29"/>
      <c r="AZ307" s="29"/>
      <c r="BA307" s="29"/>
      <c r="BB307" s="29"/>
      <c r="BC307" s="30"/>
      <c r="BD307" s="30"/>
      <c r="BE307" s="29"/>
      <c r="BF307" s="29"/>
      <c r="BG307" s="29"/>
      <c r="BH307" s="29"/>
      <c r="BI307" s="29"/>
      <c r="BJ307" s="29"/>
      <c r="BK307" s="29"/>
      <c r="BL307" s="29"/>
      <c r="BM307" s="29"/>
      <c r="BN307" s="29"/>
      <c r="BO307" s="29"/>
      <c r="BP307" s="29"/>
      <c r="BQ307" s="75"/>
      <c r="BR307" s="75"/>
      <c r="BS307" s="75"/>
      <c r="BT307" s="75"/>
    </row>
    <row r="308" spans="1:72">
      <c r="A308" s="29"/>
      <c r="B308" s="29"/>
      <c r="C308" s="29">
        <v>1</v>
      </c>
      <c r="D308" s="29">
        <v>2</v>
      </c>
      <c r="E308" s="29">
        <v>3</v>
      </c>
      <c r="F308" s="29">
        <v>4</v>
      </c>
      <c r="G308" s="29">
        <v>5</v>
      </c>
      <c r="H308" s="29">
        <v>6</v>
      </c>
      <c r="I308" s="29">
        <v>7</v>
      </c>
      <c r="J308" s="29">
        <v>8</v>
      </c>
      <c r="K308" s="29">
        <v>9</v>
      </c>
      <c r="L308" s="29">
        <v>10</v>
      </c>
      <c r="M308" s="29">
        <f t="shared" ref="M308:V308" si="136">L308+1</f>
        <v>11</v>
      </c>
      <c r="N308" s="29">
        <f t="shared" si="136"/>
        <v>12</v>
      </c>
      <c r="O308" s="29">
        <f t="shared" si="136"/>
        <v>13</v>
      </c>
      <c r="P308" s="29">
        <f t="shared" si="136"/>
        <v>14</v>
      </c>
      <c r="Q308" s="29">
        <f t="shared" si="136"/>
        <v>15</v>
      </c>
      <c r="R308" s="29">
        <f t="shared" si="136"/>
        <v>16</v>
      </c>
      <c r="S308" s="29">
        <f t="shared" si="136"/>
        <v>17</v>
      </c>
      <c r="T308" s="29">
        <f t="shared" si="136"/>
        <v>18</v>
      </c>
      <c r="U308" s="29">
        <f t="shared" si="136"/>
        <v>19</v>
      </c>
      <c r="V308" s="29">
        <f t="shared" si="136"/>
        <v>20</v>
      </c>
      <c r="W308" s="29"/>
      <c r="X308" s="29"/>
      <c r="Y308" s="29"/>
      <c r="Z308" s="29"/>
      <c r="AA308" s="29"/>
      <c r="AB308" s="29"/>
      <c r="AC308" s="29"/>
      <c r="AD308" s="29"/>
      <c r="AE308" s="29"/>
      <c r="AF308" s="29"/>
      <c r="AG308" s="29"/>
      <c r="AH308" s="29"/>
      <c r="AI308" s="29"/>
      <c r="AJ308" s="29"/>
      <c r="AK308" s="29"/>
      <c r="AL308" s="28" t="s">
        <v>76</v>
      </c>
      <c r="AM308" s="29"/>
      <c r="AN308" s="29"/>
      <c r="AO308" s="29"/>
      <c r="AP308" s="29"/>
      <c r="AQ308" s="29"/>
      <c r="AR308" s="29"/>
      <c r="AS308" s="29"/>
      <c r="AT308" s="33"/>
      <c r="AU308" s="29"/>
      <c r="AV308" s="29"/>
      <c r="AW308" s="29"/>
      <c r="AX308" s="29"/>
      <c r="AY308" s="29"/>
      <c r="AZ308" s="29"/>
      <c r="BA308" s="29"/>
      <c r="BB308" s="29"/>
      <c r="BC308" s="30"/>
      <c r="BD308" s="30"/>
      <c r="BE308" s="29"/>
      <c r="BF308" s="29"/>
      <c r="BG308" s="29"/>
      <c r="BH308" s="29"/>
      <c r="BI308" s="29"/>
      <c r="BJ308" s="29"/>
      <c r="BK308" s="29"/>
      <c r="BL308" s="29"/>
      <c r="BM308" s="29"/>
      <c r="BN308" s="29"/>
      <c r="BO308" s="29"/>
      <c r="BP308" s="29"/>
      <c r="BQ308" s="75"/>
      <c r="BR308" s="75"/>
      <c r="BS308" s="75"/>
      <c r="BT308" s="75"/>
    </row>
    <row r="309" spans="1:72">
      <c r="A309" s="29"/>
      <c r="B309" s="29"/>
      <c r="C309" s="72" t="s">
        <v>21</v>
      </c>
      <c r="D309" s="72" t="s">
        <v>21</v>
      </c>
      <c r="E309" s="72" t="s">
        <v>21</v>
      </c>
      <c r="F309" s="72" t="s">
        <v>21</v>
      </c>
      <c r="G309" s="72" t="s">
        <v>21</v>
      </c>
      <c r="H309" s="72" t="s">
        <v>21</v>
      </c>
      <c r="I309" s="72" t="s">
        <v>21</v>
      </c>
      <c r="J309" s="72" t="s">
        <v>21</v>
      </c>
      <c r="K309" s="72" t="s">
        <v>21</v>
      </c>
      <c r="L309" s="72" t="s">
        <v>21</v>
      </c>
      <c r="M309" s="72" t="s">
        <v>21</v>
      </c>
      <c r="N309" s="72" t="s">
        <v>21</v>
      </c>
      <c r="O309" s="72" t="s">
        <v>21</v>
      </c>
      <c r="P309" s="72" t="s">
        <v>21</v>
      </c>
      <c r="Q309" s="72" t="s">
        <v>21</v>
      </c>
      <c r="R309" s="72" t="s">
        <v>21</v>
      </c>
      <c r="S309" s="72" t="s">
        <v>21</v>
      </c>
      <c r="T309" s="72" t="s">
        <v>21</v>
      </c>
      <c r="U309" s="72" t="s">
        <v>21</v>
      </c>
      <c r="V309" s="72" t="s">
        <v>21</v>
      </c>
      <c r="W309" s="72"/>
      <c r="X309" s="72"/>
      <c r="Y309" s="72"/>
      <c r="Z309" s="72"/>
      <c r="AA309" s="72"/>
      <c r="AB309" s="72"/>
      <c r="AC309" s="72"/>
      <c r="AD309" s="72"/>
      <c r="AE309" s="72"/>
      <c r="AF309" s="72"/>
      <c r="AG309" s="72"/>
      <c r="AH309" s="72"/>
      <c r="AI309" s="72"/>
      <c r="AJ309" s="72"/>
      <c r="AK309" s="72"/>
      <c r="AL309" s="29"/>
      <c r="AM309" s="29"/>
      <c r="AN309" s="29"/>
      <c r="AO309" s="29"/>
      <c r="AP309" s="29"/>
      <c r="AQ309" s="29"/>
      <c r="AR309" s="29"/>
      <c r="AS309" s="29"/>
      <c r="AT309" s="33"/>
      <c r="AU309" s="29"/>
      <c r="AV309" s="29"/>
      <c r="AW309" s="29"/>
      <c r="AX309" s="29"/>
      <c r="AY309" s="29"/>
      <c r="AZ309" s="29"/>
      <c r="BA309" s="29"/>
      <c r="BB309" s="29"/>
      <c r="BC309" s="30"/>
      <c r="BD309" s="30"/>
      <c r="BE309" s="29"/>
      <c r="BF309" s="29"/>
      <c r="BG309" s="29"/>
      <c r="BH309" s="29"/>
      <c r="BI309" s="29"/>
      <c r="BJ309" s="29"/>
      <c r="BK309" s="29"/>
      <c r="BL309" s="29"/>
      <c r="BM309" s="29"/>
      <c r="BN309" s="29"/>
      <c r="BO309" s="29"/>
      <c r="BP309" s="29"/>
      <c r="BQ309" s="75"/>
      <c r="BR309" s="75"/>
      <c r="BS309" s="75"/>
      <c r="BT309" s="75"/>
    </row>
    <row r="310" spans="1:72">
      <c r="A310" s="28" t="s">
        <v>69</v>
      </c>
      <c r="B310" s="28" t="s">
        <v>186</v>
      </c>
      <c r="C310" s="29">
        <f>$C$28</f>
        <v>12157944</v>
      </c>
      <c r="D310" s="29">
        <f>$C$29</f>
        <v>42633364</v>
      </c>
      <c r="E310" s="29">
        <f>$C$30</f>
        <v>36500857</v>
      </c>
      <c r="F310" s="29">
        <f>$C$31</f>
        <v>35256966</v>
      </c>
      <c r="G310" s="29">
        <f>$C$32</f>
        <v>19497938</v>
      </c>
      <c r="H310" s="29">
        <f>$C$33</f>
        <v>19505532</v>
      </c>
      <c r="I310" s="29">
        <f>$C$34</f>
        <v>0</v>
      </c>
      <c r="J310" s="29">
        <f>$C$35</f>
        <v>0</v>
      </c>
      <c r="K310" s="29">
        <f>$C$36</f>
        <v>0</v>
      </c>
      <c r="L310" s="29">
        <f>$C$37</f>
        <v>0</v>
      </c>
      <c r="M310" s="29">
        <f>$B$38</f>
        <v>0</v>
      </c>
      <c r="N310" s="29">
        <f>$B$39</f>
        <v>0</v>
      </c>
      <c r="O310" s="29">
        <f>$B$40</f>
        <v>0</v>
      </c>
      <c r="P310" s="29">
        <f>$B$41</f>
        <v>0</v>
      </c>
      <c r="Q310" s="29">
        <f>$B$42</f>
        <v>0</v>
      </c>
      <c r="R310" s="29">
        <f>$B$43</f>
        <v>0</v>
      </c>
      <c r="S310" s="29">
        <f>$B$44</f>
        <v>0</v>
      </c>
      <c r="T310" s="29">
        <f>$B$45</f>
        <v>0</v>
      </c>
      <c r="U310" s="29">
        <f>$B$46</f>
        <v>0</v>
      </c>
      <c r="V310" s="29">
        <f>$B$47</f>
        <v>0</v>
      </c>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33"/>
      <c r="AU310" s="29"/>
      <c r="AV310" s="29"/>
      <c r="AW310" s="29"/>
      <c r="AX310" s="29"/>
      <c r="AY310" s="29"/>
      <c r="AZ310" s="29"/>
      <c r="BA310" s="29"/>
      <c r="BB310" s="29"/>
      <c r="BC310" s="30"/>
      <c r="BD310" s="30"/>
      <c r="BE310" s="29"/>
      <c r="BF310" s="29"/>
      <c r="BG310" s="29"/>
      <c r="BH310" s="29"/>
      <c r="BI310" s="29"/>
      <c r="BJ310" s="29"/>
      <c r="BK310" s="29"/>
      <c r="BL310" s="29"/>
      <c r="BM310" s="29"/>
      <c r="BN310" s="29"/>
      <c r="BO310" s="29"/>
      <c r="BP310" s="29"/>
      <c r="BQ310" s="75"/>
      <c r="BR310" s="75"/>
      <c r="BS310" s="75"/>
      <c r="BT310" s="75"/>
    </row>
    <row r="311" spans="1:72">
      <c r="A311" s="29"/>
      <c r="B311" s="29"/>
      <c r="C311" s="72" t="s">
        <v>21</v>
      </c>
      <c r="D311" s="72" t="s">
        <v>21</v>
      </c>
      <c r="E311" s="72" t="s">
        <v>21</v>
      </c>
      <c r="F311" s="72" t="s">
        <v>21</v>
      </c>
      <c r="G311" s="72" t="s">
        <v>21</v>
      </c>
      <c r="H311" s="72" t="s">
        <v>21</v>
      </c>
      <c r="I311" s="72" t="s">
        <v>21</v>
      </c>
      <c r="J311" s="72" t="s">
        <v>21</v>
      </c>
      <c r="K311" s="72" t="s">
        <v>21</v>
      </c>
      <c r="L311" s="72" t="s">
        <v>21</v>
      </c>
      <c r="M311" s="72" t="s">
        <v>21</v>
      </c>
      <c r="N311" s="72" t="s">
        <v>21</v>
      </c>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29"/>
      <c r="AM311" s="29"/>
      <c r="AN311" s="29"/>
      <c r="AO311" s="29"/>
      <c r="AP311" s="29"/>
      <c r="AQ311" s="29"/>
      <c r="AR311" s="29"/>
      <c r="AS311" s="29"/>
      <c r="AT311" s="33"/>
      <c r="AU311" s="29"/>
      <c r="AV311" s="29"/>
      <c r="AW311" s="29"/>
      <c r="AX311" s="29"/>
      <c r="AY311" s="29"/>
      <c r="AZ311" s="29"/>
      <c r="BA311" s="29"/>
      <c r="BB311" s="29"/>
      <c r="BC311" s="30"/>
      <c r="BD311" s="30"/>
      <c r="BE311" s="29"/>
      <c r="BF311" s="29"/>
      <c r="BG311" s="29"/>
      <c r="BH311" s="29"/>
      <c r="BI311" s="29"/>
      <c r="BJ311" s="29"/>
      <c r="BK311" s="29"/>
      <c r="BL311" s="29"/>
      <c r="BM311" s="29"/>
      <c r="BN311" s="29"/>
      <c r="BO311" s="29"/>
      <c r="BP311" s="29"/>
      <c r="BQ311" s="75"/>
      <c r="BR311" s="75"/>
      <c r="BS311" s="75"/>
      <c r="BT311" s="75"/>
    </row>
    <row r="312" spans="1:72">
      <c r="A312" s="75">
        <f t="shared" ref="A312:A375" si="137">IF(B312=1,1/$D$9/2,IF(B312&lt;$D$9+1,1/$D$9,IF($D$9+1=B312,1/$D$9/2,0)))</f>
        <v>3.3333333333333333E-2</v>
      </c>
      <c r="B312" s="29">
        <v>1</v>
      </c>
      <c r="C312" s="29">
        <f t="shared" ref="C312:C375" si="138">$C$310*$A312</f>
        <v>405264.8</v>
      </c>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f t="shared" ref="AL312:AL375" si="139">SUM(C312:AK312)</f>
        <v>405264.8</v>
      </c>
      <c r="AM312" s="29"/>
      <c r="AN312" s="29"/>
      <c r="AO312" s="29"/>
      <c r="AP312" s="29"/>
      <c r="AQ312" s="29"/>
      <c r="AR312" s="29"/>
      <c r="AS312" s="29"/>
      <c r="AT312" s="33"/>
      <c r="AU312" s="29"/>
      <c r="AV312" s="29"/>
      <c r="AW312" s="29"/>
      <c r="AX312" s="29"/>
      <c r="AY312" s="29"/>
      <c r="AZ312" s="29"/>
      <c r="BA312" s="29"/>
      <c r="BB312" s="29"/>
      <c r="BC312" s="30"/>
      <c r="BD312" s="30"/>
      <c r="BE312" s="29"/>
      <c r="BF312" s="29"/>
      <c r="BG312" s="29"/>
      <c r="BH312" s="29"/>
      <c r="BI312" s="29"/>
      <c r="BJ312" s="29"/>
      <c r="BK312" s="29"/>
      <c r="BL312" s="29"/>
      <c r="BM312" s="29"/>
      <c r="BN312" s="29"/>
      <c r="BO312" s="29"/>
      <c r="BP312" s="29"/>
      <c r="BQ312" s="75"/>
      <c r="BR312" s="75"/>
      <c r="BS312" s="75"/>
      <c r="BT312" s="75"/>
    </row>
    <row r="313" spans="1:72">
      <c r="A313" s="75">
        <f t="shared" si="137"/>
        <v>6.6666666666666666E-2</v>
      </c>
      <c r="B313" s="29">
        <f t="shared" ref="B313:B346" si="140">1+B312</f>
        <v>2</v>
      </c>
      <c r="C313" s="29">
        <f t="shared" si="138"/>
        <v>810529.6</v>
      </c>
      <c r="D313" s="29">
        <f t="shared" ref="D313:D376" si="141">$D$310*$A312</f>
        <v>1421112.1333333333</v>
      </c>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f t="shared" si="139"/>
        <v>2231641.7333333334</v>
      </c>
      <c r="AM313" s="29"/>
      <c r="AN313" s="29"/>
      <c r="AO313" s="29"/>
      <c r="AP313" s="29"/>
      <c r="AQ313" s="29"/>
      <c r="AR313" s="29"/>
      <c r="AS313" s="29"/>
      <c r="AT313" s="33"/>
      <c r="AU313" s="29"/>
      <c r="AV313" s="29"/>
      <c r="AW313" s="29"/>
      <c r="AX313" s="29"/>
      <c r="AY313" s="29"/>
      <c r="AZ313" s="29"/>
      <c r="BA313" s="29"/>
      <c r="BB313" s="29"/>
      <c r="BC313" s="30"/>
      <c r="BD313" s="30"/>
      <c r="BE313" s="29"/>
      <c r="BF313" s="29"/>
      <c r="BG313" s="29"/>
      <c r="BH313" s="29"/>
      <c r="BI313" s="29"/>
      <c r="BJ313" s="29"/>
      <c r="BK313" s="29"/>
      <c r="BL313" s="29"/>
      <c r="BM313" s="29"/>
      <c r="BN313" s="29"/>
      <c r="BO313" s="29"/>
      <c r="BP313" s="29"/>
      <c r="BQ313" s="75"/>
      <c r="BR313" s="75"/>
      <c r="BS313" s="75"/>
      <c r="BT313" s="75"/>
    </row>
    <row r="314" spans="1:72">
      <c r="A314" s="75">
        <f t="shared" si="137"/>
        <v>6.6666666666666666E-2</v>
      </c>
      <c r="B314" s="29">
        <f t="shared" si="140"/>
        <v>3</v>
      </c>
      <c r="C314" s="29">
        <f t="shared" si="138"/>
        <v>810529.6</v>
      </c>
      <c r="D314" s="29">
        <f t="shared" si="141"/>
        <v>2842224.2666666666</v>
      </c>
      <c r="E314" s="29">
        <f t="shared" ref="E314:E377" si="142">$E$310*$A312</f>
        <v>1216695.2333333334</v>
      </c>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f t="shared" si="139"/>
        <v>4869449.0999999996</v>
      </c>
      <c r="AM314" s="29"/>
      <c r="AN314" s="29"/>
      <c r="AO314" s="29"/>
      <c r="AP314" s="29"/>
      <c r="AQ314" s="29"/>
      <c r="AR314" s="29"/>
      <c r="AS314" s="29"/>
      <c r="AT314" s="33"/>
      <c r="AU314" s="29"/>
      <c r="AV314" s="29"/>
      <c r="AW314" s="29"/>
      <c r="AX314" s="29"/>
      <c r="AY314" s="29"/>
      <c r="AZ314" s="29"/>
      <c r="BA314" s="29"/>
      <c r="BB314" s="29"/>
      <c r="BC314" s="30"/>
      <c r="BD314" s="30"/>
      <c r="BE314" s="29"/>
      <c r="BF314" s="29"/>
      <c r="BG314" s="29"/>
      <c r="BH314" s="29"/>
      <c r="BI314" s="29"/>
      <c r="BJ314" s="29"/>
      <c r="BK314" s="29"/>
      <c r="BL314" s="29"/>
      <c r="BM314" s="29"/>
      <c r="BN314" s="29"/>
      <c r="BO314" s="29"/>
      <c r="BP314" s="29"/>
      <c r="BQ314" s="75"/>
      <c r="BR314" s="75"/>
      <c r="BS314" s="75"/>
      <c r="BT314" s="75"/>
    </row>
    <row r="315" spans="1:72">
      <c r="A315" s="75">
        <f t="shared" si="137"/>
        <v>6.6666666666666666E-2</v>
      </c>
      <c r="B315" s="29">
        <f t="shared" si="140"/>
        <v>4</v>
      </c>
      <c r="C315" s="29">
        <f t="shared" si="138"/>
        <v>810529.6</v>
      </c>
      <c r="D315" s="29">
        <f t="shared" si="141"/>
        <v>2842224.2666666666</v>
      </c>
      <c r="E315" s="29">
        <f t="shared" si="142"/>
        <v>2433390.4666666668</v>
      </c>
      <c r="F315" s="29">
        <f t="shared" ref="F315:F346" si="143">$F$310*$A312</f>
        <v>1175232.2</v>
      </c>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f t="shared" si="139"/>
        <v>7261376.5333333341</v>
      </c>
      <c r="AM315" s="29"/>
      <c r="AN315" s="29"/>
      <c r="AO315" s="29"/>
      <c r="AP315" s="29"/>
      <c r="AQ315" s="29"/>
      <c r="AR315" s="29"/>
      <c r="AS315" s="29"/>
      <c r="AT315" s="33"/>
      <c r="AU315" s="29"/>
      <c r="AV315" s="29"/>
      <c r="AW315" s="29"/>
      <c r="AX315" s="29"/>
      <c r="AY315" s="29"/>
      <c r="AZ315" s="29"/>
      <c r="BA315" s="29"/>
      <c r="BB315" s="29"/>
      <c r="BC315" s="30"/>
      <c r="BD315" s="30"/>
      <c r="BE315" s="29"/>
      <c r="BF315" s="29"/>
      <c r="BG315" s="29"/>
      <c r="BH315" s="29"/>
      <c r="BI315" s="29"/>
      <c r="BJ315" s="29"/>
      <c r="BK315" s="29"/>
      <c r="BL315" s="29"/>
      <c r="BM315" s="29"/>
      <c r="BN315" s="29"/>
      <c r="BO315" s="29"/>
      <c r="BP315" s="29"/>
      <c r="BQ315" s="75"/>
      <c r="BR315" s="75"/>
      <c r="BS315" s="75"/>
      <c r="BT315" s="75"/>
    </row>
    <row r="316" spans="1:72">
      <c r="A316" s="75">
        <f t="shared" si="137"/>
        <v>6.6666666666666666E-2</v>
      </c>
      <c r="B316" s="29">
        <f t="shared" si="140"/>
        <v>5</v>
      </c>
      <c r="C316" s="29">
        <f t="shared" si="138"/>
        <v>810529.6</v>
      </c>
      <c r="D316" s="29">
        <f t="shared" si="141"/>
        <v>2842224.2666666666</v>
      </c>
      <c r="E316" s="29">
        <f t="shared" si="142"/>
        <v>2433390.4666666668</v>
      </c>
      <c r="F316" s="29">
        <f t="shared" si="143"/>
        <v>2350464.4</v>
      </c>
      <c r="G316" s="29">
        <f t="shared" ref="G316:G379" si="144">$G$310*$A312</f>
        <v>649931.2666666666</v>
      </c>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f t="shared" si="139"/>
        <v>9086540</v>
      </c>
      <c r="AM316" s="29"/>
      <c r="AN316" s="29"/>
      <c r="AO316" s="29"/>
      <c r="AP316" s="29"/>
      <c r="AQ316" s="29"/>
      <c r="AR316" s="29"/>
      <c r="AS316" s="29"/>
      <c r="AT316" s="33"/>
      <c r="AU316" s="29"/>
      <c r="AV316" s="29"/>
      <c r="AW316" s="29"/>
      <c r="AX316" s="29"/>
      <c r="AY316" s="29"/>
      <c r="AZ316" s="29"/>
      <c r="BA316" s="29"/>
      <c r="BB316" s="29"/>
      <c r="BC316" s="30"/>
      <c r="BD316" s="30"/>
      <c r="BE316" s="29"/>
      <c r="BF316" s="29"/>
      <c r="BG316" s="29"/>
      <c r="BH316" s="29"/>
      <c r="BI316" s="29"/>
      <c r="BJ316" s="29"/>
      <c r="BK316" s="29"/>
      <c r="BL316" s="29"/>
      <c r="BM316" s="29"/>
      <c r="BN316" s="29"/>
      <c r="BO316" s="29"/>
      <c r="BP316" s="29"/>
      <c r="BQ316" s="75"/>
      <c r="BR316" s="75"/>
      <c r="BS316" s="75"/>
      <c r="BT316" s="75"/>
    </row>
    <row r="317" spans="1:72">
      <c r="A317" s="75">
        <f t="shared" si="137"/>
        <v>6.6666666666666666E-2</v>
      </c>
      <c r="B317" s="29">
        <f t="shared" si="140"/>
        <v>6</v>
      </c>
      <c r="C317" s="29">
        <f t="shared" si="138"/>
        <v>810529.6</v>
      </c>
      <c r="D317" s="29">
        <f t="shared" si="141"/>
        <v>2842224.2666666666</v>
      </c>
      <c r="E317" s="29">
        <f t="shared" si="142"/>
        <v>2433390.4666666668</v>
      </c>
      <c r="F317" s="29">
        <f t="shared" si="143"/>
        <v>2350464.4</v>
      </c>
      <c r="G317" s="29">
        <f t="shared" si="144"/>
        <v>1299862.5333333332</v>
      </c>
      <c r="H317" s="29">
        <f t="shared" ref="H317:H380" si="145">$H$310*$A312</f>
        <v>650184.4</v>
      </c>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f t="shared" si="139"/>
        <v>10386655.666666668</v>
      </c>
      <c r="AM317" s="29"/>
      <c r="AN317" s="29"/>
      <c r="AO317" s="29"/>
      <c r="AP317" s="29"/>
      <c r="AQ317" s="29"/>
      <c r="AR317" s="29"/>
      <c r="AS317" s="29"/>
      <c r="AT317" s="33"/>
      <c r="AU317" s="29"/>
      <c r="AV317" s="29"/>
      <c r="AW317" s="29"/>
      <c r="AX317" s="29"/>
      <c r="AY317" s="29"/>
      <c r="AZ317" s="29"/>
      <c r="BA317" s="29"/>
      <c r="BB317" s="29"/>
      <c r="BC317" s="30"/>
      <c r="BD317" s="30"/>
      <c r="BE317" s="29"/>
      <c r="BF317" s="29"/>
      <c r="BG317" s="29"/>
      <c r="BH317" s="29"/>
      <c r="BI317" s="29"/>
      <c r="BJ317" s="29"/>
      <c r="BK317" s="29"/>
      <c r="BL317" s="29"/>
      <c r="BM317" s="29"/>
      <c r="BN317" s="29"/>
      <c r="BO317" s="29"/>
      <c r="BP317" s="29"/>
      <c r="BQ317" s="75"/>
      <c r="BR317" s="75"/>
      <c r="BS317" s="75"/>
      <c r="BT317" s="75"/>
    </row>
    <row r="318" spans="1:72">
      <c r="A318" s="75">
        <f t="shared" si="137"/>
        <v>6.6666666666666666E-2</v>
      </c>
      <c r="B318" s="29">
        <f t="shared" si="140"/>
        <v>7</v>
      </c>
      <c r="C318" s="29">
        <f t="shared" si="138"/>
        <v>810529.6</v>
      </c>
      <c r="D318" s="29">
        <f t="shared" si="141"/>
        <v>2842224.2666666666</v>
      </c>
      <c r="E318" s="29">
        <f t="shared" si="142"/>
        <v>2433390.4666666668</v>
      </c>
      <c r="F318" s="29">
        <f t="shared" si="143"/>
        <v>2350464.4</v>
      </c>
      <c r="G318" s="29">
        <f t="shared" si="144"/>
        <v>1299862.5333333332</v>
      </c>
      <c r="H318" s="29">
        <f t="shared" si="145"/>
        <v>1300368.8</v>
      </c>
      <c r="I318" s="29">
        <f t="shared" ref="I318:I381" si="146">$I$310*$A312</f>
        <v>0</v>
      </c>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f t="shared" si="139"/>
        <v>11036840.066666668</v>
      </c>
      <c r="AM318" s="29"/>
      <c r="AN318" s="29"/>
      <c r="AO318" s="29"/>
      <c r="AP318" s="29"/>
      <c r="AQ318" s="29"/>
      <c r="AR318" s="29"/>
      <c r="AS318" s="29"/>
      <c r="AT318" s="33"/>
      <c r="AU318" s="29"/>
      <c r="AV318" s="29"/>
      <c r="AW318" s="29"/>
      <c r="AX318" s="29"/>
      <c r="AY318" s="29"/>
      <c r="AZ318" s="29"/>
      <c r="BA318" s="29"/>
      <c r="BB318" s="29"/>
      <c r="BC318" s="30"/>
      <c r="BD318" s="30"/>
      <c r="BE318" s="29"/>
      <c r="BF318" s="29"/>
      <c r="BG318" s="29"/>
      <c r="BH318" s="29"/>
      <c r="BI318" s="29"/>
      <c r="BJ318" s="29"/>
      <c r="BK318" s="29"/>
      <c r="BL318" s="29"/>
      <c r="BM318" s="29"/>
      <c r="BN318" s="29"/>
      <c r="BO318" s="29"/>
      <c r="BP318" s="29"/>
      <c r="BQ318" s="75"/>
      <c r="BR318" s="75"/>
      <c r="BS318" s="75"/>
      <c r="BT318" s="75"/>
    </row>
    <row r="319" spans="1:72">
      <c r="A319" s="75">
        <f t="shared" si="137"/>
        <v>6.6666666666666666E-2</v>
      </c>
      <c r="B319" s="29">
        <f t="shared" si="140"/>
        <v>8</v>
      </c>
      <c r="C319" s="29">
        <f t="shared" si="138"/>
        <v>810529.6</v>
      </c>
      <c r="D319" s="29">
        <f t="shared" si="141"/>
        <v>2842224.2666666666</v>
      </c>
      <c r="E319" s="29">
        <f t="shared" si="142"/>
        <v>2433390.4666666668</v>
      </c>
      <c r="F319" s="29">
        <f t="shared" si="143"/>
        <v>2350464.4</v>
      </c>
      <c r="G319" s="29">
        <f t="shared" si="144"/>
        <v>1299862.5333333332</v>
      </c>
      <c r="H319" s="29">
        <f t="shared" si="145"/>
        <v>1300368.8</v>
      </c>
      <c r="I319" s="29">
        <f t="shared" si="146"/>
        <v>0</v>
      </c>
      <c r="J319" s="29">
        <f t="shared" ref="J319:J382" si="147">$J$310*$A312</f>
        <v>0</v>
      </c>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f t="shared" si="139"/>
        <v>11036840.066666668</v>
      </c>
      <c r="AM319" s="29"/>
      <c r="AN319" s="29"/>
      <c r="AO319" s="29"/>
      <c r="AP319" s="29"/>
      <c r="AQ319" s="29"/>
      <c r="AR319" s="29"/>
      <c r="AS319" s="29"/>
      <c r="AT319" s="33"/>
      <c r="AU319" s="29"/>
      <c r="AV319" s="29"/>
      <c r="AW319" s="29"/>
      <c r="AX319" s="29"/>
      <c r="AY319" s="29"/>
      <c r="AZ319" s="29"/>
      <c r="BA319" s="29"/>
      <c r="BB319" s="29"/>
      <c r="BC319" s="30"/>
      <c r="BD319" s="30"/>
      <c r="BE319" s="29"/>
      <c r="BF319" s="29"/>
      <c r="BG319" s="29"/>
      <c r="BH319" s="29"/>
      <c r="BI319" s="29"/>
      <c r="BJ319" s="29"/>
      <c r="BK319" s="29"/>
      <c r="BL319" s="29"/>
      <c r="BM319" s="29"/>
      <c r="BN319" s="29"/>
      <c r="BO319" s="29"/>
      <c r="BP319" s="29"/>
      <c r="BQ319" s="75"/>
      <c r="BR319" s="75"/>
      <c r="BS319" s="75"/>
      <c r="BT319" s="75"/>
    </row>
    <row r="320" spans="1:72">
      <c r="A320" s="75">
        <f t="shared" si="137"/>
        <v>6.6666666666666666E-2</v>
      </c>
      <c r="B320" s="29">
        <f t="shared" si="140"/>
        <v>9</v>
      </c>
      <c r="C320" s="29">
        <f t="shared" si="138"/>
        <v>810529.6</v>
      </c>
      <c r="D320" s="29">
        <f t="shared" si="141"/>
        <v>2842224.2666666666</v>
      </c>
      <c r="E320" s="29">
        <f t="shared" si="142"/>
        <v>2433390.4666666668</v>
      </c>
      <c r="F320" s="29">
        <f t="shared" si="143"/>
        <v>2350464.4</v>
      </c>
      <c r="G320" s="29">
        <f t="shared" si="144"/>
        <v>1299862.5333333332</v>
      </c>
      <c r="H320" s="29">
        <f t="shared" si="145"/>
        <v>1300368.8</v>
      </c>
      <c r="I320" s="29">
        <f t="shared" si="146"/>
        <v>0</v>
      </c>
      <c r="J320" s="29">
        <f t="shared" si="147"/>
        <v>0</v>
      </c>
      <c r="K320" s="29">
        <f t="shared" ref="K320:K383" si="148">$K$310*$A312</f>
        <v>0</v>
      </c>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f t="shared" si="139"/>
        <v>11036840.066666668</v>
      </c>
      <c r="AM320" s="29"/>
      <c r="AN320" s="29"/>
      <c r="AO320" s="29"/>
      <c r="AP320" s="29"/>
      <c r="AQ320" s="29"/>
      <c r="AR320" s="29"/>
      <c r="AS320" s="29"/>
      <c r="AT320" s="33"/>
      <c r="AU320" s="29"/>
      <c r="AV320" s="29"/>
      <c r="AW320" s="29"/>
      <c r="AX320" s="29"/>
      <c r="AY320" s="29"/>
      <c r="AZ320" s="29"/>
      <c r="BA320" s="29"/>
      <c r="BB320" s="29"/>
      <c r="BC320" s="30"/>
      <c r="BD320" s="30"/>
      <c r="BE320" s="29"/>
      <c r="BF320" s="29"/>
      <c r="BG320" s="29"/>
      <c r="BH320" s="29"/>
      <c r="BI320" s="29"/>
      <c r="BJ320" s="29"/>
      <c r="BK320" s="29"/>
      <c r="BL320" s="29"/>
      <c r="BM320" s="29"/>
      <c r="BN320" s="29"/>
      <c r="BO320" s="29"/>
      <c r="BP320" s="29"/>
      <c r="BQ320" s="75"/>
      <c r="BR320" s="75"/>
      <c r="BS320" s="75"/>
      <c r="BT320" s="75"/>
    </row>
    <row r="321" spans="1:72">
      <c r="A321" s="75">
        <f t="shared" si="137"/>
        <v>6.6666666666666666E-2</v>
      </c>
      <c r="B321" s="29">
        <f t="shared" si="140"/>
        <v>10</v>
      </c>
      <c r="C321" s="29">
        <f t="shared" si="138"/>
        <v>810529.6</v>
      </c>
      <c r="D321" s="29">
        <f t="shared" si="141"/>
        <v>2842224.2666666666</v>
      </c>
      <c r="E321" s="29">
        <f t="shared" si="142"/>
        <v>2433390.4666666668</v>
      </c>
      <c r="F321" s="29">
        <f t="shared" si="143"/>
        <v>2350464.4</v>
      </c>
      <c r="G321" s="29">
        <f t="shared" si="144"/>
        <v>1299862.5333333332</v>
      </c>
      <c r="H321" s="29">
        <f t="shared" si="145"/>
        <v>1300368.8</v>
      </c>
      <c r="I321" s="29">
        <f t="shared" si="146"/>
        <v>0</v>
      </c>
      <c r="J321" s="29">
        <f t="shared" si="147"/>
        <v>0</v>
      </c>
      <c r="K321" s="29">
        <f t="shared" si="148"/>
        <v>0</v>
      </c>
      <c r="L321" s="29">
        <f t="shared" ref="L321:L384" si="149">$L$310*$A312</f>
        <v>0</v>
      </c>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f t="shared" si="139"/>
        <v>11036840.066666668</v>
      </c>
      <c r="AM321" s="29"/>
      <c r="AN321" s="29"/>
      <c r="AO321" s="29"/>
      <c r="AP321" s="29"/>
      <c r="AQ321" s="29"/>
      <c r="AR321" s="29"/>
      <c r="AS321" s="29"/>
      <c r="AT321" s="33"/>
      <c r="AU321" s="29"/>
      <c r="AV321" s="29"/>
      <c r="AW321" s="29"/>
      <c r="AX321" s="29"/>
      <c r="AY321" s="29"/>
      <c r="AZ321" s="29"/>
      <c r="BA321" s="29"/>
      <c r="BB321" s="29"/>
      <c r="BC321" s="30"/>
      <c r="BD321" s="30"/>
      <c r="BE321" s="29"/>
      <c r="BF321" s="29"/>
      <c r="BG321" s="29"/>
      <c r="BH321" s="29"/>
      <c r="BI321" s="29"/>
      <c r="BJ321" s="29"/>
      <c r="BK321" s="29"/>
      <c r="BL321" s="29"/>
      <c r="BM321" s="29"/>
      <c r="BN321" s="29"/>
      <c r="BO321" s="29"/>
      <c r="BP321" s="29"/>
      <c r="BQ321" s="75"/>
      <c r="BR321" s="75"/>
      <c r="BS321" s="75"/>
      <c r="BT321" s="75"/>
    </row>
    <row r="322" spans="1:72">
      <c r="A322" s="75">
        <f t="shared" si="137"/>
        <v>6.6666666666666666E-2</v>
      </c>
      <c r="B322" s="29">
        <f t="shared" si="140"/>
        <v>11</v>
      </c>
      <c r="C322" s="29">
        <f t="shared" si="138"/>
        <v>810529.6</v>
      </c>
      <c r="D322" s="29">
        <f t="shared" si="141"/>
        <v>2842224.2666666666</v>
      </c>
      <c r="E322" s="29">
        <f t="shared" si="142"/>
        <v>2433390.4666666668</v>
      </c>
      <c r="F322" s="29">
        <f t="shared" si="143"/>
        <v>2350464.4</v>
      </c>
      <c r="G322" s="29">
        <f t="shared" si="144"/>
        <v>1299862.5333333332</v>
      </c>
      <c r="H322" s="29">
        <f t="shared" si="145"/>
        <v>1300368.8</v>
      </c>
      <c r="I322" s="29">
        <f t="shared" si="146"/>
        <v>0</v>
      </c>
      <c r="J322" s="29">
        <f t="shared" si="147"/>
        <v>0</v>
      </c>
      <c r="K322" s="29">
        <f t="shared" si="148"/>
        <v>0</v>
      </c>
      <c r="L322" s="29">
        <f t="shared" si="149"/>
        <v>0</v>
      </c>
      <c r="M322" s="29">
        <f t="shared" ref="M322:M385" si="150">$M$155*$A312</f>
        <v>0</v>
      </c>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f t="shared" si="139"/>
        <v>11036840.066666668</v>
      </c>
      <c r="AM322" s="29"/>
      <c r="AN322" s="29"/>
      <c r="AO322" s="29"/>
      <c r="AP322" s="29"/>
      <c r="AQ322" s="29"/>
      <c r="AR322" s="29"/>
      <c r="AS322" s="29"/>
      <c r="AT322" s="33"/>
      <c r="AU322" s="29"/>
      <c r="AV322" s="29"/>
      <c r="AW322" s="29"/>
      <c r="AX322" s="29"/>
      <c r="AY322" s="29"/>
      <c r="AZ322" s="29"/>
      <c r="BA322" s="29"/>
      <c r="BB322" s="29"/>
      <c r="BC322" s="30"/>
      <c r="BD322" s="30"/>
      <c r="BE322" s="29"/>
      <c r="BF322" s="29"/>
      <c r="BG322" s="29"/>
      <c r="BH322" s="29"/>
      <c r="BI322" s="29"/>
      <c r="BJ322" s="29"/>
      <c r="BK322" s="29"/>
      <c r="BL322" s="29"/>
      <c r="BM322" s="29"/>
      <c r="BN322" s="29"/>
      <c r="BO322" s="29"/>
      <c r="BP322" s="29"/>
      <c r="BQ322" s="75"/>
      <c r="BR322" s="75"/>
      <c r="BS322" s="75"/>
      <c r="BT322" s="75"/>
    </row>
    <row r="323" spans="1:72">
      <c r="A323" s="75">
        <f t="shared" si="137"/>
        <v>6.6666666666666666E-2</v>
      </c>
      <c r="B323" s="29">
        <f t="shared" si="140"/>
        <v>12</v>
      </c>
      <c r="C323" s="29">
        <f t="shared" si="138"/>
        <v>810529.6</v>
      </c>
      <c r="D323" s="29">
        <f t="shared" si="141"/>
        <v>2842224.2666666666</v>
      </c>
      <c r="E323" s="29">
        <f t="shared" si="142"/>
        <v>2433390.4666666668</v>
      </c>
      <c r="F323" s="29">
        <f t="shared" si="143"/>
        <v>2350464.4</v>
      </c>
      <c r="G323" s="29">
        <f t="shared" si="144"/>
        <v>1299862.5333333332</v>
      </c>
      <c r="H323" s="29">
        <f t="shared" si="145"/>
        <v>1300368.8</v>
      </c>
      <c r="I323" s="29">
        <f t="shared" si="146"/>
        <v>0</v>
      </c>
      <c r="J323" s="29">
        <f t="shared" si="147"/>
        <v>0</v>
      </c>
      <c r="K323" s="29">
        <f t="shared" si="148"/>
        <v>0</v>
      </c>
      <c r="L323" s="29">
        <f t="shared" si="149"/>
        <v>0</v>
      </c>
      <c r="M323" s="29">
        <f t="shared" si="150"/>
        <v>0</v>
      </c>
      <c r="N323" s="29">
        <f t="shared" ref="N323:N386" si="151">$N$155*$A312</f>
        <v>0</v>
      </c>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f t="shared" si="139"/>
        <v>11036840.066666668</v>
      </c>
      <c r="AM323" s="29"/>
      <c r="AN323" s="29"/>
      <c r="AO323" s="29"/>
      <c r="AP323" s="29"/>
      <c r="AQ323" s="29"/>
      <c r="AR323" s="29"/>
      <c r="AS323" s="29"/>
      <c r="AT323" s="33"/>
      <c r="AU323" s="29"/>
      <c r="AV323" s="29"/>
      <c r="AW323" s="29"/>
      <c r="AX323" s="29"/>
      <c r="AY323" s="29"/>
      <c r="AZ323" s="29"/>
      <c r="BA323" s="29"/>
      <c r="BB323" s="29"/>
      <c r="BC323" s="30"/>
      <c r="BD323" s="30"/>
      <c r="BE323" s="29"/>
      <c r="BF323" s="29"/>
      <c r="BG323" s="29"/>
      <c r="BH323" s="29"/>
      <c r="BI323" s="29"/>
      <c r="BJ323" s="29"/>
      <c r="BK323" s="29"/>
      <c r="BL323" s="29"/>
      <c r="BM323" s="29"/>
      <c r="BN323" s="29"/>
      <c r="BO323" s="29"/>
      <c r="BP323" s="29"/>
      <c r="BQ323" s="75"/>
      <c r="BR323" s="75"/>
      <c r="BS323" s="75"/>
      <c r="BT323" s="75"/>
    </row>
    <row r="324" spans="1:72">
      <c r="A324" s="75">
        <f t="shared" si="137"/>
        <v>6.6666666666666666E-2</v>
      </c>
      <c r="B324" s="29">
        <f t="shared" si="140"/>
        <v>13</v>
      </c>
      <c r="C324" s="29">
        <f t="shared" si="138"/>
        <v>810529.6</v>
      </c>
      <c r="D324" s="29">
        <f t="shared" si="141"/>
        <v>2842224.2666666666</v>
      </c>
      <c r="E324" s="29">
        <f t="shared" si="142"/>
        <v>2433390.4666666668</v>
      </c>
      <c r="F324" s="29">
        <f t="shared" si="143"/>
        <v>2350464.4</v>
      </c>
      <c r="G324" s="29">
        <f t="shared" si="144"/>
        <v>1299862.5333333332</v>
      </c>
      <c r="H324" s="29">
        <f t="shared" si="145"/>
        <v>1300368.8</v>
      </c>
      <c r="I324" s="29">
        <f t="shared" si="146"/>
        <v>0</v>
      </c>
      <c r="J324" s="29">
        <f t="shared" si="147"/>
        <v>0</v>
      </c>
      <c r="K324" s="29">
        <f t="shared" si="148"/>
        <v>0</v>
      </c>
      <c r="L324" s="29">
        <f t="shared" si="149"/>
        <v>0</v>
      </c>
      <c r="M324" s="29">
        <f t="shared" si="150"/>
        <v>0</v>
      </c>
      <c r="N324" s="29">
        <f t="shared" si="151"/>
        <v>0</v>
      </c>
      <c r="O324" s="29">
        <f t="shared" ref="O324:O387" si="152">$O$155*$A312</f>
        <v>0</v>
      </c>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f t="shared" si="139"/>
        <v>11036840.066666668</v>
      </c>
      <c r="AM324" s="29"/>
      <c r="AN324" s="29"/>
      <c r="AO324" s="29"/>
      <c r="AP324" s="29"/>
      <c r="AQ324" s="29"/>
      <c r="AR324" s="29"/>
      <c r="AS324" s="29"/>
      <c r="AT324" s="33"/>
      <c r="AU324" s="29"/>
      <c r="AV324" s="29"/>
      <c r="AW324" s="29"/>
      <c r="AX324" s="29"/>
      <c r="AY324" s="29"/>
      <c r="AZ324" s="29"/>
      <c r="BA324" s="29"/>
      <c r="BB324" s="29"/>
      <c r="BC324" s="30"/>
      <c r="BD324" s="30"/>
      <c r="BE324" s="29"/>
      <c r="BF324" s="29"/>
      <c r="BG324" s="29"/>
      <c r="BH324" s="29"/>
      <c r="BI324" s="29"/>
      <c r="BJ324" s="29"/>
      <c r="BK324" s="29"/>
      <c r="BL324" s="29"/>
      <c r="BM324" s="29"/>
      <c r="BN324" s="29"/>
      <c r="BO324" s="29"/>
      <c r="BP324" s="29"/>
      <c r="BQ324" s="75"/>
      <c r="BR324" s="75"/>
      <c r="BS324" s="75"/>
      <c r="BT324" s="75"/>
    </row>
    <row r="325" spans="1:72">
      <c r="A325" s="75">
        <f t="shared" si="137"/>
        <v>6.6666666666666666E-2</v>
      </c>
      <c r="B325" s="29">
        <f t="shared" si="140"/>
        <v>14</v>
      </c>
      <c r="C325" s="29">
        <f t="shared" si="138"/>
        <v>810529.6</v>
      </c>
      <c r="D325" s="29">
        <f t="shared" si="141"/>
        <v>2842224.2666666666</v>
      </c>
      <c r="E325" s="29">
        <f t="shared" si="142"/>
        <v>2433390.4666666668</v>
      </c>
      <c r="F325" s="29">
        <f t="shared" si="143"/>
        <v>2350464.4</v>
      </c>
      <c r="G325" s="29">
        <f t="shared" si="144"/>
        <v>1299862.5333333332</v>
      </c>
      <c r="H325" s="29">
        <f t="shared" si="145"/>
        <v>1300368.8</v>
      </c>
      <c r="I325" s="29">
        <f t="shared" si="146"/>
        <v>0</v>
      </c>
      <c r="J325" s="29">
        <f t="shared" si="147"/>
        <v>0</v>
      </c>
      <c r="K325" s="29">
        <f t="shared" si="148"/>
        <v>0</v>
      </c>
      <c r="L325" s="29">
        <f t="shared" si="149"/>
        <v>0</v>
      </c>
      <c r="M325" s="29">
        <f t="shared" si="150"/>
        <v>0</v>
      </c>
      <c r="N325" s="29">
        <f t="shared" si="151"/>
        <v>0</v>
      </c>
      <c r="O325" s="29">
        <f t="shared" si="152"/>
        <v>0</v>
      </c>
      <c r="P325" s="29">
        <f t="shared" ref="P325:P388" si="153">$P$155*$A312</f>
        <v>0</v>
      </c>
      <c r="Q325" s="29"/>
      <c r="R325" s="29"/>
      <c r="S325" s="29"/>
      <c r="T325" s="29"/>
      <c r="U325" s="29"/>
      <c r="V325" s="29"/>
      <c r="W325" s="29"/>
      <c r="X325" s="29"/>
      <c r="Y325" s="29"/>
      <c r="Z325" s="29"/>
      <c r="AA325" s="29"/>
      <c r="AB325" s="29"/>
      <c r="AC325" s="29"/>
      <c r="AD325" s="29"/>
      <c r="AE325" s="29"/>
      <c r="AF325" s="29"/>
      <c r="AG325" s="29"/>
      <c r="AH325" s="29"/>
      <c r="AI325" s="29"/>
      <c r="AJ325" s="29"/>
      <c r="AK325" s="29"/>
      <c r="AL325" s="29">
        <f t="shared" si="139"/>
        <v>11036840.066666668</v>
      </c>
      <c r="AM325" s="29"/>
      <c r="AN325" s="29"/>
      <c r="AO325" s="29"/>
      <c r="AP325" s="29"/>
      <c r="AQ325" s="29"/>
      <c r="AR325" s="29"/>
      <c r="AS325" s="29"/>
      <c r="AT325" s="33"/>
      <c r="AU325" s="29"/>
      <c r="AV325" s="29"/>
      <c r="AW325" s="29"/>
      <c r="AX325" s="29"/>
      <c r="AY325" s="29"/>
      <c r="AZ325" s="29"/>
      <c r="BA325" s="29"/>
      <c r="BB325" s="29"/>
      <c r="BC325" s="30"/>
      <c r="BD325" s="30"/>
      <c r="BE325" s="29"/>
      <c r="BF325" s="29"/>
      <c r="BG325" s="29"/>
      <c r="BH325" s="29"/>
      <c r="BI325" s="29"/>
      <c r="BJ325" s="29"/>
      <c r="BK325" s="29"/>
      <c r="BL325" s="29"/>
      <c r="BM325" s="29"/>
      <c r="BN325" s="29"/>
      <c r="BO325" s="29"/>
      <c r="BP325" s="29"/>
      <c r="BQ325" s="75"/>
      <c r="BR325" s="75"/>
      <c r="BS325" s="75"/>
      <c r="BT325" s="75"/>
    </row>
    <row r="326" spans="1:72">
      <c r="A326" s="75">
        <f t="shared" si="137"/>
        <v>6.6666666666666666E-2</v>
      </c>
      <c r="B326" s="29">
        <f t="shared" si="140"/>
        <v>15</v>
      </c>
      <c r="C326" s="29">
        <f t="shared" si="138"/>
        <v>810529.6</v>
      </c>
      <c r="D326" s="29">
        <f t="shared" si="141"/>
        <v>2842224.2666666666</v>
      </c>
      <c r="E326" s="29">
        <f t="shared" si="142"/>
        <v>2433390.4666666668</v>
      </c>
      <c r="F326" s="29">
        <f t="shared" si="143"/>
        <v>2350464.4</v>
      </c>
      <c r="G326" s="29">
        <f t="shared" si="144"/>
        <v>1299862.5333333332</v>
      </c>
      <c r="H326" s="29">
        <f t="shared" si="145"/>
        <v>1300368.8</v>
      </c>
      <c r="I326" s="29">
        <f t="shared" si="146"/>
        <v>0</v>
      </c>
      <c r="J326" s="29">
        <f t="shared" si="147"/>
        <v>0</v>
      </c>
      <c r="K326" s="29">
        <f t="shared" si="148"/>
        <v>0</v>
      </c>
      <c r="L326" s="29">
        <f t="shared" si="149"/>
        <v>0</v>
      </c>
      <c r="M326" s="29">
        <f t="shared" si="150"/>
        <v>0</v>
      </c>
      <c r="N326" s="29">
        <f t="shared" si="151"/>
        <v>0</v>
      </c>
      <c r="O326" s="29">
        <f t="shared" si="152"/>
        <v>0</v>
      </c>
      <c r="P326" s="29">
        <f t="shared" si="153"/>
        <v>0</v>
      </c>
      <c r="Q326" s="29">
        <f t="shared" ref="Q326:Q389" si="154">$Q$155*$A312</f>
        <v>0</v>
      </c>
      <c r="R326" s="29"/>
      <c r="S326" s="29"/>
      <c r="T326" s="29"/>
      <c r="U326" s="29"/>
      <c r="V326" s="29"/>
      <c r="W326" s="29"/>
      <c r="X326" s="29"/>
      <c r="Y326" s="29"/>
      <c r="Z326" s="29"/>
      <c r="AA326" s="29"/>
      <c r="AB326" s="29"/>
      <c r="AC326" s="29"/>
      <c r="AD326" s="29"/>
      <c r="AE326" s="29"/>
      <c r="AF326" s="29"/>
      <c r="AG326" s="29"/>
      <c r="AH326" s="29"/>
      <c r="AI326" s="29"/>
      <c r="AJ326" s="29"/>
      <c r="AK326" s="29"/>
      <c r="AL326" s="29">
        <f t="shared" si="139"/>
        <v>11036840.066666668</v>
      </c>
      <c r="AM326" s="29"/>
      <c r="AN326" s="29"/>
      <c r="AO326" s="29"/>
      <c r="AP326" s="29"/>
      <c r="AQ326" s="29"/>
      <c r="AR326" s="29"/>
      <c r="AS326" s="29"/>
      <c r="AT326" s="33"/>
      <c r="AU326" s="29"/>
      <c r="AV326" s="29"/>
      <c r="AW326" s="29"/>
      <c r="AX326" s="29"/>
      <c r="AY326" s="29"/>
      <c r="AZ326" s="29"/>
      <c r="BA326" s="29"/>
      <c r="BB326" s="29"/>
      <c r="BC326" s="30"/>
      <c r="BD326" s="30"/>
      <c r="BE326" s="29"/>
      <c r="BF326" s="29"/>
      <c r="BG326" s="29"/>
      <c r="BH326" s="29"/>
      <c r="BI326" s="29"/>
      <c r="BJ326" s="29"/>
      <c r="BK326" s="29"/>
      <c r="BL326" s="29"/>
      <c r="BM326" s="29"/>
      <c r="BN326" s="29"/>
      <c r="BO326" s="29"/>
      <c r="BP326" s="29"/>
      <c r="BQ326" s="75"/>
      <c r="BR326" s="75"/>
      <c r="BS326" s="75"/>
      <c r="BT326" s="75"/>
    </row>
    <row r="327" spans="1:72">
      <c r="A327" s="75">
        <f t="shared" si="137"/>
        <v>3.3333333333333333E-2</v>
      </c>
      <c r="B327" s="29">
        <f t="shared" si="140"/>
        <v>16</v>
      </c>
      <c r="C327" s="29">
        <f t="shared" si="138"/>
        <v>405264.8</v>
      </c>
      <c r="D327" s="29">
        <f t="shared" si="141"/>
        <v>2842224.2666666666</v>
      </c>
      <c r="E327" s="29">
        <f t="shared" si="142"/>
        <v>2433390.4666666668</v>
      </c>
      <c r="F327" s="29">
        <f t="shared" si="143"/>
        <v>2350464.4</v>
      </c>
      <c r="G327" s="29">
        <f t="shared" si="144"/>
        <v>1299862.5333333332</v>
      </c>
      <c r="H327" s="29">
        <f t="shared" si="145"/>
        <v>1300368.8</v>
      </c>
      <c r="I327" s="29">
        <f t="shared" si="146"/>
        <v>0</v>
      </c>
      <c r="J327" s="29">
        <f t="shared" si="147"/>
        <v>0</v>
      </c>
      <c r="K327" s="29">
        <f t="shared" si="148"/>
        <v>0</v>
      </c>
      <c r="L327" s="29">
        <f t="shared" si="149"/>
        <v>0</v>
      </c>
      <c r="M327" s="29">
        <f t="shared" si="150"/>
        <v>0</v>
      </c>
      <c r="N327" s="29">
        <f t="shared" si="151"/>
        <v>0</v>
      </c>
      <c r="O327" s="29">
        <f t="shared" si="152"/>
        <v>0</v>
      </c>
      <c r="P327" s="29">
        <f t="shared" si="153"/>
        <v>0</v>
      </c>
      <c r="Q327" s="29">
        <f t="shared" si="154"/>
        <v>0</v>
      </c>
      <c r="R327" s="29">
        <f t="shared" ref="R327:R390" si="155">$R$155*$A312</f>
        <v>0</v>
      </c>
      <c r="S327" s="29"/>
      <c r="T327" s="29"/>
      <c r="U327" s="29"/>
      <c r="V327" s="29"/>
      <c r="W327" s="29"/>
      <c r="X327" s="29"/>
      <c r="Y327" s="29"/>
      <c r="Z327" s="29"/>
      <c r="AA327" s="29"/>
      <c r="AB327" s="29"/>
      <c r="AC327" s="29"/>
      <c r="AD327" s="29"/>
      <c r="AE327" s="29"/>
      <c r="AF327" s="29"/>
      <c r="AG327" s="29"/>
      <c r="AH327" s="29"/>
      <c r="AI327" s="29"/>
      <c r="AJ327" s="29"/>
      <c r="AK327" s="29"/>
      <c r="AL327" s="29">
        <f t="shared" si="139"/>
        <v>10631575.266666668</v>
      </c>
      <c r="AM327" s="29"/>
      <c r="AN327" s="29"/>
      <c r="AO327" s="29"/>
      <c r="AP327" s="29"/>
      <c r="AQ327" s="29"/>
      <c r="AR327" s="29"/>
      <c r="AS327" s="29"/>
      <c r="AT327" s="33"/>
      <c r="AU327" s="29"/>
      <c r="AV327" s="29"/>
      <c r="AW327" s="29"/>
      <c r="AX327" s="29"/>
      <c r="AY327" s="29"/>
      <c r="AZ327" s="29"/>
      <c r="BA327" s="29"/>
      <c r="BB327" s="29"/>
      <c r="BC327" s="30"/>
      <c r="BD327" s="30"/>
      <c r="BE327" s="29"/>
      <c r="BF327" s="29"/>
      <c r="BG327" s="29"/>
      <c r="BH327" s="29"/>
      <c r="BI327" s="29"/>
      <c r="BJ327" s="29"/>
      <c r="BK327" s="29"/>
      <c r="BL327" s="29"/>
      <c r="BM327" s="29"/>
      <c r="BN327" s="29"/>
      <c r="BO327" s="29"/>
      <c r="BP327" s="29"/>
      <c r="BQ327" s="75"/>
      <c r="BR327" s="75"/>
      <c r="BS327" s="75"/>
      <c r="BT327" s="75"/>
    </row>
    <row r="328" spans="1:72">
      <c r="A328" s="75">
        <f t="shared" si="137"/>
        <v>0</v>
      </c>
      <c r="B328" s="29">
        <f t="shared" si="140"/>
        <v>17</v>
      </c>
      <c r="C328" s="29">
        <f t="shared" si="138"/>
        <v>0</v>
      </c>
      <c r="D328" s="29">
        <f t="shared" si="141"/>
        <v>1421112.1333333333</v>
      </c>
      <c r="E328" s="29">
        <f t="shared" si="142"/>
        <v>2433390.4666666668</v>
      </c>
      <c r="F328" s="29">
        <f t="shared" si="143"/>
        <v>2350464.4</v>
      </c>
      <c r="G328" s="29">
        <f t="shared" si="144"/>
        <v>1299862.5333333332</v>
      </c>
      <c r="H328" s="29">
        <f t="shared" si="145"/>
        <v>1300368.8</v>
      </c>
      <c r="I328" s="29">
        <f t="shared" si="146"/>
        <v>0</v>
      </c>
      <c r="J328" s="29">
        <f t="shared" si="147"/>
        <v>0</v>
      </c>
      <c r="K328" s="29">
        <f t="shared" si="148"/>
        <v>0</v>
      </c>
      <c r="L328" s="29">
        <f t="shared" si="149"/>
        <v>0</v>
      </c>
      <c r="M328" s="29">
        <f t="shared" si="150"/>
        <v>0</v>
      </c>
      <c r="N328" s="29">
        <f t="shared" si="151"/>
        <v>0</v>
      </c>
      <c r="O328" s="29">
        <f t="shared" si="152"/>
        <v>0</v>
      </c>
      <c r="P328" s="29">
        <f t="shared" si="153"/>
        <v>0</v>
      </c>
      <c r="Q328" s="29">
        <f t="shared" si="154"/>
        <v>0</v>
      </c>
      <c r="R328" s="29">
        <f t="shared" si="155"/>
        <v>0</v>
      </c>
      <c r="S328" s="29">
        <f t="shared" ref="S328:S391" si="156">$S$155*$A312</f>
        <v>0</v>
      </c>
      <c r="T328" s="29"/>
      <c r="U328" s="29"/>
      <c r="V328" s="29"/>
      <c r="W328" s="29"/>
      <c r="X328" s="29"/>
      <c r="Y328" s="29"/>
      <c r="Z328" s="29"/>
      <c r="AA328" s="29"/>
      <c r="AB328" s="29"/>
      <c r="AC328" s="29"/>
      <c r="AD328" s="29"/>
      <c r="AE328" s="29"/>
      <c r="AF328" s="29"/>
      <c r="AG328" s="29"/>
      <c r="AH328" s="29"/>
      <c r="AI328" s="29"/>
      <c r="AJ328" s="29"/>
      <c r="AK328" s="29"/>
      <c r="AL328" s="29">
        <f t="shared" si="139"/>
        <v>8805198.333333334</v>
      </c>
      <c r="AM328" s="29"/>
      <c r="AN328" s="29"/>
      <c r="AO328" s="29"/>
      <c r="AP328" s="29"/>
      <c r="AQ328" s="29"/>
      <c r="AR328" s="29"/>
      <c r="AS328" s="29"/>
      <c r="AT328" s="33"/>
      <c r="AU328" s="29"/>
      <c r="AV328" s="29"/>
      <c r="AW328" s="29"/>
      <c r="AX328" s="29"/>
      <c r="AY328" s="29"/>
      <c r="AZ328" s="29"/>
      <c r="BA328" s="29"/>
      <c r="BB328" s="29"/>
      <c r="BC328" s="30"/>
      <c r="BD328" s="30"/>
      <c r="BE328" s="29"/>
      <c r="BF328" s="29"/>
      <c r="BG328" s="29"/>
      <c r="BH328" s="29"/>
      <c r="BI328" s="29"/>
      <c r="BJ328" s="29"/>
      <c r="BK328" s="29"/>
      <c r="BL328" s="29"/>
      <c r="BM328" s="29"/>
      <c r="BN328" s="29"/>
      <c r="BO328" s="29"/>
      <c r="BP328" s="29"/>
      <c r="BQ328" s="75"/>
      <c r="BR328" s="75"/>
      <c r="BS328" s="75"/>
      <c r="BT328" s="75"/>
    </row>
    <row r="329" spans="1:72">
      <c r="A329" s="75">
        <f t="shared" si="137"/>
        <v>0</v>
      </c>
      <c r="B329" s="29">
        <f t="shared" si="140"/>
        <v>18</v>
      </c>
      <c r="C329" s="29">
        <f t="shared" si="138"/>
        <v>0</v>
      </c>
      <c r="D329" s="29">
        <f t="shared" si="141"/>
        <v>0</v>
      </c>
      <c r="E329" s="29">
        <f t="shared" si="142"/>
        <v>1216695.2333333334</v>
      </c>
      <c r="F329" s="29">
        <f t="shared" si="143"/>
        <v>2350464.4</v>
      </c>
      <c r="G329" s="29">
        <f t="shared" si="144"/>
        <v>1299862.5333333332</v>
      </c>
      <c r="H329" s="29">
        <f t="shared" si="145"/>
        <v>1300368.8</v>
      </c>
      <c r="I329" s="29">
        <f t="shared" si="146"/>
        <v>0</v>
      </c>
      <c r="J329" s="29">
        <f t="shared" si="147"/>
        <v>0</v>
      </c>
      <c r="K329" s="29">
        <f t="shared" si="148"/>
        <v>0</v>
      </c>
      <c r="L329" s="29">
        <f t="shared" si="149"/>
        <v>0</v>
      </c>
      <c r="M329" s="29">
        <f t="shared" si="150"/>
        <v>0</v>
      </c>
      <c r="N329" s="29">
        <f t="shared" si="151"/>
        <v>0</v>
      </c>
      <c r="O329" s="29">
        <f t="shared" si="152"/>
        <v>0</v>
      </c>
      <c r="P329" s="29">
        <f t="shared" si="153"/>
        <v>0</v>
      </c>
      <c r="Q329" s="29">
        <f t="shared" si="154"/>
        <v>0</v>
      </c>
      <c r="R329" s="29">
        <f t="shared" si="155"/>
        <v>0</v>
      </c>
      <c r="S329" s="29">
        <f t="shared" si="156"/>
        <v>0</v>
      </c>
      <c r="T329" s="29">
        <f t="shared" ref="T329:T391" si="157">$T$155*$A312</f>
        <v>0</v>
      </c>
      <c r="U329" s="29"/>
      <c r="V329" s="29"/>
      <c r="W329" s="29"/>
      <c r="X329" s="29"/>
      <c r="Y329" s="29"/>
      <c r="Z329" s="29"/>
      <c r="AA329" s="29"/>
      <c r="AB329" s="29"/>
      <c r="AC329" s="29"/>
      <c r="AD329" s="29"/>
      <c r="AE329" s="29"/>
      <c r="AF329" s="29"/>
      <c r="AG329" s="29"/>
      <c r="AH329" s="29"/>
      <c r="AI329" s="29"/>
      <c r="AJ329" s="29"/>
      <c r="AK329" s="29"/>
      <c r="AL329" s="29">
        <f t="shared" si="139"/>
        <v>6167390.9666666659</v>
      </c>
      <c r="AM329" s="29"/>
      <c r="AN329" s="29"/>
      <c r="AO329" s="29"/>
      <c r="AP329" s="29"/>
      <c r="AQ329" s="29"/>
      <c r="AR329" s="29"/>
      <c r="AS329" s="29"/>
      <c r="AT329" s="33"/>
      <c r="AU329" s="29"/>
      <c r="AV329" s="29"/>
      <c r="AW329" s="29"/>
      <c r="AX329" s="29"/>
      <c r="AY329" s="29"/>
      <c r="AZ329" s="29"/>
      <c r="BA329" s="29"/>
      <c r="BB329" s="29"/>
      <c r="BC329" s="30"/>
      <c r="BD329" s="30"/>
      <c r="BE329" s="29"/>
      <c r="BF329" s="29"/>
      <c r="BG329" s="29"/>
      <c r="BH329" s="29"/>
      <c r="BI329" s="29"/>
      <c r="BJ329" s="29"/>
      <c r="BK329" s="29"/>
      <c r="BL329" s="29"/>
      <c r="BM329" s="29"/>
      <c r="BN329" s="29"/>
      <c r="BO329" s="29"/>
      <c r="BP329" s="29"/>
      <c r="BQ329" s="75"/>
      <c r="BR329" s="75"/>
      <c r="BS329" s="75"/>
      <c r="BT329" s="75"/>
    </row>
    <row r="330" spans="1:72">
      <c r="A330" s="75">
        <f t="shared" si="137"/>
        <v>0</v>
      </c>
      <c r="B330" s="29">
        <f t="shared" si="140"/>
        <v>19</v>
      </c>
      <c r="C330" s="29">
        <f t="shared" si="138"/>
        <v>0</v>
      </c>
      <c r="D330" s="29">
        <f t="shared" si="141"/>
        <v>0</v>
      </c>
      <c r="E330" s="29">
        <f t="shared" si="142"/>
        <v>0</v>
      </c>
      <c r="F330" s="29">
        <f t="shared" si="143"/>
        <v>1175232.2</v>
      </c>
      <c r="G330" s="29">
        <f t="shared" si="144"/>
        <v>1299862.5333333332</v>
      </c>
      <c r="H330" s="29">
        <f t="shared" si="145"/>
        <v>1300368.8</v>
      </c>
      <c r="I330" s="29">
        <f t="shared" si="146"/>
        <v>0</v>
      </c>
      <c r="J330" s="29">
        <f t="shared" si="147"/>
        <v>0</v>
      </c>
      <c r="K330" s="29">
        <f t="shared" si="148"/>
        <v>0</v>
      </c>
      <c r="L330" s="29">
        <f t="shared" si="149"/>
        <v>0</v>
      </c>
      <c r="M330" s="29">
        <f t="shared" si="150"/>
        <v>0</v>
      </c>
      <c r="N330" s="29">
        <f t="shared" si="151"/>
        <v>0</v>
      </c>
      <c r="O330" s="29">
        <f t="shared" si="152"/>
        <v>0</v>
      </c>
      <c r="P330" s="29">
        <f t="shared" si="153"/>
        <v>0</v>
      </c>
      <c r="Q330" s="29">
        <f t="shared" si="154"/>
        <v>0</v>
      </c>
      <c r="R330" s="29">
        <f t="shared" si="155"/>
        <v>0</v>
      </c>
      <c r="S330" s="29">
        <f t="shared" si="156"/>
        <v>0</v>
      </c>
      <c r="T330" s="29">
        <f t="shared" si="157"/>
        <v>0</v>
      </c>
      <c r="U330" s="29">
        <f t="shared" ref="U330:U391" si="158">$U$155*$A312</f>
        <v>0</v>
      </c>
      <c r="V330" s="29"/>
      <c r="W330" s="29"/>
      <c r="X330" s="29"/>
      <c r="Y330" s="29"/>
      <c r="Z330" s="29"/>
      <c r="AA330" s="29"/>
      <c r="AB330" s="29"/>
      <c r="AC330" s="29"/>
      <c r="AD330" s="29"/>
      <c r="AE330" s="29"/>
      <c r="AF330" s="29"/>
      <c r="AG330" s="29"/>
      <c r="AH330" s="29"/>
      <c r="AI330" s="29"/>
      <c r="AJ330" s="29"/>
      <c r="AK330" s="29"/>
      <c r="AL330" s="29">
        <f t="shared" si="139"/>
        <v>3775463.5333333332</v>
      </c>
      <c r="AM330" s="29"/>
      <c r="AN330" s="29"/>
      <c r="AO330" s="29"/>
      <c r="AP330" s="29"/>
      <c r="AQ330" s="29"/>
      <c r="AR330" s="29"/>
      <c r="AS330" s="29"/>
      <c r="AT330" s="33"/>
      <c r="AU330" s="29"/>
      <c r="AV330" s="29"/>
      <c r="AW330" s="29"/>
      <c r="AX330" s="29"/>
      <c r="AY330" s="29"/>
      <c r="AZ330" s="29"/>
      <c r="BA330" s="29"/>
      <c r="BB330" s="29"/>
      <c r="BC330" s="30"/>
      <c r="BD330" s="30"/>
      <c r="BE330" s="29"/>
      <c r="BF330" s="29"/>
      <c r="BG330" s="29"/>
      <c r="BH330" s="29"/>
      <c r="BI330" s="29"/>
      <c r="BJ330" s="29"/>
      <c r="BK330" s="29"/>
      <c r="BL330" s="29"/>
      <c r="BM330" s="29"/>
      <c r="BN330" s="29"/>
      <c r="BO330" s="29"/>
      <c r="BP330" s="29"/>
      <c r="BQ330" s="75"/>
      <c r="BR330" s="75"/>
      <c r="BS330" s="75"/>
      <c r="BT330" s="75"/>
    </row>
    <row r="331" spans="1:72">
      <c r="A331" s="75">
        <f t="shared" si="137"/>
        <v>0</v>
      </c>
      <c r="B331" s="29">
        <f t="shared" si="140"/>
        <v>20</v>
      </c>
      <c r="C331" s="29">
        <f t="shared" si="138"/>
        <v>0</v>
      </c>
      <c r="D331" s="29">
        <f t="shared" si="141"/>
        <v>0</v>
      </c>
      <c r="E331" s="29">
        <f t="shared" si="142"/>
        <v>0</v>
      </c>
      <c r="F331" s="29">
        <f t="shared" si="143"/>
        <v>0</v>
      </c>
      <c r="G331" s="29">
        <f t="shared" si="144"/>
        <v>649931.2666666666</v>
      </c>
      <c r="H331" s="29">
        <f t="shared" si="145"/>
        <v>1300368.8</v>
      </c>
      <c r="I331" s="29">
        <f t="shared" si="146"/>
        <v>0</v>
      </c>
      <c r="J331" s="29">
        <f t="shared" si="147"/>
        <v>0</v>
      </c>
      <c r="K331" s="29">
        <f t="shared" si="148"/>
        <v>0</v>
      </c>
      <c r="L331" s="29">
        <f t="shared" si="149"/>
        <v>0</v>
      </c>
      <c r="M331" s="29">
        <f t="shared" si="150"/>
        <v>0</v>
      </c>
      <c r="N331" s="29">
        <f t="shared" si="151"/>
        <v>0</v>
      </c>
      <c r="O331" s="29">
        <f t="shared" si="152"/>
        <v>0</v>
      </c>
      <c r="P331" s="29">
        <f t="shared" si="153"/>
        <v>0</v>
      </c>
      <c r="Q331" s="29">
        <f t="shared" si="154"/>
        <v>0</v>
      </c>
      <c r="R331" s="29">
        <f t="shared" si="155"/>
        <v>0</v>
      </c>
      <c r="S331" s="29">
        <f t="shared" si="156"/>
        <v>0</v>
      </c>
      <c r="T331" s="29">
        <f t="shared" si="157"/>
        <v>0</v>
      </c>
      <c r="U331" s="29">
        <f t="shared" si="158"/>
        <v>0</v>
      </c>
      <c r="V331" s="29">
        <f t="shared" ref="V331:V391" si="159">$V$155*$A312</f>
        <v>0</v>
      </c>
      <c r="W331" s="29"/>
      <c r="X331" s="29"/>
      <c r="Y331" s="29"/>
      <c r="Z331" s="29"/>
      <c r="AA331" s="29"/>
      <c r="AB331" s="29"/>
      <c r="AC331" s="29"/>
      <c r="AD331" s="29"/>
      <c r="AE331" s="29"/>
      <c r="AF331" s="29"/>
      <c r="AG331" s="29"/>
      <c r="AH331" s="29"/>
      <c r="AI331" s="29"/>
      <c r="AJ331" s="29"/>
      <c r="AK331" s="29"/>
      <c r="AL331" s="29">
        <f t="shared" si="139"/>
        <v>1950300.0666666667</v>
      </c>
      <c r="AM331" s="29"/>
      <c r="AN331" s="29"/>
      <c r="AO331" s="29"/>
      <c r="AP331" s="29"/>
      <c r="AQ331" s="29"/>
      <c r="AR331" s="29"/>
      <c r="AS331" s="29"/>
      <c r="AT331" s="33"/>
      <c r="AU331" s="29"/>
      <c r="AV331" s="29"/>
      <c r="AW331" s="29"/>
      <c r="AX331" s="29"/>
      <c r="AY331" s="29"/>
      <c r="AZ331" s="29"/>
      <c r="BA331" s="29"/>
      <c r="BB331" s="29"/>
      <c r="BC331" s="30"/>
      <c r="BD331" s="30"/>
      <c r="BE331" s="29"/>
      <c r="BF331" s="29"/>
      <c r="BG331" s="29"/>
      <c r="BH331" s="29"/>
      <c r="BI331" s="29"/>
      <c r="BJ331" s="29"/>
      <c r="BK331" s="29"/>
      <c r="BL331" s="29"/>
      <c r="BM331" s="29"/>
      <c r="BN331" s="29"/>
      <c r="BO331" s="29"/>
      <c r="BP331" s="29"/>
      <c r="BQ331" s="75"/>
      <c r="BR331" s="75"/>
      <c r="BS331" s="75"/>
      <c r="BT331" s="75"/>
    </row>
    <row r="332" spans="1:72">
      <c r="A332" s="75">
        <f t="shared" si="137"/>
        <v>0</v>
      </c>
      <c r="B332" s="29">
        <f t="shared" si="140"/>
        <v>21</v>
      </c>
      <c r="C332" s="29">
        <f t="shared" si="138"/>
        <v>0</v>
      </c>
      <c r="D332" s="29">
        <f t="shared" si="141"/>
        <v>0</v>
      </c>
      <c r="E332" s="29">
        <f t="shared" si="142"/>
        <v>0</v>
      </c>
      <c r="F332" s="29">
        <f t="shared" si="143"/>
        <v>0</v>
      </c>
      <c r="G332" s="29">
        <f t="shared" si="144"/>
        <v>0</v>
      </c>
      <c r="H332" s="29">
        <f t="shared" si="145"/>
        <v>650184.4</v>
      </c>
      <c r="I332" s="29">
        <f t="shared" si="146"/>
        <v>0</v>
      </c>
      <c r="J332" s="29">
        <f t="shared" si="147"/>
        <v>0</v>
      </c>
      <c r="K332" s="29">
        <f t="shared" si="148"/>
        <v>0</v>
      </c>
      <c r="L332" s="29">
        <f t="shared" si="149"/>
        <v>0</v>
      </c>
      <c r="M332" s="29">
        <f t="shared" si="150"/>
        <v>0</v>
      </c>
      <c r="N332" s="29">
        <f t="shared" si="151"/>
        <v>0</v>
      </c>
      <c r="O332" s="29">
        <f t="shared" si="152"/>
        <v>0</v>
      </c>
      <c r="P332" s="29">
        <f t="shared" si="153"/>
        <v>0</v>
      </c>
      <c r="Q332" s="29">
        <f t="shared" si="154"/>
        <v>0</v>
      </c>
      <c r="R332" s="29">
        <f t="shared" si="155"/>
        <v>0</v>
      </c>
      <c r="S332" s="29">
        <f t="shared" si="156"/>
        <v>0</v>
      </c>
      <c r="T332" s="29">
        <f t="shared" si="157"/>
        <v>0</v>
      </c>
      <c r="U332" s="29">
        <f t="shared" si="158"/>
        <v>0</v>
      </c>
      <c r="V332" s="29">
        <f t="shared" si="159"/>
        <v>0</v>
      </c>
      <c r="W332" s="29"/>
      <c r="X332" s="29"/>
      <c r="Y332" s="29"/>
      <c r="Z332" s="29"/>
      <c r="AA332" s="29"/>
      <c r="AB332" s="29"/>
      <c r="AC332" s="29"/>
      <c r="AD332" s="29"/>
      <c r="AE332" s="29"/>
      <c r="AF332" s="29"/>
      <c r="AG332" s="29"/>
      <c r="AH332" s="29"/>
      <c r="AI332" s="29"/>
      <c r="AJ332" s="29"/>
      <c r="AK332" s="29"/>
      <c r="AL332" s="29">
        <f t="shared" si="139"/>
        <v>650184.4</v>
      </c>
      <c r="AM332" s="29"/>
      <c r="AN332" s="29"/>
      <c r="AO332" s="29"/>
      <c r="AP332" s="29"/>
      <c r="AQ332" s="29"/>
      <c r="AR332" s="29"/>
      <c r="AS332" s="29"/>
      <c r="AT332" s="33"/>
      <c r="AU332" s="29"/>
      <c r="AV332" s="29"/>
      <c r="AW332" s="29"/>
      <c r="AX332" s="29"/>
      <c r="AY332" s="29"/>
      <c r="AZ332" s="29"/>
      <c r="BA332" s="29"/>
      <c r="BB332" s="29"/>
      <c r="BC332" s="30"/>
      <c r="BD332" s="30"/>
      <c r="BE332" s="29"/>
      <c r="BF332" s="29"/>
      <c r="BG332" s="29"/>
      <c r="BH332" s="29"/>
      <c r="BI332" s="29"/>
      <c r="BJ332" s="29"/>
      <c r="BK332" s="29"/>
      <c r="BL332" s="29"/>
      <c r="BM332" s="29"/>
      <c r="BN332" s="29"/>
      <c r="BO332" s="29"/>
      <c r="BP332" s="29"/>
      <c r="BQ332" s="75"/>
      <c r="BR332" s="75"/>
      <c r="BS332" s="75"/>
      <c r="BT332" s="75"/>
    </row>
    <row r="333" spans="1:72">
      <c r="A333" s="75">
        <f t="shared" si="137"/>
        <v>0</v>
      </c>
      <c r="B333" s="29">
        <f t="shared" si="140"/>
        <v>22</v>
      </c>
      <c r="C333" s="29">
        <f t="shared" si="138"/>
        <v>0</v>
      </c>
      <c r="D333" s="29">
        <f t="shared" si="141"/>
        <v>0</v>
      </c>
      <c r="E333" s="29">
        <f t="shared" si="142"/>
        <v>0</v>
      </c>
      <c r="F333" s="29">
        <f t="shared" si="143"/>
        <v>0</v>
      </c>
      <c r="G333" s="29">
        <f t="shared" si="144"/>
        <v>0</v>
      </c>
      <c r="H333" s="29">
        <f t="shared" si="145"/>
        <v>0</v>
      </c>
      <c r="I333" s="29">
        <f t="shared" si="146"/>
        <v>0</v>
      </c>
      <c r="J333" s="29">
        <f t="shared" si="147"/>
        <v>0</v>
      </c>
      <c r="K333" s="29">
        <f t="shared" si="148"/>
        <v>0</v>
      </c>
      <c r="L333" s="29">
        <f t="shared" si="149"/>
        <v>0</v>
      </c>
      <c r="M333" s="29">
        <f t="shared" si="150"/>
        <v>0</v>
      </c>
      <c r="N333" s="29">
        <f t="shared" si="151"/>
        <v>0</v>
      </c>
      <c r="O333" s="29">
        <f t="shared" si="152"/>
        <v>0</v>
      </c>
      <c r="P333" s="29">
        <f t="shared" si="153"/>
        <v>0</v>
      </c>
      <c r="Q333" s="29">
        <f t="shared" si="154"/>
        <v>0</v>
      </c>
      <c r="R333" s="29">
        <f t="shared" si="155"/>
        <v>0</v>
      </c>
      <c r="S333" s="29">
        <f t="shared" si="156"/>
        <v>0</v>
      </c>
      <c r="T333" s="29">
        <f t="shared" si="157"/>
        <v>0</v>
      </c>
      <c r="U333" s="29">
        <f t="shared" si="158"/>
        <v>0</v>
      </c>
      <c r="V333" s="29">
        <f t="shared" si="159"/>
        <v>0</v>
      </c>
      <c r="W333" s="29"/>
      <c r="X333" s="29"/>
      <c r="Y333" s="29"/>
      <c r="Z333" s="29"/>
      <c r="AA333" s="29"/>
      <c r="AB333" s="29"/>
      <c r="AC333" s="29"/>
      <c r="AD333" s="29"/>
      <c r="AE333" s="29"/>
      <c r="AF333" s="29"/>
      <c r="AG333" s="29"/>
      <c r="AH333" s="29"/>
      <c r="AI333" s="29"/>
      <c r="AJ333" s="29"/>
      <c r="AK333" s="29"/>
      <c r="AL333" s="29">
        <f t="shared" si="139"/>
        <v>0</v>
      </c>
      <c r="AM333" s="29"/>
      <c r="AN333" s="29"/>
      <c r="AO333" s="29"/>
      <c r="AP333" s="29"/>
      <c r="AQ333" s="29"/>
      <c r="AR333" s="29"/>
      <c r="AS333" s="29"/>
      <c r="AT333" s="33"/>
      <c r="AU333" s="29"/>
      <c r="AV333" s="29"/>
      <c r="AW333" s="29"/>
      <c r="AX333" s="29"/>
      <c r="AY333" s="29"/>
      <c r="AZ333" s="29"/>
      <c r="BA333" s="29"/>
      <c r="BB333" s="29"/>
      <c r="BC333" s="30"/>
      <c r="BD333" s="30"/>
      <c r="BE333" s="29"/>
      <c r="BF333" s="29"/>
      <c r="BG333" s="29"/>
      <c r="BH333" s="29"/>
      <c r="BI333" s="29"/>
      <c r="BJ333" s="29"/>
      <c r="BK333" s="29"/>
      <c r="BL333" s="29"/>
      <c r="BM333" s="29"/>
      <c r="BN333" s="29"/>
      <c r="BO333" s="29"/>
      <c r="BP333" s="29"/>
      <c r="BQ333" s="75"/>
      <c r="BR333" s="75"/>
      <c r="BS333" s="75"/>
      <c r="BT333" s="75"/>
    </row>
    <row r="334" spans="1:72">
      <c r="A334" s="75">
        <f t="shared" si="137"/>
        <v>0</v>
      </c>
      <c r="B334" s="29">
        <f t="shared" si="140"/>
        <v>23</v>
      </c>
      <c r="C334" s="29">
        <f t="shared" si="138"/>
        <v>0</v>
      </c>
      <c r="D334" s="29">
        <f t="shared" si="141"/>
        <v>0</v>
      </c>
      <c r="E334" s="29">
        <f t="shared" si="142"/>
        <v>0</v>
      </c>
      <c r="F334" s="29">
        <f t="shared" si="143"/>
        <v>0</v>
      </c>
      <c r="G334" s="29">
        <f t="shared" si="144"/>
        <v>0</v>
      </c>
      <c r="H334" s="29">
        <f t="shared" si="145"/>
        <v>0</v>
      </c>
      <c r="I334" s="29">
        <f t="shared" si="146"/>
        <v>0</v>
      </c>
      <c r="J334" s="29">
        <f t="shared" si="147"/>
        <v>0</v>
      </c>
      <c r="K334" s="29">
        <f t="shared" si="148"/>
        <v>0</v>
      </c>
      <c r="L334" s="29">
        <f t="shared" si="149"/>
        <v>0</v>
      </c>
      <c r="M334" s="29">
        <f t="shared" si="150"/>
        <v>0</v>
      </c>
      <c r="N334" s="29">
        <f t="shared" si="151"/>
        <v>0</v>
      </c>
      <c r="O334" s="29">
        <f t="shared" si="152"/>
        <v>0</v>
      </c>
      <c r="P334" s="29">
        <f t="shared" si="153"/>
        <v>0</v>
      </c>
      <c r="Q334" s="29">
        <f t="shared" si="154"/>
        <v>0</v>
      </c>
      <c r="R334" s="29">
        <f t="shared" si="155"/>
        <v>0</v>
      </c>
      <c r="S334" s="29">
        <f t="shared" si="156"/>
        <v>0</v>
      </c>
      <c r="T334" s="29">
        <f t="shared" si="157"/>
        <v>0</v>
      </c>
      <c r="U334" s="29">
        <f t="shared" si="158"/>
        <v>0</v>
      </c>
      <c r="V334" s="29">
        <f t="shared" si="159"/>
        <v>0</v>
      </c>
      <c r="W334" s="29"/>
      <c r="X334" s="29"/>
      <c r="Y334" s="29"/>
      <c r="Z334" s="29"/>
      <c r="AA334" s="29"/>
      <c r="AB334" s="29"/>
      <c r="AC334" s="29"/>
      <c r="AD334" s="29"/>
      <c r="AE334" s="29"/>
      <c r="AF334" s="29"/>
      <c r="AG334" s="29"/>
      <c r="AH334" s="29"/>
      <c r="AI334" s="29"/>
      <c r="AJ334" s="29"/>
      <c r="AK334" s="29"/>
      <c r="AL334" s="29">
        <f t="shared" si="139"/>
        <v>0</v>
      </c>
      <c r="AM334" s="29"/>
      <c r="AN334" s="29"/>
      <c r="AO334" s="29"/>
      <c r="AP334" s="29"/>
      <c r="AQ334" s="29"/>
      <c r="AR334" s="29"/>
      <c r="AS334" s="29"/>
      <c r="AT334" s="33"/>
      <c r="AU334" s="29"/>
      <c r="AV334" s="29"/>
      <c r="AW334" s="29"/>
      <c r="AX334" s="29"/>
      <c r="AY334" s="29"/>
      <c r="AZ334" s="29"/>
      <c r="BA334" s="29"/>
      <c r="BB334" s="29"/>
      <c r="BC334" s="30"/>
      <c r="BD334" s="30"/>
      <c r="BE334" s="29"/>
      <c r="BF334" s="29"/>
      <c r="BG334" s="29"/>
      <c r="BH334" s="29"/>
      <c r="BI334" s="29"/>
      <c r="BJ334" s="29"/>
      <c r="BK334" s="29"/>
      <c r="BL334" s="29"/>
      <c r="BM334" s="29"/>
      <c r="BN334" s="29"/>
      <c r="BO334" s="29"/>
      <c r="BP334" s="29"/>
      <c r="BQ334" s="75"/>
      <c r="BR334" s="75"/>
      <c r="BS334" s="75"/>
      <c r="BT334" s="75"/>
    </row>
    <row r="335" spans="1:72">
      <c r="A335" s="75">
        <f t="shared" si="137"/>
        <v>0</v>
      </c>
      <c r="B335" s="29">
        <f t="shared" si="140"/>
        <v>24</v>
      </c>
      <c r="C335" s="29">
        <f t="shared" si="138"/>
        <v>0</v>
      </c>
      <c r="D335" s="29">
        <f t="shared" si="141"/>
        <v>0</v>
      </c>
      <c r="E335" s="29">
        <f t="shared" si="142"/>
        <v>0</v>
      </c>
      <c r="F335" s="29">
        <f t="shared" si="143"/>
        <v>0</v>
      </c>
      <c r="G335" s="29">
        <f t="shared" si="144"/>
        <v>0</v>
      </c>
      <c r="H335" s="29">
        <f t="shared" si="145"/>
        <v>0</v>
      </c>
      <c r="I335" s="29">
        <f t="shared" si="146"/>
        <v>0</v>
      </c>
      <c r="J335" s="29">
        <f t="shared" si="147"/>
        <v>0</v>
      </c>
      <c r="K335" s="29">
        <f t="shared" si="148"/>
        <v>0</v>
      </c>
      <c r="L335" s="29">
        <f t="shared" si="149"/>
        <v>0</v>
      </c>
      <c r="M335" s="29">
        <f t="shared" si="150"/>
        <v>0</v>
      </c>
      <c r="N335" s="29">
        <f t="shared" si="151"/>
        <v>0</v>
      </c>
      <c r="O335" s="29">
        <f t="shared" si="152"/>
        <v>0</v>
      </c>
      <c r="P335" s="29">
        <f t="shared" si="153"/>
        <v>0</v>
      </c>
      <c r="Q335" s="29">
        <f t="shared" si="154"/>
        <v>0</v>
      </c>
      <c r="R335" s="29">
        <f t="shared" si="155"/>
        <v>0</v>
      </c>
      <c r="S335" s="29">
        <f t="shared" si="156"/>
        <v>0</v>
      </c>
      <c r="T335" s="29">
        <f t="shared" si="157"/>
        <v>0</v>
      </c>
      <c r="U335" s="29">
        <f t="shared" si="158"/>
        <v>0</v>
      </c>
      <c r="V335" s="29">
        <f t="shared" si="159"/>
        <v>0</v>
      </c>
      <c r="W335" s="29"/>
      <c r="X335" s="29"/>
      <c r="Y335" s="29"/>
      <c r="Z335" s="29"/>
      <c r="AA335" s="29"/>
      <c r="AB335" s="29"/>
      <c r="AC335" s="29"/>
      <c r="AD335" s="29"/>
      <c r="AE335" s="29"/>
      <c r="AF335" s="29"/>
      <c r="AG335" s="29"/>
      <c r="AH335" s="29"/>
      <c r="AI335" s="29"/>
      <c r="AJ335" s="29"/>
      <c r="AK335" s="29"/>
      <c r="AL335" s="29">
        <f t="shared" si="139"/>
        <v>0</v>
      </c>
      <c r="AM335" s="29"/>
      <c r="AN335" s="29"/>
      <c r="AO335" s="29"/>
      <c r="AP335" s="29"/>
      <c r="AQ335" s="29"/>
      <c r="AR335" s="29"/>
      <c r="AS335" s="29"/>
      <c r="AT335" s="33"/>
      <c r="AU335" s="29"/>
      <c r="AV335" s="29"/>
      <c r="AW335" s="29"/>
      <c r="AX335" s="29"/>
      <c r="AY335" s="29"/>
      <c r="AZ335" s="29"/>
      <c r="BA335" s="29"/>
      <c r="BB335" s="29"/>
      <c r="BC335" s="30"/>
      <c r="BD335" s="30"/>
      <c r="BE335" s="29"/>
      <c r="BF335" s="29"/>
      <c r="BG335" s="29"/>
      <c r="BH335" s="29"/>
      <c r="BI335" s="29"/>
      <c r="BJ335" s="29"/>
      <c r="BK335" s="29"/>
      <c r="BL335" s="29"/>
      <c r="BM335" s="29"/>
      <c r="BN335" s="29"/>
      <c r="BO335" s="29"/>
      <c r="BP335" s="29"/>
      <c r="BQ335" s="75"/>
      <c r="BR335" s="75"/>
      <c r="BS335" s="75"/>
      <c r="BT335" s="75"/>
    </row>
    <row r="336" spans="1:72">
      <c r="A336" s="75">
        <f t="shared" si="137"/>
        <v>0</v>
      </c>
      <c r="B336" s="29">
        <f t="shared" si="140"/>
        <v>25</v>
      </c>
      <c r="C336" s="29">
        <f t="shared" si="138"/>
        <v>0</v>
      </c>
      <c r="D336" s="29">
        <f t="shared" si="141"/>
        <v>0</v>
      </c>
      <c r="E336" s="29">
        <f t="shared" si="142"/>
        <v>0</v>
      </c>
      <c r="F336" s="29">
        <f t="shared" si="143"/>
        <v>0</v>
      </c>
      <c r="G336" s="29">
        <f t="shared" si="144"/>
        <v>0</v>
      </c>
      <c r="H336" s="29">
        <f t="shared" si="145"/>
        <v>0</v>
      </c>
      <c r="I336" s="29">
        <f t="shared" si="146"/>
        <v>0</v>
      </c>
      <c r="J336" s="29">
        <f t="shared" si="147"/>
        <v>0</v>
      </c>
      <c r="K336" s="29">
        <f t="shared" si="148"/>
        <v>0</v>
      </c>
      <c r="L336" s="29">
        <f t="shared" si="149"/>
        <v>0</v>
      </c>
      <c r="M336" s="29">
        <f t="shared" si="150"/>
        <v>0</v>
      </c>
      <c r="N336" s="29">
        <f t="shared" si="151"/>
        <v>0</v>
      </c>
      <c r="O336" s="29">
        <f t="shared" si="152"/>
        <v>0</v>
      </c>
      <c r="P336" s="29">
        <f t="shared" si="153"/>
        <v>0</v>
      </c>
      <c r="Q336" s="29">
        <f t="shared" si="154"/>
        <v>0</v>
      </c>
      <c r="R336" s="29">
        <f t="shared" si="155"/>
        <v>0</v>
      </c>
      <c r="S336" s="29">
        <f t="shared" si="156"/>
        <v>0</v>
      </c>
      <c r="T336" s="29">
        <f t="shared" si="157"/>
        <v>0</v>
      </c>
      <c r="U336" s="29">
        <f t="shared" si="158"/>
        <v>0</v>
      </c>
      <c r="V336" s="29">
        <f t="shared" si="159"/>
        <v>0</v>
      </c>
      <c r="W336" s="29"/>
      <c r="X336" s="29"/>
      <c r="Y336" s="29"/>
      <c r="Z336" s="29"/>
      <c r="AA336" s="29"/>
      <c r="AB336" s="29"/>
      <c r="AC336" s="29"/>
      <c r="AD336" s="29"/>
      <c r="AE336" s="29"/>
      <c r="AF336" s="29"/>
      <c r="AG336" s="29"/>
      <c r="AH336" s="29"/>
      <c r="AI336" s="29"/>
      <c r="AJ336" s="29"/>
      <c r="AK336" s="29"/>
      <c r="AL336" s="29">
        <f t="shared" si="139"/>
        <v>0</v>
      </c>
      <c r="AM336" s="29"/>
      <c r="AN336" s="29"/>
      <c r="AO336" s="29"/>
      <c r="AP336" s="29"/>
      <c r="AQ336" s="29"/>
      <c r="AR336" s="29"/>
      <c r="AS336" s="29"/>
      <c r="AT336" s="33"/>
      <c r="AU336" s="29"/>
      <c r="AV336" s="29"/>
      <c r="AW336" s="29"/>
      <c r="AX336" s="29"/>
      <c r="AY336" s="29"/>
      <c r="AZ336" s="29"/>
      <c r="BA336" s="29"/>
      <c r="BB336" s="29"/>
      <c r="BC336" s="30"/>
      <c r="BD336" s="30"/>
      <c r="BE336" s="29"/>
      <c r="BF336" s="29"/>
      <c r="BG336" s="29"/>
      <c r="BH336" s="29"/>
      <c r="BI336" s="29"/>
      <c r="BJ336" s="29"/>
      <c r="BK336" s="29"/>
      <c r="BL336" s="29"/>
      <c r="BM336" s="29"/>
      <c r="BN336" s="29"/>
      <c r="BO336" s="29"/>
      <c r="BP336" s="29"/>
      <c r="BQ336" s="75"/>
      <c r="BR336" s="75"/>
      <c r="BS336" s="75"/>
      <c r="BT336" s="75"/>
    </row>
    <row r="337" spans="1:72">
      <c r="A337" s="75">
        <f t="shared" si="137"/>
        <v>0</v>
      </c>
      <c r="B337" s="29">
        <f t="shared" si="140"/>
        <v>26</v>
      </c>
      <c r="C337" s="29">
        <f t="shared" si="138"/>
        <v>0</v>
      </c>
      <c r="D337" s="29">
        <f t="shared" si="141"/>
        <v>0</v>
      </c>
      <c r="E337" s="29">
        <f t="shared" si="142"/>
        <v>0</v>
      </c>
      <c r="F337" s="29">
        <f t="shared" si="143"/>
        <v>0</v>
      </c>
      <c r="G337" s="29">
        <f t="shared" si="144"/>
        <v>0</v>
      </c>
      <c r="H337" s="29">
        <f t="shared" si="145"/>
        <v>0</v>
      </c>
      <c r="I337" s="29">
        <f t="shared" si="146"/>
        <v>0</v>
      </c>
      <c r="J337" s="29">
        <f t="shared" si="147"/>
        <v>0</v>
      </c>
      <c r="K337" s="29">
        <f t="shared" si="148"/>
        <v>0</v>
      </c>
      <c r="L337" s="29">
        <f t="shared" si="149"/>
        <v>0</v>
      </c>
      <c r="M337" s="29">
        <f t="shared" si="150"/>
        <v>0</v>
      </c>
      <c r="N337" s="29">
        <f t="shared" si="151"/>
        <v>0</v>
      </c>
      <c r="O337" s="29">
        <f t="shared" si="152"/>
        <v>0</v>
      </c>
      <c r="P337" s="29">
        <f t="shared" si="153"/>
        <v>0</v>
      </c>
      <c r="Q337" s="29">
        <f t="shared" si="154"/>
        <v>0</v>
      </c>
      <c r="R337" s="29">
        <f t="shared" si="155"/>
        <v>0</v>
      </c>
      <c r="S337" s="29">
        <f t="shared" si="156"/>
        <v>0</v>
      </c>
      <c r="T337" s="29">
        <f t="shared" si="157"/>
        <v>0</v>
      </c>
      <c r="U337" s="29">
        <f t="shared" si="158"/>
        <v>0</v>
      </c>
      <c r="V337" s="29">
        <f t="shared" si="159"/>
        <v>0</v>
      </c>
      <c r="W337" s="29"/>
      <c r="X337" s="29"/>
      <c r="Y337" s="29"/>
      <c r="Z337" s="29"/>
      <c r="AA337" s="29"/>
      <c r="AB337" s="29"/>
      <c r="AC337" s="29"/>
      <c r="AD337" s="29"/>
      <c r="AE337" s="29"/>
      <c r="AF337" s="29"/>
      <c r="AG337" s="29"/>
      <c r="AH337" s="29"/>
      <c r="AI337" s="29"/>
      <c r="AJ337" s="29"/>
      <c r="AK337" s="29"/>
      <c r="AL337" s="29">
        <f t="shared" si="139"/>
        <v>0</v>
      </c>
      <c r="AM337" s="29"/>
      <c r="AN337" s="29"/>
      <c r="AO337" s="29"/>
      <c r="AP337" s="29"/>
      <c r="AQ337" s="29"/>
      <c r="AR337" s="29"/>
      <c r="AS337" s="29"/>
      <c r="AT337" s="33"/>
      <c r="AU337" s="29"/>
      <c r="AV337" s="29"/>
      <c r="AW337" s="29"/>
      <c r="AX337" s="29"/>
      <c r="AY337" s="29"/>
      <c r="AZ337" s="29"/>
      <c r="BA337" s="29"/>
      <c r="BB337" s="29"/>
      <c r="BC337" s="30"/>
      <c r="BD337" s="30"/>
      <c r="BE337" s="29"/>
      <c r="BF337" s="29"/>
      <c r="BG337" s="29"/>
      <c r="BH337" s="29"/>
      <c r="BI337" s="29"/>
      <c r="BJ337" s="29"/>
      <c r="BK337" s="29"/>
      <c r="BL337" s="29"/>
      <c r="BM337" s="29"/>
      <c r="BN337" s="29"/>
      <c r="BO337" s="29"/>
      <c r="BP337" s="29"/>
      <c r="BQ337" s="75"/>
      <c r="BR337" s="75"/>
      <c r="BS337" s="75"/>
      <c r="BT337" s="75"/>
    </row>
    <row r="338" spans="1:72">
      <c r="A338" s="75">
        <f t="shared" si="137"/>
        <v>0</v>
      </c>
      <c r="B338" s="29">
        <f t="shared" si="140"/>
        <v>27</v>
      </c>
      <c r="C338" s="29">
        <f t="shared" si="138"/>
        <v>0</v>
      </c>
      <c r="D338" s="29">
        <f t="shared" si="141"/>
        <v>0</v>
      </c>
      <c r="E338" s="29">
        <f t="shared" si="142"/>
        <v>0</v>
      </c>
      <c r="F338" s="29">
        <f t="shared" si="143"/>
        <v>0</v>
      </c>
      <c r="G338" s="29">
        <f t="shared" si="144"/>
        <v>0</v>
      </c>
      <c r="H338" s="29">
        <f t="shared" si="145"/>
        <v>0</v>
      </c>
      <c r="I338" s="29">
        <f t="shared" si="146"/>
        <v>0</v>
      </c>
      <c r="J338" s="29">
        <f t="shared" si="147"/>
        <v>0</v>
      </c>
      <c r="K338" s="29">
        <f t="shared" si="148"/>
        <v>0</v>
      </c>
      <c r="L338" s="29">
        <f t="shared" si="149"/>
        <v>0</v>
      </c>
      <c r="M338" s="29">
        <f t="shared" si="150"/>
        <v>0</v>
      </c>
      <c r="N338" s="29">
        <f t="shared" si="151"/>
        <v>0</v>
      </c>
      <c r="O338" s="29">
        <f t="shared" si="152"/>
        <v>0</v>
      </c>
      <c r="P338" s="29">
        <f t="shared" si="153"/>
        <v>0</v>
      </c>
      <c r="Q338" s="29">
        <f t="shared" si="154"/>
        <v>0</v>
      </c>
      <c r="R338" s="29">
        <f t="shared" si="155"/>
        <v>0</v>
      </c>
      <c r="S338" s="29">
        <f t="shared" si="156"/>
        <v>0</v>
      </c>
      <c r="T338" s="29">
        <f t="shared" si="157"/>
        <v>0</v>
      </c>
      <c r="U338" s="29">
        <f t="shared" si="158"/>
        <v>0</v>
      </c>
      <c r="V338" s="29">
        <f t="shared" si="159"/>
        <v>0</v>
      </c>
      <c r="W338" s="29"/>
      <c r="X338" s="29"/>
      <c r="Y338" s="29"/>
      <c r="Z338" s="29"/>
      <c r="AA338" s="29"/>
      <c r="AB338" s="29"/>
      <c r="AC338" s="29"/>
      <c r="AD338" s="29"/>
      <c r="AE338" s="29"/>
      <c r="AF338" s="29"/>
      <c r="AG338" s="29"/>
      <c r="AH338" s="29"/>
      <c r="AI338" s="29"/>
      <c r="AJ338" s="29"/>
      <c r="AK338" s="29"/>
      <c r="AL338" s="29">
        <f t="shared" si="139"/>
        <v>0</v>
      </c>
      <c r="AM338" s="29"/>
      <c r="AN338" s="29"/>
      <c r="AO338" s="29"/>
      <c r="AP338" s="29"/>
      <c r="AQ338" s="29"/>
      <c r="AR338" s="29"/>
      <c r="AS338" s="29"/>
      <c r="AT338" s="33"/>
      <c r="AU338" s="29"/>
      <c r="AV338" s="29"/>
      <c r="AW338" s="29"/>
      <c r="AX338" s="29"/>
      <c r="AY338" s="29"/>
      <c r="AZ338" s="29"/>
      <c r="BA338" s="29"/>
      <c r="BB338" s="29"/>
      <c r="BC338" s="30"/>
      <c r="BD338" s="30"/>
      <c r="BE338" s="29"/>
      <c r="BF338" s="29"/>
      <c r="BG338" s="29"/>
      <c r="BH338" s="29"/>
      <c r="BI338" s="29"/>
      <c r="BJ338" s="29"/>
      <c r="BK338" s="29"/>
      <c r="BL338" s="29"/>
      <c r="BM338" s="29"/>
      <c r="BN338" s="29"/>
      <c r="BO338" s="29"/>
      <c r="BP338" s="29"/>
      <c r="BQ338" s="75"/>
      <c r="BR338" s="75"/>
      <c r="BS338" s="75"/>
      <c r="BT338" s="75"/>
    </row>
    <row r="339" spans="1:72">
      <c r="A339" s="75">
        <f t="shared" si="137"/>
        <v>0</v>
      </c>
      <c r="B339" s="29">
        <f t="shared" si="140"/>
        <v>28</v>
      </c>
      <c r="C339" s="29">
        <f t="shared" si="138"/>
        <v>0</v>
      </c>
      <c r="D339" s="29">
        <f t="shared" si="141"/>
        <v>0</v>
      </c>
      <c r="E339" s="29">
        <f t="shared" si="142"/>
        <v>0</v>
      </c>
      <c r="F339" s="29">
        <f t="shared" si="143"/>
        <v>0</v>
      </c>
      <c r="G339" s="29">
        <f t="shared" si="144"/>
        <v>0</v>
      </c>
      <c r="H339" s="29">
        <f t="shared" si="145"/>
        <v>0</v>
      </c>
      <c r="I339" s="29">
        <f t="shared" si="146"/>
        <v>0</v>
      </c>
      <c r="J339" s="29">
        <f t="shared" si="147"/>
        <v>0</v>
      </c>
      <c r="K339" s="29">
        <f t="shared" si="148"/>
        <v>0</v>
      </c>
      <c r="L339" s="29">
        <f t="shared" si="149"/>
        <v>0</v>
      </c>
      <c r="M339" s="29">
        <f t="shared" si="150"/>
        <v>0</v>
      </c>
      <c r="N339" s="29">
        <f t="shared" si="151"/>
        <v>0</v>
      </c>
      <c r="O339" s="29">
        <f t="shared" si="152"/>
        <v>0</v>
      </c>
      <c r="P339" s="29">
        <f t="shared" si="153"/>
        <v>0</v>
      </c>
      <c r="Q339" s="29">
        <f t="shared" si="154"/>
        <v>0</v>
      </c>
      <c r="R339" s="29">
        <f t="shared" si="155"/>
        <v>0</v>
      </c>
      <c r="S339" s="29">
        <f t="shared" si="156"/>
        <v>0</v>
      </c>
      <c r="T339" s="29">
        <f t="shared" si="157"/>
        <v>0</v>
      </c>
      <c r="U339" s="29">
        <f t="shared" si="158"/>
        <v>0</v>
      </c>
      <c r="V339" s="29">
        <f t="shared" si="159"/>
        <v>0</v>
      </c>
      <c r="W339" s="29"/>
      <c r="X339" s="29"/>
      <c r="Y339" s="29"/>
      <c r="Z339" s="29"/>
      <c r="AA339" s="29"/>
      <c r="AB339" s="29"/>
      <c r="AC339" s="29"/>
      <c r="AD339" s="29"/>
      <c r="AE339" s="29"/>
      <c r="AF339" s="29"/>
      <c r="AG339" s="29"/>
      <c r="AH339" s="29"/>
      <c r="AI339" s="29"/>
      <c r="AJ339" s="29"/>
      <c r="AK339" s="29"/>
      <c r="AL339" s="29">
        <f t="shared" si="139"/>
        <v>0</v>
      </c>
      <c r="AM339" s="29"/>
      <c r="AN339" s="29"/>
      <c r="AO339" s="29"/>
      <c r="AP339" s="29"/>
      <c r="AQ339" s="29"/>
      <c r="AR339" s="29"/>
      <c r="AS339" s="29"/>
      <c r="AT339" s="33"/>
      <c r="AU339" s="29"/>
      <c r="AV339" s="29"/>
      <c r="AW339" s="29"/>
      <c r="AX339" s="29"/>
      <c r="AY339" s="29"/>
      <c r="AZ339" s="29"/>
      <c r="BA339" s="29"/>
      <c r="BB339" s="29"/>
      <c r="BC339" s="30"/>
      <c r="BD339" s="30"/>
      <c r="BE339" s="29"/>
      <c r="BF339" s="29"/>
      <c r="BG339" s="29"/>
      <c r="BH339" s="29"/>
      <c r="BI339" s="29"/>
      <c r="BJ339" s="29"/>
      <c r="BK339" s="29"/>
      <c r="BL339" s="29"/>
      <c r="BM339" s="29"/>
      <c r="BN339" s="29"/>
      <c r="BO339" s="29"/>
      <c r="BP339" s="29"/>
      <c r="BQ339" s="75"/>
      <c r="BR339" s="75"/>
      <c r="BS339" s="75"/>
      <c r="BT339" s="75"/>
    </row>
    <row r="340" spans="1:72">
      <c r="A340" s="75">
        <f t="shared" si="137"/>
        <v>0</v>
      </c>
      <c r="B340" s="29">
        <f t="shared" si="140"/>
        <v>29</v>
      </c>
      <c r="C340" s="29">
        <f t="shared" si="138"/>
        <v>0</v>
      </c>
      <c r="D340" s="29">
        <f t="shared" si="141"/>
        <v>0</v>
      </c>
      <c r="E340" s="29">
        <f t="shared" si="142"/>
        <v>0</v>
      </c>
      <c r="F340" s="29">
        <f t="shared" si="143"/>
        <v>0</v>
      </c>
      <c r="G340" s="29">
        <f t="shared" si="144"/>
        <v>0</v>
      </c>
      <c r="H340" s="29">
        <f t="shared" si="145"/>
        <v>0</v>
      </c>
      <c r="I340" s="29">
        <f t="shared" si="146"/>
        <v>0</v>
      </c>
      <c r="J340" s="29">
        <f t="shared" si="147"/>
        <v>0</v>
      </c>
      <c r="K340" s="29">
        <f t="shared" si="148"/>
        <v>0</v>
      </c>
      <c r="L340" s="29">
        <f t="shared" si="149"/>
        <v>0</v>
      </c>
      <c r="M340" s="29">
        <f t="shared" si="150"/>
        <v>0</v>
      </c>
      <c r="N340" s="29">
        <f t="shared" si="151"/>
        <v>0</v>
      </c>
      <c r="O340" s="29">
        <f t="shared" si="152"/>
        <v>0</v>
      </c>
      <c r="P340" s="29">
        <f t="shared" si="153"/>
        <v>0</v>
      </c>
      <c r="Q340" s="29">
        <f t="shared" si="154"/>
        <v>0</v>
      </c>
      <c r="R340" s="29">
        <f t="shared" si="155"/>
        <v>0</v>
      </c>
      <c r="S340" s="29">
        <f t="shared" si="156"/>
        <v>0</v>
      </c>
      <c r="T340" s="29">
        <f t="shared" si="157"/>
        <v>0</v>
      </c>
      <c r="U340" s="29">
        <f t="shared" si="158"/>
        <v>0</v>
      </c>
      <c r="V340" s="29">
        <f t="shared" si="159"/>
        <v>0</v>
      </c>
      <c r="W340" s="29"/>
      <c r="X340" s="29"/>
      <c r="Y340" s="29"/>
      <c r="Z340" s="29"/>
      <c r="AA340" s="29"/>
      <c r="AB340" s="29"/>
      <c r="AC340" s="29"/>
      <c r="AD340" s="29"/>
      <c r="AE340" s="29"/>
      <c r="AF340" s="29"/>
      <c r="AG340" s="29"/>
      <c r="AH340" s="29"/>
      <c r="AI340" s="29"/>
      <c r="AJ340" s="29"/>
      <c r="AK340" s="29"/>
      <c r="AL340" s="29">
        <f t="shared" si="139"/>
        <v>0</v>
      </c>
      <c r="AM340" s="29"/>
      <c r="AN340" s="29"/>
      <c r="AO340" s="29"/>
      <c r="AP340" s="29"/>
      <c r="AQ340" s="29"/>
      <c r="AR340" s="29"/>
      <c r="AS340" s="29"/>
      <c r="AT340" s="33"/>
      <c r="AU340" s="29"/>
      <c r="AV340" s="29"/>
      <c r="AW340" s="29"/>
      <c r="AX340" s="29"/>
      <c r="AY340" s="29"/>
      <c r="AZ340" s="29"/>
      <c r="BA340" s="29"/>
      <c r="BB340" s="29"/>
      <c r="BC340" s="30"/>
      <c r="BD340" s="30"/>
      <c r="BE340" s="29"/>
      <c r="BF340" s="29"/>
      <c r="BG340" s="29"/>
      <c r="BH340" s="29"/>
      <c r="BI340" s="29"/>
      <c r="BJ340" s="29"/>
      <c r="BK340" s="29"/>
      <c r="BL340" s="29"/>
      <c r="BM340" s="29"/>
      <c r="BN340" s="29"/>
      <c r="BO340" s="29"/>
      <c r="BP340" s="29"/>
      <c r="BQ340" s="29"/>
      <c r="BR340" s="29"/>
      <c r="BS340" s="29"/>
      <c r="BT340" s="29"/>
    </row>
    <row r="341" spans="1:72">
      <c r="A341" s="75">
        <f t="shared" si="137"/>
        <v>0</v>
      </c>
      <c r="B341" s="29">
        <f t="shared" si="140"/>
        <v>30</v>
      </c>
      <c r="C341" s="29">
        <f t="shared" si="138"/>
        <v>0</v>
      </c>
      <c r="D341" s="29">
        <f t="shared" si="141"/>
        <v>0</v>
      </c>
      <c r="E341" s="29">
        <f t="shared" si="142"/>
        <v>0</v>
      </c>
      <c r="F341" s="29">
        <f t="shared" si="143"/>
        <v>0</v>
      </c>
      <c r="G341" s="29">
        <f t="shared" si="144"/>
        <v>0</v>
      </c>
      <c r="H341" s="29">
        <f t="shared" si="145"/>
        <v>0</v>
      </c>
      <c r="I341" s="29">
        <f t="shared" si="146"/>
        <v>0</v>
      </c>
      <c r="J341" s="29">
        <f t="shared" si="147"/>
        <v>0</v>
      </c>
      <c r="K341" s="29">
        <f t="shared" si="148"/>
        <v>0</v>
      </c>
      <c r="L341" s="29">
        <f t="shared" si="149"/>
        <v>0</v>
      </c>
      <c r="M341" s="29">
        <f t="shared" si="150"/>
        <v>0</v>
      </c>
      <c r="N341" s="29">
        <f t="shared" si="151"/>
        <v>0</v>
      </c>
      <c r="O341" s="29">
        <f t="shared" si="152"/>
        <v>0</v>
      </c>
      <c r="P341" s="29">
        <f t="shared" si="153"/>
        <v>0</v>
      </c>
      <c r="Q341" s="29">
        <f t="shared" si="154"/>
        <v>0</v>
      </c>
      <c r="R341" s="29">
        <f t="shared" si="155"/>
        <v>0</v>
      </c>
      <c r="S341" s="29">
        <f t="shared" si="156"/>
        <v>0</v>
      </c>
      <c r="T341" s="29">
        <f t="shared" si="157"/>
        <v>0</v>
      </c>
      <c r="U341" s="29">
        <f t="shared" si="158"/>
        <v>0</v>
      </c>
      <c r="V341" s="29">
        <f t="shared" si="159"/>
        <v>0</v>
      </c>
      <c r="W341" s="29"/>
      <c r="X341" s="29"/>
      <c r="Y341" s="29"/>
      <c r="Z341" s="29"/>
      <c r="AA341" s="29"/>
      <c r="AB341" s="29"/>
      <c r="AC341" s="29"/>
      <c r="AD341" s="29"/>
      <c r="AE341" s="29"/>
      <c r="AF341" s="29"/>
      <c r="AG341" s="29"/>
      <c r="AH341" s="29"/>
      <c r="AI341" s="29"/>
      <c r="AJ341" s="29"/>
      <c r="AK341" s="29"/>
      <c r="AL341" s="29">
        <f t="shared" si="139"/>
        <v>0</v>
      </c>
      <c r="AM341" s="29"/>
      <c r="AN341" s="29"/>
      <c r="AO341" s="29"/>
      <c r="AP341" s="29"/>
      <c r="AQ341" s="29"/>
      <c r="AR341" s="29"/>
      <c r="AS341" s="29"/>
      <c r="AT341" s="33"/>
      <c r="AU341" s="29"/>
      <c r="AV341" s="29"/>
      <c r="AW341" s="29"/>
      <c r="AX341" s="29"/>
      <c r="AY341" s="29"/>
      <c r="AZ341" s="29"/>
      <c r="BA341" s="29"/>
      <c r="BB341" s="29"/>
      <c r="BC341" s="30"/>
      <c r="BD341" s="30"/>
      <c r="BE341" s="29"/>
      <c r="BF341" s="29"/>
      <c r="BG341" s="29"/>
      <c r="BH341" s="29"/>
      <c r="BI341" s="29"/>
      <c r="BJ341" s="29"/>
      <c r="BK341" s="29"/>
      <c r="BL341" s="29"/>
      <c r="BM341" s="29"/>
      <c r="BN341" s="29"/>
      <c r="BO341" s="29"/>
      <c r="BP341" s="29"/>
      <c r="BQ341" s="29"/>
      <c r="BR341" s="29"/>
      <c r="BS341" s="29"/>
      <c r="BT341" s="29"/>
    </row>
    <row r="342" spans="1:72">
      <c r="A342" s="75">
        <f t="shared" si="137"/>
        <v>0</v>
      </c>
      <c r="B342" s="29">
        <f t="shared" si="140"/>
        <v>31</v>
      </c>
      <c r="C342" s="29">
        <f t="shared" si="138"/>
        <v>0</v>
      </c>
      <c r="D342" s="29">
        <f t="shared" si="141"/>
        <v>0</v>
      </c>
      <c r="E342" s="29">
        <f t="shared" si="142"/>
        <v>0</v>
      </c>
      <c r="F342" s="29">
        <f t="shared" si="143"/>
        <v>0</v>
      </c>
      <c r="G342" s="29">
        <f t="shared" si="144"/>
        <v>0</v>
      </c>
      <c r="H342" s="29">
        <f t="shared" si="145"/>
        <v>0</v>
      </c>
      <c r="I342" s="29">
        <f t="shared" si="146"/>
        <v>0</v>
      </c>
      <c r="J342" s="29">
        <f t="shared" si="147"/>
        <v>0</v>
      </c>
      <c r="K342" s="29">
        <f t="shared" si="148"/>
        <v>0</v>
      </c>
      <c r="L342" s="29">
        <f t="shared" si="149"/>
        <v>0</v>
      </c>
      <c r="M342" s="29">
        <f t="shared" si="150"/>
        <v>0</v>
      </c>
      <c r="N342" s="29">
        <f t="shared" si="151"/>
        <v>0</v>
      </c>
      <c r="O342" s="29">
        <f t="shared" si="152"/>
        <v>0</v>
      </c>
      <c r="P342" s="29">
        <f t="shared" si="153"/>
        <v>0</v>
      </c>
      <c r="Q342" s="29">
        <f t="shared" si="154"/>
        <v>0</v>
      </c>
      <c r="R342" s="29">
        <f t="shared" si="155"/>
        <v>0</v>
      </c>
      <c r="S342" s="29">
        <f t="shared" si="156"/>
        <v>0</v>
      </c>
      <c r="T342" s="29">
        <f t="shared" si="157"/>
        <v>0</v>
      </c>
      <c r="U342" s="29">
        <f t="shared" si="158"/>
        <v>0</v>
      </c>
      <c r="V342" s="29">
        <f t="shared" si="159"/>
        <v>0</v>
      </c>
      <c r="W342" s="29"/>
      <c r="X342" s="29"/>
      <c r="Y342" s="29"/>
      <c r="Z342" s="29"/>
      <c r="AA342" s="29"/>
      <c r="AB342" s="29"/>
      <c r="AC342" s="29"/>
      <c r="AD342" s="29"/>
      <c r="AE342" s="29"/>
      <c r="AF342" s="29"/>
      <c r="AG342" s="29"/>
      <c r="AH342" s="29"/>
      <c r="AI342" s="29"/>
      <c r="AJ342" s="29"/>
      <c r="AK342" s="29"/>
      <c r="AL342" s="29">
        <f t="shared" si="139"/>
        <v>0</v>
      </c>
      <c r="AM342" s="29"/>
      <c r="AN342" s="29"/>
      <c r="AO342" s="29"/>
      <c r="AP342" s="29"/>
      <c r="AQ342" s="29"/>
      <c r="AR342" s="29"/>
      <c r="AS342" s="29"/>
      <c r="AT342" s="33"/>
      <c r="AU342" s="29"/>
      <c r="AV342" s="29"/>
      <c r="AW342" s="29"/>
      <c r="AX342" s="29"/>
      <c r="AY342" s="29"/>
      <c r="AZ342" s="29"/>
      <c r="BA342" s="29"/>
      <c r="BB342" s="29"/>
      <c r="BC342" s="30"/>
      <c r="BD342" s="30"/>
      <c r="BE342" s="29"/>
      <c r="BF342" s="29"/>
      <c r="BG342" s="29"/>
      <c r="BH342" s="29"/>
      <c r="BI342" s="29"/>
      <c r="BJ342" s="29"/>
      <c r="BK342" s="29"/>
      <c r="BL342" s="29"/>
      <c r="BM342" s="29"/>
      <c r="BN342" s="29"/>
      <c r="BO342" s="29"/>
      <c r="BP342" s="29"/>
      <c r="BQ342" s="29"/>
      <c r="BR342" s="29"/>
      <c r="BS342" s="29"/>
      <c r="BT342" s="29"/>
    </row>
    <row r="343" spans="1:72">
      <c r="A343" s="75">
        <f t="shared" si="137"/>
        <v>0</v>
      </c>
      <c r="B343" s="29">
        <f t="shared" si="140"/>
        <v>32</v>
      </c>
      <c r="C343" s="29">
        <f t="shared" si="138"/>
        <v>0</v>
      </c>
      <c r="D343" s="29">
        <f t="shared" si="141"/>
        <v>0</v>
      </c>
      <c r="E343" s="29">
        <f t="shared" si="142"/>
        <v>0</v>
      </c>
      <c r="F343" s="29">
        <f t="shared" si="143"/>
        <v>0</v>
      </c>
      <c r="G343" s="29">
        <f t="shared" si="144"/>
        <v>0</v>
      </c>
      <c r="H343" s="29">
        <f t="shared" si="145"/>
        <v>0</v>
      </c>
      <c r="I343" s="29">
        <f t="shared" si="146"/>
        <v>0</v>
      </c>
      <c r="J343" s="29">
        <f t="shared" si="147"/>
        <v>0</v>
      </c>
      <c r="K343" s="29">
        <f t="shared" si="148"/>
        <v>0</v>
      </c>
      <c r="L343" s="29">
        <f t="shared" si="149"/>
        <v>0</v>
      </c>
      <c r="M343" s="29">
        <f t="shared" si="150"/>
        <v>0</v>
      </c>
      <c r="N343" s="29">
        <f t="shared" si="151"/>
        <v>0</v>
      </c>
      <c r="O343" s="29">
        <f t="shared" si="152"/>
        <v>0</v>
      </c>
      <c r="P343" s="29">
        <f t="shared" si="153"/>
        <v>0</v>
      </c>
      <c r="Q343" s="29">
        <f t="shared" si="154"/>
        <v>0</v>
      </c>
      <c r="R343" s="29">
        <f t="shared" si="155"/>
        <v>0</v>
      </c>
      <c r="S343" s="29">
        <f t="shared" si="156"/>
        <v>0</v>
      </c>
      <c r="T343" s="29">
        <f t="shared" si="157"/>
        <v>0</v>
      </c>
      <c r="U343" s="29">
        <f t="shared" si="158"/>
        <v>0</v>
      </c>
      <c r="V343" s="29">
        <f t="shared" si="159"/>
        <v>0</v>
      </c>
      <c r="W343" s="29"/>
      <c r="X343" s="29"/>
      <c r="Y343" s="29"/>
      <c r="Z343" s="29"/>
      <c r="AA343" s="29"/>
      <c r="AB343" s="29"/>
      <c r="AC343" s="29"/>
      <c r="AD343" s="29"/>
      <c r="AE343" s="29"/>
      <c r="AF343" s="29"/>
      <c r="AG343" s="29"/>
      <c r="AH343" s="29"/>
      <c r="AI343" s="29"/>
      <c r="AJ343" s="29"/>
      <c r="AK343" s="29"/>
      <c r="AL343" s="29">
        <f t="shared" si="139"/>
        <v>0</v>
      </c>
      <c r="AM343" s="29"/>
      <c r="AN343" s="29"/>
      <c r="AO343" s="29"/>
      <c r="AP343" s="29"/>
      <c r="AQ343" s="29"/>
      <c r="AR343" s="29"/>
      <c r="AS343" s="29"/>
      <c r="AT343" s="33"/>
      <c r="AU343" s="29"/>
      <c r="AV343" s="29"/>
      <c r="AW343" s="29"/>
      <c r="AX343" s="29"/>
      <c r="AY343" s="29"/>
      <c r="AZ343" s="29"/>
      <c r="BA343" s="29"/>
      <c r="BB343" s="29"/>
      <c r="BC343" s="30"/>
      <c r="BD343" s="30"/>
      <c r="BE343" s="29"/>
      <c r="BF343" s="29"/>
      <c r="BG343" s="29"/>
      <c r="BH343" s="29"/>
      <c r="BI343" s="29"/>
      <c r="BJ343" s="29"/>
      <c r="BK343" s="29"/>
      <c r="BL343" s="29"/>
      <c r="BM343" s="29"/>
      <c r="BN343" s="29"/>
      <c r="BO343" s="29"/>
      <c r="BP343" s="29"/>
      <c r="BQ343" s="29"/>
      <c r="BR343" s="29"/>
      <c r="BS343" s="29"/>
      <c r="BT343" s="29"/>
    </row>
    <row r="344" spans="1:72">
      <c r="A344" s="75">
        <f t="shared" si="137"/>
        <v>0</v>
      </c>
      <c r="B344" s="29">
        <f t="shared" si="140"/>
        <v>33</v>
      </c>
      <c r="C344" s="29">
        <f t="shared" si="138"/>
        <v>0</v>
      </c>
      <c r="D344" s="29">
        <f t="shared" si="141"/>
        <v>0</v>
      </c>
      <c r="E344" s="29">
        <f t="shared" si="142"/>
        <v>0</v>
      </c>
      <c r="F344" s="29">
        <f t="shared" si="143"/>
        <v>0</v>
      </c>
      <c r="G344" s="29">
        <f t="shared" si="144"/>
        <v>0</v>
      </c>
      <c r="H344" s="29">
        <f t="shared" si="145"/>
        <v>0</v>
      </c>
      <c r="I344" s="29">
        <f t="shared" si="146"/>
        <v>0</v>
      </c>
      <c r="J344" s="29">
        <f t="shared" si="147"/>
        <v>0</v>
      </c>
      <c r="K344" s="29">
        <f t="shared" si="148"/>
        <v>0</v>
      </c>
      <c r="L344" s="29">
        <f t="shared" si="149"/>
        <v>0</v>
      </c>
      <c r="M344" s="29">
        <f t="shared" si="150"/>
        <v>0</v>
      </c>
      <c r="N344" s="29">
        <f t="shared" si="151"/>
        <v>0</v>
      </c>
      <c r="O344" s="29">
        <f t="shared" si="152"/>
        <v>0</v>
      </c>
      <c r="P344" s="29">
        <f t="shared" si="153"/>
        <v>0</v>
      </c>
      <c r="Q344" s="29">
        <f t="shared" si="154"/>
        <v>0</v>
      </c>
      <c r="R344" s="29">
        <f t="shared" si="155"/>
        <v>0</v>
      </c>
      <c r="S344" s="29">
        <f t="shared" si="156"/>
        <v>0</v>
      </c>
      <c r="T344" s="29">
        <f t="shared" si="157"/>
        <v>0</v>
      </c>
      <c r="U344" s="29">
        <f t="shared" si="158"/>
        <v>0</v>
      </c>
      <c r="V344" s="29">
        <f t="shared" si="159"/>
        <v>0</v>
      </c>
      <c r="W344" s="29"/>
      <c r="X344" s="29"/>
      <c r="Y344" s="29"/>
      <c r="Z344" s="29"/>
      <c r="AA344" s="29"/>
      <c r="AB344" s="29"/>
      <c r="AC344" s="29"/>
      <c r="AD344" s="29"/>
      <c r="AE344" s="29"/>
      <c r="AF344" s="29"/>
      <c r="AG344" s="29"/>
      <c r="AH344" s="29"/>
      <c r="AI344" s="29"/>
      <c r="AJ344" s="29"/>
      <c r="AK344" s="29"/>
      <c r="AL344" s="29">
        <f t="shared" si="139"/>
        <v>0</v>
      </c>
      <c r="AM344" s="29"/>
      <c r="AN344" s="29"/>
      <c r="AO344" s="29"/>
      <c r="AP344" s="29"/>
      <c r="AQ344" s="29"/>
      <c r="AR344" s="29"/>
      <c r="AS344" s="29"/>
      <c r="AT344" s="33"/>
      <c r="AU344" s="29"/>
      <c r="AV344" s="29"/>
      <c r="AW344" s="29"/>
      <c r="AX344" s="29"/>
      <c r="AY344" s="29"/>
      <c r="AZ344" s="29"/>
      <c r="BA344" s="29"/>
      <c r="BB344" s="29"/>
      <c r="BC344" s="30"/>
      <c r="BD344" s="30"/>
      <c r="BE344" s="29"/>
      <c r="BF344" s="29"/>
      <c r="BG344" s="29"/>
      <c r="BH344" s="29"/>
      <c r="BI344" s="29"/>
      <c r="BJ344" s="29"/>
      <c r="BK344" s="29"/>
      <c r="BL344" s="29"/>
      <c r="BM344" s="29"/>
      <c r="BN344" s="29"/>
      <c r="BO344" s="29"/>
      <c r="BP344" s="29"/>
      <c r="BQ344" s="29"/>
      <c r="BR344" s="29"/>
      <c r="BS344" s="29"/>
      <c r="BT344" s="29"/>
    </row>
    <row r="345" spans="1:72">
      <c r="A345" s="75">
        <f t="shared" si="137"/>
        <v>0</v>
      </c>
      <c r="B345" s="29">
        <f t="shared" si="140"/>
        <v>34</v>
      </c>
      <c r="C345" s="29">
        <f t="shared" si="138"/>
        <v>0</v>
      </c>
      <c r="D345" s="29">
        <f t="shared" si="141"/>
        <v>0</v>
      </c>
      <c r="E345" s="29">
        <f t="shared" si="142"/>
        <v>0</v>
      </c>
      <c r="F345" s="29">
        <f t="shared" si="143"/>
        <v>0</v>
      </c>
      <c r="G345" s="29">
        <f t="shared" si="144"/>
        <v>0</v>
      </c>
      <c r="H345" s="29">
        <f t="shared" si="145"/>
        <v>0</v>
      </c>
      <c r="I345" s="29">
        <f t="shared" si="146"/>
        <v>0</v>
      </c>
      <c r="J345" s="29">
        <f t="shared" si="147"/>
        <v>0</v>
      </c>
      <c r="K345" s="29">
        <f t="shared" si="148"/>
        <v>0</v>
      </c>
      <c r="L345" s="29">
        <f t="shared" si="149"/>
        <v>0</v>
      </c>
      <c r="M345" s="29">
        <f t="shared" si="150"/>
        <v>0</v>
      </c>
      <c r="N345" s="29">
        <f t="shared" si="151"/>
        <v>0</v>
      </c>
      <c r="O345" s="29">
        <f t="shared" si="152"/>
        <v>0</v>
      </c>
      <c r="P345" s="29">
        <f t="shared" si="153"/>
        <v>0</v>
      </c>
      <c r="Q345" s="29">
        <f t="shared" si="154"/>
        <v>0</v>
      </c>
      <c r="R345" s="29">
        <f t="shared" si="155"/>
        <v>0</v>
      </c>
      <c r="S345" s="29">
        <f t="shared" si="156"/>
        <v>0</v>
      </c>
      <c r="T345" s="29">
        <f t="shared" si="157"/>
        <v>0</v>
      </c>
      <c r="U345" s="29">
        <f t="shared" si="158"/>
        <v>0</v>
      </c>
      <c r="V345" s="29">
        <f t="shared" si="159"/>
        <v>0</v>
      </c>
      <c r="W345" s="29"/>
      <c r="X345" s="29"/>
      <c r="Y345" s="29"/>
      <c r="Z345" s="29"/>
      <c r="AA345" s="29"/>
      <c r="AB345" s="29"/>
      <c r="AC345" s="29"/>
      <c r="AD345" s="29"/>
      <c r="AE345" s="29"/>
      <c r="AF345" s="29"/>
      <c r="AG345" s="29"/>
      <c r="AH345" s="29"/>
      <c r="AI345" s="29"/>
      <c r="AJ345" s="29"/>
      <c r="AK345" s="29"/>
      <c r="AL345" s="29">
        <f t="shared" si="139"/>
        <v>0</v>
      </c>
      <c r="AM345" s="29"/>
      <c r="AN345" s="29"/>
      <c r="AO345" s="29"/>
      <c r="AP345" s="29"/>
      <c r="AQ345" s="29"/>
      <c r="AR345" s="29"/>
      <c r="AS345" s="29"/>
      <c r="AT345" s="33"/>
      <c r="AU345" s="29"/>
      <c r="AV345" s="29"/>
      <c r="AW345" s="29"/>
      <c r="AX345" s="29"/>
      <c r="AY345" s="29"/>
      <c r="AZ345" s="29"/>
      <c r="BA345" s="29"/>
      <c r="BB345" s="29"/>
      <c r="BC345" s="30"/>
      <c r="BD345" s="30"/>
      <c r="BE345" s="29"/>
      <c r="BF345" s="29"/>
      <c r="BG345" s="29"/>
      <c r="BH345" s="29"/>
      <c r="BI345" s="29"/>
      <c r="BJ345" s="29"/>
      <c r="BK345" s="29"/>
      <c r="BL345" s="29"/>
      <c r="BM345" s="29"/>
      <c r="BN345" s="29"/>
      <c r="BO345" s="29"/>
      <c r="BP345" s="29"/>
      <c r="BQ345" s="29"/>
      <c r="BR345" s="29"/>
      <c r="BS345" s="29"/>
      <c r="BT345" s="29"/>
    </row>
    <row r="346" spans="1:72">
      <c r="A346" s="75">
        <f t="shared" si="137"/>
        <v>0</v>
      </c>
      <c r="B346" s="29">
        <f t="shared" si="140"/>
        <v>35</v>
      </c>
      <c r="C346" s="29">
        <f t="shared" si="138"/>
        <v>0</v>
      </c>
      <c r="D346" s="29">
        <f t="shared" si="141"/>
        <v>0</v>
      </c>
      <c r="E346" s="29">
        <f t="shared" si="142"/>
        <v>0</v>
      </c>
      <c r="F346" s="29">
        <f t="shared" si="143"/>
        <v>0</v>
      </c>
      <c r="G346" s="29">
        <f t="shared" si="144"/>
        <v>0</v>
      </c>
      <c r="H346" s="29">
        <f t="shared" si="145"/>
        <v>0</v>
      </c>
      <c r="I346" s="29">
        <f t="shared" si="146"/>
        <v>0</v>
      </c>
      <c r="J346" s="29">
        <f t="shared" si="147"/>
        <v>0</v>
      </c>
      <c r="K346" s="29">
        <f t="shared" si="148"/>
        <v>0</v>
      </c>
      <c r="L346" s="29">
        <f t="shared" si="149"/>
        <v>0</v>
      </c>
      <c r="M346" s="29">
        <f t="shared" si="150"/>
        <v>0</v>
      </c>
      <c r="N346" s="29">
        <f t="shared" si="151"/>
        <v>0</v>
      </c>
      <c r="O346" s="29">
        <f t="shared" si="152"/>
        <v>0</v>
      </c>
      <c r="P346" s="29">
        <f t="shared" si="153"/>
        <v>0</v>
      </c>
      <c r="Q346" s="29">
        <f t="shared" si="154"/>
        <v>0</v>
      </c>
      <c r="R346" s="29">
        <f t="shared" si="155"/>
        <v>0</v>
      </c>
      <c r="S346" s="29">
        <f t="shared" si="156"/>
        <v>0</v>
      </c>
      <c r="T346" s="29">
        <f t="shared" si="157"/>
        <v>0</v>
      </c>
      <c r="U346" s="29">
        <f t="shared" si="158"/>
        <v>0</v>
      </c>
      <c r="V346" s="29">
        <f t="shared" si="159"/>
        <v>0</v>
      </c>
      <c r="W346" s="29"/>
      <c r="X346" s="29"/>
      <c r="Y346" s="29"/>
      <c r="Z346" s="29"/>
      <c r="AA346" s="29"/>
      <c r="AB346" s="29"/>
      <c r="AC346" s="29"/>
      <c r="AD346" s="29"/>
      <c r="AE346" s="29"/>
      <c r="AF346" s="29"/>
      <c r="AG346" s="29"/>
      <c r="AH346" s="29"/>
      <c r="AI346" s="29"/>
      <c r="AJ346" s="29"/>
      <c r="AK346" s="29"/>
      <c r="AL346" s="29">
        <f t="shared" si="139"/>
        <v>0</v>
      </c>
      <c r="AM346" s="29"/>
      <c r="AN346" s="29"/>
      <c r="AO346" s="29"/>
      <c r="AP346" s="29"/>
      <c r="AQ346" s="29"/>
      <c r="AR346" s="29"/>
      <c r="AS346" s="29"/>
      <c r="AT346" s="33"/>
      <c r="AU346" s="29"/>
      <c r="AV346" s="29"/>
      <c r="AW346" s="29"/>
      <c r="AX346" s="29"/>
      <c r="AY346" s="29"/>
      <c r="AZ346" s="29"/>
      <c r="BA346" s="29"/>
      <c r="BB346" s="29"/>
      <c r="BC346" s="30"/>
      <c r="BD346" s="30"/>
      <c r="BE346" s="29"/>
      <c r="BF346" s="29"/>
      <c r="BG346" s="29"/>
      <c r="BH346" s="29"/>
      <c r="BI346" s="29"/>
      <c r="BJ346" s="29"/>
      <c r="BK346" s="29"/>
      <c r="BL346" s="29"/>
      <c r="BM346" s="29"/>
      <c r="BN346" s="29"/>
      <c r="BO346" s="29"/>
      <c r="BP346" s="29"/>
      <c r="BQ346" s="29"/>
      <c r="BR346" s="29"/>
      <c r="BS346" s="29"/>
      <c r="BT346" s="29"/>
    </row>
    <row r="347" spans="1:72">
      <c r="A347" s="75">
        <f t="shared" si="137"/>
        <v>0</v>
      </c>
      <c r="B347" s="29">
        <v>36</v>
      </c>
      <c r="C347" s="29">
        <f t="shared" si="138"/>
        <v>0</v>
      </c>
      <c r="D347" s="29">
        <f t="shared" si="141"/>
        <v>0</v>
      </c>
      <c r="E347" s="29">
        <f t="shared" si="142"/>
        <v>0</v>
      </c>
      <c r="F347" s="29">
        <f t="shared" ref="F347:F378" si="160">$F$310*$A344</f>
        <v>0</v>
      </c>
      <c r="G347" s="29">
        <f t="shared" si="144"/>
        <v>0</v>
      </c>
      <c r="H347" s="29">
        <f t="shared" si="145"/>
        <v>0</v>
      </c>
      <c r="I347" s="29">
        <f t="shared" si="146"/>
        <v>0</v>
      </c>
      <c r="J347" s="29">
        <f t="shared" si="147"/>
        <v>0</v>
      </c>
      <c r="K347" s="29">
        <f t="shared" si="148"/>
        <v>0</v>
      </c>
      <c r="L347" s="29">
        <f t="shared" si="149"/>
        <v>0</v>
      </c>
      <c r="M347" s="29">
        <f t="shared" si="150"/>
        <v>0</v>
      </c>
      <c r="N347" s="29">
        <f t="shared" si="151"/>
        <v>0</v>
      </c>
      <c r="O347" s="29">
        <f t="shared" si="152"/>
        <v>0</v>
      </c>
      <c r="P347" s="29">
        <f t="shared" si="153"/>
        <v>0</v>
      </c>
      <c r="Q347" s="29">
        <f t="shared" si="154"/>
        <v>0</v>
      </c>
      <c r="R347" s="29">
        <f t="shared" si="155"/>
        <v>0</v>
      </c>
      <c r="S347" s="29">
        <f t="shared" si="156"/>
        <v>0</v>
      </c>
      <c r="T347" s="29">
        <f t="shared" si="157"/>
        <v>0</v>
      </c>
      <c r="U347" s="29">
        <f t="shared" si="158"/>
        <v>0</v>
      </c>
      <c r="V347" s="29">
        <f t="shared" si="159"/>
        <v>0</v>
      </c>
      <c r="W347" s="29"/>
      <c r="X347" s="29"/>
      <c r="Y347" s="29"/>
      <c r="Z347" s="29"/>
      <c r="AA347" s="29"/>
      <c r="AB347" s="29"/>
      <c r="AC347" s="29"/>
      <c r="AD347" s="29"/>
      <c r="AE347" s="29"/>
      <c r="AF347" s="29"/>
      <c r="AG347" s="29"/>
      <c r="AH347" s="29"/>
      <c r="AI347" s="29"/>
      <c r="AJ347" s="29"/>
      <c r="AK347" s="29"/>
      <c r="AL347" s="29">
        <f t="shared" si="139"/>
        <v>0</v>
      </c>
      <c r="AM347" s="29"/>
      <c r="AN347" s="29"/>
      <c r="AO347" s="29"/>
      <c r="AP347" s="29"/>
      <c r="AQ347" s="29"/>
      <c r="AR347" s="29"/>
      <c r="AS347" s="29"/>
      <c r="AT347" s="33"/>
      <c r="AU347" s="29"/>
      <c r="AV347" s="29"/>
      <c r="AW347" s="29"/>
      <c r="AX347" s="29"/>
      <c r="AY347" s="29"/>
      <c r="AZ347" s="29"/>
      <c r="BA347" s="29"/>
      <c r="BB347" s="29"/>
      <c r="BC347" s="30"/>
      <c r="BD347" s="30"/>
      <c r="BE347" s="29"/>
      <c r="BF347" s="29"/>
      <c r="BG347" s="29"/>
      <c r="BH347" s="29"/>
      <c r="BI347" s="29"/>
      <c r="BJ347" s="29"/>
      <c r="BK347" s="29"/>
      <c r="BL347" s="29"/>
      <c r="BM347" s="29"/>
      <c r="BN347" s="29"/>
      <c r="BO347" s="29"/>
      <c r="BP347" s="29"/>
      <c r="BQ347" s="29"/>
      <c r="BR347" s="29"/>
      <c r="BS347" s="29"/>
      <c r="BT347" s="29"/>
    </row>
    <row r="348" spans="1:72">
      <c r="A348" s="75">
        <f t="shared" si="137"/>
        <v>0</v>
      </c>
      <c r="B348" s="29">
        <v>37</v>
      </c>
      <c r="C348" s="29">
        <f t="shared" si="138"/>
        <v>0</v>
      </c>
      <c r="D348" s="29">
        <f t="shared" si="141"/>
        <v>0</v>
      </c>
      <c r="E348" s="29">
        <f t="shared" si="142"/>
        <v>0</v>
      </c>
      <c r="F348" s="29">
        <f t="shared" si="160"/>
        <v>0</v>
      </c>
      <c r="G348" s="29">
        <f t="shared" si="144"/>
        <v>0</v>
      </c>
      <c r="H348" s="29">
        <f t="shared" si="145"/>
        <v>0</v>
      </c>
      <c r="I348" s="29">
        <f t="shared" si="146"/>
        <v>0</v>
      </c>
      <c r="J348" s="29">
        <f t="shared" si="147"/>
        <v>0</v>
      </c>
      <c r="K348" s="29">
        <f t="shared" si="148"/>
        <v>0</v>
      </c>
      <c r="L348" s="29">
        <f t="shared" si="149"/>
        <v>0</v>
      </c>
      <c r="M348" s="29">
        <f t="shared" si="150"/>
        <v>0</v>
      </c>
      <c r="N348" s="29">
        <f t="shared" si="151"/>
        <v>0</v>
      </c>
      <c r="O348" s="29">
        <f t="shared" si="152"/>
        <v>0</v>
      </c>
      <c r="P348" s="29">
        <f t="shared" si="153"/>
        <v>0</v>
      </c>
      <c r="Q348" s="29">
        <f t="shared" si="154"/>
        <v>0</v>
      </c>
      <c r="R348" s="29">
        <f t="shared" si="155"/>
        <v>0</v>
      </c>
      <c r="S348" s="29">
        <f t="shared" si="156"/>
        <v>0</v>
      </c>
      <c r="T348" s="29">
        <f t="shared" si="157"/>
        <v>0</v>
      </c>
      <c r="U348" s="29">
        <f t="shared" si="158"/>
        <v>0</v>
      </c>
      <c r="V348" s="29">
        <f t="shared" si="159"/>
        <v>0</v>
      </c>
      <c r="W348" s="29"/>
      <c r="X348" s="29"/>
      <c r="Y348" s="29"/>
      <c r="Z348" s="29"/>
      <c r="AA348" s="29"/>
      <c r="AB348" s="29"/>
      <c r="AC348" s="29"/>
      <c r="AD348" s="29"/>
      <c r="AE348" s="29"/>
      <c r="AF348" s="29"/>
      <c r="AG348" s="29"/>
      <c r="AH348" s="29"/>
      <c r="AI348" s="29"/>
      <c r="AJ348" s="29"/>
      <c r="AK348" s="29"/>
      <c r="AL348" s="29">
        <f t="shared" si="139"/>
        <v>0</v>
      </c>
      <c r="AM348" s="29"/>
      <c r="AN348" s="29"/>
      <c r="AO348" s="29"/>
      <c r="AP348" s="29"/>
      <c r="AQ348" s="29"/>
      <c r="AR348" s="29"/>
      <c r="AS348" s="29"/>
      <c r="AT348" s="33"/>
      <c r="AU348" s="29"/>
      <c r="AV348" s="29"/>
      <c r="AW348" s="29"/>
      <c r="AX348" s="29"/>
      <c r="AY348" s="29"/>
      <c r="AZ348" s="29"/>
      <c r="BA348" s="29"/>
      <c r="BB348" s="29"/>
      <c r="BC348" s="30"/>
      <c r="BD348" s="30"/>
      <c r="BE348" s="29"/>
      <c r="BF348" s="29"/>
      <c r="BG348" s="29"/>
      <c r="BH348" s="29"/>
      <c r="BI348" s="29"/>
      <c r="BJ348" s="29"/>
      <c r="BK348" s="29"/>
      <c r="BL348" s="29"/>
      <c r="BM348" s="29"/>
      <c r="BN348" s="29"/>
      <c r="BO348" s="29"/>
      <c r="BP348" s="29"/>
      <c r="BQ348" s="29"/>
      <c r="BR348" s="29"/>
      <c r="BS348" s="29"/>
      <c r="BT348" s="29"/>
    </row>
    <row r="349" spans="1:72">
      <c r="A349" s="75">
        <f t="shared" si="137"/>
        <v>0</v>
      </c>
      <c r="B349" s="29">
        <v>38</v>
      </c>
      <c r="C349" s="29">
        <f t="shared" si="138"/>
        <v>0</v>
      </c>
      <c r="D349" s="29">
        <f t="shared" si="141"/>
        <v>0</v>
      </c>
      <c r="E349" s="29">
        <f t="shared" si="142"/>
        <v>0</v>
      </c>
      <c r="F349" s="29">
        <f t="shared" si="160"/>
        <v>0</v>
      </c>
      <c r="G349" s="29">
        <f t="shared" si="144"/>
        <v>0</v>
      </c>
      <c r="H349" s="29">
        <f t="shared" si="145"/>
        <v>0</v>
      </c>
      <c r="I349" s="29">
        <f t="shared" si="146"/>
        <v>0</v>
      </c>
      <c r="J349" s="29">
        <f t="shared" si="147"/>
        <v>0</v>
      </c>
      <c r="K349" s="29">
        <f t="shared" si="148"/>
        <v>0</v>
      </c>
      <c r="L349" s="29">
        <f t="shared" si="149"/>
        <v>0</v>
      </c>
      <c r="M349" s="29">
        <f t="shared" si="150"/>
        <v>0</v>
      </c>
      <c r="N349" s="29">
        <f t="shared" si="151"/>
        <v>0</v>
      </c>
      <c r="O349" s="29">
        <f t="shared" si="152"/>
        <v>0</v>
      </c>
      <c r="P349" s="29">
        <f t="shared" si="153"/>
        <v>0</v>
      </c>
      <c r="Q349" s="29">
        <f t="shared" si="154"/>
        <v>0</v>
      </c>
      <c r="R349" s="29">
        <f t="shared" si="155"/>
        <v>0</v>
      </c>
      <c r="S349" s="29">
        <f t="shared" si="156"/>
        <v>0</v>
      </c>
      <c r="T349" s="29">
        <f t="shared" si="157"/>
        <v>0</v>
      </c>
      <c r="U349" s="29">
        <f t="shared" si="158"/>
        <v>0</v>
      </c>
      <c r="V349" s="29">
        <f t="shared" si="159"/>
        <v>0</v>
      </c>
      <c r="W349" s="29"/>
      <c r="X349" s="29"/>
      <c r="Y349" s="29"/>
      <c r="Z349" s="29"/>
      <c r="AA349" s="29"/>
      <c r="AB349" s="29"/>
      <c r="AC349" s="29"/>
      <c r="AD349" s="29"/>
      <c r="AE349" s="29"/>
      <c r="AF349" s="29"/>
      <c r="AG349" s="29"/>
      <c r="AH349" s="29"/>
      <c r="AI349" s="29"/>
      <c r="AJ349" s="29"/>
      <c r="AK349" s="29"/>
      <c r="AL349" s="29">
        <f t="shared" si="139"/>
        <v>0</v>
      </c>
      <c r="AM349" s="29"/>
      <c r="AN349" s="29"/>
      <c r="AO349" s="29"/>
      <c r="AP349" s="29"/>
      <c r="AQ349" s="29"/>
      <c r="AR349" s="29"/>
      <c r="AS349" s="29"/>
      <c r="AT349" s="33"/>
      <c r="AU349" s="29"/>
      <c r="AV349" s="29"/>
      <c r="AW349" s="29"/>
      <c r="AX349" s="29"/>
      <c r="AY349" s="29"/>
      <c r="AZ349" s="29"/>
      <c r="BA349" s="29"/>
      <c r="BB349" s="29"/>
      <c r="BC349" s="30"/>
      <c r="BD349" s="30"/>
      <c r="BE349" s="29"/>
      <c r="BF349" s="29"/>
      <c r="BG349" s="29"/>
      <c r="BH349" s="29"/>
      <c r="BI349" s="29"/>
      <c r="BJ349" s="29"/>
      <c r="BK349" s="29"/>
      <c r="BL349" s="29"/>
      <c r="BM349" s="29"/>
      <c r="BN349" s="29"/>
      <c r="BO349" s="29"/>
      <c r="BP349" s="29"/>
      <c r="BQ349" s="29"/>
      <c r="BR349" s="29"/>
      <c r="BS349" s="29"/>
      <c r="BT349" s="29"/>
    </row>
    <row r="350" spans="1:72">
      <c r="A350" s="75">
        <f t="shared" si="137"/>
        <v>0</v>
      </c>
      <c r="B350" s="29">
        <v>39</v>
      </c>
      <c r="C350" s="29">
        <f t="shared" si="138"/>
        <v>0</v>
      </c>
      <c r="D350" s="29">
        <f t="shared" si="141"/>
        <v>0</v>
      </c>
      <c r="E350" s="29">
        <f t="shared" si="142"/>
        <v>0</v>
      </c>
      <c r="F350" s="29">
        <f t="shared" si="160"/>
        <v>0</v>
      </c>
      <c r="G350" s="29">
        <f t="shared" si="144"/>
        <v>0</v>
      </c>
      <c r="H350" s="29">
        <f t="shared" si="145"/>
        <v>0</v>
      </c>
      <c r="I350" s="29">
        <f t="shared" si="146"/>
        <v>0</v>
      </c>
      <c r="J350" s="29">
        <f t="shared" si="147"/>
        <v>0</v>
      </c>
      <c r="K350" s="29">
        <f t="shared" si="148"/>
        <v>0</v>
      </c>
      <c r="L350" s="29">
        <f t="shared" si="149"/>
        <v>0</v>
      </c>
      <c r="M350" s="29">
        <f t="shared" si="150"/>
        <v>0</v>
      </c>
      <c r="N350" s="29">
        <f t="shared" si="151"/>
        <v>0</v>
      </c>
      <c r="O350" s="29">
        <f t="shared" si="152"/>
        <v>0</v>
      </c>
      <c r="P350" s="29">
        <f t="shared" si="153"/>
        <v>0</v>
      </c>
      <c r="Q350" s="29">
        <f t="shared" si="154"/>
        <v>0</v>
      </c>
      <c r="R350" s="29">
        <f t="shared" si="155"/>
        <v>0</v>
      </c>
      <c r="S350" s="29">
        <f t="shared" si="156"/>
        <v>0</v>
      </c>
      <c r="T350" s="29">
        <f t="shared" si="157"/>
        <v>0</v>
      </c>
      <c r="U350" s="29">
        <f t="shared" si="158"/>
        <v>0</v>
      </c>
      <c r="V350" s="29">
        <f t="shared" si="159"/>
        <v>0</v>
      </c>
      <c r="W350" s="29"/>
      <c r="X350" s="29"/>
      <c r="Y350" s="29"/>
      <c r="Z350" s="29"/>
      <c r="AA350" s="29"/>
      <c r="AB350" s="29"/>
      <c r="AC350" s="29"/>
      <c r="AD350" s="29"/>
      <c r="AE350" s="29"/>
      <c r="AF350" s="29"/>
      <c r="AG350" s="29"/>
      <c r="AH350" s="29"/>
      <c r="AI350" s="29"/>
      <c r="AJ350" s="29"/>
      <c r="AK350" s="29"/>
      <c r="AL350" s="29">
        <f t="shared" si="139"/>
        <v>0</v>
      </c>
      <c r="AM350" s="29"/>
      <c r="AN350" s="29"/>
      <c r="AO350" s="29"/>
      <c r="AP350" s="29"/>
      <c r="AQ350" s="29"/>
      <c r="AR350" s="29"/>
      <c r="AS350" s="29"/>
      <c r="AT350" s="33"/>
      <c r="AU350" s="29"/>
      <c r="AV350" s="29"/>
      <c r="AW350" s="29"/>
      <c r="AX350" s="29"/>
      <c r="AY350" s="29"/>
      <c r="AZ350" s="29"/>
      <c r="BA350" s="29"/>
      <c r="BB350" s="29"/>
      <c r="BC350" s="30"/>
      <c r="BD350" s="30"/>
      <c r="BE350" s="29"/>
      <c r="BF350" s="29"/>
      <c r="BG350" s="29"/>
      <c r="BH350" s="29"/>
      <c r="BI350" s="29"/>
      <c r="BJ350" s="29"/>
      <c r="BK350" s="29"/>
      <c r="BL350" s="29"/>
      <c r="BM350" s="29"/>
      <c r="BN350" s="29"/>
      <c r="BO350" s="29"/>
      <c r="BP350" s="29"/>
      <c r="BQ350" s="29"/>
      <c r="BR350" s="29"/>
      <c r="BS350" s="29"/>
      <c r="BT350" s="29"/>
    </row>
    <row r="351" spans="1:72">
      <c r="A351" s="75">
        <f t="shared" si="137"/>
        <v>0</v>
      </c>
      <c r="B351" s="29">
        <v>40</v>
      </c>
      <c r="C351" s="29">
        <f t="shared" si="138"/>
        <v>0</v>
      </c>
      <c r="D351" s="29">
        <f t="shared" si="141"/>
        <v>0</v>
      </c>
      <c r="E351" s="29">
        <f t="shared" si="142"/>
        <v>0</v>
      </c>
      <c r="F351" s="29">
        <f t="shared" si="160"/>
        <v>0</v>
      </c>
      <c r="G351" s="29">
        <f t="shared" si="144"/>
        <v>0</v>
      </c>
      <c r="H351" s="29">
        <f t="shared" si="145"/>
        <v>0</v>
      </c>
      <c r="I351" s="29">
        <f t="shared" si="146"/>
        <v>0</v>
      </c>
      <c r="J351" s="29">
        <f t="shared" si="147"/>
        <v>0</v>
      </c>
      <c r="K351" s="29">
        <f t="shared" si="148"/>
        <v>0</v>
      </c>
      <c r="L351" s="29">
        <f t="shared" si="149"/>
        <v>0</v>
      </c>
      <c r="M351" s="29">
        <f t="shared" si="150"/>
        <v>0</v>
      </c>
      <c r="N351" s="29">
        <f t="shared" si="151"/>
        <v>0</v>
      </c>
      <c r="O351" s="29">
        <f t="shared" si="152"/>
        <v>0</v>
      </c>
      <c r="P351" s="29">
        <f t="shared" si="153"/>
        <v>0</v>
      </c>
      <c r="Q351" s="29">
        <f t="shared" si="154"/>
        <v>0</v>
      </c>
      <c r="R351" s="29">
        <f t="shared" si="155"/>
        <v>0</v>
      </c>
      <c r="S351" s="29">
        <f t="shared" si="156"/>
        <v>0</v>
      </c>
      <c r="T351" s="29">
        <f t="shared" si="157"/>
        <v>0</v>
      </c>
      <c r="U351" s="29">
        <f t="shared" si="158"/>
        <v>0</v>
      </c>
      <c r="V351" s="29">
        <f t="shared" si="159"/>
        <v>0</v>
      </c>
      <c r="W351" s="29"/>
      <c r="X351" s="29"/>
      <c r="Y351" s="29"/>
      <c r="Z351" s="29"/>
      <c r="AA351" s="29"/>
      <c r="AB351" s="29"/>
      <c r="AC351" s="29"/>
      <c r="AD351" s="29"/>
      <c r="AE351" s="29"/>
      <c r="AF351" s="29"/>
      <c r="AG351" s="29"/>
      <c r="AH351" s="29"/>
      <c r="AI351" s="29"/>
      <c r="AJ351" s="29"/>
      <c r="AK351" s="29"/>
      <c r="AL351" s="29">
        <f t="shared" si="139"/>
        <v>0</v>
      </c>
      <c r="AM351" s="29"/>
      <c r="AN351" s="29"/>
      <c r="AO351" s="29"/>
      <c r="AP351" s="29"/>
      <c r="AQ351" s="29"/>
      <c r="AR351" s="29"/>
      <c r="AS351" s="29"/>
      <c r="AT351" s="33"/>
      <c r="AU351" s="29"/>
      <c r="AV351" s="29"/>
      <c r="AW351" s="29"/>
      <c r="AX351" s="29"/>
      <c r="AY351" s="29"/>
      <c r="AZ351" s="29"/>
      <c r="BA351" s="29"/>
      <c r="BB351" s="29"/>
      <c r="BC351" s="30"/>
      <c r="BD351" s="30"/>
      <c r="BE351" s="29"/>
      <c r="BF351" s="29"/>
      <c r="BG351" s="29"/>
      <c r="BH351" s="29"/>
      <c r="BI351" s="29"/>
      <c r="BJ351" s="29"/>
      <c r="BK351" s="29"/>
      <c r="BL351" s="29"/>
      <c r="BM351" s="29"/>
      <c r="BN351" s="29"/>
      <c r="BO351" s="29"/>
      <c r="BP351" s="29"/>
      <c r="BQ351" s="29"/>
      <c r="BR351" s="29"/>
      <c r="BS351" s="29"/>
      <c r="BT351" s="29"/>
    </row>
    <row r="352" spans="1:72">
      <c r="A352" s="75">
        <f t="shared" si="137"/>
        <v>0</v>
      </c>
      <c r="B352" s="29">
        <v>41</v>
      </c>
      <c r="C352" s="29">
        <f t="shared" si="138"/>
        <v>0</v>
      </c>
      <c r="D352" s="29">
        <f t="shared" si="141"/>
        <v>0</v>
      </c>
      <c r="E352" s="29">
        <f t="shared" si="142"/>
        <v>0</v>
      </c>
      <c r="F352" s="29">
        <f t="shared" si="160"/>
        <v>0</v>
      </c>
      <c r="G352" s="29">
        <f t="shared" si="144"/>
        <v>0</v>
      </c>
      <c r="H352" s="29">
        <f t="shared" si="145"/>
        <v>0</v>
      </c>
      <c r="I352" s="29">
        <f t="shared" si="146"/>
        <v>0</v>
      </c>
      <c r="J352" s="29">
        <f t="shared" si="147"/>
        <v>0</v>
      </c>
      <c r="K352" s="29">
        <f t="shared" si="148"/>
        <v>0</v>
      </c>
      <c r="L352" s="29">
        <f t="shared" si="149"/>
        <v>0</v>
      </c>
      <c r="M352" s="29">
        <f t="shared" si="150"/>
        <v>0</v>
      </c>
      <c r="N352" s="29">
        <f t="shared" si="151"/>
        <v>0</v>
      </c>
      <c r="O352" s="29">
        <f t="shared" si="152"/>
        <v>0</v>
      </c>
      <c r="P352" s="29">
        <f t="shared" si="153"/>
        <v>0</v>
      </c>
      <c r="Q352" s="29">
        <f t="shared" si="154"/>
        <v>0</v>
      </c>
      <c r="R352" s="29">
        <f t="shared" si="155"/>
        <v>0</v>
      </c>
      <c r="S352" s="29">
        <f t="shared" si="156"/>
        <v>0</v>
      </c>
      <c r="T352" s="29">
        <f t="shared" si="157"/>
        <v>0</v>
      </c>
      <c r="U352" s="29">
        <f t="shared" si="158"/>
        <v>0</v>
      </c>
      <c r="V352" s="29">
        <f t="shared" si="159"/>
        <v>0</v>
      </c>
      <c r="W352" s="29"/>
      <c r="X352" s="29"/>
      <c r="Y352" s="29"/>
      <c r="Z352" s="29"/>
      <c r="AA352" s="29"/>
      <c r="AB352" s="29"/>
      <c r="AC352" s="29"/>
      <c r="AD352" s="29"/>
      <c r="AE352" s="29"/>
      <c r="AF352" s="29"/>
      <c r="AG352" s="29"/>
      <c r="AH352" s="29"/>
      <c r="AI352" s="29"/>
      <c r="AJ352" s="29"/>
      <c r="AK352" s="29"/>
      <c r="AL352" s="29">
        <f t="shared" si="139"/>
        <v>0</v>
      </c>
      <c r="AM352" s="29"/>
      <c r="AN352" s="29"/>
      <c r="AO352" s="29"/>
      <c r="AP352" s="29"/>
      <c r="AQ352" s="29"/>
      <c r="AR352" s="29"/>
      <c r="AS352" s="29"/>
      <c r="AT352" s="33"/>
      <c r="AU352" s="29"/>
      <c r="AV352" s="29"/>
      <c r="AW352" s="29"/>
      <c r="AX352" s="29"/>
      <c r="AY352" s="29"/>
      <c r="AZ352" s="29"/>
      <c r="BA352" s="29"/>
      <c r="BB352" s="29"/>
      <c r="BC352" s="30"/>
      <c r="BD352" s="30"/>
      <c r="BE352" s="29"/>
      <c r="BF352" s="29"/>
      <c r="BG352" s="29"/>
      <c r="BH352" s="29"/>
      <c r="BI352" s="29"/>
      <c r="BJ352" s="29"/>
      <c r="BK352" s="29"/>
      <c r="BL352" s="29"/>
      <c r="BM352" s="29"/>
      <c r="BN352" s="29"/>
      <c r="BO352" s="29"/>
      <c r="BP352" s="29"/>
      <c r="BQ352" s="29"/>
      <c r="BR352" s="29"/>
      <c r="BS352" s="29"/>
      <c r="BT352" s="29"/>
    </row>
    <row r="353" spans="1:72">
      <c r="A353" s="75">
        <f t="shared" si="137"/>
        <v>0</v>
      </c>
      <c r="B353" s="29">
        <v>42</v>
      </c>
      <c r="C353" s="29">
        <f t="shared" si="138"/>
        <v>0</v>
      </c>
      <c r="D353" s="29">
        <f t="shared" si="141"/>
        <v>0</v>
      </c>
      <c r="E353" s="29">
        <f t="shared" si="142"/>
        <v>0</v>
      </c>
      <c r="F353" s="29">
        <f t="shared" si="160"/>
        <v>0</v>
      </c>
      <c r="G353" s="29">
        <f t="shared" si="144"/>
        <v>0</v>
      </c>
      <c r="H353" s="29">
        <f t="shared" si="145"/>
        <v>0</v>
      </c>
      <c r="I353" s="29">
        <f t="shared" si="146"/>
        <v>0</v>
      </c>
      <c r="J353" s="29">
        <f t="shared" si="147"/>
        <v>0</v>
      </c>
      <c r="K353" s="29">
        <f t="shared" si="148"/>
        <v>0</v>
      </c>
      <c r="L353" s="29">
        <f t="shared" si="149"/>
        <v>0</v>
      </c>
      <c r="M353" s="29">
        <f t="shared" si="150"/>
        <v>0</v>
      </c>
      <c r="N353" s="29">
        <f t="shared" si="151"/>
        <v>0</v>
      </c>
      <c r="O353" s="29">
        <f t="shared" si="152"/>
        <v>0</v>
      </c>
      <c r="P353" s="29">
        <f t="shared" si="153"/>
        <v>0</v>
      </c>
      <c r="Q353" s="29">
        <f t="shared" si="154"/>
        <v>0</v>
      </c>
      <c r="R353" s="29">
        <f t="shared" si="155"/>
        <v>0</v>
      </c>
      <c r="S353" s="29">
        <f t="shared" si="156"/>
        <v>0</v>
      </c>
      <c r="T353" s="29">
        <f t="shared" si="157"/>
        <v>0</v>
      </c>
      <c r="U353" s="29">
        <f t="shared" si="158"/>
        <v>0</v>
      </c>
      <c r="V353" s="29">
        <f t="shared" si="159"/>
        <v>0</v>
      </c>
      <c r="W353" s="29"/>
      <c r="X353" s="29"/>
      <c r="Y353" s="29"/>
      <c r="Z353" s="29"/>
      <c r="AA353" s="29"/>
      <c r="AB353" s="29"/>
      <c r="AC353" s="29"/>
      <c r="AD353" s="29"/>
      <c r="AE353" s="29"/>
      <c r="AF353" s="29"/>
      <c r="AG353" s="29"/>
      <c r="AH353" s="29"/>
      <c r="AI353" s="29"/>
      <c r="AJ353" s="29"/>
      <c r="AK353" s="29"/>
      <c r="AL353" s="29">
        <f t="shared" si="139"/>
        <v>0</v>
      </c>
      <c r="AM353" s="29"/>
      <c r="AN353" s="29"/>
      <c r="AO353" s="29"/>
      <c r="AP353" s="29"/>
      <c r="AQ353" s="29"/>
      <c r="AR353" s="29"/>
      <c r="AS353" s="29"/>
      <c r="AT353" s="33"/>
      <c r="AU353" s="29"/>
      <c r="AV353" s="29"/>
      <c r="AW353" s="29"/>
      <c r="AX353" s="29"/>
      <c r="AY353" s="29"/>
      <c r="AZ353" s="29"/>
      <c r="BA353" s="29"/>
      <c r="BB353" s="29"/>
      <c r="BC353" s="30"/>
      <c r="BD353" s="30"/>
      <c r="BE353" s="29"/>
      <c r="BF353" s="29"/>
      <c r="BG353" s="29"/>
      <c r="BH353" s="29"/>
      <c r="BI353" s="29"/>
      <c r="BJ353" s="29"/>
      <c r="BK353" s="29"/>
      <c r="BL353" s="29"/>
      <c r="BM353" s="29"/>
      <c r="BN353" s="29"/>
      <c r="BO353" s="29"/>
      <c r="BP353" s="29"/>
      <c r="BQ353" s="29"/>
      <c r="BR353" s="29"/>
      <c r="BS353" s="29"/>
      <c r="BT353" s="29"/>
    </row>
    <row r="354" spans="1:72">
      <c r="A354" s="75">
        <f t="shared" si="137"/>
        <v>0</v>
      </c>
      <c r="B354" s="29">
        <v>43</v>
      </c>
      <c r="C354" s="29">
        <f t="shared" si="138"/>
        <v>0</v>
      </c>
      <c r="D354" s="29">
        <f t="shared" si="141"/>
        <v>0</v>
      </c>
      <c r="E354" s="29">
        <f t="shared" si="142"/>
        <v>0</v>
      </c>
      <c r="F354" s="29">
        <f t="shared" si="160"/>
        <v>0</v>
      </c>
      <c r="G354" s="29">
        <f t="shared" si="144"/>
        <v>0</v>
      </c>
      <c r="H354" s="29">
        <f t="shared" si="145"/>
        <v>0</v>
      </c>
      <c r="I354" s="29">
        <f t="shared" si="146"/>
        <v>0</v>
      </c>
      <c r="J354" s="29">
        <f t="shared" si="147"/>
        <v>0</v>
      </c>
      <c r="K354" s="29">
        <f t="shared" si="148"/>
        <v>0</v>
      </c>
      <c r="L354" s="29">
        <f t="shared" si="149"/>
        <v>0</v>
      </c>
      <c r="M354" s="29">
        <f t="shared" si="150"/>
        <v>0</v>
      </c>
      <c r="N354" s="29">
        <f t="shared" si="151"/>
        <v>0</v>
      </c>
      <c r="O354" s="29">
        <f t="shared" si="152"/>
        <v>0</v>
      </c>
      <c r="P354" s="29">
        <f t="shared" si="153"/>
        <v>0</v>
      </c>
      <c r="Q354" s="29">
        <f t="shared" si="154"/>
        <v>0</v>
      </c>
      <c r="R354" s="29">
        <f t="shared" si="155"/>
        <v>0</v>
      </c>
      <c r="S354" s="29">
        <f t="shared" si="156"/>
        <v>0</v>
      </c>
      <c r="T354" s="29">
        <f t="shared" si="157"/>
        <v>0</v>
      </c>
      <c r="U354" s="29">
        <f t="shared" si="158"/>
        <v>0</v>
      </c>
      <c r="V354" s="29">
        <f t="shared" si="159"/>
        <v>0</v>
      </c>
      <c r="W354" s="29"/>
      <c r="X354" s="29"/>
      <c r="Y354" s="29"/>
      <c r="Z354" s="29"/>
      <c r="AA354" s="29"/>
      <c r="AB354" s="29"/>
      <c r="AC354" s="29"/>
      <c r="AD354" s="29"/>
      <c r="AE354" s="29"/>
      <c r="AF354" s="29"/>
      <c r="AG354" s="29"/>
      <c r="AH354" s="29"/>
      <c r="AI354" s="29"/>
      <c r="AJ354" s="29"/>
      <c r="AK354" s="29"/>
      <c r="AL354" s="29">
        <f t="shared" si="139"/>
        <v>0</v>
      </c>
      <c r="AM354" s="29"/>
      <c r="AN354" s="29"/>
      <c r="AO354" s="29"/>
      <c r="AP354" s="29"/>
      <c r="AQ354" s="29"/>
      <c r="AR354" s="29"/>
      <c r="AS354" s="29"/>
      <c r="AT354" s="33"/>
      <c r="AU354" s="29"/>
      <c r="AV354" s="29"/>
      <c r="AW354" s="29"/>
      <c r="AX354" s="29"/>
      <c r="AY354" s="29"/>
      <c r="AZ354" s="29"/>
      <c r="BA354" s="29"/>
      <c r="BB354" s="29"/>
      <c r="BC354" s="30"/>
      <c r="BD354" s="30"/>
      <c r="BE354" s="29"/>
      <c r="BF354" s="29"/>
      <c r="BG354" s="29"/>
      <c r="BH354" s="29"/>
      <c r="BI354" s="29"/>
      <c r="BJ354" s="29"/>
      <c r="BK354" s="29"/>
      <c r="BL354" s="29"/>
      <c r="BM354" s="29"/>
      <c r="BN354" s="29"/>
      <c r="BO354" s="29"/>
      <c r="BP354" s="29"/>
      <c r="BQ354" s="29"/>
      <c r="BR354" s="29"/>
      <c r="BS354" s="29"/>
      <c r="BT354" s="29"/>
    </row>
    <row r="355" spans="1:72">
      <c r="A355" s="75">
        <f t="shared" si="137"/>
        <v>0</v>
      </c>
      <c r="B355" s="29">
        <v>44</v>
      </c>
      <c r="C355" s="29">
        <f t="shared" si="138"/>
        <v>0</v>
      </c>
      <c r="D355" s="29">
        <f t="shared" si="141"/>
        <v>0</v>
      </c>
      <c r="E355" s="29">
        <f t="shared" si="142"/>
        <v>0</v>
      </c>
      <c r="F355" s="29">
        <f t="shared" si="160"/>
        <v>0</v>
      </c>
      <c r="G355" s="29">
        <f t="shared" si="144"/>
        <v>0</v>
      </c>
      <c r="H355" s="29">
        <f t="shared" si="145"/>
        <v>0</v>
      </c>
      <c r="I355" s="29">
        <f t="shared" si="146"/>
        <v>0</v>
      </c>
      <c r="J355" s="29">
        <f t="shared" si="147"/>
        <v>0</v>
      </c>
      <c r="K355" s="29">
        <f t="shared" si="148"/>
        <v>0</v>
      </c>
      <c r="L355" s="29">
        <f t="shared" si="149"/>
        <v>0</v>
      </c>
      <c r="M355" s="29">
        <f t="shared" si="150"/>
        <v>0</v>
      </c>
      <c r="N355" s="29">
        <f t="shared" si="151"/>
        <v>0</v>
      </c>
      <c r="O355" s="29">
        <f t="shared" si="152"/>
        <v>0</v>
      </c>
      <c r="P355" s="29">
        <f t="shared" si="153"/>
        <v>0</v>
      </c>
      <c r="Q355" s="29">
        <f t="shared" si="154"/>
        <v>0</v>
      </c>
      <c r="R355" s="29">
        <f t="shared" si="155"/>
        <v>0</v>
      </c>
      <c r="S355" s="29">
        <f t="shared" si="156"/>
        <v>0</v>
      </c>
      <c r="T355" s="29">
        <f t="shared" si="157"/>
        <v>0</v>
      </c>
      <c r="U355" s="29">
        <f t="shared" si="158"/>
        <v>0</v>
      </c>
      <c r="V355" s="29">
        <f t="shared" si="159"/>
        <v>0</v>
      </c>
      <c r="W355" s="29"/>
      <c r="X355" s="29"/>
      <c r="Y355" s="29"/>
      <c r="Z355" s="29"/>
      <c r="AA355" s="29"/>
      <c r="AB355" s="29"/>
      <c r="AC355" s="29"/>
      <c r="AD355" s="29"/>
      <c r="AE355" s="29"/>
      <c r="AF355" s="29"/>
      <c r="AG355" s="29"/>
      <c r="AH355" s="29"/>
      <c r="AI355" s="29"/>
      <c r="AJ355" s="29"/>
      <c r="AK355" s="29"/>
      <c r="AL355" s="29">
        <f t="shared" si="139"/>
        <v>0</v>
      </c>
      <c r="AM355" s="29"/>
      <c r="AN355" s="29"/>
      <c r="AO355" s="29"/>
      <c r="AP355" s="29"/>
      <c r="AQ355" s="29"/>
      <c r="AR355" s="29"/>
      <c r="AS355" s="29"/>
      <c r="AT355" s="33"/>
      <c r="AU355" s="29"/>
      <c r="AV355" s="29"/>
      <c r="AW355" s="29"/>
      <c r="AX355" s="29"/>
      <c r="AY355" s="29"/>
      <c r="AZ355" s="29"/>
      <c r="BA355" s="29"/>
      <c r="BB355" s="29"/>
      <c r="BC355" s="30"/>
      <c r="BD355" s="30"/>
      <c r="BE355" s="29"/>
      <c r="BF355" s="29"/>
      <c r="BG355" s="29"/>
      <c r="BH355" s="29"/>
      <c r="BI355" s="29"/>
      <c r="BJ355" s="29"/>
      <c r="BK355" s="29"/>
      <c r="BL355" s="29"/>
      <c r="BM355" s="29"/>
      <c r="BN355" s="29"/>
      <c r="BO355" s="29"/>
      <c r="BP355" s="29"/>
      <c r="BQ355" s="29"/>
      <c r="BR355" s="29"/>
      <c r="BS355" s="29"/>
      <c r="BT355" s="29"/>
    </row>
    <row r="356" spans="1:72">
      <c r="A356" s="75">
        <f t="shared" si="137"/>
        <v>0</v>
      </c>
      <c r="B356" s="29">
        <v>45</v>
      </c>
      <c r="C356" s="29">
        <f t="shared" si="138"/>
        <v>0</v>
      </c>
      <c r="D356" s="29">
        <f t="shared" si="141"/>
        <v>0</v>
      </c>
      <c r="E356" s="29">
        <f t="shared" si="142"/>
        <v>0</v>
      </c>
      <c r="F356" s="29">
        <f t="shared" si="160"/>
        <v>0</v>
      </c>
      <c r="G356" s="29">
        <f t="shared" si="144"/>
        <v>0</v>
      </c>
      <c r="H356" s="29">
        <f t="shared" si="145"/>
        <v>0</v>
      </c>
      <c r="I356" s="29">
        <f t="shared" si="146"/>
        <v>0</v>
      </c>
      <c r="J356" s="29">
        <f t="shared" si="147"/>
        <v>0</v>
      </c>
      <c r="K356" s="29">
        <f t="shared" si="148"/>
        <v>0</v>
      </c>
      <c r="L356" s="29">
        <f t="shared" si="149"/>
        <v>0</v>
      </c>
      <c r="M356" s="29">
        <f t="shared" si="150"/>
        <v>0</v>
      </c>
      <c r="N356" s="29">
        <f t="shared" si="151"/>
        <v>0</v>
      </c>
      <c r="O356" s="29">
        <f t="shared" si="152"/>
        <v>0</v>
      </c>
      <c r="P356" s="29">
        <f t="shared" si="153"/>
        <v>0</v>
      </c>
      <c r="Q356" s="29">
        <f t="shared" si="154"/>
        <v>0</v>
      </c>
      <c r="R356" s="29">
        <f t="shared" si="155"/>
        <v>0</v>
      </c>
      <c r="S356" s="29">
        <f t="shared" si="156"/>
        <v>0</v>
      </c>
      <c r="T356" s="29">
        <f t="shared" si="157"/>
        <v>0</v>
      </c>
      <c r="U356" s="29">
        <f t="shared" si="158"/>
        <v>0</v>
      </c>
      <c r="V356" s="29">
        <f t="shared" si="159"/>
        <v>0</v>
      </c>
      <c r="W356" s="29"/>
      <c r="X356" s="29"/>
      <c r="Y356" s="29"/>
      <c r="Z356" s="29"/>
      <c r="AA356" s="29"/>
      <c r="AB356" s="29"/>
      <c r="AC356" s="29"/>
      <c r="AD356" s="29"/>
      <c r="AE356" s="29"/>
      <c r="AF356" s="29"/>
      <c r="AG356" s="29"/>
      <c r="AH356" s="29"/>
      <c r="AI356" s="29"/>
      <c r="AJ356" s="29"/>
      <c r="AK356" s="29"/>
      <c r="AL356" s="29">
        <f t="shared" si="139"/>
        <v>0</v>
      </c>
      <c r="AM356" s="29"/>
      <c r="AN356" s="29"/>
      <c r="AO356" s="29"/>
      <c r="AP356" s="29"/>
      <c r="AQ356" s="29"/>
      <c r="AR356" s="29"/>
      <c r="AS356" s="29"/>
      <c r="AT356" s="33"/>
      <c r="AU356" s="29"/>
      <c r="AV356" s="29"/>
      <c r="AW356" s="29"/>
      <c r="AX356" s="29"/>
      <c r="AY356" s="29"/>
      <c r="AZ356" s="29"/>
      <c r="BA356" s="29"/>
      <c r="BB356" s="29"/>
      <c r="BC356" s="30"/>
      <c r="BD356" s="30"/>
      <c r="BE356" s="29"/>
      <c r="BF356" s="29"/>
      <c r="BG356" s="29"/>
      <c r="BH356" s="29"/>
      <c r="BI356" s="29"/>
      <c r="BJ356" s="29"/>
      <c r="BK356" s="29"/>
      <c r="BL356" s="29"/>
      <c r="BM356" s="29"/>
      <c r="BN356" s="29"/>
      <c r="BO356" s="29"/>
      <c r="BP356" s="29"/>
      <c r="BQ356" s="29"/>
      <c r="BR356" s="29"/>
      <c r="BS356" s="29"/>
      <c r="BT356" s="29"/>
    </row>
    <row r="357" spans="1:72">
      <c r="A357" s="75">
        <f t="shared" si="137"/>
        <v>0</v>
      </c>
      <c r="B357" s="29">
        <v>46</v>
      </c>
      <c r="C357" s="29">
        <f t="shared" si="138"/>
        <v>0</v>
      </c>
      <c r="D357" s="29">
        <f t="shared" si="141"/>
        <v>0</v>
      </c>
      <c r="E357" s="29">
        <f t="shared" si="142"/>
        <v>0</v>
      </c>
      <c r="F357" s="29">
        <f t="shared" si="160"/>
        <v>0</v>
      </c>
      <c r="G357" s="29">
        <f t="shared" si="144"/>
        <v>0</v>
      </c>
      <c r="H357" s="29">
        <f t="shared" si="145"/>
        <v>0</v>
      </c>
      <c r="I357" s="29">
        <f t="shared" si="146"/>
        <v>0</v>
      </c>
      <c r="J357" s="29">
        <f t="shared" si="147"/>
        <v>0</v>
      </c>
      <c r="K357" s="29">
        <f t="shared" si="148"/>
        <v>0</v>
      </c>
      <c r="L357" s="29">
        <f t="shared" si="149"/>
        <v>0</v>
      </c>
      <c r="M357" s="29">
        <f t="shared" si="150"/>
        <v>0</v>
      </c>
      <c r="N357" s="29">
        <f t="shared" si="151"/>
        <v>0</v>
      </c>
      <c r="O357" s="29">
        <f t="shared" si="152"/>
        <v>0</v>
      </c>
      <c r="P357" s="29">
        <f t="shared" si="153"/>
        <v>0</v>
      </c>
      <c r="Q357" s="29">
        <f t="shared" si="154"/>
        <v>0</v>
      </c>
      <c r="R357" s="29">
        <f t="shared" si="155"/>
        <v>0</v>
      </c>
      <c r="S357" s="29">
        <f t="shared" si="156"/>
        <v>0</v>
      </c>
      <c r="T357" s="29">
        <f t="shared" si="157"/>
        <v>0</v>
      </c>
      <c r="U357" s="29">
        <f t="shared" si="158"/>
        <v>0</v>
      </c>
      <c r="V357" s="29">
        <f t="shared" si="159"/>
        <v>0</v>
      </c>
      <c r="W357" s="29"/>
      <c r="X357" s="29"/>
      <c r="Y357" s="29"/>
      <c r="Z357" s="29"/>
      <c r="AA357" s="29"/>
      <c r="AB357" s="29"/>
      <c r="AC357" s="29"/>
      <c r="AD357" s="29"/>
      <c r="AE357" s="29"/>
      <c r="AF357" s="29"/>
      <c r="AG357" s="29"/>
      <c r="AH357" s="29"/>
      <c r="AI357" s="29"/>
      <c r="AJ357" s="29"/>
      <c r="AK357" s="29"/>
      <c r="AL357" s="29">
        <f t="shared" si="139"/>
        <v>0</v>
      </c>
      <c r="AM357" s="29"/>
      <c r="AN357" s="29"/>
      <c r="AO357" s="29"/>
      <c r="AP357" s="29"/>
      <c r="AQ357" s="29"/>
      <c r="AR357" s="29"/>
      <c r="AS357" s="29"/>
      <c r="AT357" s="33"/>
      <c r="AU357" s="29"/>
      <c r="AV357" s="29"/>
      <c r="AW357" s="29"/>
      <c r="AX357" s="29"/>
      <c r="AY357" s="29"/>
      <c r="AZ357" s="29"/>
      <c r="BA357" s="29"/>
      <c r="BB357" s="29"/>
      <c r="BC357" s="30"/>
      <c r="BD357" s="30"/>
      <c r="BE357" s="29"/>
      <c r="BF357" s="29"/>
      <c r="BG357" s="29"/>
      <c r="BH357" s="29"/>
      <c r="BI357" s="29"/>
      <c r="BJ357" s="29"/>
      <c r="BK357" s="29"/>
      <c r="BL357" s="29"/>
      <c r="BM357" s="29"/>
      <c r="BN357" s="29"/>
      <c r="BO357" s="29"/>
      <c r="BP357" s="29"/>
      <c r="BQ357" s="29"/>
      <c r="BR357" s="29"/>
      <c r="BS357" s="29"/>
      <c r="BT357" s="29"/>
    </row>
    <row r="358" spans="1:72">
      <c r="A358" s="75">
        <f t="shared" si="137"/>
        <v>0</v>
      </c>
      <c r="B358" s="29">
        <v>47</v>
      </c>
      <c r="C358" s="29">
        <f t="shared" si="138"/>
        <v>0</v>
      </c>
      <c r="D358" s="29">
        <f t="shared" si="141"/>
        <v>0</v>
      </c>
      <c r="E358" s="29">
        <f t="shared" si="142"/>
        <v>0</v>
      </c>
      <c r="F358" s="29">
        <f t="shared" si="160"/>
        <v>0</v>
      </c>
      <c r="G358" s="29">
        <f t="shared" si="144"/>
        <v>0</v>
      </c>
      <c r="H358" s="29">
        <f t="shared" si="145"/>
        <v>0</v>
      </c>
      <c r="I358" s="29">
        <f t="shared" si="146"/>
        <v>0</v>
      </c>
      <c r="J358" s="29">
        <f t="shared" si="147"/>
        <v>0</v>
      </c>
      <c r="K358" s="29">
        <f t="shared" si="148"/>
        <v>0</v>
      </c>
      <c r="L358" s="29">
        <f t="shared" si="149"/>
        <v>0</v>
      </c>
      <c r="M358" s="29">
        <f t="shared" si="150"/>
        <v>0</v>
      </c>
      <c r="N358" s="29">
        <f t="shared" si="151"/>
        <v>0</v>
      </c>
      <c r="O358" s="29">
        <f t="shared" si="152"/>
        <v>0</v>
      </c>
      <c r="P358" s="29">
        <f t="shared" si="153"/>
        <v>0</v>
      </c>
      <c r="Q358" s="29">
        <f t="shared" si="154"/>
        <v>0</v>
      </c>
      <c r="R358" s="29">
        <f t="shared" si="155"/>
        <v>0</v>
      </c>
      <c r="S358" s="29">
        <f t="shared" si="156"/>
        <v>0</v>
      </c>
      <c r="T358" s="29">
        <f t="shared" si="157"/>
        <v>0</v>
      </c>
      <c r="U358" s="29">
        <f t="shared" si="158"/>
        <v>0</v>
      </c>
      <c r="V358" s="29">
        <f t="shared" si="159"/>
        <v>0</v>
      </c>
      <c r="W358" s="29"/>
      <c r="X358" s="29"/>
      <c r="Y358" s="29"/>
      <c r="Z358" s="29"/>
      <c r="AA358" s="29"/>
      <c r="AB358" s="29"/>
      <c r="AC358" s="29"/>
      <c r="AD358" s="29"/>
      <c r="AE358" s="29"/>
      <c r="AF358" s="29"/>
      <c r="AG358" s="29"/>
      <c r="AH358" s="29"/>
      <c r="AI358" s="29"/>
      <c r="AJ358" s="29"/>
      <c r="AK358" s="29"/>
      <c r="AL358" s="29">
        <f t="shared" si="139"/>
        <v>0</v>
      </c>
      <c r="AM358" s="29"/>
      <c r="AN358" s="29"/>
      <c r="AO358" s="29"/>
      <c r="AP358" s="29"/>
      <c r="AQ358" s="29"/>
      <c r="AR358" s="29"/>
      <c r="AS358" s="29"/>
      <c r="AT358" s="33"/>
      <c r="AU358" s="29"/>
      <c r="AV358" s="29"/>
      <c r="AW358" s="29"/>
      <c r="AX358" s="29"/>
      <c r="AY358" s="29"/>
      <c r="AZ358" s="29"/>
      <c r="BA358" s="29"/>
      <c r="BB358" s="29"/>
      <c r="BC358" s="30"/>
      <c r="BD358" s="30"/>
      <c r="BE358" s="29"/>
      <c r="BF358" s="29"/>
      <c r="BG358" s="29"/>
      <c r="BH358" s="29"/>
      <c r="BI358" s="29"/>
      <c r="BJ358" s="29"/>
      <c r="BK358" s="29"/>
      <c r="BL358" s="29"/>
      <c r="BM358" s="29"/>
      <c r="BN358" s="29"/>
      <c r="BO358" s="29"/>
      <c r="BP358" s="29"/>
      <c r="BQ358" s="29"/>
      <c r="BR358" s="29"/>
      <c r="BS358" s="29"/>
      <c r="BT358" s="29"/>
    </row>
    <row r="359" spans="1:72">
      <c r="A359" s="75">
        <f t="shared" si="137"/>
        <v>0</v>
      </c>
      <c r="B359" s="29">
        <v>48</v>
      </c>
      <c r="C359" s="29">
        <f t="shared" si="138"/>
        <v>0</v>
      </c>
      <c r="D359" s="29">
        <f t="shared" si="141"/>
        <v>0</v>
      </c>
      <c r="E359" s="29">
        <f t="shared" si="142"/>
        <v>0</v>
      </c>
      <c r="F359" s="29">
        <f t="shared" si="160"/>
        <v>0</v>
      </c>
      <c r="G359" s="29">
        <f t="shared" si="144"/>
        <v>0</v>
      </c>
      <c r="H359" s="29">
        <f t="shared" si="145"/>
        <v>0</v>
      </c>
      <c r="I359" s="29">
        <f t="shared" si="146"/>
        <v>0</v>
      </c>
      <c r="J359" s="29">
        <f t="shared" si="147"/>
        <v>0</v>
      </c>
      <c r="K359" s="29">
        <f t="shared" si="148"/>
        <v>0</v>
      </c>
      <c r="L359" s="29">
        <f t="shared" si="149"/>
        <v>0</v>
      </c>
      <c r="M359" s="29">
        <f t="shared" si="150"/>
        <v>0</v>
      </c>
      <c r="N359" s="29">
        <f t="shared" si="151"/>
        <v>0</v>
      </c>
      <c r="O359" s="29">
        <f t="shared" si="152"/>
        <v>0</v>
      </c>
      <c r="P359" s="29">
        <f t="shared" si="153"/>
        <v>0</v>
      </c>
      <c r="Q359" s="29">
        <f t="shared" si="154"/>
        <v>0</v>
      </c>
      <c r="R359" s="29">
        <f t="shared" si="155"/>
        <v>0</v>
      </c>
      <c r="S359" s="29">
        <f t="shared" si="156"/>
        <v>0</v>
      </c>
      <c r="T359" s="29">
        <f t="shared" si="157"/>
        <v>0</v>
      </c>
      <c r="U359" s="29">
        <f t="shared" si="158"/>
        <v>0</v>
      </c>
      <c r="V359" s="29">
        <f t="shared" si="159"/>
        <v>0</v>
      </c>
      <c r="W359" s="29"/>
      <c r="X359" s="29"/>
      <c r="Y359" s="29"/>
      <c r="Z359" s="29"/>
      <c r="AA359" s="29"/>
      <c r="AB359" s="29"/>
      <c r="AC359" s="29"/>
      <c r="AD359" s="29"/>
      <c r="AE359" s="29"/>
      <c r="AF359" s="29"/>
      <c r="AG359" s="29"/>
      <c r="AH359" s="29"/>
      <c r="AI359" s="29"/>
      <c r="AJ359" s="29"/>
      <c r="AK359" s="29"/>
      <c r="AL359" s="29">
        <f t="shared" si="139"/>
        <v>0</v>
      </c>
      <c r="AM359" s="29"/>
      <c r="AN359" s="29"/>
      <c r="AO359" s="29"/>
      <c r="AP359" s="29"/>
      <c r="AQ359" s="29"/>
      <c r="AR359" s="29"/>
      <c r="AS359" s="29"/>
      <c r="AT359" s="33"/>
      <c r="AU359" s="29"/>
      <c r="AV359" s="29"/>
      <c r="AW359" s="29"/>
      <c r="AX359" s="29"/>
      <c r="AY359" s="29"/>
      <c r="AZ359" s="29"/>
      <c r="BA359" s="29"/>
      <c r="BB359" s="29"/>
      <c r="BC359" s="30"/>
      <c r="BD359" s="30"/>
      <c r="BE359" s="29"/>
      <c r="BF359" s="29"/>
      <c r="BG359" s="29"/>
      <c r="BH359" s="29"/>
      <c r="BI359" s="29"/>
      <c r="BJ359" s="29"/>
      <c r="BK359" s="29"/>
      <c r="BL359" s="29"/>
      <c r="BM359" s="29"/>
      <c r="BN359" s="29"/>
      <c r="BO359" s="29"/>
      <c r="BP359" s="29"/>
      <c r="BQ359" s="29"/>
      <c r="BR359" s="29"/>
      <c r="BS359" s="29"/>
      <c r="BT359" s="29"/>
    </row>
    <row r="360" spans="1:72">
      <c r="A360" s="75">
        <f t="shared" si="137"/>
        <v>0</v>
      </c>
      <c r="B360" s="29">
        <v>49</v>
      </c>
      <c r="C360" s="29">
        <f t="shared" si="138"/>
        <v>0</v>
      </c>
      <c r="D360" s="29">
        <f t="shared" si="141"/>
        <v>0</v>
      </c>
      <c r="E360" s="29">
        <f t="shared" si="142"/>
        <v>0</v>
      </c>
      <c r="F360" s="29">
        <f t="shared" si="160"/>
        <v>0</v>
      </c>
      <c r="G360" s="29">
        <f t="shared" si="144"/>
        <v>0</v>
      </c>
      <c r="H360" s="29">
        <f t="shared" si="145"/>
        <v>0</v>
      </c>
      <c r="I360" s="29">
        <f t="shared" si="146"/>
        <v>0</v>
      </c>
      <c r="J360" s="29">
        <f t="shared" si="147"/>
        <v>0</v>
      </c>
      <c r="K360" s="29">
        <f t="shared" si="148"/>
        <v>0</v>
      </c>
      <c r="L360" s="29">
        <f t="shared" si="149"/>
        <v>0</v>
      </c>
      <c r="M360" s="29">
        <f t="shared" si="150"/>
        <v>0</v>
      </c>
      <c r="N360" s="29">
        <f t="shared" si="151"/>
        <v>0</v>
      </c>
      <c r="O360" s="29">
        <f t="shared" si="152"/>
        <v>0</v>
      </c>
      <c r="P360" s="29">
        <f t="shared" si="153"/>
        <v>0</v>
      </c>
      <c r="Q360" s="29">
        <f t="shared" si="154"/>
        <v>0</v>
      </c>
      <c r="R360" s="29">
        <f t="shared" si="155"/>
        <v>0</v>
      </c>
      <c r="S360" s="29">
        <f t="shared" si="156"/>
        <v>0</v>
      </c>
      <c r="T360" s="29">
        <f t="shared" si="157"/>
        <v>0</v>
      </c>
      <c r="U360" s="29">
        <f t="shared" si="158"/>
        <v>0</v>
      </c>
      <c r="V360" s="29">
        <f t="shared" si="159"/>
        <v>0</v>
      </c>
      <c r="W360" s="29"/>
      <c r="X360" s="29"/>
      <c r="Y360" s="29"/>
      <c r="Z360" s="29"/>
      <c r="AA360" s="29"/>
      <c r="AB360" s="29"/>
      <c r="AC360" s="29"/>
      <c r="AD360" s="29"/>
      <c r="AE360" s="29"/>
      <c r="AF360" s="29"/>
      <c r="AG360" s="29"/>
      <c r="AH360" s="29"/>
      <c r="AI360" s="29"/>
      <c r="AJ360" s="29"/>
      <c r="AK360" s="29"/>
      <c r="AL360" s="29">
        <f t="shared" si="139"/>
        <v>0</v>
      </c>
      <c r="AM360" s="29"/>
      <c r="AN360" s="29"/>
      <c r="AO360" s="29"/>
      <c r="AP360" s="29"/>
      <c r="AQ360" s="29"/>
      <c r="AR360" s="29"/>
      <c r="AS360" s="29"/>
      <c r="AT360" s="33"/>
      <c r="AU360" s="29"/>
      <c r="AV360" s="29"/>
      <c r="AW360" s="29"/>
      <c r="AX360" s="29"/>
      <c r="AY360" s="29"/>
      <c r="AZ360" s="29"/>
      <c r="BA360" s="29"/>
      <c r="BB360" s="29"/>
      <c r="BC360" s="30"/>
      <c r="BD360" s="30"/>
      <c r="BE360" s="29"/>
      <c r="BF360" s="29"/>
      <c r="BG360" s="29"/>
      <c r="BH360" s="29"/>
      <c r="BI360" s="29"/>
      <c r="BJ360" s="29"/>
      <c r="BK360" s="29"/>
      <c r="BL360" s="29"/>
      <c r="BM360" s="29"/>
      <c r="BN360" s="29"/>
      <c r="BO360" s="29"/>
      <c r="BP360" s="29"/>
      <c r="BQ360" s="29"/>
      <c r="BR360" s="29"/>
      <c r="BS360" s="29"/>
      <c r="BT360" s="29"/>
    </row>
    <row r="361" spans="1:72">
      <c r="A361" s="75">
        <f t="shared" si="137"/>
        <v>0</v>
      </c>
      <c r="B361" s="29">
        <v>50</v>
      </c>
      <c r="C361" s="29">
        <f t="shared" si="138"/>
        <v>0</v>
      </c>
      <c r="D361" s="29">
        <f t="shared" si="141"/>
        <v>0</v>
      </c>
      <c r="E361" s="29">
        <f t="shared" si="142"/>
        <v>0</v>
      </c>
      <c r="F361" s="29">
        <f t="shared" si="160"/>
        <v>0</v>
      </c>
      <c r="G361" s="29">
        <f t="shared" si="144"/>
        <v>0</v>
      </c>
      <c r="H361" s="29">
        <f t="shared" si="145"/>
        <v>0</v>
      </c>
      <c r="I361" s="29">
        <f t="shared" si="146"/>
        <v>0</v>
      </c>
      <c r="J361" s="29">
        <f t="shared" si="147"/>
        <v>0</v>
      </c>
      <c r="K361" s="29">
        <f t="shared" si="148"/>
        <v>0</v>
      </c>
      <c r="L361" s="29">
        <f t="shared" si="149"/>
        <v>0</v>
      </c>
      <c r="M361" s="29">
        <f t="shared" si="150"/>
        <v>0</v>
      </c>
      <c r="N361" s="29">
        <f t="shared" si="151"/>
        <v>0</v>
      </c>
      <c r="O361" s="29">
        <f t="shared" si="152"/>
        <v>0</v>
      </c>
      <c r="P361" s="29">
        <f t="shared" si="153"/>
        <v>0</v>
      </c>
      <c r="Q361" s="29">
        <f t="shared" si="154"/>
        <v>0</v>
      </c>
      <c r="R361" s="29">
        <f t="shared" si="155"/>
        <v>0</v>
      </c>
      <c r="S361" s="29">
        <f t="shared" si="156"/>
        <v>0</v>
      </c>
      <c r="T361" s="29">
        <f t="shared" si="157"/>
        <v>0</v>
      </c>
      <c r="U361" s="29">
        <f t="shared" si="158"/>
        <v>0</v>
      </c>
      <c r="V361" s="29">
        <f t="shared" si="159"/>
        <v>0</v>
      </c>
      <c r="W361" s="29"/>
      <c r="X361" s="29"/>
      <c r="Y361" s="29"/>
      <c r="Z361" s="29"/>
      <c r="AA361" s="29"/>
      <c r="AB361" s="29"/>
      <c r="AC361" s="29"/>
      <c r="AD361" s="29"/>
      <c r="AE361" s="29"/>
      <c r="AF361" s="29"/>
      <c r="AG361" s="29"/>
      <c r="AH361" s="29"/>
      <c r="AI361" s="29"/>
      <c r="AJ361" s="29"/>
      <c r="AK361" s="29"/>
      <c r="AL361" s="29">
        <f t="shared" si="139"/>
        <v>0</v>
      </c>
      <c r="AM361" s="29"/>
      <c r="AN361" s="29"/>
      <c r="AO361" s="29"/>
      <c r="AP361" s="29"/>
      <c r="AQ361" s="29"/>
      <c r="AR361" s="29"/>
      <c r="AS361" s="29"/>
      <c r="AT361" s="33"/>
      <c r="AU361" s="29"/>
      <c r="AV361" s="29"/>
      <c r="AW361" s="29"/>
      <c r="AX361" s="29"/>
      <c r="AY361" s="29"/>
      <c r="AZ361" s="29"/>
      <c r="BA361" s="29"/>
      <c r="BB361" s="29"/>
      <c r="BC361" s="30"/>
      <c r="BD361" s="30"/>
      <c r="BE361" s="29"/>
      <c r="BF361" s="29"/>
      <c r="BG361" s="29"/>
      <c r="BH361" s="29"/>
      <c r="BI361" s="29"/>
      <c r="BJ361" s="29"/>
      <c r="BK361" s="29"/>
      <c r="BL361" s="29"/>
      <c r="BM361" s="29"/>
      <c r="BN361" s="29"/>
      <c r="BO361" s="29"/>
      <c r="BP361" s="29"/>
      <c r="BQ361" s="29"/>
      <c r="BR361" s="29"/>
      <c r="BS361" s="29"/>
      <c r="BT361" s="29"/>
    </row>
    <row r="362" spans="1:72">
      <c r="A362" s="75">
        <f t="shared" si="137"/>
        <v>0</v>
      </c>
      <c r="B362" s="29">
        <v>51</v>
      </c>
      <c r="C362" s="29">
        <f t="shared" si="138"/>
        <v>0</v>
      </c>
      <c r="D362" s="29">
        <f t="shared" si="141"/>
        <v>0</v>
      </c>
      <c r="E362" s="29">
        <f t="shared" si="142"/>
        <v>0</v>
      </c>
      <c r="F362" s="29">
        <f t="shared" si="160"/>
        <v>0</v>
      </c>
      <c r="G362" s="29">
        <f t="shared" si="144"/>
        <v>0</v>
      </c>
      <c r="H362" s="29">
        <f t="shared" si="145"/>
        <v>0</v>
      </c>
      <c r="I362" s="29">
        <f t="shared" si="146"/>
        <v>0</v>
      </c>
      <c r="J362" s="29">
        <f t="shared" si="147"/>
        <v>0</v>
      </c>
      <c r="K362" s="29">
        <f t="shared" si="148"/>
        <v>0</v>
      </c>
      <c r="L362" s="29">
        <f t="shared" si="149"/>
        <v>0</v>
      </c>
      <c r="M362" s="29">
        <f t="shared" si="150"/>
        <v>0</v>
      </c>
      <c r="N362" s="29">
        <f t="shared" si="151"/>
        <v>0</v>
      </c>
      <c r="O362" s="29">
        <f t="shared" si="152"/>
        <v>0</v>
      </c>
      <c r="P362" s="29">
        <f t="shared" si="153"/>
        <v>0</v>
      </c>
      <c r="Q362" s="29">
        <f t="shared" si="154"/>
        <v>0</v>
      </c>
      <c r="R362" s="29">
        <f t="shared" si="155"/>
        <v>0</v>
      </c>
      <c r="S362" s="29">
        <f t="shared" si="156"/>
        <v>0</v>
      </c>
      <c r="T362" s="29">
        <f t="shared" si="157"/>
        <v>0</v>
      </c>
      <c r="U362" s="29">
        <f t="shared" si="158"/>
        <v>0</v>
      </c>
      <c r="V362" s="29">
        <f t="shared" si="159"/>
        <v>0</v>
      </c>
      <c r="W362" s="29"/>
      <c r="X362" s="29"/>
      <c r="Y362" s="29"/>
      <c r="Z362" s="29"/>
      <c r="AA362" s="29"/>
      <c r="AB362" s="29"/>
      <c r="AC362" s="29"/>
      <c r="AD362" s="29"/>
      <c r="AE362" s="29"/>
      <c r="AF362" s="29"/>
      <c r="AG362" s="29"/>
      <c r="AH362" s="29"/>
      <c r="AI362" s="29"/>
      <c r="AJ362" s="29"/>
      <c r="AK362" s="29"/>
      <c r="AL362" s="29">
        <f t="shared" si="139"/>
        <v>0</v>
      </c>
      <c r="AM362" s="29"/>
      <c r="AN362" s="29"/>
      <c r="AO362" s="29"/>
      <c r="AP362" s="29"/>
      <c r="AQ362" s="29"/>
      <c r="AR362" s="29"/>
      <c r="AS362" s="29"/>
      <c r="AT362" s="33"/>
      <c r="AU362" s="29"/>
      <c r="AV362" s="29"/>
      <c r="AW362" s="29"/>
      <c r="AX362" s="29"/>
      <c r="AY362" s="29"/>
      <c r="AZ362" s="29"/>
      <c r="BA362" s="29"/>
      <c r="BB362" s="29"/>
      <c r="BC362" s="30"/>
      <c r="BD362" s="30"/>
      <c r="BE362" s="29"/>
      <c r="BF362" s="29"/>
      <c r="BG362" s="29"/>
      <c r="BH362" s="29"/>
      <c r="BI362" s="29"/>
      <c r="BJ362" s="29"/>
      <c r="BK362" s="29"/>
      <c r="BL362" s="29"/>
      <c r="BM362" s="29"/>
      <c r="BN362" s="29"/>
      <c r="BO362" s="29"/>
      <c r="BP362" s="29"/>
      <c r="BQ362" s="29"/>
      <c r="BR362" s="29"/>
      <c r="BS362" s="29"/>
      <c r="BT362" s="29"/>
    </row>
    <row r="363" spans="1:72">
      <c r="A363" s="75">
        <f t="shared" si="137"/>
        <v>0</v>
      </c>
      <c r="B363" s="29">
        <v>52</v>
      </c>
      <c r="C363" s="29">
        <f t="shared" si="138"/>
        <v>0</v>
      </c>
      <c r="D363" s="29">
        <f t="shared" si="141"/>
        <v>0</v>
      </c>
      <c r="E363" s="29">
        <f t="shared" si="142"/>
        <v>0</v>
      </c>
      <c r="F363" s="29">
        <f t="shared" si="160"/>
        <v>0</v>
      </c>
      <c r="G363" s="29">
        <f t="shared" si="144"/>
        <v>0</v>
      </c>
      <c r="H363" s="29">
        <f t="shared" si="145"/>
        <v>0</v>
      </c>
      <c r="I363" s="29">
        <f t="shared" si="146"/>
        <v>0</v>
      </c>
      <c r="J363" s="29">
        <f t="shared" si="147"/>
        <v>0</v>
      </c>
      <c r="K363" s="29">
        <f t="shared" si="148"/>
        <v>0</v>
      </c>
      <c r="L363" s="29">
        <f t="shared" si="149"/>
        <v>0</v>
      </c>
      <c r="M363" s="29">
        <f t="shared" si="150"/>
        <v>0</v>
      </c>
      <c r="N363" s="29">
        <f t="shared" si="151"/>
        <v>0</v>
      </c>
      <c r="O363" s="29">
        <f t="shared" si="152"/>
        <v>0</v>
      </c>
      <c r="P363" s="29">
        <f t="shared" si="153"/>
        <v>0</v>
      </c>
      <c r="Q363" s="29">
        <f t="shared" si="154"/>
        <v>0</v>
      </c>
      <c r="R363" s="29">
        <f t="shared" si="155"/>
        <v>0</v>
      </c>
      <c r="S363" s="29">
        <f t="shared" si="156"/>
        <v>0</v>
      </c>
      <c r="T363" s="29">
        <f t="shared" si="157"/>
        <v>0</v>
      </c>
      <c r="U363" s="29">
        <f t="shared" si="158"/>
        <v>0</v>
      </c>
      <c r="V363" s="29">
        <f t="shared" si="159"/>
        <v>0</v>
      </c>
      <c r="W363" s="29"/>
      <c r="X363" s="29"/>
      <c r="Y363" s="29"/>
      <c r="Z363" s="29"/>
      <c r="AA363" s="29"/>
      <c r="AB363" s="29"/>
      <c r="AC363" s="29"/>
      <c r="AD363" s="29"/>
      <c r="AE363" s="29"/>
      <c r="AF363" s="29"/>
      <c r="AG363" s="29"/>
      <c r="AH363" s="29"/>
      <c r="AI363" s="29"/>
      <c r="AJ363" s="29"/>
      <c r="AK363" s="29"/>
      <c r="AL363" s="29">
        <f t="shared" si="139"/>
        <v>0</v>
      </c>
      <c r="AM363" s="29"/>
      <c r="AN363" s="29"/>
      <c r="AO363" s="29"/>
      <c r="AP363" s="29"/>
      <c r="AQ363" s="29"/>
      <c r="AR363" s="29"/>
      <c r="AS363" s="29"/>
      <c r="AT363" s="33"/>
      <c r="AU363" s="29"/>
      <c r="AV363" s="29"/>
      <c r="AW363" s="29"/>
      <c r="AX363" s="29"/>
      <c r="AY363" s="29"/>
      <c r="AZ363" s="29"/>
      <c r="BA363" s="29"/>
      <c r="BB363" s="29"/>
      <c r="BC363" s="30"/>
      <c r="BD363" s="30"/>
      <c r="BE363" s="29"/>
      <c r="BF363" s="29"/>
      <c r="BG363" s="29"/>
      <c r="BH363" s="29"/>
      <c r="BI363" s="29"/>
      <c r="BJ363" s="29"/>
      <c r="BK363" s="29"/>
      <c r="BL363" s="29"/>
      <c r="BM363" s="29"/>
      <c r="BN363" s="29"/>
      <c r="BO363" s="29"/>
      <c r="BP363" s="29"/>
      <c r="BQ363" s="29"/>
      <c r="BR363" s="29"/>
      <c r="BS363" s="29"/>
      <c r="BT363" s="29"/>
    </row>
    <row r="364" spans="1:72">
      <c r="A364" s="75">
        <f t="shared" si="137"/>
        <v>0</v>
      </c>
      <c r="B364" s="29">
        <v>53</v>
      </c>
      <c r="C364" s="29">
        <f t="shared" si="138"/>
        <v>0</v>
      </c>
      <c r="D364" s="29">
        <f t="shared" si="141"/>
        <v>0</v>
      </c>
      <c r="E364" s="29">
        <f t="shared" si="142"/>
        <v>0</v>
      </c>
      <c r="F364" s="29">
        <f t="shared" si="160"/>
        <v>0</v>
      </c>
      <c r="G364" s="29">
        <f t="shared" si="144"/>
        <v>0</v>
      </c>
      <c r="H364" s="29">
        <f t="shared" si="145"/>
        <v>0</v>
      </c>
      <c r="I364" s="29">
        <f t="shared" si="146"/>
        <v>0</v>
      </c>
      <c r="J364" s="29">
        <f t="shared" si="147"/>
        <v>0</v>
      </c>
      <c r="K364" s="29">
        <f t="shared" si="148"/>
        <v>0</v>
      </c>
      <c r="L364" s="29">
        <f t="shared" si="149"/>
        <v>0</v>
      </c>
      <c r="M364" s="29">
        <f t="shared" si="150"/>
        <v>0</v>
      </c>
      <c r="N364" s="29">
        <f t="shared" si="151"/>
        <v>0</v>
      </c>
      <c r="O364" s="29">
        <f t="shared" si="152"/>
        <v>0</v>
      </c>
      <c r="P364" s="29">
        <f t="shared" si="153"/>
        <v>0</v>
      </c>
      <c r="Q364" s="29">
        <f t="shared" si="154"/>
        <v>0</v>
      </c>
      <c r="R364" s="29">
        <f t="shared" si="155"/>
        <v>0</v>
      </c>
      <c r="S364" s="29">
        <f t="shared" si="156"/>
        <v>0</v>
      </c>
      <c r="T364" s="29">
        <f t="shared" si="157"/>
        <v>0</v>
      </c>
      <c r="U364" s="29">
        <f t="shared" si="158"/>
        <v>0</v>
      </c>
      <c r="V364" s="29">
        <f t="shared" si="159"/>
        <v>0</v>
      </c>
      <c r="W364" s="29"/>
      <c r="X364" s="29"/>
      <c r="Y364" s="29"/>
      <c r="Z364" s="29"/>
      <c r="AA364" s="29"/>
      <c r="AB364" s="29"/>
      <c r="AC364" s="29"/>
      <c r="AD364" s="29"/>
      <c r="AE364" s="29"/>
      <c r="AF364" s="29"/>
      <c r="AG364" s="29"/>
      <c r="AH364" s="29"/>
      <c r="AI364" s="29"/>
      <c r="AJ364" s="29"/>
      <c r="AK364" s="29"/>
      <c r="AL364" s="29">
        <f t="shared" si="139"/>
        <v>0</v>
      </c>
      <c r="AM364" s="29"/>
      <c r="AN364" s="29"/>
      <c r="AO364" s="29"/>
      <c r="AP364" s="29"/>
      <c r="AQ364" s="29"/>
      <c r="AR364" s="29"/>
      <c r="AS364" s="29"/>
      <c r="AT364" s="33"/>
      <c r="AU364" s="29"/>
      <c r="AV364" s="29"/>
      <c r="AW364" s="29"/>
      <c r="AX364" s="29"/>
      <c r="AY364" s="29"/>
      <c r="AZ364" s="29"/>
      <c r="BA364" s="29"/>
      <c r="BB364" s="29"/>
      <c r="BC364" s="30"/>
      <c r="BD364" s="30"/>
      <c r="BE364" s="29"/>
      <c r="BF364" s="29"/>
      <c r="BG364" s="29"/>
      <c r="BH364" s="29"/>
      <c r="BI364" s="29"/>
      <c r="BJ364" s="29"/>
      <c r="BK364" s="29"/>
      <c r="BL364" s="29"/>
      <c r="BM364" s="29"/>
      <c r="BN364" s="29"/>
      <c r="BO364" s="29"/>
      <c r="BP364" s="29"/>
      <c r="BQ364" s="29"/>
      <c r="BR364" s="29"/>
      <c r="BS364" s="29"/>
      <c r="BT364" s="29"/>
    </row>
    <row r="365" spans="1:72">
      <c r="A365" s="75">
        <f t="shared" si="137"/>
        <v>0</v>
      </c>
      <c r="B365" s="29">
        <v>54</v>
      </c>
      <c r="C365" s="29">
        <f t="shared" si="138"/>
        <v>0</v>
      </c>
      <c r="D365" s="29">
        <f t="shared" si="141"/>
        <v>0</v>
      </c>
      <c r="E365" s="29">
        <f t="shared" si="142"/>
        <v>0</v>
      </c>
      <c r="F365" s="29">
        <f t="shared" si="160"/>
        <v>0</v>
      </c>
      <c r="G365" s="29">
        <f t="shared" si="144"/>
        <v>0</v>
      </c>
      <c r="H365" s="29">
        <f t="shared" si="145"/>
        <v>0</v>
      </c>
      <c r="I365" s="29">
        <f t="shared" si="146"/>
        <v>0</v>
      </c>
      <c r="J365" s="29">
        <f t="shared" si="147"/>
        <v>0</v>
      </c>
      <c r="K365" s="29">
        <f t="shared" si="148"/>
        <v>0</v>
      </c>
      <c r="L365" s="29">
        <f t="shared" si="149"/>
        <v>0</v>
      </c>
      <c r="M365" s="29">
        <f t="shared" si="150"/>
        <v>0</v>
      </c>
      <c r="N365" s="29">
        <f t="shared" si="151"/>
        <v>0</v>
      </c>
      <c r="O365" s="29">
        <f t="shared" si="152"/>
        <v>0</v>
      </c>
      <c r="P365" s="29">
        <f t="shared" si="153"/>
        <v>0</v>
      </c>
      <c r="Q365" s="29">
        <f t="shared" si="154"/>
        <v>0</v>
      </c>
      <c r="R365" s="29">
        <f t="shared" si="155"/>
        <v>0</v>
      </c>
      <c r="S365" s="29">
        <f t="shared" si="156"/>
        <v>0</v>
      </c>
      <c r="T365" s="29">
        <f t="shared" si="157"/>
        <v>0</v>
      </c>
      <c r="U365" s="29">
        <f t="shared" si="158"/>
        <v>0</v>
      </c>
      <c r="V365" s="29">
        <f t="shared" si="159"/>
        <v>0</v>
      </c>
      <c r="W365" s="29"/>
      <c r="X365" s="29"/>
      <c r="Y365" s="29"/>
      <c r="Z365" s="29"/>
      <c r="AA365" s="29"/>
      <c r="AB365" s="29"/>
      <c r="AC365" s="29"/>
      <c r="AD365" s="29"/>
      <c r="AE365" s="29"/>
      <c r="AF365" s="29"/>
      <c r="AG365" s="29"/>
      <c r="AH365" s="29"/>
      <c r="AI365" s="29"/>
      <c r="AJ365" s="29"/>
      <c r="AK365" s="29"/>
      <c r="AL365" s="29">
        <f t="shared" si="139"/>
        <v>0</v>
      </c>
      <c r="AM365" s="29"/>
      <c r="AN365" s="29"/>
      <c r="AO365" s="29"/>
      <c r="AP365" s="29"/>
      <c r="AQ365" s="29"/>
      <c r="AR365" s="29"/>
      <c r="AS365" s="29"/>
      <c r="AT365" s="33"/>
      <c r="AU365" s="29"/>
      <c r="AV365" s="29"/>
      <c r="AW365" s="29"/>
      <c r="AX365" s="29"/>
      <c r="AY365" s="29"/>
      <c r="AZ365" s="29"/>
      <c r="BA365" s="29"/>
      <c r="BB365" s="29"/>
      <c r="BC365" s="30"/>
      <c r="BD365" s="30"/>
      <c r="BE365" s="29"/>
      <c r="BF365" s="29"/>
      <c r="BG365" s="29"/>
      <c r="BH365" s="29"/>
      <c r="BI365" s="29"/>
      <c r="BJ365" s="29"/>
      <c r="BK365" s="29"/>
      <c r="BL365" s="29"/>
      <c r="BM365" s="29"/>
      <c r="BN365" s="29"/>
      <c r="BO365" s="29"/>
      <c r="BP365" s="29"/>
      <c r="BQ365" s="29"/>
      <c r="BR365" s="29"/>
      <c r="BS365" s="29"/>
      <c r="BT365" s="29"/>
    </row>
    <row r="366" spans="1:72">
      <c r="A366" s="75">
        <f t="shared" si="137"/>
        <v>0</v>
      </c>
      <c r="B366" s="29">
        <v>55</v>
      </c>
      <c r="C366" s="29">
        <f t="shared" si="138"/>
        <v>0</v>
      </c>
      <c r="D366" s="29">
        <f t="shared" si="141"/>
        <v>0</v>
      </c>
      <c r="E366" s="29">
        <f t="shared" si="142"/>
        <v>0</v>
      </c>
      <c r="F366" s="29">
        <f t="shared" si="160"/>
        <v>0</v>
      </c>
      <c r="G366" s="29">
        <f t="shared" si="144"/>
        <v>0</v>
      </c>
      <c r="H366" s="29">
        <f t="shared" si="145"/>
        <v>0</v>
      </c>
      <c r="I366" s="29">
        <f t="shared" si="146"/>
        <v>0</v>
      </c>
      <c r="J366" s="29">
        <f t="shared" si="147"/>
        <v>0</v>
      </c>
      <c r="K366" s="29">
        <f t="shared" si="148"/>
        <v>0</v>
      </c>
      <c r="L366" s="29">
        <f t="shared" si="149"/>
        <v>0</v>
      </c>
      <c r="M366" s="29">
        <f t="shared" si="150"/>
        <v>0</v>
      </c>
      <c r="N366" s="29">
        <f t="shared" si="151"/>
        <v>0</v>
      </c>
      <c r="O366" s="29">
        <f t="shared" si="152"/>
        <v>0</v>
      </c>
      <c r="P366" s="29">
        <f t="shared" si="153"/>
        <v>0</v>
      </c>
      <c r="Q366" s="29">
        <f t="shared" si="154"/>
        <v>0</v>
      </c>
      <c r="R366" s="29">
        <f t="shared" si="155"/>
        <v>0</v>
      </c>
      <c r="S366" s="29">
        <f t="shared" si="156"/>
        <v>0</v>
      </c>
      <c r="T366" s="29">
        <f t="shared" si="157"/>
        <v>0</v>
      </c>
      <c r="U366" s="29">
        <f t="shared" si="158"/>
        <v>0</v>
      </c>
      <c r="V366" s="29">
        <f t="shared" si="159"/>
        <v>0</v>
      </c>
      <c r="W366" s="29"/>
      <c r="X366" s="29"/>
      <c r="Y366" s="29"/>
      <c r="Z366" s="29"/>
      <c r="AA366" s="29"/>
      <c r="AB366" s="29"/>
      <c r="AC366" s="29"/>
      <c r="AD366" s="29"/>
      <c r="AE366" s="29"/>
      <c r="AF366" s="29"/>
      <c r="AG366" s="29"/>
      <c r="AH366" s="29"/>
      <c r="AI366" s="29"/>
      <c r="AJ366" s="29"/>
      <c r="AK366" s="29"/>
      <c r="AL366" s="29">
        <f t="shared" si="139"/>
        <v>0</v>
      </c>
      <c r="AM366" s="29"/>
      <c r="AN366" s="29"/>
      <c r="AO366" s="29"/>
      <c r="AP366" s="29"/>
      <c r="AQ366" s="29"/>
      <c r="AR366" s="29"/>
      <c r="AS366" s="29"/>
      <c r="AT366" s="33"/>
      <c r="AU366" s="29"/>
      <c r="AV366" s="29"/>
      <c r="AW366" s="29"/>
      <c r="AX366" s="29"/>
      <c r="AY366" s="29"/>
      <c r="AZ366" s="29"/>
      <c r="BA366" s="29"/>
      <c r="BB366" s="29"/>
      <c r="BC366" s="30"/>
      <c r="BD366" s="30"/>
      <c r="BE366" s="29"/>
      <c r="BF366" s="29"/>
      <c r="BG366" s="29"/>
      <c r="BH366" s="29"/>
      <c r="BI366" s="29"/>
      <c r="BJ366" s="29"/>
      <c r="BK366" s="29"/>
      <c r="BL366" s="29"/>
      <c r="BM366" s="29"/>
      <c r="BN366" s="29"/>
      <c r="BO366" s="29"/>
      <c r="BP366" s="29"/>
      <c r="BQ366" s="29"/>
      <c r="BR366" s="29"/>
      <c r="BS366" s="29"/>
      <c r="BT366" s="29"/>
    </row>
    <row r="367" spans="1:72">
      <c r="A367" s="75">
        <f t="shared" si="137"/>
        <v>0</v>
      </c>
      <c r="B367" s="29">
        <v>56</v>
      </c>
      <c r="C367" s="29">
        <f t="shared" si="138"/>
        <v>0</v>
      </c>
      <c r="D367" s="29">
        <f t="shared" si="141"/>
        <v>0</v>
      </c>
      <c r="E367" s="29">
        <f t="shared" si="142"/>
        <v>0</v>
      </c>
      <c r="F367" s="29">
        <f t="shared" si="160"/>
        <v>0</v>
      </c>
      <c r="G367" s="29">
        <f t="shared" si="144"/>
        <v>0</v>
      </c>
      <c r="H367" s="29">
        <f t="shared" si="145"/>
        <v>0</v>
      </c>
      <c r="I367" s="29">
        <f t="shared" si="146"/>
        <v>0</v>
      </c>
      <c r="J367" s="29">
        <f t="shared" si="147"/>
        <v>0</v>
      </c>
      <c r="K367" s="29">
        <f t="shared" si="148"/>
        <v>0</v>
      </c>
      <c r="L367" s="29">
        <f t="shared" si="149"/>
        <v>0</v>
      </c>
      <c r="M367" s="29">
        <f t="shared" si="150"/>
        <v>0</v>
      </c>
      <c r="N367" s="29">
        <f t="shared" si="151"/>
        <v>0</v>
      </c>
      <c r="O367" s="29">
        <f t="shared" si="152"/>
        <v>0</v>
      </c>
      <c r="P367" s="29">
        <f t="shared" si="153"/>
        <v>0</v>
      </c>
      <c r="Q367" s="29">
        <f t="shared" si="154"/>
        <v>0</v>
      </c>
      <c r="R367" s="29">
        <f t="shared" si="155"/>
        <v>0</v>
      </c>
      <c r="S367" s="29">
        <f t="shared" si="156"/>
        <v>0</v>
      </c>
      <c r="T367" s="29">
        <f t="shared" si="157"/>
        <v>0</v>
      </c>
      <c r="U367" s="29">
        <f t="shared" si="158"/>
        <v>0</v>
      </c>
      <c r="V367" s="29">
        <f t="shared" si="159"/>
        <v>0</v>
      </c>
      <c r="W367" s="29"/>
      <c r="X367" s="29"/>
      <c r="Y367" s="29"/>
      <c r="Z367" s="29"/>
      <c r="AA367" s="29"/>
      <c r="AB367" s="29"/>
      <c r="AC367" s="29"/>
      <c r="AD367" s="29"/>
      <c r="AE367" s="29"/>
      <c r="AF367" s="29"/>
      <c r="AG367" s="29"/>
      <c r="AH367" s="29"/>
      <c r="AI367" s="29"/>
      <c r="AJ367" s="29"/>
      <c r="AK367" s="29"/>
      <c r="AL367" s="29">
        <f t="shared" si="139"/>
        <v>0</v>
      </c>
      <c r="AM367" s="29"/>
      <c r="AN367" s="29"/>
      <c r="AO367" s="29"/>
      <c r="AP367" s="29"/>
      <c r="AQ367" s="29"/>
      <c r="AR367" s="29"/>
      <c r="AS367" s="29"/>
      <c r="AT367" s="33"/>
      <c r="AU367" s="29"/>
      <c r="AV367" s="29"/>
      <c r="AW367" s="29"/>
      <c r="AX367" s="29"/>
      <c r="AY367" s="29"/>
      <c r="AZ367" s="29"/>
      <c r="BA367" s="29"/>
      <c r="BB367" s="29"/>
      <c r="BC367" s="30"/>
      <c r="BD367" s="30"/>
      <c r="BE367" s="29"/>
      <c r="BF367" s="29"/>
      <c r="BG367" s="29"/>
      <c r="BH367" s="29"/>
      <c r="BI367" s="29"/>
      <c r="BJ367" s="29"/>
      <c r="BK367" s="29"/>
      <c r="BL367" s="29"/>
      <c r="BM367" s="29"/>
      <c r="BN367" s="29"/>
      <c r="BO367" s="29"/>
      <c r="BP367" s="29"/>
      <c r="BQ367" s="29"/>
      <c r="BR367" s="29"/>
      <c r="BS367" s="29"/>
      <c r="BT367" s="29"/>
    </row>
    <row r="368" spans="1:72">
      <c r="A368" s="75">
        <f t="shared" si="137"/>
        <v>0</v>
      </c>
      <c r="B368" s="29">
        <v>57</v>
      </c>
      <c r="C368" s="29">
        <f t="shared" si="138"/>
        <v>0</v>
      </c>
      <c r="D368" s="29">
        <f t="shared" si="141"/>
        <v>0</v>
      </c>
      <c r="E368" s="29">
        <f t="shared" si="142"/>
        <v>0</v>
      </c>
      <c r="F368" s="29">
        <f t="shared" si="160"/>
        <v>0</v>
      </c>
      <c r="G368" s="29">
        <f t="shared" si="144"/>
        <v>0</v>
      </c>
      <c r="H368" s="29">
        <f t="shared" si="145"/>
        <v>0</v>
      </c>
      <c r="I368" s="29">
        <f t="shared" si="146"/>
        <v>0</v>
      </c>
      <c r="J368" s="29">
        <f t="shared" si="147"/>
        <v>0</v>
      </c>
      <c r="K368" s="29">
        <f t="shared" si="148"/>
        <v>0</v>
      </c>
      <c r="L368" s="29">
        <f t="shared" si="149"/>
        <v>0</v>
      </c>
      <c r="M368" s="29">
        <f t="shared" si="150"/>
        <v>0</v>
      </c>
      <c r="N368" s="29">
        <f t="shared" si="151"/>
        <v>0</v>
      </c>
      <c r="O368" s="29">
        <f t="shared" si="152"/>
        <v>0</v>
      </c>
      <c r="P368" s="29">
        <f t="shared" si="153"/>
        <v>0</v>
      </c>
      <c r="Q368" s="29">
        <f t="shared" si="154"/>
        <v>0</v>
      </c>
      <c r="R368" s="29">
        <f t="shared" si="155"/>
        <v>0</v>
      </c>
      <c r="S368" s="29">
        <f t="shared" si="156"/>
        <v>0</v>
      </c>
      <c r="T368" s="29">
        <f t="shared" si="157"/>
        <v>0</v>
      </c>
      <c r="U368" s="29">
        <f t="shared" si="158"/>
        <v>0</v>
      </c>
      <c r="V368" s="29">
        <f t="shared" si="159"/>
        <v>0</v>
      </c>
      <c r="W368" s="29"/>
      <c r="X368" s="29"/>
      <c r="Y368" s="29"/>
      <c r="Z368" s="29"/>
      <c r="AA368" s="29"/>
      <c r="AB368" s="29"/>
      <c r="AC368" s="29"/>
      <c r="AD368" s="29"/>
      <c r="AE368" s="29"/>
      <c r="AF368" s="29"/>
      <c r="AG368" s="29"/>
      <c r="AH368" s="29"/>
      <c r="AI368" s="29"/>
      <c r="AJ368" s="29"/>
      <c r="AK368" s="29"/>
      <c r="AL368" s="29">
        <f t="shared" si="139"/>
        <v>0</v>
      </c>
      <c r="AM368" s="29"/>
      <c r="AN368" s="29"/>
      <c r="AO368" s="29"/>
      <c r="AP368" s="29"/>
      <c r="AQ368" s="29"/>
      <c r="AR368" s="29"/>
      <c r="AS368" s="29"/>
      <c r="AT368" s="33"/>
      <c r="AU368" s="29"/>
      <c r="AV368" s="29"/>
      <c r="AW368" s="29"/>
      <c r="AX368" s="29"/>
      <c r="AY368" s="29"/>
      <c r="AZ368" s="29"/>
      <c r="BA368" s="29"/>
      <c r="BB368" s="29"/>
      <c r="BC368" s="30"/>
      <c r="BD368" s="30"/>
      <c r="BE368" s="29"/>
      <c r="BF368" s="29"/>
      <c r="BG368" s="29"/>
      <c r="BH368" s="29"/>
      <c r="BI368" s="29"/>
      <c r="BJ368" s="29"/>
      <c r="BK368" s="29"/>
      <c r="BL368" s="29"/>
      <c r="BM368" s="29"/>
      <c r="BN368" s="29"/>
      <c r="BO368" s="29"/>
      <c r="BP368" s="29"/>
      <c r="BQ368" s="29"/>
      <c r="BR368" s="29"/>
      <c r="BS368" s="29"/>
      <c r="BT368" s="29"/>
    </row>
    <row r="369" spans="1:72">
      <c r="A369" s="75">
        <f t="shared" si="137"/>
        <v>0</v>
      </c>
      <c r="B369" s="29">
        <v>58</v>
      </c>
      <c r="C369" s="29">
        <f t="shared" si="138"/>
        <v>0</v>
      </c>
      <c r="D369" s="29">
        <f t="shared" si="141"/>
        <v>0</v>
      </c>
      <c r="E369" s="29">
        <f t="shared" si="142"/>
        <v>0</v>
      </c>
      <c r="F369" s="29">
        <f t="shared" si="160"/>
        <v>0</v>
      </c>
      <c r="G369" s="29">
        <f t="shared" si="144"/>
        <v>0</v>
      </c>
      <c r="H369" s="29">
        <f t="shared" si="145"/>
        <v>0</v>
      </c>
      <c r="I369" s="29">
        <f t="shared" si="146"/>
        <v>0</v>
      </c>
      <c r="J369" s="29">
        <f t="shared" si="147"/>
        <v>0</v>
      </c>
      <c r="K369" s="29">
        <f t="shared" si="148"/>
        <v>0</v>
      </c>
      <c r="L369" s="29">
        <f t="shared" si="149"/>
        <v>0</v>
      </c>
      <c r="M369" s="29">
        <f t="shared" si="150"/>
        <v>0</v>
      </c>
      <c r="N369" s="29">
        <f t="shared" si="151"/>
        <v>0</v>
      </c>
      <c r="O369" s="29">
        <f t="shared" si="152"/>
        <v>0</v>
      </c>
      <c r="P369" s="29">
        <f t="shared" si="153"/>
        <v>0</v>
      </c>
      <c r="Q369" s="29">
        <f t="shared" si="154"/>
        <v>0</v>
      </c>
      <c r="R369" s="29">
        <f t="shared" si="155"/>
        <v>0</v>
      </c>
      <c r="S369" s="29">
        <f t="shared" si="156"/>
        <v>0</v>
      </c>
      <c r="T369" s="29">
        <f t="shared" si="157"/>
        <v>0</v>
      </c>
      <c r="U369" s="29">
        <f t="shared" si="158"/>
        <v>0</v>
      </c>
      <c r="V369" s="29">
        <f t="shared" si="159"/>
        <v>0</v>
      </c>
      <c r="W369" s="29"/>
      <c r="X369" s="29"/>
      <c r="Y369" s="29"/>
      <c r="Z369" s="29"/>
      <c r="AA369" s="29"/>
      <c r="AB369" s="29"/>
      <c r="AC369" s="29"/>
      <c r="AD369" s="29"/>
      <c r="AE369" s="29"/>
      <c r="AF369" s="29"/>
      <c r="AG369" s="29"/>
      <c r="AH369" s="29"/>
      <c r="AI369" s="29"/>
      <c r="AJ369" s="29"/>
      <c r="AK369" s="29"/>
      <c r="AL369" s="29">
        <f t="shared" si="139"/>
        <v>0</v>
      </c>
      <c r="AM369" s="29"/>
      <c r="AN369" s="29"/>
      <c r="AO369" s="29"/>
      <c r="AP369" s="29"/>
      <c r="AQ369" s="29"/>
      <c r="AR369" s="29"/>
      <c r="AS369" s="29"/>
      <c r="AT369" s="33"/>
      <c r="AU369" s="29"/>
      <c r="AV369" s="29"/>
      <c r="AW369" s="29"/>
      <c r="AX369" s="29"/>
      <c r="AY369" s="29"/>
      <c r="AZ369" s="29"/>
      <c r="BA369" s="29"/>
      <c r="BB369" s="29"/>
      <c r="BC369" s="30"/>
      <c r="BD369" s="30"/>
      <c r="BE369" s="29"/>
      <c r="BF369" s="29"/>
      <c r="BG369" s="29"/>
      <c r="BH369" s="29"/>
      <c r="BI369" s="29"/>
      <c r="BJ369" s="29"/>
      <c r="BK369" s="29"/>
      <c r="BL369" s="29"/>
      <c r="BM369" s="29"/>
      <c r="BN369" s="29"/>
      <c r="BO369" s="29"/>
      <c r="BP369" s="29"/>
      <c r="BQ369" s="29"/>
      <c r="BR369" s="29"/>
      <c r="BS369" s="29"/>
      <c r="BT369" s="29"/>
    </row>
    <row r="370" spans="1:72">
      <c r="A370" s="75">
        <f t="shared" si="137"/>
        <v>0</v>
      </c>
      <c r="B370" s="29">
        <v>59</v>
      </c>
      <c r="C370" s="29">
        <f t="shared" si="138"/>
        <v>0</v>
      </c>
      <c r="D370" s="29">
        <f t="shared" si="141"/>
        <v>0</v>
      </c>
      <c r="E370" s="29">
        <f t="shared" si="142"/>
        <v>0</v>
      </c>
      <c r="F370" s="29">
        <f t="shared" si="160"/>
        <v>0</v>
      </c>
      <c r="G370" s="29">
        <f t="shared" si="144"/>
        <v>0</v>
      </c>
      <c r="H370" s="29">
        <f t="shared" si="145"/>
        <v>0</v>
      </c>
      <c r="I370" s="29">
        <f t="shared" si="146"/>
        <v>0</v>
      </c>
      <c r="J370" s="29">
        <f t="shared" si="147"/>
        <v>0</v>
      </c>
      <c r="K370" s="29">
        <f t="shared" si="148"/>
        <v>0</v>
      </c>
      <c r="L370" s="29">
        <f t="shared" si="149"/>
        <v>0</v>
      </c>
      <c r="M370" s="29">
        <f t="shared" si="150"/>
        <v>0</v>
      </c>
      <c r="N370" s="29">
        <f t="shared" si="151"/>
        <v>0</v>
      </c>
      <c r="O370" s="29">
        <f t="shared" si="152"/>
        <v>0</v>
      </c>
      <c r="P370" s="29">
        <f t="shared" si="153"/>
        <v>0</v>
      </c>
      <c r="Q370" s="29">
        <f t="shared" si="154"/>
        <v>0</v>
      </c>
      <c r="R370" s="29">
        <f t="shared" si="155"/>
        <v>0</v>
      </c>
      <c r="S370" s="29">
        <f t="shared" si="156"/>
        <v>0</v>
      </c>
      <c r="T370" s="29">
        <f t="shared" si="157"/>
        <v>0</v>
      </c>
      <c r="U370" s="29">
        <f t="shared" si="158"/>
        <v>0</v>
      </c>
      <c r="V370" s="29">
        <f t="shared" si="159"/>
        <v>0</v>
      </c>
      <c r="W370" s="29"/>
      <c r="X370" s="29"/>
      <c r="Y370" s="29"/>
      <c r="Z370" s="29"/>
      <c r="AA370" s="29"/>
      <c r="AB370" s="29"/>
      <c r="AC370" s="29"/>
      <c r="AD370" s="29"/>
      <c r="AE370" s="29"/>
      <c r="AF370" s="29"/>
      <c r="AG370" s="29"/>
      <c r="AH370" s="29"/>
      <c r="AI370" s="29"/>
      <c r="AJ370" s="29"/>
      <c r="AK370" s="29"/>
      <c r="AL370" s="29">
        <f t="shared" si="139"/>
        <v>0</v>
      </c>
      <c r="AM370" s="29"/>
      <c r="AN370" s="29"/>
      <c r="AO370" s="29"/>
      <c r="AP370" s="29"/>
      <c r="AQ370" s="29"/>
      <c r="AR370" s="29"/>
      <c r="AS370" s="29"/>
      <c r="AT370" s="33"/>
      <c r="AU370" s="29"/>
      <c r="AV370" s="29"/>
      <c r="AW370" s="29"/>
      <c r="AX370" s="29"/>
      <c r="AY370" s="29"/>
      <c r="AZ370" s="29"/>
      <c r="BA370" s="29"/>
      <c r="BB370" s="29"/>
      <c r="BC370" s="30"/>
      <c r="BD370" s="30"/>
      <c r="BE370" s="29"/>
      <c r="BF370" s="29"/>
      <c r="BG370" s="29"/>
      <c r="BH370" s="29"/>
      <c r="BI370" s="29"/>
      <c r="BJ370" s="29"/>
      <c r="BK370" s="29"/>
      <c r="BL370" s="29"/>
      <c r="BM370" s="29"/>
      <c r="BN370" s="29"/>
      <c r="BO370" s="29"/>
      <c r="BP370" s="29"/>
      <c r="BQ370" s="29"/>
      <c r="BR370" s="29"/>
      <c r="BS370" s="29"/>
      <c r="BT370" s="29"/>
    </row>
    <row r="371" spans="1:72">
      <c r="A371" s="75">
        <f t="shared" si="137"/>
        <v>0</v>
      </c>
      <c r="B371" s="29">
        <v>60</v>
      </c>
      <c r="C371" s="29">
        <f t="shared" si="138"/>
        <v>0</v>
      </c>
      <c r="D371" s="29">
        <f t="shared" si="141"/>
        <v>0</v>
      </c>
      <c r="E371" s="29">
        <f t="shared" si="142"/>
        <v>0</v>
      </c>
      <c r="F371" s="29">
        <f t="shared" si="160"/>
        <v>0</v>
      </c>
      <c r="G371" s="29">
        <f t="shared" si="144"/>
        <v>0</v>
      </c>
      <c r="H371" s="29">
        <f t="shared" si="145"/>
        <v>0</v>
      </c>
      <c r="I371" s="29">
        <f t="shared" si="146"/>
        <v>0</v>
      </c>
      <c r="J371" s="29">
        <f t="shared" si="147"/>
        <v>0</v>
      </c>
      <c r="K371" s="29">
        <f t="shared" si="148"/>
        <v>0</v>
      </c>
      <c r="L371" s="29">
        <f t="shared" si="149"/>
        <v>0</v>
      </c>
      <c r="M371" s="29">
        <f t="shared" si="150"/>
        <v>0</v>
      </c>
      <c r="N371" s="29">
        <f t="shared" si="151"/>
        <v>0</v>
      </c>
      <c r="O371" s="29">
        <f t="shared" si="152"/>
        <v>0</v>
      </c>
      <c r="P371" s="29">
        <f t="shared" si="153"/>
        <v>0</v>
      </c>
      <c r="Q371" s="29">
        <f t="shared" si="154"/>
        <v>0</v>
      </c>
      <c r="R371" s="29">
        <f t="shared" si="155"/>
        <v>0</v>
      </c>
      <c r="S371" s="29">
        <f t="shared" si="156"/>
        <v>0</v>
      </c>
      <c r="T371" s="29">
        <f t="shared" si="157"/>
        <v>0</v>
      </c>
      <c r="U371" s="29">
        <f t="shared" si="158"/>
        <v>0</v>
      </c>
      <c r="V371" s="29">
        <f t="shared" si="159"/>
        <v>0</v>
      </c>
      <c r="W371" s="29"/>
      <c r="X371" s="29"/>
      <c r="Y371" s="29"/>
      <c r="Z371" s="29"/>
      <c r="AA371" s="29"/>
      <c r="AB371" s="29"/>
      <c r="AC371" s="29"/>
      <c r="AD371" s="29"/>
      <c r="AE371" s="29"/>
      <c r="AF371" s="29"/>
      <c r="AG371" s="29"/>
      <c r="AH371" s="29"/>
      <c r="AI371" s="29"/>
      <c r="AJ371" s="29"/>
      <c r="AK371" s="29"/>
      <c r="AL371" s="29">
        <f t="shared" si="139"/>
        <v>0</v>
      </c>
      <c r="AM371" s="29"/>
      <c r="AN371" s="29"/>
      <c r="AO371" s="29"/>
      <c r="AP371" s="29"/>
      <c r="AQ371" s="29"/>
      <c r="AR371" s="29"/>
      <c r="AS371" s="29"/>
      <c r="AT371" s="33"/>
      <c r="AU371" s="29"/>
      <c r="AV371" s="29"/>
      <c r="AW371" s="29"/>
      <c r="AX371" s="29"/>
      <c r="AY371" s="29"/>
      <c r="AZ371" s="29"/>
      <c r="BA371" s="29"/>
      <c r="BB371" s="29"/>
      <c r="BC371" s="30"/>
      <c r="BD371" s="30"/>
      <c r="BE371" s="29"/>
      <c r="BF371" s="29"/>
      <c r="BG371" s="29"/>
      <c r="BH371" s="29"/>
      <c r="BI371" s="29"/>
      <c r="BJ371" s="29"/>
      <c r="BK371" s="29"/>
      <c r="BL371" s="29"/>
      <c r="BM371" s="29"/>
      <c r="BN371" s="29"/>
      <c r="BO371" s="29"/>
      <c r="BP371" s="29"/>
      <c r="BQ371" s="29"/>
      <c r="BR371" s="29"/>
      <c r="BS371" s="29"/>
      <c r="BT371" s="29"/>
    </row>
    <row r="372" spans="1:72">
      <c r="A372" s="75">
        <f t="shared" si="137"/>
        <v>0</v>
      </c>
      <c r="B372" s="29">
        <v>61</v>
      </c>
      <c r="C372" s="29">
        <f t="shared" si="138"/>
        <v>0</v>
      </c>
      <c r="D372" s="29">
        <f t="shared" si="141"/>
        <v>0</v>
      </c>
      <c r="E372" s="29">
        <f t="shared" si="142"/>
        <v>0</v>
      </c>
      <c r="F372" s="29">
        <f t="shared" si="160"/>
        <v>0</v>
      </c>
      <c r="G372" s="29">
        <f t="shared" si="144"/>
        <v>0</v>
      </c>
      <c r="H372" s="29">
        <f t="shared" si="145"/>
        <v>0</v>
      </c>
      <c r="I372" s="29">
        <f t="shared" si="146"/>
        <v>0</v>
      </c>
      <c r="J372" s="29">
        <f t="shared" si="147"/>
        <v>0</v>
      </c>
      <c r="K372" s="29">
        <f t="shared" si="148"/>
        <v>0</v>
      </c>
      <c r="L372" s="29">
        <f t="shared" si="149"/>
        <v>0</v>
      </c>
      <c r="M372" s="29">
        <f t="shared" si="150"/>
        <v>0</v>
      </c>
      <c r="N372" s="29">
        <f t="shared" si="151"/>
        <v>0</v>
      </c>
      <c r="O372" s="29">
        <f t="shared" si="152"/>
        <v>0</v>
      </c>
      <c r="P372" s="29">
        <f t="shared" si="153"/>
        <v>0</v>
      </c>
      <c r="Q372" s="29">
        <f t="shared" si="154"/>
        <v>0</v>
      </c>
      <c r="R372" s="29">
        <f t="shared" si="155"/>
        <v>0</v>
      </c>
      <c r="S372" s="29">
        <f t="shared" si="156"/>
        <v>0</v>
      </c>
      <c r="T372" s="29">
        <f t="shared" si="157"/>
        <v>0</v>
      </c>
      <c r="U372" s="29">
        <f t="shared" si="158"/>
        <v>0</v>
      </c>
      <c r="V372" s="29">
        <f t="shared" si="159"/>
        <v>0</v>
      </c>
      <c r="W372" s="29"/>
      <c r="X372" s="29"/>
      <c r="Y372" s="29"/>
      <c r="Z372" s="29"/>
      <c r="AA372" s="29"/>
      <c r="AB372" s="29"/>
      <c r="AC372" s="29"/>
      <c r="AD372" s="29"/>
      <c r="AE372" s="29"/>
      <c r="AF372" s="29"/>
      <c r="AG372" s="29"/>
      <c r="AH372" s="29"/>
      <c r="AI372" s="29"/>
      <c r="AJ372" s="29"/>
      <c r="AK372" s="29"/>
      <c r="AL372" s="29">
        <f t="shared" si="139"/>
        <v>0</v>
      </c>
      <c r="AM372" s="29"/>
      <c r="AN372" s="29"/>
      <c r="AO372" s="29"/>
      <c r="AP372" s="29"/>
      <c r="AQ372" s="29"/>
      <c r="AR372" s="29"/>
      <c r="AS372" s="29"/>
      <c r="AT372" s="33"/>
      <c r="AU372" s="29"/>
      <c r="AV372" s="29"/>
      <c r="AW372" s="29"/>
      <c r="AX372" s="29"/>
      <c r="AY372" s="29"/>
      <c r="AZ372" s="29"/>
      <c r="BA372" s="29"/>
      <c r="BB372" s="29"/>
      <c r="BC372" s="30"/>
      <c r="BD372" s="30"/>
      <c r="BE372" s="29"/>
      <c r="BF372" s="29"/>
      <c r="BG372" s="29"/>
      <c r="BH372" s="29"/>
      <c r="BI372" s="29"/>
      <c r="BJ372" s="29"/>
      <c r="BK372" s="29"/>
      <c r="BL372" s="29"/>
      <c r="BM372" s="29"/>
      <c r="BN372" s="29"/>
      <c r="BO372" s="29"/>
      <c r="BP372" s="29"/>
      <c r="BQ372" s="29"/>
      <c r="BR372" s="29"/>
      <c r="BS372" s="29"/>
      <c r="BT372" s="29"/>
    </row>
    <row r="373" spans="1:72">
      <c r="A373" s="75">
        <f t="shared" si="137"/>
        <v>0</v>
      </c>
      <c r="B373" s="29">
        <v>62</v>
      </c>
      <c r="C373" s="29">
        <f t="shared" si="138"/>
        <v>0</v>
      </c>
      <c r="D373" s="29">
        <f t="shared" si="141"/>
        <v>0</v>
      </c>
      <c r="E373" s="29">
        <f t="shared" si="142"/>
        <v>0</v>
      </c>
      <c r="F373" s="29">
        <f t="shared" si="160"/>
        <v>0</v>
      </c>
      <c r="G373" s="29">
        <f t="shared" si="144"/>
        <v>0</v>
      </c>
      <c r="H373" s="29">
        <f t="shared" si="145"/>
        <v>0</v>
      </c>
      <c r="I373" s="29">
        <f t="shared" si="146"/>
        <v>0</v>
      </c>
      <c r="J373" s="29">
        <f t="shared" si="147"/>
        <v>0</v>
      </c>
      <c r="K373" s="29">
        <f t="shared" si="148"/>
        <v>0</v>
      </c>
      <c r="L373" s="29">
        <f t="shared" si="149"/>
        <v>0</v>
      </c>
      <c r="M373" s="29">
        <f t="shared" si="150"/>
        <v>0</v>
      </c>
      <c r="N373" s="29">
        <f t="shared" si="151"/>
        <v>0</v>
      </c>
      <c r="O373" s="29">
        <f t="shared" si="152"/>
        <v>0</v>
      </c>
      <c r="P373" s="29">
        <f t="shared" si="153"/>
        <v>0</v>
      </c>
      <c r="Q373" s="29">
        <f t="shared" si="154"/>
        <v>0</v>
      </c>
      <c r="R373" s="29">
        <f t="shared" si="155"/>
        <v>0</v>
      </c>
      <c r="S373" s="29">
        <f t="shared" si="156"/>
        <v>0</v>
      </c>
      <c r="T373" s="29">
        <f t="shared" si="157"/>
        <v>0</v>
      </c>
      <c r="U373" s="29">
        <f t="shared" si="158"/>
        <v>0</v>
      </c>
      <c r="V373" s="29">
        <f t="shared" si="159"/>
        <v>0</v>
      </c>
      <c r="W373" s="29"/>
      <c r="X373" s="29"/>
      <c r="Y373" s="29"/>
      <c r="Z373" s="29"/>
      <c r="AA373" s="29"/>
      <c r="AB373" s="29"/>
      <c r="AC373" s="29"/>
      <c r="AD373" s="29"/>
      <c r="AE373" s="29"/>
      <c r="AF373" s="29"/>
      <c r="AG373" s="29"/>
      <c r="AH373" s="29"/>
      <c r="AI373" s="29"/>
      <c r="AJ373" s="29"/>
      <c r="AK373" s="29"/>
      <c r="AL373" s="29">
        <f t="shared" si="139"/>
        <v>0</v>
      </c>
      <c r="AM373" s="29"/>
      <c r="AN373" s="29"/>
      <c r="AO373" s="29"/>
      <c r="AP373" s="29"/>
      <c r="AQ373" s="29"/>
      <c r="AR373" s="29"/>
      <c r="AS373" s="29"/>
      <c r="AT373" s="33"/>
      <c r="AU373" s="29"/>
      <c r="AV373" s="29"/>
      <c r="AW373" s="29"/>
      <c r="AX373" s="29"/>
      <c r="AY373" s="29"/>
      <c r="AZ373" s="29"/>
      <c r="BA373" s="29"/>
      <c r="BB373" s="29"/>
      <c r="BC373" s="30"/>
      <c r="BD373" s="30"/>
      <c r="BE373" s="29"/>
      <c r="BF373" s="29"/>
      <c r="BG373" s="29"/>
      <c r="BH373" s="29"/>
      <c r="BI373" s="29"/>
      <c r="BJ373" s="29"/>
      <c r="BK373" s="29"/>
      <c r="BL373" s="29"/>
      <c r="BM373" s="29"/>
      <c r="BN373" s="29"/>
      <c r="BO373" s="29"/>
      <c r="BP373" s="29"/>
      <c r="BQ373" s="29"/>
      <c r="BR373" s="29"/>
      <c r="BS373" s="29"/>
      <c r="BT373" s="29"/>
    </row>
    <row r="374" spans="1:72">
      <c r="A374" s="75">
        <f t="shared" si="137"/>
        <v>0</v>
      </c>
      <c r="B374" s="29">
        <v>63</v>
      </c>
      <c r="C374" s="29">
        <f t="shared" si="138"/>
        <v>0</v>
      </c>
      <c r="D374" s="29">
        <f t="shared" si="141"/>
        <v>0</v>
      </c>
      <c r="E374" s="29">
        <f t="shared" si="142"/>
        <v>0</v>
      </c>
      <c r="F374" s="29">
        <f t="shared" si="160"/>
        <v>0</v>
      </c>
      <c r="G374" s="29">
        <f t="shared" si="144"/>
        <v>0</v>
      </c>
      <c r="H374" s="29">
        <f t="shared" si="145"/>
        <v>0</v>
      </c>
      <c r="I374" s="29">
        <f t="shared" si="146"/>
        <v>0</v>
      </c>
      <c r="J374" s="29">
        <f t="shared" si="147"/>
        <v>0</v>
      </c>
      <c r="K374" s="29">
        <f t="shared" si="148"/>
        <v>0</v>
      </c>
      <c r="L374" s="29">
        <f t="shared" si="149"/>
        <v>0</v>
      </c>
      <c r="M374" s="29">
        <f t="shared" si="150"/>
        <v>0</v>
      </c>
      <c r="N374" s="29">
        <f t="shared" si="151"/>
        <v>0</v>
      </c>
      <c r="O374" s="29">
        <f t="shared" si="152"/>
        <v>0</v>
      </c>
      <c r="P374" s="29">
        <f t="shared" si="153"/>
        <v>0</v>
      </c>
      <c r="Q374" s="29">
        <f t="shared" si="154"/>
        <v>0</v>
      </c>
      <c r="R374" s="29">
        <f t="shared" si="155"/>
        <v>0</v>
      </c>
      <c r="S374" s="29">
        <f t="shared" si="156"/>
        <v>0</v>
      </c>
      <c r="T374" s="29">
        <f t="shared" si="157"/>
        <v>0</v>
      </c>
      <c r="U374" s="29">
        <f t="shared" si="158"/>
        <v>0</v>
      </c>
      <c r="V374" s="29">
        <f t="shared" si="159"/>
        <v>0</v>
      </c>
      <c r="W374" s="29"/>
      <c r="X374" s="29"/>
      <c r="Y374" s="29"/>
      <c r="Z374" s="29"/>
      <c r="AA374" s="29"/>
      <c r="AB374" s="29"/>
      <c r="AC374" s="29"/>
      <c r="AD374" s="29"/>
      <c r="AE374" s="29"/>
      <c r="AF374" s="29"/>
      <c r="AG374" s="29"/>
      <c r="AH374" s="29"/>
      <c r="AI374" s="29"/>
      <c r="AJ374" s="29"/>
      <c r="AK374" s="29"/>
      <c r="AL374" s="29">
        <f t="shared" si="139"/>
        <v>0</v>
      </c>
      <c r="AM374" s="29"/>
      <c r="AN374" s="29"/>
      <c r="AO374" s="29"/>
      <c r="AP374" s="29"/>
      <c r="AQ374" s="29"/>
      <c r="AR374" s="29"/>
      <c r="AS374" s="29"/>
      <c r="AT374" s="33"/>
      <c r="AU374" s="29"/>
      <c r="AV374" s="29"/>
      <c r="AW374" s="29"/>
      <c r="AX374" s="29"/>
      <c r="AY374" s="29"/>
      <c r="AZ374" s="29"/>
      <c r="BA374" s="29"/>
      <c r="BB374" s="29"/>
      <c r="BC374" s="30"/>
      <c r="BD374" s="30"/>
      <c r="BE374" s="29"/>
      <c r="BF374" s="29"/>
      <c r="BG374" s="29"/>
      <c r="BH374" s="29"/>
      <c r="BI374" s="29"/>
      <c r="BJ374" s="29"/>
      <c r="BK374" s="29"/>
      <c r="BL374" s="29"/>
      <c r="BM374" s="29"/>
      <c r="BN374" s="29"/>
      <c r="BO374" s="29"/>
      <c r="BP374" s="29"/>
      <c r="BQ374" s="29"/>
      <c r="BR374" s="29"/>
      <c r="BS374" s="29"/>
      <c r="BT374" s="29"/>
    </row>
    <row r="375" spans="1:72">
      <c r="A375" s="75">
        <f t="shared" si="137"/>
        <v>0</v>
      </c>
      <c r="B375" s="29">
        <v>64</v>
      </c>
      <c r="C375" s="29">
        <f t="shared" si="138"/>
        <v>0</v>
      </c>
      <c r="D375" s="29">
        <f t="shared" si="141"/>
        <v>0</v>
      </c>
      <c r="E375" s="29">
        <f t="shared" si="142"/>
        <v>0</v>
      </c>
      <c r="F375" s="29">
        <f t="shared" si="160"/>
        <v>0</v>
      </c>
      <c r="G375" s="29">
        <f t="shared" si="144"/>
        <v>0</v>
      </c>
      <c r="H375" s="29">
        <f t="shared" si="145"/>
        <v>0</v>
      </c>
      <c r="I375" s="29">
        <f t="shared" si="146"/>
        <v>0</v>
      </c>
      <c r="J375" s="29">
        <f t="shared" si="147"/>
        <v>0</v>
      </c>
      <c r="K375" s="29">
        <f t="shared" si="148"/>
        <v>0</v>
      </c>
      <c r="L375" s="29">
        <f t="shared" si="149"/>
        <v>0</v>
      </c>
      <c r="M375" s="29">
        <f t="shared" si="150"/>
        <v>0</v>
      </c>
      <c r="N375" s="29">
        <f t="shared" si="151"/>
        <v>0</v>
      </c>
      <c r="O375" s="29">
        <f t="shared" si="152"/>
        <v>0</v>
      </c>
      <c r="P375" s="29">
        <f t="shared" si="153"/>
        <v>0</v>
      </c>
      <c r="Q375" s="29">
        <f t="shared" si="154"/>
        <v>0</v>
      </c>
      <c r="R375" s="29">
        <f t="shared" si="155"/>
        <v>0</v>
      </c>
      <c r="S375" s="29">
        <f t="shared" si="156"/>
        <v>0</v>
      </c>
      <c r="T375" s="29">
        <f t="shared" si="157"/>
        <v>0</v>
      </c>
      <c r="U375" s="29">
        <f t="shared" si="158"/>
        <v>0</v>
      </c>
      <c r="V375" s="29">
        <f t="shared" si="159"/>
        <v>0</v>
      </c>
      <c r="W375" s="29"/>
      <c r="X375" s="29"/>
      <c r="Y375" s="29"/>
      <c r="Z375" s="29"/>
      <c r="AA375" s="29"/>
      <c r="AB375" s="29"/>
      <c r="AC375" s="29"/>
      <c r="AD375" s="29"/>
      <c r="AE375" s="29"/>
      <c r="AF375" s="29"/>
      <c r="AG375" s="29"/>
      <c r="AH375" s="29"/>
      <c r="AI375" s="29"/>
      <c r="AJ375" s="29"/>
      <c r="AK375" s="29"/>
      <c r="AL375" s="29">
        <f t="shared" si="139"/>
        <v>0</v>
      </c>
      <c r="AM375" s="29"/>
      <c r="AN375" s="29"/>
      <c r="AO375" s="29"/>
      <c r="AP375" s="29"/>
      <c r="AQ375" s="29"/>
      <c r="AR375" s="29"/>
      <c r="AS375" s="29"/>
      <c r="AT375" s="33"/>
      <c r="AU375" s="29"/>
      <c r="AV375" s="29"/>
      <c r="AW375" s="29"/>
      <c r="AX375" s="29"/>
      <c r="AY375" s="29"/>
      <c r="AZ375" s="29"/>
      <c r="BA375" s="29"/>
      <c r="BB375" s="29"/>
      <c r="BC375" s="30"/>
      <c r="BD375" s="30"/>
      <c r="BE375" s="29"/>
      <c r="BF375" s="29"/>
      <c r="BG375" s="29"/>
      <c r="BH375" s="29"/>
      <c r="BI375" s="29"/>
      <c r="BJ375" s="29"/>
      <c r="BK375" s="29"/>
      <c r="BL375" s="29"/>
      <c r="BM375" s="29"/>
      <c r="BN375" s="29"/>
      <c r="BO375" s="29"/>
      <c r="BP375" s="29"/>
      <c r="BQ375" s="29"/>
      <c r="BR375" s="29"/>
      <c r="BS375" s="29"/>
      <c r="BT375" s="29"/>
    </row>
    <row r="376" spans="1:72">
      <c r="A376" s="75">
        <f t="shared" ref="A376:A391" si="161">IF(B376=1,1/$D$9/2,IF(B376&lt;$D$9+1,1/$D$9,IF($D$9+1=B376,1/$D$9/2,0)))</f>
        <v>0</v>
      </c>
      <c r="B376" s="29">
        <v>65</v>
      </c>
      <c r="C376" s="29">
        <f t="shared" ref="C376:C391" si="162">$C$310*$A376</f>
        <v>0</v>
      </c>
      <c r="D376" s="29">
        <f t="shared" si="141"/>
        <v>0</v>
      </c>
      <c r="E376" s="29">
        <f t="shared" si="142"/>
        <v>0</v>
      </c>
      <c r="F376" s="29">
        <f t="shared" si="160"/>
        <v>0</v>
      </c>
      <c r="G376" s="29">
        <f t="shared" si="144"/>
        <v>0</v>
      </c>
      <c r="H376" s="29">
        <f t="shared" si="145"/>
        <v>0</v>
      </c>
      <c r="I376" s="29">
        <f t="shared" si="146"/>
        <v>0</v>
      </c>
      <c r="J376" s="29">
        <f t="shared" si="147"/>
        <v>0</v>
      </c>
      <c r="K376" s="29">
        <f t="shared" si="148"/>
        <v>0</v>
      </c>
      <c r="L376" s="29">
        <f t="shared" si="149"/>
        <v>0</v>
      </c>
      <c r="M376" s="29">
        <f t="shared" si="150"/>
        <v>0</v>
      </c>
      <c r="N376" s="29">
        <f t="shared" si="151"/>
        <v>0</v>
      </c>
      <c r="O376" s="29">
        <f t="shared" si="152"/>
        <v>0</v>
      </c>
      <c r="P376" s="29">
        <f t="shared" si="153"/>
        <v>0</v>
      </c>
      <c r="Q376" s="29">
        <f t="shared" si="154"/>
        <v>0</v>
      </c>
      <c r="R376" s="29">
        <f t="shared" si="155"/>
        <v>0</v>
      </c>
      <c r="S376" s="29">
        <f t="shared" si="156"/>
        <v>0</v>
      </c>
      <c r="T376" s="29">
        <f t="shared" si="157"/>
        <v>0</v>
      </c>
      <c r="U376" s="29">
        <f t="shared" si="158"/>
        <v>0</v>
      </c>
      <c r="V376" s="29">
        <f t="shared" si="159"/>
        <v>0</v>
      </c>
      <c r="W376" s="29"/>
      <c r="X376" s="29"/>
      <c r="Y376" s="29"/>
      <c r="Z376" s="29"/>
      <c r="AA376" s="29"/>
      <c r="AB376" s="29"/>
      <c r="AC376" s="29"/>
      <c r="AD376" s="29"/>
      <c r="AE376" s="29"/>
      <c r="AF376" s="29"/>
      <c r="AG376" s="29"/>
      <c r="AH376" s="29"/>
      <c r="AI376" s="29"/>
      <c r="AJ376" s="29"/>
      <c r="AK376" s="29"/>
      <c r="AL376" s="29">
        <f t="shared" ref="AL376:AL391" si="163">SUM(C376:AK376)</f>
        <v>0</v>
      </c>
      <c r="AM376" s="29"/>
      <c r="AN376" s="29"/>
      <c r="AO376" s="29"/>
      <c r="AP376" s="29"/>
      <c r="AQ376" s="29"/>
      <c r="AR376" s="29"/>
      <c r="AS376" s="29"/>
      <c r="AT376" s="33"/>
      <c r="AU376" s="29"/>
      <c r="AV376" s="29"/>
      <c r="AW376" s="29"/>
      <c r="AX376" s="29"/>
      <c r="AY376" s="29"/>
      <c r="AZ376" s="29"/>
      <c r="BA376" s="29"/>
      <c r="BB376" s="29"/>
      <c r="BC376" s="30"/>
      <c r="BD376" s="30"/>
      <c r="BE376" s="29"/>
      <c r="BF376" s="29"/>
      <c r="BG376" s="29"/>
      <c r="BH376" s="29"/>
      <c r="BI376" s="29"/>
      <c r="BJ376" s="29"/>
      <c r="BK376" s="29"/>
      <c r="BL376" s="29"/>
      <c r="BM376" s="29"/>
      <c r="BN376" s="29"/>
      <c r="BO376" s="29"/>
      <c r="BP376" s="29"/>
      <c r="BQ376" s="29"/>
      <c r="BR376" s="29"/>
      <c r="BS376" s="29"/>
      <c r="BT376" s="29"/>
    </row>
    <row r="377" spans="1:72">
      <c r="A377" s="75">
        <f t="shared" si="161"/>
        <v>0</v>
      </c>
      <c r="B377" s="29">
        <v>66</v>
      </c>
      <c r="C377" s="29">
        <f t="shared" si="162"/>
        <v>0</v>
      </c>
      <c r="D377" s="29">
        <f t="shared" ref="D377:D391" si="164">$D$310*$A376</f>
        <v>0</v>
      </c>
      <c r="E377" s="29">
        <f t="shared" si="142"/>
        <v>0</v>
      </c>
      <c r="F377" s="29">
        <f t="shared" si="160"/>
        <v>0</v>
      </c>
      <c r="G377" s="29">
        <f t="shared" si="144"/>
        <v>0</v>
      </c>
      <c r="H377" s="29">
        <f t="shared" si="145"/>
        <v>0</v>
      </c>
      <c r="I377" s="29">
        <f t="shared" si="146"/>
        <v>0</v>
      </c>
      <c r="J377" s="29">
        <f t="shared" si="147"/>
        <v>0</v>
      </c>
      <c r="K377" s="29">
        <f t="shared" si="148"/>
        <v>0</v>
      </c>
      <c r="L377" s="29">
        <f t="shared" si="149"/>
        <v>0</v>
      </c>
      <c r="M377" s="29">
        <f t="shared" si="150"/>
        <v>0</v>
      </c>
      <c r="N377" s="29">
        <f t="shared" si="151"/>
        <v>0</v>
      </c>
      <c r="O377" s="29">
        <f t="shared" si="152"/>
        <v>0</v>
      </c>
      <c r="P377" s="29">
        <f t="shared" si="153"/>
        <v>0</v>
      </c>
      <c r="Q377" s="29">
        <f t="shared" si="154"/>
        <v>0</v>
      </c>
      <c r="R377" s="29">
        <f t="shared" si="155"/>
        <v>0</v>
      </c>
      <c r="S377" s="29">
        <f t="shared" si="156"/>
        <v>0</v>
      </c>
      <c r="T377" s="29">
        <f t="shared" si="157"/>
        <v>0</v>
      </c>
      <c r="U377" s="29">
        <f t="shared" si="158"/>
        <v>0</v>
      </c>
      <c r="V377" s="29">
        <f t="shared" si="159"/>
        <v>0</v>
      </c>
      <c r="W377" s="29"/>
      <c r="X377" s="29"/>
      <c r="Y377" s="29"/>
      <c r="Z377" s="29"/>
      <c r="AA377" s="29"/>
      <c r="AB377" s="29"/>
      <c r="AC377" s="29"/>
      <c r="AD377" s="29"/>
      <c r="AE377" s="29"/>
      <c r="AF377" s="29"/>
      <c r="AG377" s="29"/>
      <c r="AH377" s="29"/>
      <c r="AI377" s="29"/>
      <c r="AJ377" s="29"/>
      <c r="AK377" s="29"/>
      <c r="AL377" s="29">
        <f t="shared" si="163"/>
        <v>0</v>
      </c>
      <c r="AM377" s="29"/>
      <c r="AN377" s="29"/>
      <c r="AO377" s="29"/>
      <c r="AP377" s="29"/>
      <c r="AQ377" s="29"/>
      <c r="AR377" s="29"/>
      <c r="AS377" s="29"/>
      <c r="AT377" s="33"/>
      <c r="AU377" s="29"/>
      <c r="AV377" s="29"/>
      <c r="AW377" s="29"/>
      <c r="AX377" s="29"/>
      <c r="AY377" s="29"/>
      <c r="AZ377" s="29"/>
      <c r="BA377" s="29"/>
      <c r="BB377" s="29"/>
      <c r="BC377" s="30"/>
      <c r="BD377" s="30"/>
      <c r="BQ377" s="29"/>
      <c r="BR377" s="29"/>
      <c r="BS377" s="29"/>
      <c r="BT377" s="29"/>
    </row>
    <row r="378" spans="1:72">
      <c r="A378" s="75">
        <f t="shared" si="161"/>
        <v>0</v>
      </c>
      <c r="B378" s="29">
        <v>67</v>
      </c>
      <c r="C378" s="29">
        <f t="shared" si="162"/>
        <v>0</v>
      </c>
      <c r="D378" s="29">
        <f t="shared" si="164"/>
        <v>0</v>
      </c>
      <c r="E378" s="29">
        <f t="shared" ref="E378:E391" si="165">$E$310*$A376</f>
        <v>0</v>
      </c>
      <c r="F378" s="29">
        <f t="shared" si="160"/>
        <v>0</v>
      </c>
      <c r="G378" s="29">
        <f t="shared" si="144"/>
        <v>0</v>
      </c>
      <c r="H378" s="29">
        <f t="shared" si="145"/>
        <v>0</v>
      </c>
      <c r="I378" s="29">
        <f t="shared" si="146"/>
        <v>0</v>
      </c>
      <c r="J378" s="29">
        <f t="shared" si="147"/>
        <v>0</v>
      </c>
      <c r="K378" s="29">
        <f t="shared" si="148"/>
        <v>0</v>
      </c>
      <c r="L378" s="29">
        <f t="shared" si="149"/>
        <v>0</v>
      </c>
      <c r="M378" s="29">
        <f t="shared" si="150"/>
        <v>0</v>
      </c>
      <c r="N378" s="29">
        <f t="shared" si="151"/>
        <v>0</v>
      </c>
      <c r="O378" s="29">
        <f t="shared" si="152"/>
        <v>0</v>
      </c>
      <c r="P378" s="29">
        <f t="shared" si="153"/>
        <v>0</v>
      </c>
      <c r="Q378" s="29">
        <f t="shared" si="154"/>
        <v>0</v>
      </c>
      <c r="R378" s="29">
        <f t="shared" si="155"/>
        <v>0</v>
      </c>
      <c r="S378" s="29">
        <f t="shared" si="156"/>
        <v>0</v>
      </c>
      <c r="T378" s="29">
        <f t="shared" si="157"/>
        <v>0</v>
      </c>
      <c r="U378" s="29">
        <f t="shared" si="158"/>
        <v>0</v>
      </c>
      <c r="V378" s="29">
        <f t="shared" si="159"/>
        <v>0</v>
      </c>
      <c r="W378" s="29"/>
      <c r="X378" s="29"/>
      <c r="Y378" s="29"/>
      <c r="Z378" s="29"/>
      <c r="AA378" s="29"/>
      <c r="AB378" s="29"/>
      <c r="AC378" s="29"/>
      <c r="AD378" s="29"/>
      <c r="AE378" s="29"/>
      <c r="AF378" s="29"/>
      <c r="AG378" s="29"/>
      <c r="AH378" s="29"/>
      <c r="AI378" s="29"/>
      <c r="AJ378" s="29"/>
      <c r="AK378" s="29"/>
      <c r="AL378" s="29">
        <f t="shared" si="163"/>
        <v>0</v>
      </c>
      <c r="AM378" s="29"/>
      <c r="AN378" s="29"/>
      <c r="AO378" s="29"/>
      <c r="AP378" s="29"/>
      <c r="AQ378" s="29"/>
      <c r="AR378" s="29"/>
      <c r="AS378" s="29"/>
      <c r="AT378" s="33"/>
      <c r="AU378" s="29"/>
      <c r="AV378" s="29"/>
      <c r="AW378" s="29"/>
      <c r="AX378" s="29"/>
      <c r="AY378" s="29"/>
      <c r="AZ378" s="29"/>
      <c r="BA378" s="29"/>
      <c r="BB378" s="29"/>
      <c r="BC378" s="30"/>
      <c r="BD378" s="30"/>
      <c r="BQ378" s="29"/>
      <c r="BR378" s="29"/>
      <c r="BS378" s="29"/>
      <c r="BT378" s="29"/>
    </row>
    <row r="379" spans="1:72">
      <c r="A379" s="75">
        <f t="shared" si="161"/>
        <v>0</v>
      </c>
      <c r="B379" s="29">
        <v>68</v>
      </c>
      <c r="C379" s="29">
        <f t="shared" si="162"/>
        <v>0</v>
      </c>
      <c r="D379" s="29">
        <f t="shared" si="164"/>
        <v>0</v>
      </c>
      <c r="E379" s="29">
        <f t="shared" si="165"/>
        <v>0</v>
      </c>
      <c r="F379" s="29">
        <f t="shared" ref="F379:F391" si="166">$F$310*$A376</f>
        <v>0</v>
      </c>
      <c r="G379" s="29">
        <f t="shared" si="144"/>
        <v>0</v>
      </c>
      <c r="H379" s="29">
        <f t="shared" si="145"/>
        <v>0</v>
      </c>
      <c r="I379" s="29">
        <f t="shared" si="146"/>
        <v>0</v>
      </c>
      <c r="J379" s="29">
        <f t="shared" si="147"/>
        <v>0</v>
      </c>
      <c r="K379" s="29">
        <f t="shared" si="148"/>
        <v>0</v>
      </c>
      <c r="L379" s="29">
        <f t="shared" si="149"/>
        <v>0</v>
      </c>
      <c r="M379" s="29">
        <f t="shared" si="150"/>
        <v>0</v>
      </c>
      <c r="N379" s="29">
        <f t="shared" si="151"/>
        <v>0</v>
      </c>
      <c r="O379" s="29">
        <f t="shared" si="152"/>
        <v>0</v>
      </c>
      <c r="P379" s="29">
        <f t="shared" si="153"/>
        <v>0</v>
      </c>
      <c r="Q379" s="29">
        <f t="shared" si="154"/>
        <v>0</v>
      </c>
      <c r="R379" s="29">
        <f t="shared" si="155"/>
        <v>0</v>
      </c>
      <c r="S379" s="29">
        <f t="shared" si="156"/>
        <v>0</v>
      </c>
      <c r="T379" s="29">
        <f t="shared" si="157"/>
        <v>0</v>
      </c>
      <c r="U379" s="29">
        <f t="shared" si="158"/>
        <v>0</v>
      </c>
      <c r="V379" s="29">
        <f t="shared" si="159"/>
        <v>0</v>
      </c>
      <c r="W379" s="29"/>
      <c r="X379" s="29"/>
      <c r="Y379" s="29"/>
      <c r="Z379" s="29"/>
      <c r="AA379" s="29"/>
      <c r="AB379" s="29"/>
      <c r="AC379" s="29"/>
      <c r="AD379" s="29"/>
      <c r="AE379" s="29"/>
      <c r="AF379" s="29"/>
      <c r="AG379" s="29"/>
      <c r="AH379" s="29"/>
      <c r="AI379" s="29"/>
      <c r="AJ379" s="29"/>
      <c r="AK379" s="29"/>
      <c r="AL379" s="29">
        <f t="shared" si="163"/>
        <v>0</v>
      </c>
      <c r="AM379" s="29"/>
      <c r="AN379" s="29"/>
      <c r="AO379" s="29"/>
      <c r="AP379" s="29"/>
      <c r="AQ379" s="29"/>
      <c r="AR379" s="29"/>
      <c r="AS379" s="29"/>
      <c r="AT379" s="33"/>
      <c r="AU379" s="29"/>
      <c r="AV379" s="29"/>
      <c r="AW379" s="29"/>
      <c r="AX379" s="29"/>
      <c r="AY379" s="29"/>
      <c r="AZ379" s="29"/>
      <c r="BA379" s="29"/>
      <c r="BB379" s="29"/>
      <c r="BC379" s="30"/>
      <c r="BD379" s="30"/>
      <c r="BQ379" s="29"/>
      <c r="BR379" s="29"/>
      <c r="BS379" s="29"/>
      <c r="BT379" s="29"/>
    </row>
    <row r="380" spans="1:72">
      <c r="A380" s="75">
        <f t="shared" si="161"/>
        <v>0</v>
      </c>
      <c r="B380" s="29">
        <v>69</v>
      </c>
      <c r="C380" s="29">
        <f t="shared" si="162"/>
        <v>0</v>
      </c>
      <c r="D380" s="29">
        <f t="shared" si="164"/>
        <v>0</v>
      </c>
      <c r="E380" s="29">
        <f t="shared" si="165"/>
        <v>0</v>
      </c>
      <c r="F380" s="29">
        <f t="shared" si="166"/>
        <v>0</v>
      </c>
      <c r="G380" s="29">
        <f t="shared" ref="G380:G391" si="167">$G$310*$A376</f>
        <v>0</v>
      </c>
      <c r="H380" s="29">
        <f t="shared" si="145"/>
        <v>0</v>
      </c>
      <c r="I380" s="29">
        <f t="shared" si="146"/>
        <v>0</v>
      </c>
      <c r="J380" s="29">
        <f t="shared" si="147"/>
        <v>0</v>
      </c>
      <c r="K380" s="29">
        <f t="shared" si="148"/>
        <v>0</v>
      </c>
      <c r="L380" s="29">
        <f t="shared" si="149"/>
        <v>0</v>
      </c>
      <c r="M380" s="29">
        <f t="shared" si="150"/>
        <v>0</v>
      </c>
      <c r="N380" s="29">
        <f t="shared" si="151"/>
        <v>0</v>
      </c>
      <c r="O380" s="29">
        <f t="shared" si="152"/>
        <v>0</v>
      </c>
      <c r="P380" s="29">
        <f t="shared" si="153"/>
        <v>0</v>
      </c>
      <c r="Q380" s="29">
        <f t="shared" si="154"/>
        <v>0</v>
      </c>
      <c r="R380" s="29">
        <f t="shared" si="155"/>
        <v>0</v>
      </c>
      <c r="S380" s="29">
        <f t="shared" si="156"/>
        <v>0</v>
      </c>
      <c r="T380" s="29">
        <f t="shared" si="157"/>
        <v>0</v>
      </c>
      <c r="U380" s="29">
        <f t="shared" si="158"/>
        <v>0</v>
      </c>
      <c r="V380" s="29">
        <f t="shared" si="159"/>
        <v>0</v>
      </c>
      <c r="W380" s="29"/>
      <c r="X380" s="29"/>
      <c r="Y380" s="29"/>
      <c r="Z380" s="29"/>
      <c r="AA380" s="29"/>
      <c r="AB380" s="29"/>
      <c r="AC380" s="29"/>
      <c r="AD380" s="29"/>
      <c r="AE380" s="29"/>
      <c r="AF380" s="29"/>
      <c r="AG380" s="29"/>
      <c r="AH380" s="29"/>
      <c r="AI380" s="29"/>
      <c r="AJ380" s="29"/>
      <c r="AK380" s="29"/>
      <c r="AL380" s="29">
        <f t="shared" si="163"/>
        <v>0</v>
      </c>
      <c r="AM380" s="29"/>
      <c r="AN380" s="29"/>
      <c r="AO380" s="29"/>
      <c r="AP380" s="29"/>
      <c r="AQ380" s="29"/>
      <c r="AR380" s="29"/>
      <c r="AS380" s="29"/>
      <c r="AT380" s="33"/>
      <c r="AU380" s="29"/>
      <c r="AV380" s="29"/>
      <c r="AW380" s="29"/>
      <c r="AX380" s="29"/>
      <c r="AY380" s="29"/>
      <c r="AZ380" s="29"/>
      <c r="BA380" s="29"/>
      <c r="BB380" s="29"/>
      <c r="BC380" s="30"/>
      <c r="BD380" s="30"/>
      <c r="BQ380" s="29"/>
      <c r="BR380" s="29"/>
      <c r="BS380" s="29"/>
      <c r="BT380" s="29"/>
    </row>
    <row r="381" spans="1:72">
      <c r="A381" s="75">
        <f t="shared" si="161"/>
        <v>0</v>
      </c>
      <c r="B381" s="29">
        <v>70</v>
      </c>
      <c r="C381" s="29">
        <f t="shared" si="162"/>
        <v>0</v>
      </c>
      <c r="D381" s="29">
        <f t="shared" si="164"/>
        <v>0</v>
      </c>
      <c r="E381" s="29">
        <f t="shared" si="165"/>
        <v>0</v>
      </c>
      <c r="F381" s="29">
        <f t="shared" si="166"/>
        <v>0</v>
      </c>
      <c r="G381" s="29">
        <f t="shared" si="167"/>
        <v>0</v>
      </c>
      <c r="H381" s="29">
        <f t="shared" ref="H381:H391" si="168">$H$310*$A376</f>
        <v>0</v>
      </c>
      <c r="I381" s="29">
        <f t="shared" si="146"/>
        <v>0</v>
      </c>
      <c r="J381" s="29">
        <f t="shared" si="147"/>
        <v>0</v>
      </c>
      <c r="K381" s="29">
        <f t="shared" si="148"/>
        <v>0</v>
      </c>
      <c r="L381" s="29">
        <f t="shared" si="149"/>
        <v>0</v>
      </c>
      <c r="M381" s="29">
        <f t="shared" si="150"/>
        <v>0</v>
      </c>
      <c r="N381" s="29">
        <f t="shared" si="151"/>
        <v>0</v>
      </c>
      <c r="O381" s="29">
        <f t="shared" si="152"/>
        <v>0</v>
      </c>
      <c r="P381" s="29">
        <f t="shared" si="153"/>
        <v>0</v>
      </c>
      <c r="Q381" s="29">
        <f t="shared" si="154"/>
        <v>0</v>
      </c>
      <c r="R381" s="29">
        <f t="shared" si="155"/>
        <v>0</v>
      </c>
      <c r="S381" s="29">
        <f t="shared" si="156"/>
        <v>0</v>
      </c>
      <c r="T381" s="29">
        <f t="shared" si="157"/>
        <v>0</v>
      </c>
      <c r="U381" s="29">
        <f t="shared" si="158"/>
        <v>0</v>
      </c>
      <c r="V381" s="29">
        <f t="shared" si="159"/>
        <v>0</v>
      </c>
      <c r="W381" s="29"/>
      <c r="X381" s="29"/>
      <c r="Y381" s="29"/>
      <c r="Z381" s="29"/>
      <c r="AA381" s="29"/>
      <c r="AB381" s="29"/>
      <c r="AC381" s="29"/>
      <c r="AD381" s="29"/>
      <c r="AE381" s="29"/>
      <c r="AF381" s="29"/>
      <c r="AG381" s="29"/>
      <c r="AH381" s="29"/>
      <c r="AI381" s="29"/>
      <c r="AJ381" s="29"/>
      <c r="AK381" s="29"/>
      <c r="AL381" s="29">
        <f t="shared" si="163"/>
        <v>0</v>
      </c>
      <c r="AM381" s="29"/>
      <c r="AN381" s="29"/>
      <c r="AO381" s="29"/>
      <c r="AP381" s="29"/>
      <c r="AQ381" s="29"/>
      <c r="AR381" s="29"/>
      <c r="AS381" s="29"/>
      <c r="AT381" s="33"/>
      <c r="AU381" s="29"/>
      <c r="AV381" s="29"/>
      <c r="AW381" s="29"/>
      <c r="AX381" s="29"/>
      <c r="AY381" s="29"/>
      <c r="AZ381" s="29"/>
      <c r="BA381" s="29"/>
      <c r="BB381" s="29"/>
      <c r="BC381" s="30"/>
      <c r="BD381" s="30"/>
      <c r="BQ381" s="29"/>
      <c r="BR381" s="29"/>
      <c r="BS381" s="29"/>
      <c r="BT381" s="29"/>
    </row>
    <row r="382" spans="1:72">
      <c r="A382" s="75">
        <f t="shared" si="161"/>
        <v>0</v>
      </c>
      <c r="B382" s="29">
        <v>71</v>
      </c>
      <c r="C382" s="29">
        <f t="shared" si="162"/>
        <v>0</v>
      </c>
      <c r="D382" s="29">
        <f t="shared" si="164"/>
        <v>0</v>
      </c>
      <c r="E382" s="29">
        <f t="shared" si="165"/>
        <v>0</v>
      </c>
      <c r="F382" s="29">
        <f t="shared" si="166"/>
        <v>0</v>
      </c>
      <c r="G382" s="29">
        <f t="shared" si="167"/>
        <v>0</v>
      </c>
      <c r="H382" s="29">
        <f t="shared" si="168"/>
        <v>0</v>
      </c>
      <c r="I382" s="29">
        <f t="shared" ref="I382:I391" si="169">$I$310*$A376</f>
        <v>0</v>
      </c>
      <c r="J382" s="29">
        <f t="shared" si="147"/>
        <v>0</v>
      </c>
      <c r="K382" s="29">
        <f t="shared" si="148"/>
        <v>0</v>
      </c>
      <c r="L382" s="29">
        <f t="shared" si="149"/>
        <v>0</v>
      </c>
      <c r="M382" s="29">
        <f t="shared" si="150"/>
        <v>0</v>
      </c>
      <c r="N382" s="29">
        <f t="shared" si="151"/>
        <v>0</v>
      </c>
      <c r="O382" s="29">
        <f t="shared" si="152"/>
        <v>0</v>
      </c>
      <c r="P382" s="29">
        <f t="shared" si="153"/>
        <v>0</v>
      </c>
      <c r="Q382" s="29">
        <f t="shared" si="154"/>
        <v>0</v>
      </c>
      <c r="R382" s="29">
        <f t="shared" si="155"/>
        <v>0</v>
      </c>
      <c r="S382" s="29">
        <f t="shared" si="156"/>
        <v>0</v>
      </c>
      <c r="T382" s="29">
        <f t="shared" si="157"/>
        <v>0</v>
      </c>
      <c r="U382" s="29">
        <f t="shared" si="158"/>
        <v>0</v>
      </c>
      <c r="V382" s="29">
        <f t="shared" si="159"/>
        <v>0</v>
      </c>
      <c r="W382" s="29"/>
      <c r="X382" s="29"/>
      <c r="Y382" s="29"/>
      <c r="Z382" s="29"/>
      <c r="AA382" s="29"/>
      <c r="AB382" s="29"/>
      <c r="AC382" s="29"/>
      <c r="AD382" s="29"/>
      <c r="AE382" s="29"/>
      <c r="AF382" s="29"/>
      <c r="AG382" s="29"/>
      <c r="AH382" s="29"/>
      <c r="AI382" s="29"/>
      <c r="AJ382" s="29"/>
      <c r="AK382" s="29"/>
      <c r="AL382" s="29">
        <f t="shared" si="163"/>
        <v>0</v>
      </c>
      <c r="AM382" s="29"/>
      <c r="AN382" s="29"/>
      <c r="AO382" s="29"/>
      <c r="AP382" s="29"/>
      <c r="AQ382" s="29"/>
      <c r="AR382" s="29"/>
      <c r="AS382" s="29"/>
      <c r="AT382" s="33"/>
      <c r="AU382" s="29"/>
      <c r="AV382" s="29"/>
      <c r="AW382" s="29"/>
      <c r="AX382" s="29"/>
      <c r="AY382" s="29"/>
      <c r="AZ382" s="29"/>
      <c r="BA382" s="29"/>
      <c r="BB382" s="29"/>
      <c r="BC382" s="30"/>
      <c r="BD382" s="30"/>
      <c r="BQ382" s="29"/>
      <c r="BR382" s="29"/>
      <c r="BS382" s="29"/>
      <c r="BT382" s="29"/>
    </row>
    <row r="383" spans="1:72">
      <c r="A383" s="75">
        <f t="shared" si="161"/>
        <v>0</v>
      </c>
      <c r="B383" s="29">
        <v>72</v>
      </c>
      <c r="C383" s="29">
        <f t="shared" si="162"/>
        <v>0</v>
      </c>
      <c r="D383" s="29">
        <f t="shared" si="164"/>
        <v>0</v>
      </c>
      <c r="E383" s="29">
        <f t="shared" si="165"/>
        <v>0</v>
      </c>
      <c r="F383" s="29">
        <f t="shared" si="166"/>
        <v>0</v>
      </c>
      <c r="G383" s="29">
        <f t="shared" si="167"/>
        <v>0</v>
      </c>
      <c r="H383" s="29">
        <f t="shared" si="168"/>
        <v>0</v>
      </c>
      <c r="I383" s="29">
        <f t="shared" si="169"/>
        <v>0</v>
      </c>
      <c r="J383" s="29">
        <f t="shared" ref="J383:J391" si="170">$J$310*$A376</f>
        <v>0</v>
      </c>
      <c r="K383" s="29">
        <f t="shared" si="148"/>
        <v>0</v>
      </c>
      <c r="L383" s="29">
        <f t="shared" si="149"/>
        <v>0</v>
      </c>
      <c r="M383" s="29">
        <f t="shared" si="150"/>
        <v>0</v>
      </c>
      <c r="N383" s="29">
        <f t="shared" si="151"/>
        <v>0</v>
      </c>
      <c r="O383" s="29">
        <f t="shared" si="152"/>
        <v>0</v>
      </c>
      <c r="P383" s="29">
        <f t="shared" si="153"/>
        <v>0</v>
      </c>
      <c r="Q383" s="29">
        <f t="shared" si="154"/>
        <v>0</v>
      </c>
      <c r="R383" s="29">
        <f t="shared" si="155"/>
        <v>0</v>
      </c>
      <c r="S383" s="29">
        <f t="shared" si="156"/>
        <v>0</v>
      </c>
      <c r="T383" s="29">
        <f t="shared" si="157"/>
        <v>0</v>
      </c>
      <c r="U383" s="29">
        <f t="shared" si="158"/>
        <v>0</v>
      </c>
      <c r="V383" s="29">
        <f t="shared" si="159"/>
        <v>0</v>
      </c>
      <c r="W383" s="29"/>
      <c r="X383" s="29"/>
      <c r="Y383" s="29"/>
      <c r="Z383" s="29"/>
      <c r="AA383" s="29"/>
      <c r="AB383" s="29"/>
      <c r="AC383" s="29"/>
      <c r="AD383" s="29"/>
      <c r="AE383" s="29"/>
      <c r="AF383" s="29"/>
      <c r="AG383" s="29"/>
      <c r="AH383" s="29"/>
      <c r="AI383" s="29"/>
      <c r="AJ383" s="29"/>
      <c r="AK383" s="29"/>
      <c r="AL383" s="29">
        <f t="shared" si="163"/>
        <v>0</v>
      </c>
      <c r="AM383" s="29"/>
      <c r="AN383" s="29"/>
      <c r="AO383" s="29"/>
      <c r="AP383" s="29"/>
      <c r="AQ383" s="29"/>
      <c r="AR383" s="29"/>
      <c r="AS383" s="29"/>
      <c r="AT383" s="33"/>
      <c r="AU383" s="29"/>
      <c r="AV383" s="29"/>
      <c r="AW383" s="29"/>
      <c r="AX383" s="29"/>
      <c r="AY383" s="29"/>
      <c r="AZ383" s="29"/>
      <c r="BA383" s="29"/>
      <c r="BB383" s="29"/>
      <c r="BC383" s="30"/>
      <c r="BD383" s="30"/>
      <c r="BQ383" s="29"/>
      <c r="BR383" s="29"/>
      <c r="BS383" s="29"/>
      <c r="BT383" s="29"/>
    </row>
    <row r="384" spans="1:72">
      <c r="A384" s="75">
        <f t="shared" si="161"/>
        <v>0</v>
      </c>
      <c r="B384" s="29">
        <v>73</v>
      </c>
      <c r="C384" s="29">
        <f t="shared" si="162"/>
        <v>0</v>
      </c>
      <c r="D384" s="29">
        <f t="shared" si="164"/>
        <v>0</v>
      </c>
      <c r="E384" s="29">
        <f t="shared" si="165"/>
        <v>0</v>
      </c>
      <c r="F384" s="29">
        <f t="shared" si="166"/>
        <v>0</v>
      </c>
      <c r="G384" s="29">
        <f t="shared" si="167"/>
        <v>0</v>
      </c>
      <c r="H384" s="29">
        <f t="shared" si="168"/>
        <v>0</v>
      </c>
      <c r="I384" s="29">
        <f t="shared" si="169"/>
        <v>0</v>
      </c>
      <c r="J384" s="29">
        <f t="shared" si="170"/>
        <v>0</v>
      </c>
      <c r="K384" s="29">
        <f t="shared" ref="K384:K391" si="171">$K$310*$A376</f>
        <v>0</v>
      </c>
      <c r="L384" s="29">
        <f t="shared" si="149"/>
        <v>0</v>
      </c>
      <c r="M384" s="29">
        <f t="shared" si="150"/>
        <v>0</v>
      </c>
      <c r="N384" s="29">
        <f t="shared" si="151"/>
        <v>0</v>
      </c>
      <c r="O384" s="29">
        <f t="shared" si="152"/>
        <v>0</v>
      </c>
      <c r="P384" s="29">
        <f t="shared" si="153"/>
        <v>0</v>
      </c>
      <c r="Q384" s="29">
        <f t="shared" si="154"/>
        <v>0</v>
      </c>
      <c r="R384" s="29">
        <f t="shared" si="155"/>
        <v>0</v>
      </c>
      <c r="S384" s="29">
        <f t="shared" si="156"/>
        <v>0</v>
      </c>
      <c r="T384" s="29">
        <f t="shared" si="157"/>
        <v>0</v>
      </c>
      <c r="U384" s="29">
        <f t="shared" si="158"/>
        <v>0</v>
      </c>
      <c r="V384" s="29">
        <f t="shared" si="159"/>
        <v>0</v>
      </c>
      <c r="W384" s="29"/>
      <c r="X384" s="29"/>
      <c r="Y384" s="29"/>
      <c r="Z384" s="29"/>
      <c r="AA384" s="29"/>
      <c r="AB384" s="29"/>
      <c r="AC384" s="29"/>
      <c r="AD384" s="29"/>
      <c r="AE384" s="29"/>
      <c r="AF384" s="29"/>
      <c r="AG384" s="29"/>
      <c r="AH384" s="29"/>
      <c r="AI384" s="29"/>
      <c r="AJ384" s="29"/>
      <c r="AK384" s="29"/>
      <c r="AL384" s="29">
        <f t="shared" si="163"/>
        <v>0</v>
      </c>
      <c r="AM384" s="29"/>
      <c r="AN384" s="29"/>
      <c r="AO384" s="29"/>
      <c r="AP384" s="29"/>
      <c r="AQ384" s="29"/>
      <c r="AR384" s="29"/>
      <c r="AS384" s="29"/>
      <c r="AT384" s="33"/>
      <c r="AU384" s="29"/>
      <c r="AV384" s="29"/>
      <c r="AW384" s="29"/>
      <c r="AX384" s="29"/>
      <c r="AY384" s="29"/>
      <c r="AZ384" s="29"/>
      <c r="BA384" s="29"/>
      <c r="BB384" s="29"/>
      <c r="BC384" s="30"/>
      <c r="BD384" s="30"/>
      <c r="BQ384" s="29"/>
      <c r="BR384" s="29"/>
      <c r="BS384" s="29"/>
      <c r="BT384" s="29"/>
    </row>
    <row r="385" spans="1:56">
      <c r="A385" s="75">
        <f t="shared" si="161"/>
        <v>0</v>
      </c>
      <c r="B385" s="29">
        <v>74</v>
      </c>
      <c r="C385" s="29">
        <f t="shared" si="162"/>
        <v>0</v>
      </c>
      <c r="D385" s="29">
        <f t="shared" si="164"/>
        <v>0</v>
      </c>
      <c r="E385" s="29">
        <f t="shared" si="165"/>
        <v>0</v>
      </c>
      <c r="F385" s="29">
        <f t="shared" si="166"/>
        <v>0</v>
      </c>
      <c r="G385" s="29">
        <f t="shared" si="167"/>
        <v>0</v>
      </c>
      <c r="H385" s="29">
        <f t="shared" si="168"/>
        <v>0</v>
      </c>
      <c r="I385" s="29">
        <f t="shared" si="169"/>
        <v>0</v>
      </c>
      <c r="J385" s="29">
        <f t="shared" si="170"/>
        <v>0</v>
      </c>
      <c r="K385" s="29">
        <f t="shared" si="171"/>
        <v>0</v>
      </c>
      <c r="L385" s="29">
        <f t="shared" ref="L385:L391" si="172">$L$310*$A376</f>
        <v>0</v>
      </c>
      <c r="M385" s="29">
        <f t="shared" si="150"/>
        <v>0</v>
      </c>
      <c r="N385" s="29">
        <f t="shared" si="151"/>
        <v>0</v>
      </c>
      <c r="O385" s="29">
        <f t="shared" si="152"/>
        <v>0</v>
      </c>
      <c r="P385" s="29">
        <f t="shared" si="153"/>
        <v>0</v>
      </c>
      <c r="Q385" s="29">
        <f t="shared" si="154"/>
        <v>0</v>
      </c>
      <c r="R385" s="29">
        <f t="shared" si="155"/>
        <v>0</v>
      </c>
      <c r="S385" s="29">
        <f t="shared" si="156"/>
        <v>0</v>
      </c>
      <c r="T385" s="29">
        <f t="shared" si="157"/>
        <v>0</v>
      </c>
      <c r="U385" s="29">
        <f t="shared" si="158"/>
        <v>0</v>
      </c>
      <c r="V385" s="29">
        <f t="shared" si="159"/>
        <v>0</v>
      </c>
      <c r="W385" s="29"/>
      <c r="X385" s="29"/>
      <c r="Y385" s="29"/>
      <c r="Z385" s="29"/>
      <c r="AA385" s="29"/>
      <c r="AB385" s="29"/>
      <c r="AC385" s="29"/>
      <c r="AD385" s="29"/>
      <c r="AE385" s="29"/>
      <c r="AF385" s="29"/>
      <c r="AG385" s="29"/>
      <c r="AH385" s="29"/>
      <c r="AI385" s="29"/>
      <c r="AJ385" s="29"/>
      <c r="AK385" s="29"/>
      <c r="AL385" s="29">
        <f t="shared" si="163"/>
        <v>0</v>
      </c>
      <c r="AM385" s="29"/>
      <c r="AN385" s="29"/>
      <c r="AO385" s="29"/>
      <c r="AP385" s="29"/>
      <c r="AQ385" s="29"/>
      <c r="AR385" s="29"/>
      <c r="AS385" s="29"/>
      <c r="AT385" s="33"/>
      <c r="AU385" s="29"/>
      <c r="AV385" s="29"/>
      <c r="AW385" s="29"/>
      <c r="AX385" s="29"/>
      <c r="AY385" s="29"/>
      <c r="AZ385" s="29"/>
      <c r="BA385" s="29"/>
      <c r="BB385" s="29"/>
      <c r="BC385" s="30"/>
      <c r="BD385" s="30"/>
    </row>
    <row r="386" spans="1:56">
      <c r="A386" s="75">
        <f t="shared" si="161"/>
        <v>0</v>
      </c>
      <c r="B386" s="29">
        <v>75</v>
      </c>
      <c r="C386" s="29">
        <f t="shared" si="162"/>
        <v>0</v>
      </c>
      <c r="D386" s="29">
        <f t="shared" si="164"/>
        <v>0</v>
      </c>
      <c r="E386" s="29">
        <f t="shared" si="165"/>
        <v>0</v>
      </c>
      <c r="F386" s="29">
        <f t="shared" si="166"/>
        <v>0</v>
      </c>
      <c r="G386" s="29">
        <f t="shared" si="167"/>
        <v>0</v>
      </c>
      <c r="H386" s="29">
        <f t="shared" si="168"/>
        <v>0</v>
      </c>
      <c r="I386" s="29">
        <f t="shared" si="169"/>
        <v>0</v>
      </c>
      <c r="J386" s="29">
        <f t="shared" si="170"/>
        <v>0</v>
      </c>
      <c r="K386" s="29">
        <f t="shared" si="171"/>
        <v>0</v>
      </c>
      <c r="L386" s="29">
        <f t="shared" si="172"/>
        <v>0</v>
      </c>
      <c r="M386" s="29">
        <f t="shared" ref="M386:M391" si="173">$M$155*$A376</f>
        <v>0</v>
      </c>
      <c r="N386" s="29">
        <f t="shared" si="151"/>
        <v>0</v>
      </c>
      <c r="O386" s="29">
        <f t="shared" si="152"/>
        <v>0</v>
      </c>
      <c r="P386" s="29">
        <f t="shared" si="153"/>
        <v>0</v>
      </c>
      <c r="Q386" s="29">
        <f t="shared" si="154"/>
        <v>0</v>
      </c>
      <c r="R386" s="29">
        <f t="shared" si="155"/>
        <v>0</v>
      </c>
      <c r="S386" s="29">
        <f t="shared" si="156"/>
        <v>0</v>
      </c>
      <c r="T386" s="29">
        <f t="shared" si="157"/>
        <v>0</v>
      </c>
      <c r="U386" s="29">
        <f t="shared" si="158"/>
        <v>0</v>
      </c>
      <c r="V386" s="29">
        <f t="shared" si="159"/>
        <v>0</v>
      </c>
      <c r="W386" s="29"/>
      <c r="X386" s="29"/>
      <c r="Y386" s="29"/>
      <c r="Z386" s="29"/>
      <c r="AA386" s="29"/>
      <c r="AB386" s="29"/>
      <c r="AC386" s="29"/>
      <c r="AD386" s="29"/>
      <c r="AE386" s="29"/>
      <c r="AF386" s="29"/>
      <c r="AG386" s="29"/>
      <c r="AH386" s="29"/>
      <c r="AI386" s="29"/>
      <c r="AJ386" s="29"/>
      <c r="AK386" s="29"/>
      <c r="AL386" s="29">
        <f t="shared" si="163"/>
        <v>0</v>
      </c>
      <c r="AM386" s="29"/>
      <c r="AN386" s="29"/>
      <c r="AO386" s="29"/>
      <c r="AP386" s="29"/>
      <c r="AQ386" s="29"/>
      <c r="AR386" s="29"/>
      <c r="AS386" s="29"/>
      <c r="AT386" s="33"/>
      <c r="AU386" s="29"/>
      <c r="AV386" s="29"/>
      <c r="AW386" s="29"/>
      <c r="AX386" s="29"/>
      <c r="AY386" s="29"/>
      <c r="AZ386" s="29"/>
      <c r="BA386" s="29"/>
      <c r="BB386" s="29"/>
      <c r="BC386" s="30"/>
      <c r="BD386" s="30"/>
    </row>
    <row r="387" spans="1:56">
      <c r="A387" s="75">
        <f t="shared" si="161"/>
        <v>0</v>
      </c>
      <c r="B387" s="29">
        <v>76</v>
      </c>
      <c r="C387" s="29">
        <f t="shared" si="162"/>
        <v>0</v>
      </c>
      <c r="D387" s="29">
        <f t="shared" si="164"/>
        <v>0</v>
      </c>
      <c r="E387" s="29">
        <f t="shared" si="165"/>
        <v>0</v>
      </c>
      <c r="F387" s="29">
        <f t="shared" si="166"/>
        <v>0</v>
      </c>
      <c r="G387" s="29">
        <f t="shared" si="167"/>
        <v>0</v>
      </c>
      <c r="H387" s="29">
        <f t="shared" si="168"/>
        <v>0</v>
      </c>
      <c r="I387" s="29">
        <f t="shared" si="169"/>
        <v>0</v>
      </c>
      <c r="J387" s="29">
        <f t="shared" si="170"/>
        <v>0</v>
      </c>
      <c r="K387" s="29">
        <f t="shared" si="171"/>
        <v>0</v>
      </c>
      <c r="L387" s="29">
        <f t="shared" si="172"/>
        <v>0</v>
      </c>
      <c r="M387" s="29">
        <f t="shared" si="173"/>
        <v>0</v>
      </c>
      <c r="N387" s="29">
        <f>$N$155*$A376</f>
        <v>0</v>
      </c>
      <c r="O387" s="29">
        <f t="shared" si="152"/>
        <v>0</v>
      </c>
      <c r="P387" s="29">
        <f t="shared" si="153"/>
        <v>0</v>
      </c>
      <c r="Q387" s="29">
        <f t="shared" si="154"/>
        <v>0</v>
      </c>
      <c r="R387" s="29">
        <f t="shared" si="155"/>
        <v>0</v>
      </c>
      <c r="S387" s="29">
        <f t="shared" si="156"/>
        <v>0</v>
      </c>
      <c r="T387" s="29">
        <f t="shared" si="157"/>
        <v>0</v>
      </c>
      <c r="U387" s="29">
        <f t="shared" si="158"/>
        <v>0</v>
      </c>
      <c r="V387" s="29">
        <f t="shared" si="159"/>
        <v>0</v>
      </c>
      <c r="W387" s="29"/>
      <c r="X387" s="29"/>
      <c r="Y387" s="29"/>
      <c r="Z387" s="29"/>
      <c r="AA387" s="29"/>
      <c r="AB387" s="29"/>
      <c r="AC387" s="29"/>
      <c r="AD387" s="29"/>
      <c r="AE387" s="29"/>
      <c r="AF387" s="29"/>
      <c r="AG387" s="29"/>
      <c r="AH387" s="29"/>
      <c r="AI387" s="29"/>
      <c r="AJ387" s="29"/>
      <c r="AK387" s="29"/>
      <c r="AL387" s="29">
        <f t="shared" si="163"/>
        <v>0</v>
      </c>
      <c r="AM387" s="29"/>
      <c r="AN387" s="29"/>
      <c r="AO387" s="29"/>
      <c r="AP387" s="29"/>
      <c r="AQ387" s="29"/>
      <c r="AR387" s="29"/>
      <c r="AS387" s="29"/>
      <c r="AT387" s="33"/>
      <c r="AU387" s="29"/>
      <c r="AV387" s="29"/>
      <c r="AW387" s="29"/>
      <c r="AX387" s="29"/>
      <c r="AY387" s="29"/>
      <c r="AZ387" s="29"/>
      <c r="BA387" s="29"/>
      <c r="BB387" s="29"/>
      <c r="BC387" s="30"/>
      <c r="BD387" s="30"/>
    </row>
    <row r="388" spans="1:56">
      <c r="A388" s="75">
        <f t="shared" si="161"/>
        <v>0</v>
      </c>
      <c r="B388" s="29">
        <v>77</v>
      </c>
      <c r="C388" s="29">
        <f t="shared" si="162"/>
        <v>0</v>
      </c>
      <c r="D388" s="29">
        <f t="shared" si="164"/>
        <v>0</v>
      </c>
      <c r="E388" s="29">
        <f t="shared" si="165"/>
        <v>0</v>
      </c>
      <c r="F388" s="29">
        <f t="shared" si="166"/>
        <v>0</v>
      </c>
      <c r="G388" s="29">
        <f t="shared" si="167"/>
        <v>0</v>
      </c>
      <c r="H388" s="29">
        <f t="shared" si="168"/>
        <v>0</v>
      </c>
      <c r="I388" s="29">
        <f t="shared" si="169"/>
        <v>0</v>
      </c>
      <c r="J388" s="29">
        <f t="shared" si="170"/>
        <v>0</v>
      </c>
      <c r="K388" s="29">
        <f t="shared" si="171"/>
        <v>0</v>
      </c>
      <c r="L388" s="29">
        <f t="shared" si="172"/>
        <v>0</v>
      </c>
      <c r="M388" s="29">
        <f t="shared" si="173"/>
        <v>0</v>
      </c>
      <c r="N388" s="29">
        <f>$N$155*$A377</f>
        <v>0</v>
      </c>
      <c r="O388" s="29">
        <f>$O$155*$A376</f>
        <v>0</v>
      </c>
      <c r="P388" s="29">
        <f t="shared" si="153"/>
        <v>0</v>
      </c>
      <c r="Q388" s="29">
        <f t="shared" si="154"/>
        <v>0</v>
      </c>
      <c r="R388" s="29">
        <f t="shared" si="155"/>
        <v>0</v>
      </c>
      <c r="S388" s="29">
        <f t="shared" si="156"/>
        <v>0</v>
      </c>
      <c r="T388" s="29">
        <f t="shared" si="157"/>
        <v>0</v>
      </c>
      <c r="U388" s="29">
        <f t="shared" si="158"/>
        <v>0</v>
      </c>
      <c r="V388" s="29">
        <f t="shared" si="159"/>
        <v>0</v>
      </c>
      <c r="W388" s="29"/>
      <c r="X388" s="29"/>
      <c r="Y388" s="29"/>
      <c r="Z388" s="29"/>
      <c r="AA388" s="29"/>
      <c r="AB388" s="29"/>
      <c r="AC388" s="29"/>
      <c r="AD388" s="29"/>
      <c r="AE388" s="29"/>
      <c r="AF388" s="29"/>
      <c r="AG388" s="29"/>
      <c r="AH388" s="29"/>
      <c r="AI388" s="29"/>
      <c r="AJ388" s="29"/>
      <c r="AK388" s="29"/>
      <c r="AL388" s="29">
        <f t="shared" si="163"/>
        <v>0</v>
      </c>
      <c r="AM388" s="29"/>
      <c r="AN388" s="29"/>
      <c r="AO388" s="29"/>
      <c r="AP388" s="29"/>
      <c r="AQ388" s="29"/>
      <c r="AR388" s="29"/>
      <c r="AS388" s="29"/>
      <c r="AT388" s="33"/>
      <c r="AU388" s="29"/>
      <c r="AV388" s="29"/>
      <c r="AW388" s="29"/>
      <c r="AX388" s="29"/>
      <c r="AY388" s="29"/>
      <c r="AZ388" s="29"/>
      <c r="BA388" s="29"/>
      <c r="BB388" s="29"/>
      <c r="BC388" s="30"/>
      <c r="BD388" s="30"/>
    </row>
    <row r="389" spans="1:56">
      <c r="A389" s="75">
        <f t="shared" si="161"/>
        <v>0</v>
      </c>
      <c r="B389" s="29">
        <v>78</v>
      </c>
      <c r="C389" s="29">
        <f t="shared" si="162"/>
        <v>0</v>
      </c>
      <c r="D389" s="29">
        <f t="shared" si="164"/>
        <v>0</v>
      </c>
      <c r="E389" s="29">
        <f t="shared" si="165"/>
        <v>0</v>
      </c>
      <c r="F389" s="29">
        <f t="shared" si="166"/>
        <v>0</v>
      </c>
      <c r="G389" s="29">
        <f t="shared" si="167"/>
        <v>0</v>
      </c>
      <c r="H389" s="29">
        <f t="shared" si="168"/>
        <v>0</v>
      </c>
      <c r="I389" s="29">
        <f t="shared" si="169"/>
        <v>0</v>
      </c>
      <c r="J389" s="29">
        <f t="shared" si="170"/>
        <v>0</v>
      </c>
      <c r="K389" s="29">
        <f t="shared" si="171"/>
        <v>0</v>
      </c>
      <c r="L389" s="29">
        <f t="shared" si="172"/>
        <v>0</v>
      </c>
      <c r="M389" s="29">
        <f t="shared" si="173"/>
        <v>0</v>
      </c>
      <c r="N389" s="29">
        <f>$N$155*$A378</f>
        <v>0</v>
      </c>
      <c r="O389" s="29">
        <f>$O$155*$A377</f>
        <v>0</v>
      </c>
      <c r="P389" s="29">
        <f>$P$155*$A376</f>
        <v>0</v>
      </c>
      <c r="Q389" s="29">
        <f t="shared" si="154"/>
        <v>0</v>
      </c>
      <c r="R389" s="29">
        <f t="shared" si="155"/>
        <v>0</v>
      </c>
      <c r="S389" s="29">
        <f t="shared" si="156"/>
        <v>0</v>
      </c>
      <c r="T389" s="29">
        <f t="shared" si="157"/>
        <v>0</v>
      </c>
      <c r="U389" s="29">
        <f t="shared" si="158"/>
        <v>0</v>
      </c>
      <c r="V389" s="29">
        <f t="shared" si="159"/>
        <v>0</v>
      </c>
      <c r="W389" s="29"/>
      <c r="X389" s="29"/>
      <c r="Y389" s="29"/>
      <c r="Z389" s="29"/>
      <c r="AA389" s="29"/>
      <c r="AB389" s="29"/>
      <c r="AC389" s="29"/>
      <c r="AD389" s="29"/>
      <c r="AE389" s="29"/>
      <c r="AF389" s="29"/>
      <c r="AG389" s="29"/>
      <c r="AH389" s="29"/>
      <c r="AI389" s="29"/>
      <c r="AJ389" s="29"/>
      <c r="AK389" s="29"/>
      <c r="AL389" s="29">
        <f t="shared" si="163"/>
        <v>0</v>
      </c>
      <c r="AM389" s="29"/>
      <c r="AN389" s="29"/>
      <c r="AO389" s="29"/>
      <c r="AP389" s="29"/>
      <c r="AQ389" s="29"/>
      <c r="AR389" s="29"/>
      <c r="AS389" s="29"/>
      <c r="AT389" s="33"/>
      <c r="AU389" s="29"/>
      <c r="AV389" s="29"/>
      <c r="AW389" s="29"/>
      <c r="AX389" s="29"/>
      <c r="AY389" s="29"/>
      <c r="AZ389" s="29"/>
      <c r="BA389" s="29"/>
      <c r="BB389" s="29"/>
      <c r="BC389" s="30"/>
      <c r="BD389" s="30"/>
    </row>
    <row r="390" spans="1:56">
      <c r="A390" s="75">
        <f t="shared" si="161"/>
        <v>0</v>
      </c>
      <c r="B390" s="29">
        <v>79</v>
      </c>
      <c r="C390" s="29">
        <f t="shared" si="162"/>
        <v>0</v>
      </c>
      <c r="D390" s="29">
        <f t="shared" si="164"/>
        <v>0</v>
      </c>
      <c r="E390" s="29">
        <f t="shared" si="165"/>
        <v>0</v>
      </c>
      <c r="F390" s="29">
        <f t="shared" si="166"/>
        <v>0</v>
      </c>
      <c r="G390" s="29">
        <f t="shared" si="167"/>
        <v>0</v>
      </c>
      <c r="H390" s="29">
        <f t="shared" si="168"/>
        <v>0</v>
      </c>
      <c r="I390" s="29">
        <f t="shared" si="169"/>
        <v>0</v>
      </c>
      <c r="J390" s="29">
        <f t="shared" si="170"/>
        <v>0</v>
      </c>
      <c r="K390" s="29">
        <f t="shared" si="171"/>
        <v>0</v>
      </c>
      <c r="L390" s="29">
        <f t="shared" si="172"/>
        <v>0</v>
      </c>
      <c r="M390" s="29">
        <f t="shared" si="173"/>
        <v>0</v>
      </c>
      <c r="N390" s="29">
        <f>$N$155*$A379</f>
        <v>0</v>
      </c>
      <c r="O390" s="29">
        <f>$O$155*$A378</f>
        <v>0</v>
      </c>
      <c r="P390" s="29">
        <f>$P$155*$A377</f>
        <v>0</v>
      </c>
      <c r="Q390" s="29">
        <f>$Q$155*$A376</f>
        <v>0</v>
      </c>
      <c r="R390" s="29">
        <f t="shared" si="155"/>
        <v>0</v>
      </c>
      <c r="S390" s="29">
        <f t="shared" si="156"/>
        <v>0</v>
      </c>
      <c r="T390" s="29">
        <f t="shared" si="157"/>
        <v>0</v>
      </c>
      <c r="U390" s="29">
        <f t="shared" si="158"/>
        <v>0</v>
      </c>
      <c r="V390" s="29">
        <f t="shared" si="159"/>
        <v>0</v>
      </c>
      <c r="W390" s="29"/>
      <c r="X390" s="29"/>
      <c r="Y390" s="29"/>
      <c r="Z390" s="29"/>
      <c r="AA390" s="29"/>
      <c r="AB390" s="29"/>
      <c r="AC390" s="29"/>
      <c r="AD390" s="29"/>
      <c r="AE390" s="29"/>
      <c r="AF390" s="29"/>
      <c r="AG390" s="29"/>
      <c r="AH390" s="29"/>
      <c r="AI390" s="29"/>
      <c r="AJ390" s="29"/>
      <c r="AK390" s="29"/>
      <c r="AL390" s="29">
        <f t="shared" si="163"/>
        <v>0</v>
      </c>
      <c r="AM390" s="29"/>
      <c r="AN390" s="29"/>
      <c r="AO390" s="29"/>
      <c r="AP390" s="29"/>
      <c r="AQ390" s="29"/>
      <c r="AR390" s="29"/>
      <c r="AS390" s="29"/>
      <c r="AT390" s="33"/>
      <c r="AU390" s="29"/>
      <c r="AV390" s="29"/>
      <c r="AW390" s="29"/>
      <c r="AX390" s="29"/>
      <c r="AY390" s="29"/>
      <c r="AZ390" s="29"/>
      <c r="BA390" s="29"/>
      <c r="BB390" s="29"/>
      <c r="BC390" s="30"/>
      <c r="BD390" s="30"/>
    </row>
    <row r="391" spans="1:56">
      <c r="A391" s="75">
        <f t="shared" si="161"/>
        <v>0</v>
      </c>
      <c r="B391" s="29">
        <v>80</v>
      </c>
      <c r="C391" s="29">
        <f t="shared" si="162"/>
        <v>0</v>
      </c>
      <c r="D391" s="29">
        <f t="shared" si="164"/>
        <v>0</v>
      </c>
      <c r="E391" s="29">
        <f t="shared" si="165"/>
        <v>0</v>
      </c>
      <c r="F391" s="29">
        <f t="shared" si="166"/>
        <v>0</v>
      </c>
      <c r="G391" s="29">
        <f t="shared" si="167"/>
        <v>0</v>
      </c>
      <c r="H391" s="29">
        <f t="shared" si="168"/>
        <v>0</v>
      </c>
      <c r="I391" s="29">
        <f t="shared" si="169"/>
        <v>0</v>
      </c>
      <c r="J391" s="29">
        <f t="shared" si="170"/>
        <v>0</v>
      </c>
      <c r="K391" s="29">
        <f t="shared" si="171"/>
        <v>0</v>
      </c>
      <c r="L391" s="29">
        <f t="shared" si="172"/>
        <v>0</v>
      </c>
      <c r="M391" s="29">
        <f t="shared" si="173"/>
        <v>0</v>
      </c>
      <c r="N391" s="29">
        <f>$N$155*$A380</f>
        <v>0</v>
      </c>
      <c r="O391" s="29">
        <f>$O$155*$A379</f>
        <v>0</v>
      </c>
      <c r="P391" s="29">
        <f>$P$155*$A378</f>
        <v>0</v>
      </c>
      <c r="Q391" s="29">
        <f>$Q$155*$A377</f>
        <v>0</v>
      </c>
      <c r="R391" s="29">
        <f>$R$155*$A376</f>
        <v>0</v>
      </c>
      <c r="S391" s="29">
        <f t="shared" si="156"/>
        <v>0</v>
      </c>
      <c r="T391" s="29">
        <f t="shared" si="157"/>
        <v>0</v>
      </c>
      <c r="U391" s="29">
        <f t="shared" si="158"/>
        <v>0</v>
      </c>
      <c r="V391" s="29">
        <f t="shared" si="159"/>
        <v>0</v>
      </c>
      <c r="W391" s="29"/>
      <c r="X391" s="29"/>
      <c r="Y391" s="29"/>
      <c r="Z391" s="29"/>
      <c r="AA391" s="29"/>
      <c r="AB391" s="29"/>
      <c r="AC391" s="29"/>
      <c r="AD391" s="29"/>
      <c r="AE391" s="29"/>
      <c r="AF391" s="29"/>
      <c r="AG391" s="29"/>
      <c r="AH391" s="29"/>
      <c r="AI391" s="29"/>
      <c r="AJ391" s="29"/>
      <c r="AK391" s="29"/>
      <c r="AL391" s="29">
        <f t="shared" si="163"/>
        <v>0</v>
      </c>
      <c r="AM391" s="29"/>
      <c r="AN391" s="29"/>
      <c r="AO391" s="29"/>
      <c r="AP391" s="29"/>
      <c r="AQ391" s="29"/>
      <c r="AR391" s="29"/>
      <c r="AS391" s="29"/>
      <c r="AT391" s="33"/>
      <c r="AU391" s="29"/>
      <c r="AV391" s="29"/>
      <c r="AW391" s="29"/>
      <c r="AX391" s="29"/>
      <c r="AY391" s="29"/>
      <c r="AZ391" s="29"/>
      <c r="BA391" s="29"/>
      <c r="BB391" s="29"/>
      <c r="BC391" s="30"/>
      <c r="BD391" s="30"/>
    </row>
    <row r="392" spans="1:56">
      <c r="A392" s="29"/>
      <c r="B392" s="29"/>
      <c r="C392" s="72" t="s">
        <v>158</v>
      </c>
      <c r="D392" s="72" t="s">
        <v>158</v>
      </c>
      <c r="E392" s="72" t="s">
        <v>158</v>
      </c>
      <c r="F392" s="72" t="s">
        <v>158</v>
      </c>
      <c r="G392" s="72" t="s">
        <v>158</v>
      </c>
      <c r="H392" s="72" t="s">
        <v>158</v>
      </c>
      <c r="I392" s="72" t="s">
        <v>158</v>
      </c>
      <c r="J392" s="72" t="s">
        <v>158</v>
      </c>
      <c r="K392" s="72" t="s">
        <v>158</v>
      </c>
      <c r="L392" s="72" t="s">
        <v>158</v>
      </c>
      <c r="M392" s="72"/>
      <c r="N392" s="72"/>
      <c r="O392" s="72"/>
      <c r="P392" s="72"/>
      <c r="Q392" s="72"/>
      <c r="R392" s="72"/>
      <c r="S392" s="72"/>
      <c r="T392" s="72"/>
      <c r="U392" s="72"/>
      <c r="V392" s="72"/>
      <c r="W392" s="72"/>
      <c r="X392" s="72"/>
      <c r="Y392" s="72"/>
      <c r="Z392" s="72"/>
      <c r="AA392" s="72"/>
      <c r="AB392" s="72"/>
      <c r="AC392" s="72"/>
      <c r="AD392" s="72"/>
      <c r="AE392" s="72"/>
      <c r="AF392" s="72"/>
      <c r="AG392" s="72"/>
      <c r="AH392" s="72"/>
      <c r="AI392" s="72"/>
      <c r="AJ392" s="72"/>
      <c r="AK392" s="72"/>
      <c r="AL392" s="29"/>
      <c r="AM392" s="29"/>
      <c r="AN392" s="29"/>
      <c r="AO392" s="29"/>
      <c r="AP392" s="29"/>
      <c r="AQ392" s="29"/>
      <c r="AR392" s="29"/>
      <c r="AS392" s="29"/>
      <c r="AT392" s="33"/>
      <c r="AU392" s="29"/>
      <c r="AV392" s="29"/>
      <c r="AW392" s="29"/>
      <c r="AX392" s="29"/>
      <c r="AY392" s="29"/>
      <c r="AZ392" s="29"/>
      <c r="BA392" s="29"/>
      <c r="BB392" s="29"/>
      <c r="BC392" s="30"/>
      <c r="BD392" s="30"/>
    </row>
    <row r="393" spans="1:56">
      <c r="A393" s="29"/>
      <c r="B393" s="29"/>
      <c r="C393" s="29">
        <f t="shared" ref="C393:V393" si="174">SUM(C312:C392)</f>
        <v>12157943.999999998</v>
      </c>
      <c r="D393" s="29">
        <f t="shared" si="174"/>
        <v>42633363.999999993</v>
      </c>
      <c r="E393" s="29">
        <f t="shared" si="174"/>
        <v>36500857.000000015</v>
      </c>
      <c r="F393" s="29">
        <f t="shared" si="174"/>
        <v>35256965.999999993</v>
      </c>
      <c r="G393" s="29">
        <f t="shared" si="174"/>
        <v>19497937.999999993</v>
      </c>
      <c r="H393" s="29">
        <f t="shared" si="174"/>
        <v>19505532.000000004</v>
      </c>
      <c r="I393" s="29">
        <f t="shared" si="174"/>
        <v>0</v>
      </c>
      <c r="J393" s="29">
        <f t="shared" si="174"/>
        <v>0</v>
      </c>
      <c r="K393" s="29">
        <f t="shared" si="174"/>
        <v>0</v>
      </c>
      <c r="L393" s="29">
        <f t="shared" si="174"/>
        <v>0</v>
      </c>
      <c r="M393" s="29">
        <f t="shared" si="174"/>
        <v>0</v>
      </c>
      <c r="N393" s="29">
        <f t="shared" si="174"/>
        <v>0</v>
      </c>
      <c r="O393" s="29">
        <f t="shared" si="174"/>
        <v>0</v>
      </c>
      <c r="P393" s="29">
        <f t="shared" si="174"/>
        <v>0</v>
      </c>
      <c r="Q393" s="29">
        <f t="shared" si="174"/>
        <v>0</v>
      </c>
      <c r="R393" s="29">
        <f t="shared" si="174"/>
        <v>0</v>
      </c>
      <c r="S393" s="29">
        <f t="shared" si="174"/>
        <v>0</v>
      </c>
      <c r="T393" s="29">
        <f t="shared" si="174"/>
        <v>0</v>
      </c>
      <c r="U393" s="29">
        <f t="shared" si="174"/>
        <v>0</v>
      </c>
      <c r="V393" s="29">
        <f t="shared" si="174"/>
        <v>0</v>
      </c>
      <c r="W393" s="29"/>
      <c r="X393" s="29"/>
      <c r="Y393" s="29"/>
      <c r="Z393" s="29"/>
      <c r="AA393" s="29"/>
      <c r="AB393" s="29"/>
      <c r="AC393" s="29"/>
      <c r="AD393" s="29"/>
      <c r="AE393" s="29"/>
      <c r="AF393" s="29"/>
      <c r="AG393" s="29"/>
      <c r="AH393" s="29"/>
      <c r="AI393" s="29"/>
      <c r="AJ393" s="29"/>
      <c r="AK393" s="29"/>
      <c r="AL393" s="29">
        <f>SUM(AL312:AL392)</f>
        <v>165552601</v>
      </c>
      <c r="AM393" s="29"/>
      <c r="AN393" s="29"/>
      <c r="AO393" s="29"/>
      <c r="AP393" s="29"/>
      <c r="AQ393" s="29"/>
      <c r="AR393" s="29"/>
      <c r="AS393" s="29"/>
      <c r="AT393" s="33"/>
      <c r="AU393" s="29"/>
      <c r="AV393" s="29"/>
      <c r="AW393" s="29"/>
      <c r="AX393" s="29"/>
      <c r="AY393" s="29"/>
      <c r="AZ393" s="29"/>
      <c r="BA393" s="29"/>
      <c r="BB393" s="29"/>
      <c r="BC393" s="30"/>
      <c r="BD393" s="30"/>
    </row>
  </sheetData>
  <pageMargins left="0.05" right="0.05" top="1" bottom="1" header="0.5" footer="0.5"/>
  <pageSetup scale="38" fitToHeight="0" orientation="landscape" r:id="rId1"/>
  <headerFooter alignWithMargins="0">
    <oddHeader>&amp;LDan Burgess&amp;CKnowledge Response Center Solution - Facilities&amp;RSoftware for Building service &amp; maintenance</oddHeader>
    <oddFooter>&amp;L&amp;F
TAB: &amp;A&amp;RPage &amp;P of &amp;N</oddFooter>
  </headerFooter>
  <rowBreaks count="3" manualBreakCount="3">
    <brk id="148" max="16383" man="1"/>
    <brk id="206" max="16383" man="1"/>
    <brk id="29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pageSetUpPr fitToPage="1"/>
  </sheetPr>
  <dimension ref="A1:N10"/>
  <sheetViews>
    <sheetView tabSelected="1" view="pageLayout" zoomScaleNormal="80" workbookViewId="0">
      <selection activeCell="C2" sqref="C2"/>
    </sheetView>
  </sheetViews>
  <sheetFormatPr defaultColWidth="8.9140625" defaultRowHeight="15"/>
  <cols>
    <col min="1" max="2" width="2.6640625" customWidth="1"/>
    <col min="3" max="3" width="41.4140625" bestFit="1" customWidth="1"/>
    <col min="4" max="4" width="17.33203125" customWidth="1"/>
    <col min="5" max="5" width="17.75" customWidth="1"/>
    <col min="6" max="6" width="16" customWidth="1"/>
    <col min="7" max="7" width="17.33203125" customWidth="1"/>
    <col min="8" max="8" width="16.9140625" customWidth="1"/>
    <col min="9" max="9" width="16.6640625" customWidth="1"/>
    <col min="10" max="11" width="16" customWidth="1"/>
    <col min="12" max="12" width="17" customWidth="1"/>
    <col min="13" max="13" width="2" customWidth="1"/>
    <col min="14" max="14" width="9.25" customWidth="1"/>
    <col min="15" max="15" width="8.75" customWidth="1"/>
    <col min="16" max="16" width="9.25" customWidth="1"/>
  </cols>
  <sheetData>
    <row r="1" spans="1:14" s="7" customFormat="1" ht="28.8">
      <c r="A1" s="115"/>
      <c r="B1" s="116"/>
      <c r="C1" s="116"/>
      <c r="D1" s="223"/>
      <c r="E1" s="223"/>
      <c r="F1" s="223"/>
      <c r="G1" s="223"/>
      <c r="H1" s="223"/>
      <c r="I1" s="223"/>
      <c r="J1" s="223"/>
      <c r="K1" s="223"/>
      <c r="L1" s="223"/>
      <c r="M1" s="117"/>
    </row>
    <row r="2" spans="1:14" s="7" customFormat="1" ht="21.6" thickBot="1">
      <c r="A2" s="118"/>
      <c r="B2" s="119" t="s">
        <v>231</v>
      </c>
      <c r="C2" s="24"/>
      <c r="D2" s="224"/>
      <c r="E2" s="224"/>
      <c r="F2" s="224"/>
      <c r="G2" s="224"/>
      <c r="H2" s="224"/>
      <c r="I2" s="224"/>
      <c r="J2" s="224"/>
      <c r="K2" s="224"/>
      <c r="L2" s="224"/>
      <c r="M2" s="120"/>
    </row>
    <row r="3" spans="1:14" s="7" customFormat="1" ht="21.6" thickBot="1">
      <c r="A3" s="118"/>
      <c r="B3" s="24"/>
      <c r="C3" s="102" t="s">
        <v>245</v>
      </c>
      <c r="D3" s="103" t="s">
        <v>223</v>
      </c>
      <c r="E3" s="99" t="s">
        <v>225</v>
      </c>
      <c r="F3" s="100" t="s">
        <v>238</v>
      </c>
      <c r="G3" s="103" t="s">
        <v>241</v>
      </c>
      <c r="H3" s="99" t="s">
        <v>224</v>
      </c>
      <c r="I3" s="100" t="s">
        <v>226</v>
      </c>
      <c r="J3" s="103" t="s">
        <v>239</v>
      </c>
      <c r="K3" s="99" t="s">
        <v>242</v>
      </c>
      <c r="L3" s="101" t="s">
        <v>240</v>
      </c>
      <c r="M3" s="120"/>
    </row>
    <row r="4" spans="1:14" s="7" customFormat="1" ht="15.6">
      <c r="A4" s="118"/>
      <c r="B4" s="24"/>
      <c r="C4" s="18" t="s">
        <v>217</v>
      </c>
      <c r="D4" s="77">
        <v>220110</v>
      </c>
      <c r="E4" s="11">
        <f>D4/D$6</f>
        <v>0.86885983610440054</v>
      </c>
      <c r="F4" s="10">
        <v>2524439400</v>
      </c>
      <c r="G4" s="85">
        <f>F4/$F$6</f>
        <v>0.55996810975045364</v>
      </c>
      <c r="H4" s="10">
        <v>140259</v>
      </c>
      <c r="I4" s="11">
        <f>H4/H$6</f>
        <v>0.90500771062259244</v>
      </c>
      <c r="J4" s="81">
        <v>107183063</v>
      </c>
      <c r="K4" s="85">
        <f>J4/$J$6</f>
        <v>0.59750113746627664</v>
      </c>
      <c r="L4" s="86">
        <f>D4+H4</f>
        <v>360369</v>
      </c>
      <c r="M4" s="120"/>
      <c r="N4" s="106"/>
    </row>
    <row r="5" spans="1:14" s="7" customFormat="1" ht="15.6">
      <c r="A5" s="118"/>
      <c r="B5" s="24"/>
      <c r="C5" s="18" t="s">
        <v>254</v>
      </c>
      <c r="D5" s="77">
        <v>33222</v>
      </c>
      <c r="E5" s="11">
        <f t="shared" ref="E5:E6" si="0">D5/D$6</f>
        <v>0.13114016389559946</v>
      </c>
      <c r="F5" s="10">
        <v>1983744827</v>
      </c>
      <c r="G5" s="85">
        <f t="shared" ref="G5:G6" si="1">F5/$F$6</f>
        <v>0.44003189024954636</v>
      </c>
      <c r="H5" s="10">
        <v>14722</v>
      </c>
      <c r="I5" s="11">
        <f>H5/H$6</f>
        <v>9.4992289377407557E-2</v>
      </c>
      <c r="J5" s="78">
        <v>72202475</v>
      </c>
      <c r="K5" s="85">
        <f t="shared" ref="K5:K6" si="2">J5/$J$6</f>
        <v>0.4024988625337233</v>
      </c>
      <c r="L5" s="86">
        <f>D5+H5</f>
        <v>47944</v>
      </c>
      <c r="M5" s="120"/>
      <c r="N5" s="105"/>
    </row>
    <row r="6" spans="1:14" s="7" customFormat="1" ht="15.6">
      <c r="A6" s="118"/>
      <c r="B6" s="24"/>
      <c r="C6" s="18" t="s">
        <v>76</v>
      </c>
      <c r="D6" s="84">
        <f>SUM(D4:D5)</f>
        <v>253332</v>
      </c>
      <c r="E6" s="11">
        <f t="shared" si="0"/>
        <v>1</v>
      </c>
      <c r="F6" s="78">
        <f>SUM(F4:F5)</f>
        <v>4508184227</v>
      </c>
      <c r="G6" s="85">
        <f t="shared" si="1"/>
        <v>1</v>
      </c>
      <c r="H6" s="81">
        <f t="shared" ref="H6" si="3">SUM(H4:H5)</f>
        <v>154981</v>
      </c>
      <c r="I6" s="11">
        <f>H6/H$6</f>
        <v>1</v>
      </c>
      <c r="J6" s="78">
        <f>SUM(J4:J5)</f>
        <v>179385538</v>
      </c>
      <c r="K6" s="85">
        <f t="shared" si="2"/>
        <v>1</v>
      </c>
      <c r="L6" s="86">
        <f>D6+H6</f>
        <v>408313</v>
      </c>
      <c r="M6" s="120"/>
      <c r="N6" s="107"/>
    </row>
    <row r="7" spans="1:14" s="7" customFormat="1" ht="16.2" thickBot="1">
      <c r="A7" s="118"/>
      <c r="B7" s="24"/>
      <c r="C7" s="82" t="s">
        <v>237</v>
      </c>
      <c r="D7" s="76">
        <f>D6/L6</f>
        <v>0.62043579312929054</v>
      </c>
      <c r="E7" s="79"/>
      <c r="F7" s="12"/>
      <c r="G7" s="12"/>
      <c r="H7" s="83">
        <f>1-D7</f>
        <v>0.37956420687070946</v>
      </c>
      <c r="I7" s="79"/>
      <c r="J7" s="12"/>
      <c r="K7" s="79"/>
      <c r="L7" s="80">
        <f>K6</f>
        <v>1</v>
      </c>
      <c r="M7" s="120"/>
    </row>
    <row r="8" spans="1:14" s="13" customFormat="1" ht="16.2" thickBot="1">
      <c r="A8" s="118"/>
      <c r="B8" s="24"/>
      <c r="C8" s="25"/>
      <c r="D8" s="85"/>
      <c r="E8" s="11"/>
      <c r="F8" s="19"/>
      <c r="G8" s="19"/>
      <c r="H8" s="85"/>
      <c r="I8" s="11"/>
      <c r="J8" s="140">
        <f>4000000/650000000</f>
        <v>6.1538461538461538E-3</v>
      </c>
      <c r="K8" s="11"/>
      <c r="L8" s="11"/>
      <c r="M8" s="120"/>
    </row>
    <row r="9" spans="1:14" s="97" customFormat="1" ht="42.6" thickBot="1">
      <c r="A9" s="118"/>
      <c r="B9" s="24"/>
      <c r="C9" s="205" t="s">
        <v>250</v>
      </c>
      <c r="D9" s="160" t="s">
        <v>249</v>
      </c>
      <c r="E9" s="206" t="s">
        <v>243</v>
      </c>
      <c r="F9"/>
      <c r="G9"/>
      <c r="H9"/>
      <c r="I9"/>
      <c r="J9"/>
    </row>
    <row r="10" spans="1:14" s="13" customFormat="1" ht="32.25" customHeight="1" thickBot="1">
      <c r="A10" s="118"/>
      <c r="B10" s="24"/>
      <c r="C10" s="98" t="s">
        <v>325</v>
      </c>
      <c r="D10" s="130">
        <v>1.4E-2</v>
      </c>
      <c r="E10" s="207">
        <v>0.03</v>
      </c>
      <c r="F10"/>
      <c r="G10"/>
      <c r="H10"/>
      <c r="I10"/>
      <c r="J10"/>
    </row>
  </sheetData>
  <mergeCells count="1">
    <mergeCell ref="D1:L2"/>
  </mergeCells>
  <pageMargins left="0.05" right="0.05" top="1" bottom="1" header="0.5" footer="0.5"/>
  <pageSetup scale="43" fitToHeight="0" orientation="portrait" r:id="rId1"/>
  <headerFooter alignWithMargins="0">
    <oddHeader>&amp;LDan Burgess&amp;CKnowledge Response Center 
Solution - Facilities&amp;RSoftware for Building 
service &amp; maintenance</oddHeader>
    <oddFooter>&amp;L&amp;F
TAB: &amp;A&amp;RPage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6"/>
  <sheetViews>
    <sheetView tabSelected="1" view="pageLayout" zoomScaleNormal="100" workbookViewId="0">
      <selection activeCell="C2" sqref="C2"/>
    </sheetView>
  </sheetViews>
  <sheetFormatPr defaultColWidth="8.9140625" defaultRowHeight="14.4"/>
  <cols>
    <col min="1" max="1" width="15.75" style="183" customWidth="1"/>
    <col min="2" max="2" width="8.9140625" style="183"/>
    <col min="3" max="3" width="14" style="183" customWidth="1"/>
    <col min="4" max="4" width="8.9140625" style="183"/>
    <col min="5" max="5" width="14.9140625" style="183" customWidth="1"/>
    <col min="6" max="6" width="15.25" style="183" customWidth="1"/>
    <col min="7" max="16384" width="8.9140625" style="183"/>
  </cols>
  <sheetData>
    <row r="1" spans="1:19" ht="15.6">
      <c r="A1" s="184"/>
      <c r="B1" s="184"/>
      <c r="C1" s="184"/>
      <c r="D1" s="184"/>
      <c r="E1" s="184"/>
      <c r="F1" s="184"/>
      <c r="G1" s="184"/>
      <c r="H1" s="184"/>
      <c r="I1" s="184"/>
      <c r="J1" s="184"/>
      <c r="K1" s="184"/>
      <c r="L1" s="184"/>
      <c r="M1" s="184"/>
      <c r="N1" s="184"/>
      <c r="O1" s="184"/>
      <c r="P1" s="184"/>
      <c r="Q1" s="184"/>
      <c r="R1" s="184"/>
      <c r="S1" s="184"/>
    </row>
    <row r="2" spans="1:19" ht="15.6">
      <c r="A2" s="184"/>
      <c r="B2" s="184"/>
      <c r="C2" s="184"/>
      <c r="D2" s="184"/>
      <c r="E2" s="184"/>
      <c r="F2" s="184"/>
      <c r="G2" s="184"/>
      <c r="H2" s="184"/>
      <c r="I2" s="184"/>
      <c r="J2" s="184"/>
      <c r="K2" s="184"/>
      <c r="L2" s="184"/>
      <c r="M2" s="184"/>
      <c r="N2" s="184"/>
      <c r="O2" s="184"/>
      <c r="P2" s="184"/>
      <c r="Q2" s="184"/>
      <c r="R2" s="184"/>
      <c r="S2" s="184"/>
    </row>
    <row r="3" spans="1:19" ht="15.6">
      <c r="A3" s="184"/>
      <c r="B3" s="184"/>
      <c r="C3" s="184"/>
      <c r="D3" s="184"/>
      <c r="E3" s="184"/>
      <c r="F3" s="184"/>
      <c r="G3" s="184"/>
      <c r="H3" s="184"/>
      <c r="I3" s="184"/>
      <c r="J3" s="184"/>
      <c r="K3" s="184"/>
      <c r="L3" s="184"/>
      <c r="M3" s="184"/>
      <c r="N3" s="184"/>
      <c r="O3" s="184"/>
      <c r="P3" s="184"/>
      <c r="Q3" s="184"/>
      <c r="R3" s="184"/>
      <c r="S3" s="184"/>
    </row>
    <row r="4" spans="1:19" ht="15.6">
      <c r="A4" s="184"/>
      <c r="B4" s="184"/>
      <c r="C4" s="184"/>
      <c r="D4" s="184"/>
      <c r="E4" s="184"/>
      <c r="F4" s="184"/>
      <c r="G4" s="184"/>
      <c r="H4" s="184"/>
      <c r="I4" s="184"/>
      <c r="J4" s="184"/>
      <c r="K4" s="184"/>
      <c r="L4" s="184"/>
      <c r="M4" s="184"/>
      <c r="N4" s="184"/>
      <c r="O4" s="184"/>
      <c r="P4" s="184"/>
      <c r="Q4" s="184"/>
      <c r="R4" s="184"/>
      <c r="S4" s="184"/>
    </row>
    <row r="5" spans="1:19" ht="15.6">
      <c r="A5" s="184" t="s">
        <v>312</v>
      </c>
      <c r="B5" s="184" t="s">
        <v>311</v>
      </c>
      <c r="C5" s="184" t="s">
        <v>310</v>
      </c>
      <c r="D5" s="184" t="s">
        <v>309</v>
      </c>
      <c r="E5" s="184" t="s">
        <v>309</v>
      </c>
      <c r="F5" s="184" t="s">
        <v>308</v>
      </c>
      <c r="G5" s="184"/>
      <c r="H5" s="184"/>
      <c r="I5" s="184"/>
      <c r="J5" s="184"/>
      <c r="K5" s="184"/>
      <c r="L5" s="184"/>
      <c r="M5" s="184"/>
      <c r="N5" s="184"/>
      <c r="O5" s="184"/>
      <c r="P5" s="184"/>
      <c r="Q5" s="184"/>
      <c r="R5" s="184"/>
      <c r="S5" s="184"/>
    </row>
    <row r="6" spans="1:19" ht="15.6">
      <c r="A6" s="184" t="s">
        <v>216</v>
      </c>
      <c r="B6" s="184" t="s">
        <v>69</v>
      </c>
      <c r="C6" s="184" t="s">
        <v>307</v>
      </c>
      <c r="D6" s="184" t="s">
        <v>69</v>
      </c>
      <c r="E6" s="184" t="s">
        <v>307</v>
      </c>
      <c r="F6" s="184" t="s">
        <v>306</v>
      </c>
      <c r="G6" s="184"/>
      <c r="H6" s="184"/>
      <c r="I6" s="184"/>
      <c r="J6" s="184"/>
      <c r="K6" s="184"/>
      <c r="L6" s="184"/>
      <c r="M6" s="184"/>
      <c r="N6" s="184"/>
      <c r="O6" s="184"/>
      <c r="P6" s="184"/>
      <c r="Q6" s="184"/>
      <c r="R6" s="184"/>
      <c r="S6" s="184"/>
    </row>
    <row r="7" spans="1:19" ht="15.6">
      <c r="A7" s="187">
        <v>21000000</v>
      </c>
      <c r="B7" s="186">
        <v>2.92E-2</v>
      </c>
      <c r="C7" s="184">
        <f>B7*A7</f>
        <v>613200</v>
      </c>
      <c r="D7" s="185">
        <v>0.1</v>
      </c>
      <c r="E7" s="187">
        <f>D7*A7</f>
        <v>2100000</v>
      </c>
      <c r="F7" s="184">
        <f>(E7-C7)*0.35</f>
        <v>520379.99999999994</v>
      </c>
      <c r="G7" s="184"/>
      <c r="H7" s="184"/>
      <c r="I7" s="184"/>
      <c r="J7" s="184"/>
      <c r="K7" s="184"/>
      <c r="L7" s="184"/>
      <c r="M7" s="184"/>
      <c r="N7" s="184"/>
      <c r="O7" s="184"/>
      <c r="P7" s="184"/>
      <c r="Q7" s="184"/>
      <c r="R7" s="184"/>
      <c r="S7" s="184"/>
    </row>
    <row r="8" spans="1:19" ht="16.2" thickBot="1">
      <c r="A8" s="184"/>
      <c r="B8" s="184"/>
      <c r="C8" s="184"/>
      <c r="D8" s="184"/>
      <c r="E8" s="184"/>
      <c r="F8" s="184"/>
      <c r="G8" s="184"/>
      <c r="H8" s="184"/>
      <c r="I8" s="184"/>
      <c r="J8" s="184"/>
      <c r="K8" s="184"/>
      <c r="L8" s="184"/>
      <c r="M8" s="184"/>
      <c r="N8" s="184"/>
      <c r="O8" s="184"/>
      <c r="P8" s="184"/>
      <c r="Q8" s="184"/>
      <c r="R8" s="184"/>
      <c r="S8" s="184"/>
    </row>
    <row r="9" spans="1:19" ht="18.600000000000001" thickBot="1">
      <c r="A9" s="184"/>
      <c r="B9" s="184"/>
      <c r="C9" s="184"/>
      <c r="D9" s="184"/>
      <c r="E9" s="188">
        <f>E7-C7</f>
        <v>1486800</v>
      </c>
      <c r="F9" s="184"/>
      <c r="G9" s="184"/>
      <c r="H9" s="184"/>
      <c r="I9" s="184"/>
      <c r="J9" s="184"/>
      <c r="K9" s="184"/>
      <c r="L9" s="184"/>
      <c r="M9" s="184"/>
      <c r="N9" s="184"/>
      <c r="O9" s="184"/>
      <c r="P9" s="184"/>
      <c r="Q9" s="184"/>
      <c r="R9" s="184"/>
      <c r="S9" s="184"/>
    </row>
    <row r="10" spans="1:19" ht="15.6">
      <c r="A10" s="184"/>
      <c r="B10" s="184"/>
      <c r="C10" s="184"/>
      <c r="D10" s="184"/>
      <c r="E10" s="184" t="s">
        <v>305</v>
      </c>
      <c r="F10" s="184"/>
      <c r="G10" s="184"/>
      <c r="H10" s="184"/>
      <c r="I10" s="184"/>
      <c r="J10" s="184"/>
      <c r="K10" s="184"/>
      <c r="L10" s="184"/>
      <c r="M10" s="184"/>
      <c r="N10" s="184"/>
      <c r="O10" s="184"/>
      <c r="P10" s="184"/>
      <c r="Q10" s="184"/>
      <c r="R10" s="184"/>
      <c r="S10" s="184"/>
    </row>
    <row r="11" spans="1:19" ht="15.6">
      <c r="A11" s="184"/>
      <c r="B11" s="184"/>
      <c r="C11" s="184"/>
      <c r="D11" s="184"/>
      <c r="E11" s="184" t="s">
        <v>304</v>
      </c>
      <c r="F11" s="184"/>
      <c r="G11" s="184"/>
      <c r="H11" s="184"/>
      <c r="I11" s="184"/>
      <c r="J11" s="184"/>
      <c r="K11" s="184"/>
      <c r="L11" s="184"/>
      <c r="M11" s="184"/>
      <c r="N11" s="184"/>
      <c r="O11" s="184"/>
      <c r="P11" s="184"/>
      <c r="Q11" s="184"/>
      <c r="R11" s="184"/>
      <c r="S11" s="184"/>
    </row>
    <row r="12" spans="1:19" ht="15.6">
      <c r="A12" s="184"/>
      <c r="B12" s="184"/>
      <c r="C12" s="184"/>
      <c r="D12" s="184"/>
      <c r="E12" s="184"/>
      <c r="F12" s="184"/>
      <c r="G12" s="184"/>
      <c r="H12" s="184"/>
      <c r="I12" s="184"/>
      <c r="J12" s="184"/>
      <c r="K12" s="184"/>
      <c r="L12" s="184"/>
      <c r="M12" s="184"/>
      <c r="N12" s="184"/>
      <c r="O12" s="184"/>
      <c r="P12" s="184"/>
      <c r="Q12" s="184"/>
      <c r="R12" s="184"/>
      <c r="S12" s="184"/>
    </row>
    <row r="13" spans="1:19" ht="15.6">
      <c r="A13" s="189" t="s">
        <v>313</v>
      </c>
      <c r="B13" s="184"/>
      <c r="C13" s="184"/>
      <c r="D13" s="184"/>
      <c r="E13" s="184"/>
      <c r="F13" s="184"/>
      <c r="G13" s="184"/>
      <c r="H13" s="184"/>
      <c r="I13" s="184"/>
      <c r="J13" s="184"/>
      <c r="K13" s="184"/>
      <c r="L13" s="184"/>
      <c r="M13" s="184"/>
      <c r="N13" s="184"/>
      <c r="O13" s="184"/>
      <c r="P13" s="184"/>
      <c r="Q13" s="184"/>
      <c r="R13" s="184"/>
      <c r="S13" s="184"/>
    </row>
    <row r="14" spans="1:19" ht="15.6">
      <c r="A14" s="184"/>
      <c r="B14" s="184"/>
      <c r="C14" s="184"/>
      <c r="D14" s="184"/>
      <c r="E14" s="184"/>
      <c r="F14" s="184"/>
      <c r="G14" s="184"/>
      <c r="H14" s="184"/>
      <c r="I14" s="184"/>
      <c r="J14" s="184"/>
      <c r="K14" s="184"/>
      <c r="L14" s="184"/>
      <c r="M14" s="184"/>
      <c r="N14" s="184"/>
      <c r="O14" s="184"/>
      <c r="P14" s="184"/>
      <c r="Q14" s="184"/>
      <c r="R14" s="184"/>
      <c r="S14" s="184"/>
    </row>
    <row r="15" spans="1:19" ht="15.6">
      <c r="A15" s="184"/>
      <c r="B15" s="184"/>
      <c r="C15" s="184"/>
      <c r="D15" s="184"/>
      <c r="E15" s="184"/>
      <c r="F15" s="184"/>
      <c r="G15" s="184"/>
      <c r="H15" s="184"/>
      <c r="I15" s="184"/>
      <c r="J15" s="184"/>
      <c r="K15" s="184"/>
      <c r="L15" s="184"/>
      <c r="M15" s="184"/>
      <c r="N15" s="184"/>
      <c r="O15" s="184"/>
      <c r="P15" s="184"/>
      <c r="Q15" s="184"/>
      <c r="R15" s="184"/>
      <c r="S15" s="184"/>
    </row>
    <row r="16" spans="1:19" ht="15.6">
      <c r="A16" s="184"/>
      <c r="B16" s="184"/>
      <c r="C16" s="184"/>
      <c r="D16" s="184"/>
      <c r="E16" s="184"/>
      <c r="F16" s="184"/>
      <c r="G16" s="184"/>
      <c r="H16" s="184"/>
      <c r="I16" s="184"/>
      <c r="J16" s="184"/>
      <c r="K16" s="184"/>
      <c r="L16" s="184"/>
      <c r="M16" s="184"/>
      <c r="N16" s="184"/>
      <c r="O16" s="184"/>
      <c r="P16" s="184"/>
      <c r="Q16" s="184"/>
      <c r="R16" s="184"/>
      <c r="S16" s="184"/>
    </row>
    <row r="17" spans="1:19" ht="15.6">
      <c r="A17" s="184"/>
      <c r="B17" s="184"/>
      <c r="C17" s="184"/>
      <c r="D17" s="184"/>
      <c r="E17" s="184"/>
      <c r="F17" s="184"/>
      <c r="G17" s="184"/>
      <c r="H17" s="184"/>
      <c r="I17" s="184"/>
      <c r="J17" s="184"/>
      <c r="K17" s="184"/>
      <c r="L17" s="184"/>
      <c r="M17" s="184"/>
      <c r="N17" s="184"/>
      <c r="O17" s="184"/>
      <c r="P17" s="184"/>
      <c r="Q17" s="184"/>
      <c r="R17" s="184"/>
      <c r="S17" s="184"/>
    </row>
    <row r="18" spans="1:19" ht="15.6">
      <c r="A18" s="184"/>
      <c r="B18" s="184"/>
      <c r="C18" s="184"/>
      <c r="D18" s="184"/>
      <c r="E18" s="184"/>
      <c r="F18" s="184"/>
      <c r="G18" s="184"/>
      <c r="H18" s="184"/>
      <c r="I18" s="184"/>
      <c r="J18" s="184"/>
      <c r="K18" s="184"/>
      <c r="L18" s="184"/>
      <c r="M18" s="184"/>
      <c r="N18" s="184"/>
      <c r="O18" s="184"/>
      <c r="P18" s="184"/>
      <c r="Q18" s="184"/>
      <c r="R18" s="184"/>
      <c r="S18" s="184"/>
    </row>
    <row r="19" spans="1:19" ht="15.6">
      <c r="A19" s="184"/>
      <c r="B19" s="184"/>
      <c r="C19" s="184"/>
      <c r="D19" s="184"/>
      <c r="E19" s="184"/>
      <c r="F19" s="184"/>
      <c r="G19" s="184"/>
      <c r="H19" s="184"/>
      <c r="I19" s="184"/>
      <c r="J19" s="184"/>
      <c r="K19" s="184"/>
      <c r="L19" s="184"/>
      <c r="M19" s="184"/>
      <c r="N19" s="184"/>
      <c r="O19" s="184"/>
      <c r="P19" s="184"/>
      <c r="Q19" s="184"/>
      <c r="R19" s="184"/>
      <c r="S19" s="184"/>
    </row>
    <row r="20" spans="1:19" ht="15.6">
      <c r="A20" s="184"/>
      <c r="B20" s="184"/>
      <c r="C20" s="184"/>
      <c r="D20" s="184"/>
      <c r="E20" s="184"/>
      <c r="F20" s="184"/>
      <c r="G20" s="184"/>
      <c r="H20" s="184"/>
      <c r="I20" s="184"/>
      <c r="J20" s="184"/>
      <c r="K20" s="184"/>
      <c r="L20" s="184"/>
      <c r="M20" s="184"/>
      <c r="N20" s="184"/>
      <c r="O20" s="184"/>
      <c r="P20" s="184"/>
      <c r="Q20" s="184"/>
      <c r="R20" s="184"/>
      <c r="S20" s="184"/>
    </row>
    <row r="21" spans="1:19" ht="15.6">
      <c r="A21" s="184"/>
      <c r="B21" s="184"/>
      <c r="C21" s="184"/>
      <c r="D21" s="184"/>
      <c r="E21" s="184"/>
      <c r="F21" s="184"/>
      <c r="G21" s="184"/>
      <c r="H21" s="184"/>
      <c r="I21" s="184"/>
      <c r="J21" s="184"/>
      <c r="K21" s="184"/>
      <c r="L21" s="184"/>
      <c r="M21" s="184"/>
      <c r="N21" s="184"/>
      <c r="O21" s="184"/>
      <c r="P21" s="184"/>
      <c r="Q21" s="184"/>
      <c r="R21" s="184"/>
      <c r="S21" s="184"/>
    </row>
    <row r="22" spans="1:19" ht="15.6">
      <c r="A22" s="184"/>
      <c r="B22" s="184"/>
      <c r="C22" s="184"/>
      <c r="D22" s="184"/>
      <c r="E22" s="184"/>
      <c r="F22" s="184"/>
      <c r="G22" s="184"/>
      <c r="H22" s="184"/>
      <c r="I22" s="184"/>
      <c r="J22" s="184"/>
      <c r="K22" s="184"/>
      <c r="L22" s="184"/>
      <c r="M22" s="184"/>
      <c r="N22" s="184"/>
      <c r="O22" s="184"/>
      <c r="P22" s="184"/>
      <c r="Q22" s="184"/>
      <c r="R22" s="184"/>
      <c r="S22" s="184"/>
    </row>
    <row r="23" spans="1:19" ht="15.6">
      <c r="A23" s="184"/>
      <c r="B23" s="184"/>
      <c r="C23" s="184"/>
      <c r="D23" s="184"/>
      <c r="E23" s="184"/>
      <c r="F23" s="184"/>
      <c r="G23" s="184"/>
      <c r="H23" s="184"/>
      <c r="I23" s="184"/>
      <c r="J23" s="184"/>
      <c r="K23" s="184"/>
      <c r="L23" s="184"/>
      <c r="M23" s="184"/>
      <c r="N23" s="184"/>
      <c r="O23" s="184"/>
      <c r="P23" s="184"/>
      <c r="Q23" s="184"/>
      <c r="R23" s="184"/>
      <c r="S23" s="184"/>
    </row>
    <row r="24" spans="1:19" ht="15.6">
      <c r="A24" s="184"/>
      <c r="B24" s="184"/>
      <c r="C24" s="184"/>
      <c r="D24" s="184"/>
      <c r="E24" s="184"/>
      <c r="F24" s="184"/>
      <c r="G24" s="184"/>
      <c r="H24" s="184"/>
      <c r="I24" s="184"/>
      <c r="J24" s="184"/>
      <c r="K24" s="184"/>
      <c r="L24" s="184"/>
      <c r="M24" s="184"/>
      <c r="N24" s="184"/>
      <c r="O24" s="184"/>
      <c r="P24" s="184"/>
      <c r="Q24" s="184"/>
      <c r="R24" s="184"/>
      <c r="S24" s="184"/>
    </row>
    <row r="25" spans="1:19" ht="15.6">
      <c r="A25" s="184"/>
      <c r="B25" s="184"/>
      <c r="C25" s="184"/>
      <c r="D25" s="184"/>
      <c r="E25" s="184"/>
      <c r="F25" s="184"/>
      <c r="G25" s="184"/>
      <c r="H25" s="184"/>
      <c r="I25" s="184"/>
      <c r="J25" s="184"/>
      <c r="K25" s="184"/>
      <c r="L25" s="184"/>
      <c r="M25" s="184"/>
      <c r="N25" s="184"/>
      <c r="O25" s="184"/>
      <c r="P25" s="184"/>
      <c r="Q25" s="184"/>
      <c r="R25" s="184"/>
      <c r="S25" s="184"/>
    </row>
    <row r="26" spans="1:19" ht="15.6">
      <c r="A26" s="184"/>
      <c r="B26" s="184"/>
      <c r="C26" s="184"/>
      <c r="D26" s="184"/>
      <c r="E26" s="184"/>
      <c r="F26" s="184"/>
      <c r="G26" s="184"/>
      <c r="H26" s="184"/>
      <c r="I26" s="184"/>
      <c r="J26" s="184"/>
      <c r="K26" s="184"/>
      <c r="L26" s="184"/>
      <c r="M26" s="184"/>
      <c r="N26" s="184"/>
      <c r="O26" s="184"/>
      <c r="P26" s="184"/>
      <c r="Q26" s="184"/>
      <c r="R26" s="184"/>
      <c r="S26" s="184"/>
    </row>
    <row r="27" spans="1:19" ht="15.6">
      <c r="A27" s="184"/>
      <c r="B27" s="184"/>
      <c r="C27" s="184"/>
      <c r="D27" s="184"/>
      <c r="E27" s="184"/>
      <c r="F27" s="184"/>
      <c r="G27" s="184"/>
      <c r="H27" s="184"/>
      <c r="I27" s="184"/>
      <c r="J27" s="184"/>
      <c r="K27" s="184"/>
      <c r="L27" s="184"/>
      <c r="M27" s="184"/>
      <c r="N27" s="184"/>
      <c r="O27" s="184"/>
      <c r="P27" s="184"/>
      <c r="Q27" s="184"/>
      <c r="R27" s="184"/>
      <c r="S27" s="184"/>
    </row>
    <row r="28" spans="1:19" ht="15.6">
      <c r="A28" s="184"/>
      <c r="B28" s="184"/>
      <c r="C28" s="184"/>
      <c r="D28" s="184"/>
      <c r="E28" s="184"/>
      <c r="F28" s="184"/>
      <c r="G28" s="184"/>
      <c r="H28" s="184"/>
      <c r="I28" s="184"/>
      <c r="J28" s="184"/>
      <c r="K28" s="184"/>
      <c r="L28" s="184"/>
      <c r="M28" s="184"/>
      <c r="N28" s="184"/>
      <c r="O28" s="184"/>
      <c r="P28" s="184"/>
      <c r="Q28" s="184"/>
      <c r="R28" s="184"/>
      <c r="S28" s="184"/>
    </row>
    <row r="29" spans="1:19" ht="15.6">
      <c r="A29" s="184"/>
      <c r="B29" s="184"/>
      <c r="C29" s="184"/>
      <c r="D29" s="184"/>
      <c r="E29" s="184"/>
      <c r="F29" s="184"/>
      <c r="G29" s="184"/>
      <c r="H29" s="184"/>
      <c r="I29" s="184"/>
      <c r="J29" s="184"/>
      <c r="K29" s="184"/>
      <c r="L29" s="184"/>
      <c r="M29" s="184"/>
      <c r="N29" s="184"/>
      <c r="O29" s="184"/>
      <c r="P29" s="184"/>
      <c r="Q29" s="184"/>
      <c r="R29" s="184"/>
      <c r="S29" s="184"/>
    </row>
    <row r="30" spans="1:19" ht="15.6">
      <c r="A30" s="184"/>
      <c r="B30" s="184"/>
      <c r="C30" s="184"/>
      <c r="D30" s="184"/>
      <c r="E30" s="184"/>
      <c r="F30" s="184"/>
      <c r="G30" s="184"/>
      <c r="H30" s="184"/>
      <c r="I30" s="184"/>
      <c r="J30" s="184"/>
      <c r="K30" s="184"/>
      <c r="L30" s="184"/>
      <c r="M30" s="184"/>
      <c r="N30" s="184"/>
      <c r="O30" s="184"/>
      <c r="P30" s="184"/>
      <c r="Q30" s="184"/>
      <c r="R30" s="184"/>
      <c r="S30" s="184"/>
    </row>
    <row r="31" spans="1:19" ht="15.6">
      <c r="A31" s="184"/>
      <c r="B31" s="184"/>
      <c r="C31" s="184"/>
      <c r="D31" s="184"/>
      <c r="E31" s="184"/>
      <c r="F31" s="184"/>
      <c r="G31" s="184"/>
      <c r="H31" s="184"/>
      <c r="I31" s="184"/>
      <c r="J31" s="184"/>
      <c r="K31" s="184"/>
      <c r="L31" s="184"/>
      <c r="M31" s="184"/>
      <c r="N31" s="184"/>
      <c r="O31" s="184"/>
      <c r="P31" s="184"/>
      <c r="Q31" s="184"/>
      <c r="R31" s="184"/>
      <c r="S31" s="184"/>
    </row>
    <row r="32" spans="1:19" ht="15.6">
      <c r="A32" s="184"/>
      <c r="B32" s="184"/>
      <c r="C32" s="184"/>
      <c r="D32" s="184"/>
      <c r="E32" s="184"/>
      <c r="F32" s="184"/>
      <c r="G32" s="184"/>
      <c r="H32" s="184"/>
      <c r="I32" s="184"/>
      <c r="J32" s="184"/>
      <c r="K32" s="184"/>
      <c r="L32" s="184"/>
      <c r="M32" s="184"/>
      <c r="N32" s="184"/>
      <c r="O32" s="184"/>
      <c r="P32" s="184"/>
      <c r="Q32" s="184"/>
      <c r="R32" s="184"/>
      <c r="S32" s="184"/>
    </row>
    <row r="33" spans="1:19" ht="15.6">
      <c r="A33" s="184"/>
      <c r="B33" s="184"/>
      <c r="C33" s="184"/>
      <c r="D33" s="184"/>
      <c r="E33" s="184"/>
      <c r="F33" s="184"/>
      <c r="G33" s="184"/>
      <c r="H33" s="184"/>
      <c r="I33" s="184"/>
      <c r="J33" s="184"/>
      <c r="K33" s="184"/>
      <c r="L33" s="184"/>
      <c r="M33" s="184"/>
      <c r="N33" s="184"/>
      <c r="O33" s="184"/>
      <c r="P33" s="184"/>
      <c r="Q33" s="184"/>
      <c r="R33" s="184"/>
      <c r="S33" s="184"/>
    </row>
    <row r="34" spans="1:19" ht="15.6">
      <c r="A34" s="184"/>
      <c r="B34" s="184"/>
      <c r="C34" s="184"/>
      <c r="D34" s="184"/>
      <c r="E34" s="184"/>
      <c r="F34" s="184"/>
      <c r="G34" s="184"/>
      <c r="H34" s="184"/>
      <c r="I34" s="184"/>
      <c r="J34" s="184"/>
      <c r="K34" s="184"/>
      <c r="L34" s="184"/>
      <c r="M34" s="184"/>
      <c r="N34" s="184"/>
      <c r="O34" s="184"/>
      <c r="P34" s="184"/>
      <c r="Q34" s="184"/>
      <c r="R34" s="184"/>
      <c r="S34" s="184"/>
    </row>
    <row r="35" spans="1:19" ht="15.6">
      <c r="A35" s="184"/>
      <c r="B35" s="184"/>
      <c r="C35" s="184"/>
      <c r="D35" s="184"/>
      <c r="E35" s="184"/>
      <c r="F35" s="184"/>
      <c r="G35" s="184"/>
      <c r="H35" s="184"/>
      <c r="I35" s="184"/>
      <c r="J35" s="184"/>
      <c r="K35" s="184"/>
      <c r="L35" s="184"/>
      <c r="M35" s="184"/>
      <c r="N35" s="184"/>
      <c r="O35" s="184"/>
      <c r="P35" s="184"/>
      <c r="Q35" s="184"/>
      <c r="R35" s="184"/>
      <c r="S35" s="184"/>
    </row>
    <row r="36" spans="1:19" ht="15.6">
      <c r="A36" s="184"/>
      <c r="B36" s="184"/>
      <c r="C36" s="184"/>
      <c r="D36" s="184"/>
      <c r="E36" s="184"/>
      <c r="F36" s="184"/>
      <c r="G36" s="184"/>
      <c r="H36" s="184"/>
      <c r="I36" s="184"/>
      <c r="J36" s="184"/>
      <c r="K36" s="184"/>
      <c r="L36" s="184"/>
      <c r="M36" s="184"/>
      <c r="N36" s="184"/>
      <c r="O36" s="184"/>
      <c r="P36" s="184"/>
      <c r="Q36" s="184"/>
      <c r="R36" s="184"/>
      <c r="S36" s="184"/>
    </row>
  </sheetData>
  <pageMargins left="0.05" right="0.05" top="1" bottom="1" header="0.5" footer="0.5"/>
  <pageSetup fitToHeight="0" orientation="portrait" r:id="rId1"/>
  <headerFooter alignWithMargins="0">
    <oddHeader>&amp;LDan Burgess&amp;CKnowledge Response Center 
Solution - Facilities&amp;RSoftware for Building 
service &amp; maintenance</oddHeader>
    <oddFooter>&amp;L&amp;F
TAB: &amp;A&amp;RPage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fitToPage="1"/>
  </sheetPr>
  <dimension ref="A1:AF97"/>
  <sheetViews>
    <sheetView tabSelected="1" view="pageLayout" topLeftCell="A34" zoomScaleNormal="70" workbookViewId="0">
      <selection activeCell="C2" sqref="C2"/>
    </sheetView>
  </sheetViews>
  <sheetFormatPr defaultColWidth="8.9140625" defaultRowHeight="15.6"/>
  <cols>
    <col min="1" max="1" width="3.75" style="7" customWidth="1"/>
    <col min="2" max="2" width="26.33203125" style="17" customWidth="1"/>
    <col min="3" max="3" width="22.6640625" style="7" customWidth="1"/>
    <col min="4" max="4" width="16.25" style="174" customWidth="1"/>
    <col min="5" max="5" width="16.25" style="104" customWidth="1"/>
    <col min="6" max="7" width="9.58203125" style="7" customWidth="1"/>
    <col min="8" max="8" width="33" style="7" customWidth="1"/>
    <col min="9" max="9" width="14.58203125" style="7" customWidth="1"/>
    <col min="10" max="10" width="18.58203125" style="143" customWidth="1"/>
    <col min="11" max="12" width="14.58203125" style="7" customWidth="1"/>
    <col min="13" max="13" width="14.58203125" style="143" customWidth="1"/>
    <col min="14" max="15" width="8.9140625" style="7"/>
    <col min="16" max="16" width="25.9140625" style="7" customWidth="1"/>
    <col min="17" max="17" width="17.9140625" style="7" customWidth="1"/>
    <col min="18" max="18" width="20" style="7" customWidth="1"/>
    <col min="19" max="19" width="18.58203125" style="7" customWidth="1"/>
    <col min="20" max="21" width="15.33203125" style="7" bestFit="1" customWidth="1"/>
    <col min="22" max="23" width="15.6640625" style="7" bestFit="1" customWidth="1"/>
    <col min="24" max="24" width="15.4140625" style="7" bestFit="1" customWidth="1"/>
    <col min="25" max="25" width="14" style="7" bestFit="1" customWidth="1"/>
    <col min="26" max="26" width="9.58203125" style="7" bestFit="1" customWidth="1"/>
    <col min="27" max="16384" width="8.9140625" style="7"/>
  </cols>
  <sheetData>
    <row r="1" spans="1:32">
      <c r="P1"/>
      <c r="Q1"/>
      <c r="R1"/>
      <c r="S1"/>
      <c r="T1"/>
      <c r="U1"/>
      <c r="V1"/>
      <c r="W1"/>
      <c r="X1"/>
      <c r="Y1"/>
      <c r="Z1"/>
      <c r="AA1"/>
      <c r="AB1"/>
      <c r="AC1"/>
      <c r="AD1"/>
      <c r="AE1"/>
      <c r="AF1"/>
    </row>
    <row r="2" spans="1:32" ht="21.6" thickBot="1">
      <c r="A2" s="16" t="s">
        <v>236</v>
      </c>
      <c r="P2"/>
      <c r="Q2"/>
      <c r="R2"/>
      <c r="S2"/>
      <c r="T2"/>
      <c r="U2"/>
      <c r="V2"/>
      <c r="W2"/>
      <c r="X2"/>
      <c r="Y2"/>
      <c r="Z2"/>
      <c r="AA2"/>
      <c r="AB2"/>
      <c r="AC2"/>
      <c r="AD2"/>
      <c r="AE2"/>
      <c r="AF2"/>
    </row>
    <row r="3" spans="1:32" ht="36.75" customHeight="1" thickBot="1">
      <c r="B3" s="1"/>
      <c r="C3" s="3"/>
      <c r="D3" s="121" t="s">
        <v>303</v>
      </c>
      <c r="E3" s="2" t="s">
        <v>246</v>
      </c>
      <c r="F3" s="2" t="s">
        <v>214</v>
      </c>
      <c r="G3" s="2" t="s">
        <v>235</v>
      </c>
      <c r="H3" s="173" t="s">
        <v>297</v>
      </c>
      <c r="I3" s="171" t="s">
        <v>298</v>
      </c>
      <c r="J3" s="172" t="s">
        <v>299</v>
      </c>
      <c r="K3" s="172" t="s">
        <v>300</v>
      </c>
      <c r="L3" s="172" t="s">
        <v>301</v>
      </c>
      <c r="M3" s="171" t="s">
        <v>302</v>
      </c>
      <c r="P3"/>
      <c r="Q3"/>
      <c r="R3"/>
      <c r="S3"/>
      <c r="T3"/>
      <c r="U3"/>
      <c r="V3"/>
      <c r="W3"/>
      <c r="X3"/>
      <c r="Y3"/>
      <c r="Z3"/>
      <c r="AA3"/>
      <c r="AB3"/>
      <c r="AC3"/>
      <c r="AD3"/>
      <c r="AE3"/>
      <c r="AF3"/>
    </row>
    <row r="4" spans="1:32">
      <c r="B4" s="18" t="s">
        <v>216</v>
      </c>
      <c r="C4" s="19"/>
      <c r="D4" s="157"/>
      <c r="E4" s="19"/>
      <c r="F4" s="19"/>
      <c r="G4" s="19"/>
      <c r="H4" s="20"/>
      <c r="I4" s="21"/>
      <c r="J4" s="176"/>
      <c r="K4" s="176"/>
      <c r="L4" s="176"/>
      <c r="M4" s="177"/>
      <c r="P4"/>
      <c r="Q4"/>
      <c r="R4"/>
      <c r="S4"/>
      <c r="T4"/>
      <c r="U4"/>
      <c r="V4"/>
      <c r="W4"/>
      <c r="X4"/>
      <c r="Y4"/>
      <c r="Z4"/>
      <c r="AA4"/>
      <c r="AB4"/>
      <c r="AC4"/>
      <c r="AD4"/>
      <c r="AE4"/>
      <c r="AF4"/>
    </row>
    <row r="5" spans="1:32">
      <c r="A5" s="143" t="s">
        <v>257</v>
      </c>
      <c r="B5" s="18"/>
      <c r="C5" s="145" t="s">
        <v>219</v>
      </c>
      <c r="D5" s="26">
        <v>0.5</v>
      </c>
      <c r="E5" s="114">
        <v>0.42676259102263264</v>
      </c>
      <c r="F5" s="11">
        <v>1.4E-2</v>
      </c>
      <c r="G5" s="169">
        <v>5.9746762743168574E-3</v>
      </c>
      <c r="H5" s="22">
        <v>4842670.6382067828</v>
      </c>
      <c r="I5" s="23">
        <v>0</v>
      </c>
      <c r="J5" s="175">
        <v>1391189.8070210028</v>
      </c>
      <c r="K5" s="175">
        <v>3451480.8311857805</v>
      </c>
      <c r="L5" s="175">
        <v>0</v>
      </c>
      <c r="M5" s="148">
        <v>0</v>
      </c>
      <c r="P5"/>
      <c r="Q5"/>
      <c r="R5"/>
      <c r="S5"/>
      <c r="T5"/>
      <c r="U5"/>
      <c r="V5"/>
      <c r="W5"/>
      <c r="X5"/>
      <c r="Y5"/>
      <c r="Z5"/>
      <c r="AA5"/>
      <c r="AB5"/>
      <c r="AC5"/>
      <c r="AD5"/>
      <c r="AE5"/>
      <c r="AF5"/>
    </row>
    <row r="6" spans="1:32">
      <c r="A6" s="143" t="s">
        <v>257</v>
      </c>
      <c r="B6" s="18"/>
      <c r="C6" s="145" t="s">
        <v>255</v>
      </c>
      <c r="D6" s="26"/>
      <c r="E6" s="114">
        <v>1.3112556633140865E-2</v>
      </c>
      <c r="F6" s="11">
        <v>1.4E-2</v>
      </c>
      <c r="G6" s="169">
        <v>1.8357579286397213E-4</v>
      </c>
      <c r="H6" s="22">
        <f>148794.187529355+55223</f>
        <v>204017.187529355</v>
      </c>
      <c r="I6" s="23">
        <v>0</v>
      </c>
      <c r="J6" s="175">
        <v>0</v>
      </c>
      <c r="K6" s="175">
        <v>148794.18752935459</v>
      </c>
      <c r="L6" s="175">
        <v>0</v>
      </c>
      <c r="M6" s="148">
        <v>0</v>
      </c>
      <c r="P6"/>
      <c r="Q6"/>
      <c r="R6"/>
      <c r="S6"/>
      <c r="T6"/>
      <c r="U6"/>
      <c r="V6"/>
      <c r="W6"/>
      <c r="X6"/>
      <c r="Y6"/>
      <c r="Z6"/>
      <c r="AA6"/>
      <c r="AB6"/>
      <c r="AC6"/>
      <c r="AD6"/>
      <c r="AE6"/>
      <c r="AF6"/>
    </row>
    <row r="7" spans="1:32" s="143" customFormat="1">
      <c r="B7" s="18"/>
      <c r="C7" s="145" t="s">
        <v>258</v>
      </c>
      <c r="D7" s="26"/>
      <c r="E7" s="114">
        <v>1.1324121965625749E-2</v>
      </c>
      <c r="F7" s="11">
        <v>1.4E-2</v>
      </c>
      <c r="G7" s="169">
        <v>1.585377075187605E-4</v>
      </c>
      <c r="H7" s="22">
        <v>128500</v>
      </c>
      <c r="I7" s="23">
        <v>130000</v>
      </c>
      <c r="J7" s="175">
        <v>0</v>
      </c>
      <c r="K7" s="175">
        <v>0</v>
      </c>
      <c r="L7" s="175">
        <v>128499.99999999999</v>
      </c>
      <c r="M7" s="148">
        <v>0</v>
      </c>
      <c r="P7"/>
      <c r="Q7"/>
      <c r="R7"/>
      <c r="S7"/>
      <c r="T7"/>
      <c r="U7"/>
      <c r="V7"/>
      <c r="W7"/>
      <c r="X7"/>
      <c r="Y7"/>
      <c r="Z7"/>
      <c r="AA7"/>
      <c r="AB7"/>
      <c r="AC7"/>
      <c r="AD7"/>
      <c r="AE7"/>
      <c r="AF7"/>
    </row>
    <row r="8" spans="1:32">
      <c r="B8" s="18"/>
      <c r="C8" s="19"/>
      <c r="D8" s="26"/>
      <c r="E8" s="114"/>
      <c r="F8" s="11"/>
      <c r="G8" s="169"/>
      <c r="H8" s="20"/>
      <c r="I8" s="21"/>
      <c r="J8" s="176"/>
      <c r="K8" s="176"/>
      <c r="L8" s="176"/>
      <c r="M8" s="177"/>
      <c r="P8"/>
      <c r="Q8"/>
      <c r="R8"/>
      <c r="S8"/>
      <c r="T8"/>
      <c r="U8"/>
      <c r="V8"/>
      <c r="W8"/>
      <c r="X8"/>
      <c r="Y8"/>
      <c r="Z8"/>
      <c r="AA8"/>
      <c r="AB8"/>
      <c r="AC8"/>
      <c r="AD8"/>
      <c r="AE8"/>
      <c r="AF8"/>
    </row>
    <row r="9" spans="1:32">
      <c r="B9" s="18" t="s">
        <v>213</v>
      </c>
      <c r="C9" s="19"/>
      <c r="D9" s="26"/>
      <c r="E9" s="114"/>
      <c r="F9" s="11"/>
      <c r="G9" s="169"/>
      <c r="H9" s="20"/>
      <c r="I9" s="21"/>
      <c r="J9" s="176"/>
      <c r="K9" s="176"/>
      <c r="L9" s="176"/>
      <c r="M9" s="177"/>
      <c r="P9"/>
      <c r="Q9"/>
      <c r="R9"/>
      <c r="S9"/>
      <c r="T9"/>
      <c r="U9"/>
      <c r="V9"/>
      <c r="W9"/>
      <c r="X9"/>
      <c r="Y9"/>
      <c r="Z9"/>
      <c r="AA9"/>
      <c r="AB9"/>
      <c r="AC9"/>
      <c r="AD9"/>
      <c r="AE9"/>
      <c r="AF9"/>
    </row>
    <row r="10" spans="1:32">
      <c r="B10" s="18"/>
      <c r="C10" s="145" t="s">
        <v>232</v>
      </c>
      <c r="D10" s="26"/>
      <c r="E10" s="114">
        <v>8.7910719515115875E-3</v>
      </c>
      <c r="F10" s="11">
        <v>1.4E-2</v>
      </c>
      <c r="G10" s="169">
        <v>1.2307500732116223E-4</v>
      </c>
      <c r="H10" s="22">
        <v>99756.32099321147</v>
      </c>
      <c r="I10" s="23">
        <v>-68000</v>
      </c>
      <c r="J10" s="175">
        <v>0</v>
      </c>
      <c r="K10" s="175">
        <v>99756.32099321147</v>
      </c>
      <c r="L10" s="175">
        <v>0</v>
      </c>
      <c r="M10" s="148">
        <v>0</v>
      </c>
      <c r="P10"/>
      <c r="Q10"/>
      <c r="R10"/>
      <c r="S10"/>
      <c r="T10"/>
      <c r="U10"/>
      <c r="V10"/>
      <c r="W10"/>
      <c r="X10"/>
      <c r="Y10"/>
      <c r="Z10"/>
      <c r="AA10"/>
      <c r="AB10"/>
      <c r="AC10"/>
      <c r="AD10"/>
      <c r="AE10"/>
      <c r="AF10"/>
    </row>
    <row r="11" spans="1:32" s="143" customFormat="1">
      <c r="B11" s="18"/>
      <c r="C11" s="145" t="s">
        <v>262</v>
      </c>
      <c r="D11" s="26"/>
      <c r="E11" s="114">
        <v>2.3499351425616967E-2</v>
      </c>
      <c r="F11" s="11">
        <v>1.4E-2</v>
      </c>
      <c r="G11" s="169">
        <v>3.2899091995863757E-4</v>
      </c>
      <c r="H11" s="22">
        <v>266657.90666666662</v>
      </c>
      <c r="I11" s="23">
        <v>0</v>
      </c>
      <c r="J11" s="175">
        <v>0</v>
      </c>
      <c r="K11" s="175">
        <v>266657.90666666662</v>
      </c>
      <c r="L11" s="175">
        <v>0</v>
      </c>
      <c r="M11" s="148">
        <v>0</v>
      </c>
      <c r="P11"/>
      <c r="Q11"/>
      <c r="R11"/>
      <c r="S11"/>
      <c r="T11"/>
      <c r="U11"/>
      <c r="V11"/>
      <c r="W11"/>
      <c r="X11"/>
      <c r="Y11"/>
      <c r="Z11"/>
      <c r="AA11"/>
      <c r="AB11"/>
      <c r="AC11"/>
      <c r="AD11"/>
      <c r="AE11"/>
      <c r="AF11"/>
    </row>
    <row r="12" spans="1:32" s="143" customFormat="1">
      <c r="B12" s="18"/>
      <c r="C12" s="145" t="s">
        <v>295</v>
      </c>
      <c r="D12" s="26"/>
      <c r="E12" s="114">
        <v>6.1245491395718766E-3</v>
      </c>
      <c r="F12" s="11">
        <v>1.4E-2</v>
      </c>
      <c r="G12" s="169">
        <v>8.5743687954006271E-5</v>
      </c>
      <c r="H12" s="22">
        <v>69498.065000000002</v>
      </c>
      <c r="I12" s="23"/>
      <c r="J12" s="175">
        <v>0</v>
      </c>
      <c r="K12" s="175">
        <v>69498.065000000002</v>
      </c>
      <c r="L12" s="175">
        <v>0</v>
      </c>
      <c r="M12" s="148">
        <v>0</v>
      </c>
      <c r="P12"/>
      <c r="Q12"/>
      <c r="R12"/>
      <c r="S12"/>
      <c r="T12"/>
      <c r="U12"/>
      <c r="V12"/>
      <c r="W12"/>
      <c r="X12"/>
      <c r="Y12"/>
      <c r="Z12"/>
      <c r="AA12"/>
      <c r="AB12"/>
      <c r="AC12"/>
      <c r="AD12"/>
      <c r="AE12"/>
      <c r="AF12"/>
    </row>
    <row r="13" spans="1:32">
      <c r="B13" s="18"/>
      <c r="C13" s="19"/>
      <c r="D13" s="26"/>
      <c r="E13" s="114"/>
      <c r="F13" s="11"/>
      <c r="G13" s="169"/>
      <c r="H13" s="20"/>
      <c r="I13" s="21"/>
      <c r="J13" s="176"/>
      <c r="K13" s="176"/>
      <c r="L13" s="176"/>
      <c r="M13" s="177"/>
      <c r="P13"/>
      <c r="Q13"/>
      <c r="R13"/>
      <c r="S13"/>
      <c r="T13"/>
      <c r="U13"/>
      <c r="V13"/>
      <c r="W13"/>
      <c r="X13"/>
      <c r="Y13"/>
      <c r="Z13"/>
      <c r="AA13"/>
      <c r="AB13"/>
      <c r="AC13"/>
      <c r="AD13"/>
      <c r="AE13"/>
      <c r="AF13"/>
    </row>
    <row r="14" spans="1:32">
      <c r="B14" s="18" t="s">
        <v>220</v>
      </c>
      <c r="C14" s="19"/>
      <c r="D14" s="26"/>
      <c r="E14" s="114"/>
      <c r="F14" s="11"/>
      <c r="G14" s="169"/>
      <c r="H14" s="20"/>
      <c r="I14" s="21"/>
      <c r="J14" s="176"/>
      <c r="K14" s="176"/>
      <c r="L14" s="176"/>
      <c r="M14" s="177"/>
      <c r="P14"/>
      <c r="Q14"/>
      <c r="R14"/>
      <c r="S14"/>
      <c r="T14"/>
      <c r="U14"/>
      <c r="V14"/>
      <c r="W14"/>
      <c r="X14"/>
      <c r="Y14"/>
      <c r="Z14"/>
      <c r="AA14"/>
      <c r="AB14"/>
      <c r="AC14"/>
      <c r="AD14"/>
      <c r="AE14"/>
      <c r="AF14"/>
    </row>
    <row r="15" spans="1:32">
      <c r="B15" s="18"/>
      <c r="C15" s="144" t="s">
        <v>230</v>
      </c>
      <c r="D15" s="26"/>
      <c r="E15" s="114">
        <v>6.2867023655917382E-3</v>
      </c>
      <c r="F15" s="11">
        <v>1.4E-2</v>
      </c>
      <c r="G15" s="169">
        <v>8.8013833118284334E-5</v>
      </c>
      <c r="H15" s="22">
        <v>71338.091944852931</v>
      </c>
      <c r="I15" s="23">
        <v>-16000</v>
      </c>
      <c r="J15" s="175">
        <v>0</v>
      </c>
      <c r="K15" s="175">
        <v>71338.091944852931</v>
      </c>
      <c r="L15" s="175">
        <v>0</v>
      </c>
      <c r="M15" s="148">
        <v>0</v>
      </c>
      <c r="P15"/>
      <c r="Q15"/>
      <c r="R15"/>
      <c r="S15"/>
      <c r="T15"/>
      <c r="U15"/>
      <c r="V15"/>
      <c r="W15"/>
      <c r="X15"/>
      <c r="Y15"/>
      <c r="Z15"/>
      <c r="AA15"/>
      <c r="AB15"/>
      <c r="AC15"/>
      <c r="AD15"/>
      <c r="AE15"/>
      <c r="AF15"/>
    </row>
    <row r="16" spans="1:32">
      <c r="B16" s="18"/>
      <c r="C16" s="145" t="s">
        <v>233</v>
      </c>
      <c r="D16" s="26"/>
      <c r="E16" s="140">
        <v>3.850356569127225E-3</v>
      </c>
      <c r="F16" s="11">
        <v>1.4E-2</v>
      </c>
      <c r="G16" s="169">
        <v>5.3904991967781155E-5</v>
      </c>
      <c r="H16" s="22">
        <v>43691.759999999995</v>
      </c>
      <c r="I16" s="23">
        <v>0</v>
      </c>
      <c r="J16" s="175">
        <v>0</v>
      </c>
      <c r="K16" s="175">
        <v>43691.759999999995</v>
      </c>
      <c r="L16" s="175">
        <v>0</v>
      </c>
      <c r="M16" s="148">
        <v>0</v>
      </c>
      <c r="P16"/>
      <c r="Q16"/>
      <c r="R16"/>
      <c r="S16"/>
      <c r="T16"/>
      <c r="U16"/>
      <c r="V16"/>
      <c r="W16"/>
      <c r="X16"/>
      <c r="Y16"/>
      <c r="Z16"/>
      <c r="AA16"/>
      <c r="AB16"/>
      <c r="AC16"/>
      <c r="AD16"/>
      <c r="AE16"/>
      <c r="AF16"/>
    </row>
    <row r="17" spans="2:32">
      <c r="B17" s="18"/>
      <c r="C17" s="19"/>
      <c r="D17" s="26"/>
      <c r="E17" s="114"/>
      <c r="F17" s="11"/>
      <c r="G17" s="169"/>
      <c r="H17" s="20"/>
      <c r="I17" s="21"/>
      <c r="J17" s="176"/>
      <c r="K17" s="176"/>
      <c r="L17" s="176"/>
      <c r="M17" s="177"/>
      <c r="P17"/>
      <c r="Q17"/>
      <c r="R17"/>
      <c r="S17"/>
      <c r="T17"/>
      <c r="U17"/>
      <c r="V17"/>
      <c r="W17"/>
      <c r="X17"/>
      <c r="Y17"/>
      <c r="Z17"/>
      <c r="AA17"/>
      <c r="AB17"/>
      <c r="AC17"/>
      <c r="AD17"/>
      <c r="AE17"/>
      <c r="AF17"/>
    </row>
    <row r="18" spans="2:32" s="143" customFormat="1">
      <c r="B18" s="18" t="s">
        <v>259</v>
      </c>
      <c r="C18" s="19"/>
      <c r="D18" s="26"/>
      <c r="E18" s="114"/>
      <c r="F18" s="11"/>
      <c r="G18" s="169"/>
      <c r="H18" s="20"/>
      <c r="I18" s="21"/>
      <c r="J18" s="176"/>
      <c r="K18" s="176"/>
      <c r="L18" s="176"/>
      <c r="M18" s="177"/>
      <c r="P18"/>
      <c r="Q18"/>
      <c r="R18"/>
      <c r="S18"/>
      <c r="T18"/>
      <c r="U18"/>
      <c r="V18"/>
      <c r="W18"/>
      <c r="X18"/>
      <c r="Y18"/>
      <c r="Z18"/>
      <c r="AA18"/>
      <c r="AB18"/>
      <c r="AC18"/>
      <c r="AD18"/>
      <c r="AE18"/>
      <c r="AF18"/>
    </row>
    <row r="19" spans="2:32" s="143" customFormat="1">
      <c r="B19" s="18"/>
      <c r="C19" s="153" t="s">
        <v>260</v>
      </c>
      <c r="D19" s="26"/>
      <c r="E19" s="114"/>
      <c r="F19" s="11"/>
      <c r="G19" s="169"/>
      <c r="H19" s="20">
        <v>0</v>
      </c>
      <c r="I19" s="21"/>
      <c r="J19" s="176"/>
      <c r="K19" s="176"/>
      <c r="L19" s="176"/>
      <c r="M19" s="177"/>
      <c r="P19"/>
      <c r="Q19"/>
      <c r="R19"/>
      <c r="S19"/>
      <c r="T19"/>
      <c r="U19"/>
      <c r="V19"/>
      <c r="W19"/>
      <c r="X19"/>
      <c r="Y19"/>
      <c r="Z19"/>
      <c r="AA19"/>
      <c r="AB19"/>
      <c r="AC19"/>
      <c r="AD19"/>
      <c r="AE19"/>
      <c r="AF19"/>
    </row>
    <row r="20" spans="2:32" s="143" customFormat="1">
      <c r="B20" s="18"/>
      <c r="C20" s="153" t="s">
        <v>294</v>
      </c>
      <c r="D20" s="26">
        <v>1</v>
      </c>
      <c r="E20" s="114"/>
      <c r="F20" s="11"/>
      <c r="G20" s="169"/>
      <c r="H20" s="22">
        <v>453453.5</v>
      </c>
      <c r="I20" s="21"/>
      <c r="J20" s="175">
        <v>252757</v>
      </c>
      <c r="K20" s="175">
        <v>327075</v>
      </c>
      <c r="L20" s="175"/>
      <c r="M20" s="148"/>
      <c r="P20"/>
      <c r="Q20"/>
      <c r="R20"/>
      <c r="S20"/>
      <c r="T20"/>
      <c r="U20"/>
      <c r="V20"/>
      <c r="W20"/>
      <c r="X20"/>
      <c r="Y20"/>
      <c r="Z20"/>
      <c r="AA20"/>
      <c r="AB20"/>
      <c r="AC20"/>
      <c r="AD20"/>
      <c r="AE20"/>
      <c r="AF20"/>
    </row>
    <row r="21" spans="2:32" s="143" customFormat="1">
      <c r="B21" s="18"/>
      <c r="C21" s="153" t="s">
        <v>261</v>
      </c>
      <c r="D21" s="26"/>
      <c r="E21" s="114"/>
      <c r="F21" s="11"/>
      <c r="G21" s="169"/>
      <c r="H21" s="20">
        <v>0</v>
      </c>
      <c r="I21" s="21"/>
      <c r="J21" s="176"/>
      <c r="K21" s="176"/>
      <c r="L21" s="176"/>
      <c r="M21" s="177"/>
      <c r="P21"/>
      <c r="Q21"/>
      <c r="R21"/>
      <c r="S21"/>
      <c r="T21"/>
      <c r="U21"/>
      <c r="V21"/>
      <c r="W21"/>
      <c r="X21"/>
      <c r="Y21"/>
      <c r="Z21"/>
      <c r="AA21"/>
      <c r="AB21"/>
      <c r="AC21"/>
      <c r="AD21"/>
      <c r="AE21"/>
      <c r="AF21"/>
    </row>
    <row r="22" spans="2:32" s="143" customFormat="1">
      <c r="B22" s="18"/>
      <c r="C22" s="152"/>
      <c r="D22" s="26"/>
      <c r="E22" s="114"/>
      <c r="F22" s="11"/>
      <c r="G22" s="169"/>
      <c r="H22" s="20"/>
      <c r="I22" s="21"/>
      <c r="J22" s="176"/>
      <c r="K22" s="176"/>
      <c r="L22" s="176"/>
      <c r="M22" s="177"/>
      <c r="P22"/>
      <c r="Q22"/>
      <c r="R22"/>
      <c r="S22"/>
      <c r="T22"/>
      <c r="U22"/>
      <c r="V22"/>
      <c r="W22"/>
      <c r="X22"/>
      <c r="Y22"/>
      <c r="Z22"/>
      <c r="AA22"/>
      <c r="AB22"/>
      <c r="AC22"/>
      <c r="AD22"/>
      <c r="AE22"/>
      <c r="AF22"/>
    </row>
    <row r="23" spans="2:32">
      <c r="B23" s="18" t="s">
        <v>215</v>
      </c>
      <c r="C23" s="19"/>
      <c r="D23" s="26"/>
      <c r="E23" s="114"/>
      <c r="F23" s="11"/>
      <c r="G23" s="169"/>
      <c r="H23" s="20"/>
      <c r="I23" s="21"/>
      <c r="J23" s="176"/>
      <c r="K23" s="176"/>
      <c r="L23" s="176"/>
      <c r="M23" s="177"/>
      <c r="P23"/>
      <c r="Q23"/>
      <c r="R23"/>
      <c r="S23"/>
      <c r="T23"/>
      <c r="U23"/>
      <c r="V23"/>
      <c r="W23"/>
      <c r="X23"/>
      <c r="Y23"/>
      <c r="Z23"/>
      <c r="AA23"/>
      <c r="AB23"/>
      <c r="AC23"/>
      <c r="AD23"/>
      <c r="AE23"/>
      <c r="AF23"/>
    </row>
    <row r="24" spans="2:32">
      <c r="B24" s="18"/>
      <c r="C24" s="147" t="s">
        <v>263</v>
      </c>
      <c r="D24" s="26"/>
      <c r="E24" s="114">
        <v>3.4982920424286565E-2</v>
      </c>
      <c r="F24" s="11">
        <v>0.01</v>
      </c>
      <c r="G24" s="169">
        <v>3.4982920424286564E-4</v>
      </c>
      <c r="H24" s="22">
        <v>396967.22520000004</v>
      </c>
      <c r="I24" s="23">
        <v>-32360</v>
      </c>
      <c r="J24" s="175">
        <v>0</v>
      </c>
      <c r="K24" s="175">
        <v>396967.22520000004</v>
      </c>
      <c r="L24" s="175">
        <v>0</v>
      </c>
      <c r="M24" s="148">
        <v>0</v>
      </c>
      <c r="P24"/>
      <c r="Q24"/>
      <c r="R24"/>
      <c r="S24"/>
      <c r="T24"/>
      <c r="U24"/>
      <c r="V24"/>
      <c r="W24"/>
      <c r="X24"/>
      <c r="Y24"/>
      <c r="Z24"/>
      <c r="AA24"/>
      <c r="AB24"/>
      <c r="AC24"/>
      <c r="AD24"/>
      <c r="AE24"/>
      <c r="AF24"/>
    </row>
    <row r="25" spans="2:32">
      <c r="B25" s="18"/>
      <c r="C25" s="147" t="s">
        <v>229</v>
      </c>
      <c r="D25" s="26"/>
      <c r="E25" s="114">
        <v>0</v>
      </c>
      <c r="F25" s="11"/>
      <c r="G25" s="169">
        <v>0</v>
      </c>
      <c r="H25" s="20"/>
      <c r="I25" s="21"/>
      <c r="J25" s="176"/>
      <c r="K25" s="176"/>
      <c r="L25" s="176"/>
      <c r="M25" s="177"/>
      <c r="P25"/>
      <c r="Q25"/>
      <c r="R25"/>
      <c r="S25"/>
      <c r="T25"/>
      <c r="U25"/>
      <c r="V25"/>
      <c r="W25"/>
      <c r="X25"/>
      <c r="Y25"/>
      <c r="Z25"/>
      <c r="AA25"/>
      <c r="AB25"/>
      <c r="AC25"/>
      <c r="AD25"/>
      <c r="AE25"/>
      <c r="AF25"/>
    </row>
    <row r="26" spans="2:32">
      <c r="B26" s="18"/>
      <c r="C26" s="19"/>
      <c r="D26" s="26"/>
      <c r="E26" s="114"/>
      <c r="F26" s="11"/>
      <c r="G26" s="169"/>
      <c r="H26" s="20"/>
      <c r="I26" s="21"/>
      <c r="J26" s="176"/>
      <c r="K26" s="176"/>
      <c r="L26" s="176"/>
      <c r="M26" s="177"/>
      <c r="P26"/>
      <c r="Q26"/>
      <c r="R26"/>
      <c r="S26"/>
      <c r="T26"/>
      <c r="U26"/>
      <c r="V26"/>
      <c r="W26"/>
      <c r="X26"/>
      <c r="Y26"/>
      <c r="Z26"/>
      <c r="AA26"/>
      <c r="AB26"/>
      <c r="AC26"/>
      <c r="AD26"/>
      <c r="AE26"/>
      <c r="AF26"/>
    </row>
    <row r="27" spans="2:32">
      <c r="B27" s="18" t="s">
        <v>222</v>
      </c>
      <c r="C27" s="19"/>
      <c r="D27" s="26"/>
      <c r="E27" s="114"/>
      <c r="F27" s="11"/>
      <c r="G27" s="169"/>
      <c r="H27" s="20"/>
      <c r="I27" s="21"/>
      <c r="J27" s="176"/>
      <c r="K27" s="176"/>
      <c r="L27" s="176"/>
      <c r="M27" s="177"/>
      <c r="P27"/>
      <c r="Q27"/>
      <c r="R27"/>
      <c r="S27"/>
      <c r="T27"/>
      <c r="U27"/>
      <c r="V27"/>
      <c r="W27"/>
      <c r="X27"/>
      <c r="Y27"/>
      <c r="Z27"/>
      <c r="AA27"/>
      <c r="AB27"/>
      <c r="AC27"/>
      <c r="AD27"/>
      <c r="AE27"/>
      <c r="AF27"/>
    </row>
    <row r="28" spans="2:32">
      <c r="B28" s="18"/>
      <c r="C28" s="146" t="s">
        <v>221</v>
      </c>
      <c r="D28" s="26"/>
      <c r="E28" s="114">
        <v>4.7719938088609673E-3</v>
      </c>
      <c r="F28" s="11">
        <v>1.4E-2</v>
      </c>
      <c r="G28" s="169">
        <v>6.6807913324053538E-5</v>
      </c>
      <c r="H28" s="22">
        <v>54150</v>
      </c>
      <c r="I28" s="23"/>
      <c r="J28" s="175">
        <v>0</v>
      </c>
      <c r="K28" s="175">
        <v>54150</v>
      </c>
      <c r="L28" s="175">
        <v>0</v>
      </c>
      <c r="M28" s="148">
        <v>0</v>
      </c>
      <c r="P28"/>
      <c r="Q28"/>
      <c r="R28"/>
      <c r="S28"/>
      <c r="T28"/>
      <c r="U28"/>
      <c r="V28"/>
      <c r="W28"/>
      <c r="X28"/>
      <c r="Y28"/>
      <c r="Z28"/>
      <c r="AA28"/>
      <c r="AB28"/>
      <c r="AC28"/>
      <c r="AD28"/>
      <c r="AE28"/>
      <c r="AF28"/>
    </row>
    <row r="29" spans="2:32">
      <c r="B29" s="18"/>
      <c r="C29" s="146" t="s">
        <v>234</v>
      </c>
      <c r="D29" s="26"/>
      <c r="E29" s="114">
        <v>0</v>
      </c>
      <c r="F29" s="11">
        <v>1.4E-2</v>
      </c>
      <c r="G29" s="169">
        <v>0</v>
      </c>
      <c r="H29" s="22"/>
      <c r="I29" s="23">
        <v>0</v>
      </c>
      <c r="J29" s="175"/>
      <c r="K29" s="175"/>
      <c r="L29" s="175"/>
      <c r="M29" s="148"/>
      <c r="P29"/>
      <c r="Q29"/>
      <c r="R29"/>
      <c r="S29"/>
      <c r="T29"/>
      <c r="U29"/>
      <c r="V29"/>
      <c r="W29"/>
      <c r="X29"/>
      <c r="Y29"/>
      <c r="Z29"/>
      <c r="AA29"/>
      <c r="AB29"/>
      <c r="AC29"/>
      <c r="AD29"/>
      <c r="AE29"/>
      <c r="AF29"/>
    </row>
    <row r="30" spans="2:32">
      <c r="B30" s="18"/>
      <c r="C30" s="19"/>
      <c r="D30" s="26"/>
      <c r="E30" s="114"/>
      <c r="F30" s="11"/>
      <c r="G30" s="169"/>
      <c r="H30" s="20"/>
      <c r="I30" s="21"/>
      <c r="J30" s="176"/>
      <c r="K30" s="176"/>
      <c r="L30" s="176"/>
      <c r="M30" s="177"/>
      <c r="P30"/>
      <c r="Q30"/>
      <c r="R30"/>
      <c r="S30"/>
      <c r="T30"/>
      <c r="U30"/>
      <c r="V30"/>
      <c r="W30"/>
      <c r="X30"/>
      <c r="Y30"/>
      <c r="Z30"/>
      <c r="AA30"/>
      <c r="AB30"/>
      <c r="AC30"/>
      <c r="AD30"/>
      <c r="AE30"/>
      <c r="AF30"/>
    </row>
    <row r="31" spans="2:32">
      <c r="B31" s="18" t="s">
        <v>227</v>
      </c>
      <c r="C31" s="19"/>
      <c r="D31" s="26"/>
      <c r="E31" s="114"/>
      <c r="F31" s="11"/>
      <c r="G31" s="169"/>
      <c r="H31" s="20"/>
      <c r="I31" s="21"/>
      <c r="J31" s="176"/>
      <c r="K31" s="176"/>
      <c r="L31" s="176"/>
      <c r="M31" s="177"/>
      <c r="P31"/>
      <c r="Q31"/>
      <c r="R31"/>
      <c r="S31"/>
      <c r="T31"/>
      <c r="U31"/>
      <c r="V31"/>
      <c r="W31"/>
      <c r="X31"/>
      <c r="Y31"/>
      <c r="Z31"/>
      <c r="AA31"/>
      <c r="AB31"/>
      <c r="AC31"/>
      <c r="AD31"/>
      <c r="AE31"/>
      <c r="AF31"/>
    </row>
    <row r="32" spans="2:32">
      <c r="B32" s="18"/>
      <c r="C32" s="145" t="s">
        <v>296</v>
      </c>
      <c r="D32" s="26">
        <v>0.5</v>
      </c>
      <c r="E32" s="114">
        <v>0.27012868340990187</v>
      </c>
      <c r="F32" s="11">
        <v>0.05</v>
      </c>
      <c r="G32" s="169">
        <v>1.3506434170495095E-2</v>
      </c>
      <c r="H32" s="22">
        <v>3065273.9279512251</v>
      </c>
      <c r="I32" s="23"/>
      <c r="J32" s="175">
        <v>238611.90134124004</v>
      </c>
      <c r="K32" s="175">
        <v>1061689.1553649602</v>
      </c>
      <c r="L32" s="175">
        <v>1764972.871245025</v>
      </c>
      <c r="M32" s="148">
        <v>0</v>
      </c>
      <c r="P32"/>
      <c r="Q32"/>
      <c r="R32"/>
      <c r="S32"/>
      <c r="T32"/>
      <c r="U32"/>
      <c r="V32"/>
      <c r="W32"/>
      <c r="X32"/>
      <c r="Y32"/>
      <c r="Z32"/>
      <c r="AA32"/>
      <c r="AB32"/>
      <c r="AC32"/>
      <c r="AD32"/>
      <c r="AE32"/>
      <c r="AF32"/>
    </row>
    <row r="33" spans="2:32" s="137" customFormat="1">
      <c r="B33" s="18"/>
      <c r="C33" s="145" t="s">
        <v>252</v>
      </c>
      <c r="D33" s="26"/>
      <c r="E33" s="140">
        <v>2.2821146089201366E-3</v>
      </c>
      <c r="F33" s="11">
        <v>0</v>
      </c>
      <c r="G33" s="169">
        <v>0</v>
      </c>
      <c r="H33" s="22">
        <v>25896.200000000004</v>
      </c>
      <c r="I33" s="23"/>
      <c r="J33" s="175">
        <v>0</v>
      </c>
      <c r="K33" s="175">
        <v>25896.200000000004</v>
      </c>
      <c r="L33" s="175">
        <v>0</v>
      </c>
      <c r="M33" s="148">
        <v>0</v>
      </c>
      <c r="P33"/>
      <c r="Q33"/>
      <c r="R33"/>
      <c r="S33"/>
      <c r="T33"/>
      <c r="U33"/>
      <c r="V33"/>
      <c r="W33"/>
      <c r="X33"/>
      <c r="Y33"/>
      <c r="Z33"/>
      <c r="AA33"/>
      <c r="AB33"/>
      <c r="AC33"/>
      <c r="AD33"/>
      <c r="AE33"/>
      <c r="AF33"/>
    </row>
    <row r="34" spans="2:32" s="94" customFormat="1">
      <c r="B34" s="18"/>
      <c r="C34" s="19"/>
      <c r="D34" s="26"/>
      <c r="E34" s="114"/>
      <c r="F34" s="11"/>
      <c r="G34" s="169"/>
      <c r="H34" s="22"/>
      <c r="I34" s="23"/>
      <c r="J34" s="175"/>
      <c r="K34" s="175"/>
      <c r="L34" s="175"/>
      <c r="M34" s="148"/>
      <c r="P34"/>
      <c r="Q34"/>
      <c r="R34"/>
      <c r="S34"/>
      <c r="T34"/>
      <c r="U34"/>
      <c r="V34"/>
      <c r="W34"/>
      <c r="X34"/>
      <c r="Y34"/>
      <c r="Z34"/>
      <c r="AA34"/>
      <c r="AB34"/>
      <c r="AC34"/>
      <c r="AD34"/>
      <c r="AE34"/>
      <c r="AF34"/>
    </row>
    <row r="35" spans="2:32" s="94" customFormat="1">
      <c r="B35" s="18" t="s">
        <v>244</v>
      </c>
      <c r="C35" s="19"/>
      <c r="D35" s="26"/>
      <c r="E35" s="114"/>
      <c r="F35" s="11"/>
      <c r="G35" s="169"/>
      <c r="H35" s="22"/>
      <c r="I35" s="23"/>
      <c r="J35" s="175"/>
      <c r="K35" s="175"/>
      <c r="L35" s="175"/>
      <c r="M35" s="148"/>
      <c r="P35"/>
      <c r="Q35"/>
      <c r="R35"/>
      <c r="S35"/>
      <c r="T35"/>
      <c r="U35"/>
      <c r="V35"/>
      <c r="W35"/>
      <c r="X35"/>
      <c r="Y35"/>
      <c r="Z35"/>
      <c r="AA35"/>
      <c r="AB35"/>
      <c r="AC35"/>
      <c r="AD35"/>
      <c r="AE35"/>
      <c r="AF35"/>
    </row>
    <row r="36" spans="2:32">
      <c r="B36" s="18"/>
      <c r="C36" s="145" t="s">
        <v>265</v>
      </c>
      <c r="D36" s="26"/>
      <c r="E36" s="114">
        <v>9.2824499776264655E-2</v>
      </c>
      <c r="F36" s="11">
        <v>0.03</v>
      </c>
      <c r="G36" s="169">
        <v>2.7847349932879394E-3</v>
      </c>
      <c r="H36" s="27">
        <v>1053322.1257645553</v>
      </c>
      <c r="I36" s="181"/>
      <c r="J36" s="178"/>
      <c r="K36" s="178"/>
      <c r="L36" s="178"/>
      <c r="M36" s="179">
        <v>1053322.1257645553</v>
      </c>
    </row>
    <row r="37" spans="2:32" s="143" customFormat="1">
      <c r="B37" s="18"/>
      <c r="C37" s="154" t="s">
        <v>266</v>
      </c>
      <c r="D37" s="26"/>
      <c r="E37" s="114">
        <v>1.4965167039905912E-2</v>
      </c>
      <c r="F37" s="11">
        <v>0.03</v>
      </c>
      <c r="G37" s="169">
        <v>4.4895501119717731E-4</v>
      </c>
      <c r="H37" s="27">
        <v>169816.60657358056</v>
      </c>
      <c r="I37" s="181"/>
      <c r="J37" s="178">
        <v>0</v>
      </c>
      <c r="K37" s="178">
        <v>0</v>
      </c>
      <c r="L37" s="178">
        <v>0</v>
      </c>
      <c r="M37" s="179">
        <v>169816.60657358056</v>
      </c>
    </row>
    <row r="38" spans="2:32" s="143" customFormat="1">
      <c r="B38" s="18"/>
      <c r="C38" s="145" t="s">
        <v>228</v>
      </c>
      <c r="D38" s="26"/>
      <c r="E38" s="114">
        <v>2.0716636851627827E-2</v>
      </c>
      <c r="F38" s="11">
        <v>1.4E-2</v>
      </c>
      <c r="G38" s="169">
        <v>2.9003291592278962E-4</v>
      </c>
      <c r="H38" s="22">
        <v>235081.16951715242</v>
      </c>
      <c r="I38" s="23"/>
      <c r="J38" s="175">
        <v>0</v>
      </c>
      <c r="K38" s="175">
        <v>0</v>
      </c>
      <c r="L38" s="175">
        <v>0</v>
      </c>
      <c r="M38" s="148">
        <v>235081.16951715242</v>
      </c>
    </row>
    <row r="39" spans="2:32" s="143" customFormat="1">
      <c r="B39" s="18"/>
      <c r="C39" s="145" t="s">
        <v>264</v>
      </c>
      <c r="D39" s="26"/>
      <c r="E39" s="114">
        <v>1.8147125763572181E-2</v>
      </c>
      <c r="F39" s="11">
        <v>1.4E-2</v>
      </c>
      <c r="G39" s="169">
        <v>2.5405976069001055E-4</v>
      </c>
      <c r="H39" s="22">
        <v>205923.75</v>
      </c>
      <c r="I39" s="23"/>
      <c r="J39" s="175">
        <v>0</v>
      </c>
      <c r="K39" s="175">
        <v>205923.75</v>
      </c>
      <c r="L39" s="175">
        <v>0</v>
      </c>
      <c r="M39" s="148">
        <v>0</v>
      </c>
    </row>
    <row r="40" spans="2:32" s="104" customFormat="1">
      <c r="B40" s="18"/>
      <c r="C40" s="19"/>
      <c r="D40" s="26"/>
      <c r="E40" s="114"/>
      <c r="F40" s="11"/>
      <c r="G40" s="169"/>
      <c r="H40" s="27"/>
      <c r="I40" s="181"/>
      <c r="J40" s="178"/>
      <c r="K40" s="178"/>
      <c r="L40" s="178"/>
      <c r="M40" s="179"/>
    </row>
    <row r="41" spans="2:32" s="129" customFormat="1">
      <c r="B41" s="18" t="s">
        <v>251</v>
      </c>
      <c r="C41" s="19"/>
      <c r="D41" s="26"/>
      <c r="E41" s="114"/>
      <c r="F41" s="11"/>
      <c r="G41" s="169"/>
      <c r="H41" s="27"/>
      <c r="I41" s="181"/>
      <c r="J41" s="178"/>
      <c r="K41" s="178"/>
      <c r="L41" s="178"/>
      <c r="M41" s="179"/>
    </row>
    <row r="42" spans="2:32" s="129" customFormat="1">
      <c r="B42" s="18"/>
      <c r="C42" s="147" t="s">
        <v>253</v>
      </c>
      <c r="D42" s="26"/>
      <c r="E42" s="114">
        <v>0</v>
      </c>
      <c r="F42" s="11">
        <v>0.03</v>
      </c>
      <c r="G42" s="169">
        <v>0</v>
      </c>
      <c r="H42" s="27">
        <v>0</v>
      </c>
      <c r="I42" s="181">
        <v>0</v>
      </c>
      <c r="J42" s="178"/>
      <c r="K42" s="178"/>
      <c r="L42" s="178"/>
      <c r="M42" s="179"/>
    </row>
    <row r="43" spans="2:32" s="142" customFormat="1">
      <c r="B43" s="18"/>
      <c r="C43" s="147" t="s">
        <v>256</v>
      </c>
      <c r="D43" s="26"/>
      <c r="E43" s="114">
        <v>0</v>
      </c>
      <c r="F43" s="11">
        <v>0.03</v>
      </c>
      <c r="G43" s="169">
        <v>0</v>
      </c>
      <c r="H43" s="190">
        <v>0</v>
      </c>
      <c r="I43" s="181"/>
      <c r="J43" s="178">
        <v>0</v>
      </c>
      <c r="K43" s="178">
        <v>0</v>
      </c>
      <c r="L43" s="178">
        <v>994627.4034672</v>
      </c>
      <c r="M43" s="179">
        <v>0</v>
      </c>
    </row>
    <row r="44" spans="2:32" s="143" customFormat="1">
      <c r="B44" s="18" t="s">
        <v>267</v>
      </c>
      <c r="C44" s="19"/>
      <c r="D44" s="26"/>
      <c r="E44" s="114"/>
      <c r="F44" s="11"/>
      <c r="G44" s="169"/>
      <c r="H44" s="161"/>
      <c r="I44" s="181"/>
      <c r="J44" s="178"/>
      <c r="K44" s="178"/>
      <c r="L44" s="178"/>
      <c r="M44" s="179"/>
    </row>
    <row r="45" spans="2:32" s="129" customFormat="1">
      <c r="B45" s="18"/>
      <c r="C45" s="19"/>
      <c r="D45" s="26"/>
      <c r="E45" s="114"/>
      <c r="F45" s="11"/>
      <c r="G45" s="169"/>
      <c r="H45" s="27"/>
      <c r="I45" s="181"/>
      <c r="J45" s="178"/>
      <c r="K45" s="178"/>
      <c r="L45" s="178"/>
      <c r="M45" s="179"/>
    </row>
    <row r="46" spans="2:32" s="104" customFormat="1">
      <c r="B46" s="18" t="s">
        <v>247</v>
      </c>
      <c r="C46" s="19"/>
      <c r="D46" s="26"/>
      <c r="E46" s="114"/>
      <c r="F46" s="11"/>
      <c r="G46" s="169"/>
      <c r="H46" s="27"/>
      <c r="I46" s="181"/>
      <c r="J46" s="178"/>
      <c r="K46" s="178"/>
      <c r="L46" s="178"/>
      <c r="M46" s="179"/>
    </row>
    <row r="47" spans="2:32" ht="16.2" thickBot="1">
      <c r="B47" s="18"/>
      <c r="C47" s="146" t="s">
        <v>248</v>
      </c>
      <c r="D47" s="26"/>
      <c r="E47" s="114">
        <v>1.468757712791926E-3</v>
      </c>
      <c r="F47" s="11">
        <v>0.03</v>
      </c>
      <c r="G47" s="169">
        <v>4.4062731383757776E-5</v>
      </c>
      <c r="H47" s="27">
        <v>16666.666666666668</v>
      </c>
      <c r="I47" s="181"/>
      <c r="J47" s="178">
        <v>0</v>
      </c>
      <c r="K47" s="178">
        <v>0</v>
      </c>
      <c r="L47" s="178">
        <v>16666.666666666668</v>
      </c>
      <c r="M47" s="179">
        <v>0</v>
      </c>
    </row>
    <row r="48" spans="2:32" ht="16.2" thickBot="1">
      <c r="B48" s="4" t="s">
        <v>76</v>
      </c>
      <c r="C48" s="5"/>
      <c r="D48" s="182"/>
      <c r="E48" s="150">
        <v>1</v>
      </c>
      <c r="F48" s="5"/>
      <c r="G48" s="151">
        <v>2.3704324496369413E-2</v>
      </c>
      <c r="H48" s="170">
        <f>SUM(H4:H47)</f>
        <v>11402681.142014045</v>
      </c>
      <c r="I48" s="180">
        <v>13640</v>
      </c>
      <c r="J48" s="6">
        <v>1882558.7083622427</v>
      </c>
      <c r="K48" s="6">
        <v>6222918.4938848261</v>
      </c>
      <c r="L48" s="6">
        <v>2904766.9413788915</v>
      </c>
      <c r="M48" s="180">
        <v>1458219.9018552883</v>
      </c>
    </row>
    <row r="49" spans="2:8">
      <c r="C49" s="17"/>
      <c r="D49" s="7"/>
      <c r="H49" s="222"/>
    </row>
    <row r="50" spans="2:8" ht="18">
      <c r="B50" s="220"/>
      <c r="C50" s="198"/>
      <c r="D50" s="96"/>
      <c r="E50" s="96"/>
    </row>
    <row r="51" spans="2:8">
      <c r="B51" s="221"/>
      <c r="C51" s="198"/>
      <c r="D51" s="96"/>
      <c r="E51" s="96"/>
    </row>
    <row r="52" spans="2:8">
      <c r="B52" s="221"/>
      <c r="C52" s="198"/>
      <c r="D52" s="96"/>
      <c r="E52" s="96"/>
    </row>
    <row r="53" spans="2:8">
      <c r="B53" s="221"/>
      <c r="C53" s="198"/>
      <c r="D53" s="96"/>
      <c r="E53" s="96"/>
    </row>
    <row r="54" spans="2:8">
      <c r="B54" s="221"/>
      <c r="C54" s="198"/>
      <c r="D54" s="96"/>
      <c r="E54" s="96"/>
    </row>
    <row r="55" spans="2:8">
      <c r="B55" s="219"/>
      <c r="C55" s="198"/>
      <c r="D55" s="96"/>
      <c r="E55" s="96"/>
    </row>
    <row r="56" spans="2:8">
      <c r="B56" s="96"/>
      <c r="C56" s="198"/>
      <c r="D56" s="96"/>
      <c r="E56" s="96"/>
    </row>
    <row r="57" spans="2:8">
      <c r="B57" s="96"/>
      <c r="C57" s="198"/>
      <c r="D57" s="96"/>
      <c r="E57" s="96"/>
    </row>
    <row r="58" spans="2:8">
      <c r="B58" s="96"/>
      <c r="C58" s="198"/>
      <c r="D58" s="96"/>
      <c r="E58" s="96"/>
    </row>
    <row r="59" spans="2:8">
      <c r="B59" s="96"/>
      <c r="C59" s="198"/>
      <c r="D59" s="96"/>
      <c r="E59" s="96"/>
    </row>
    <row r="60" spans="2:8">
      <c r="B60" s="96"/>
      <c r="C60" s="198"/>
      <c r="D60" s="96"/>
      <c r="E60" s="96"/>
    </row>
    <row r="61" spans="2:8">
      <c r="B61" s="96"/>
      <c r="C61" s="198" t="s">
        <v>218</v>
      </c>
      <c r="D61" s="96" t="s">
        <v>314</v>
      </c>
      <c r="E61" s="96" t="s">
        <v>315</v>
      </c>
    </row>
    <row r="62" spans="2:8">
      <c r="B62" s="96" t="s">
        <v>316</v>
      </c>
      <c r="C62" s="96">
        <v>0</v>
      </c>
      <c r="D62" s="96">
        <v>0</v>
      </c>
      <c r="E62" s="9">
        <v>7565589.2302038372</v>
      </c>
    </row>
    <row r="63" spans="2:8">
      <c r="B63" s="96" t="s">
        <v>317</v>
      </c>
      <c r="C63" s="198">
        <v>0</v>
      </c>
      <c r="D63" s="9">
        <v>-52513760.384650141</v>
      </c>
      <c r="E63" s="96">
        <v>0</v>
      </c>
    </row>
    <row r="64" spans="2:8">
      <c r="B64" s="201" t="s">
        <v>318</v>
      </c>
      <c r="C64" s="9">
        <v>-77608318</v>
      </c>
      <c r="D64" s="9">
        <v>0</v>
      </c>
      <c r="E64" s="9">
        <v>0</v>
      </c>
    </row>
    <row r="65" spans="2:5">
      <c r="B65" s="201" t="s">
        <v>319</v>
      </c>
      <c r="C65" s="159">
        <v>-145307245.76979616</v>
      </c>
      <c r="D65" s="9">
        <v>0</v>
      </c>
      <c r="E65" s="9">
        <v>0</v>
      </c>
    </row>
    <row r="66" spans="2:5">
      <c r="B66" s="201" t="s">
        <v>219</v>
      </c>
      <c r="C66" s="198">
        <v>0</v>
      </c>
      <c r="D66" s="9">
        <v>-74955518.424851149</v>
      </c>
      <c r="E66" s="9">
        <v>0</v>
      </c>
    </row>
    <row r="67" spans="2:5">
      <c r="B67" s="201" t="s">
        <v>320</v>
      </c>
      <c r="C67" s="198">
        <v>0</v>
      </c>
      <c r="D67" s="9">
        <v>-53228683.54879719</v>
      </c>
      <c r="E67" s="9">
        <v>0</v>
      </c>
    </row>
    <row r="68" spans="2:5">
      <c r="B68" s="201" t="s">
        <v>215</v>
      </c>
      <c r="C68" s="198">
        <v>0</v>
      </c>
      <c r="D68" s="9">
        <v>-7004786.9462814713</v>
      </c>
      <c r="E68" s="9">
        <v>0</v>
      </c>
    </row>
    <row r="69" spans="2:5">
      <c r="B69" s="201" t="s">
        <v>321</v>
      </c>
      <c r="C69" s="198">
        <v>0</v>
      </c>
      <c r="D69" s="9">
        <v>-24990008.847721789</v>
      </c>
      <c r="E69" s="9">
        <v>0</v>
      </c>
    </row>
    <row r="70" spans="2:5">
      <c r="B70" s="201" t="s">
        <v>282</v>
      </c>
      <c r="C70" s="198">
        <v>0</v>
      </c>
      <c r="D70" s="9">
        <v>-7229719.4990301924</v>
      </c>
      <c r="E70" s="9">
        <v>0</v>
      </c>
    </row>
    <row r="71" spans="2:5">
      <c r="B71" s="201" t="s">
        <v>322</v>
      </c>
      <c r="C71" s="198">
        <v>0</v>
      </c>
      <c r="D71" s="9">
        <v>-2993086.1184642208</v>
      </c>
      <c r="E71" s="9">
        <v>0</v>
      </c>
    </row>
    <row r="72" spans="2:5">
      <c r="B72" s="201" t="s">
        <v>323</v>
      </c>
      <c r="C72" s="198">
        <v>0</v>
      </c>
      <c r="D72" s="96">
        <v>0</v>
      </c>
      <c r="E72" s="202">
        <v>-25744464.333123442</v>
      </c>
    </row>
    <row r="73" spans="2:5">
      <c r="B73" s="201" t="s">
        <v>277</v>
      </c>
      <c r="C73" s="198">
        <v>0</v>
      </c>
      <c r="D73" s="96">
        <v>0</v>
      </c>
      <c r="E73" s="202">
        <v>-25206954.652923033</v>
      </c>
    </row>
    <row r="74" spans="2:5">
      <c r="B74" s="201" t="s">
        <v>324</v>
      </c>
      <c r="C74" s="198">
        <v>0</v>
      </c>
      <c r="D74" s="96">
        <v>0</v>
      </c>
      <c r="E74" s="202">
        <v>-1562341.3986036475</v>
      </c>
    </row>
    <row r="75" spans="2:5" ht="18">
      <c r="B75" s="96"/>
      <c r="C75" s="199">
        <v>-222915563.76979616</v>
      </c>
      <c r="D75" s="203">
        <v>-170401803.38514602</v>
      </c>
      <c r="E75" s="202">
        <v>-52513760.384650126</v>
      </c>
    </row>
    <row r="76" spans="2:5">
      <c r="B76" s="96"/>
      <c r="C76" s="198"/>
      <c r="D76" s="96"/>
      <c r="E76" s="202">
        <v>-7565589.2302038372</v>
      </c>
    </row>
    <row r="77" spans="2:5" ht="18">
      <c r="B77" s="96"/>
      <c r="C77" s="159"/>
      <c r="D77" s="96"/>
      <c r="E77" s="203">
        <v>-60079349.614853963</v>
      </c>
    </row>
    <row r="78" spans="2:5">
      <c r="B78" s="96"/>
      <c r="C78" s="198"/>
      <c r="D78" s="96"/>
      <c r="E78" s="96"/>
    </row>
    <row r="79" spans="2:5">
      <c r="B79" s="96"/>
      <c r="C79" s="198"/>
      <c r="D79" s="96"/>
      <c r="E79" s="96"/>
    </row>
    <row r="80" spans="2:5">
      <c r="B80" s="96"/>
      <c r="C80" s="198"/>
      <c r="D80" s="96"/>
      <c r="E80" s="96"/>
    </row>
    <row r="81" spans="2:5">
      <c r="B81" s="96"/>
      <c r="C81" s="198"/>
      <c r="D81" s="96"/>
      <c r="E81" s="96"/>
    </row>
    <row r="82" spans="2:5">
      <c r="B82" s="96"/>
      <c r="C82" s="198"/>
      <c r="D82" s="96"/>
      <c r="E82" s="96"/>
    </row>
    <row r="83" spans="2:5">
      <c r="B83" s="204">
        <v>222915563.76979616</v>
      </c>
      <c r="C83" s="58"/>
      <c r="D83" s="96"/>
      <c r="E83" s="96"/>
    </row>
    <row r="84" spans="2:5">
      <c r="B84" s="204">
        <v>230481153</v>
      </c>
      <c r="C84" s="198"/>
      <c r="D84" s="96"/>
      <c r="E84" s="96"/>
    </row>
    <row r="85" spans="2:5">
      <c r="B85" s="96"/>
      <c r="C85" s="198"/>
      <c r="D85" s="96"/>
      <c r="E85" s="96"/>
    </row>
    <row r="86" spans="2:5">
      <c r="B86" s="201" t="s">
        <v>219</v>
      </c>
      <c r="C86" s="200">
        <v>0.32521322220585708</v>
      </c>
      <c r="D86" s="96"/>
      <c r="E86" s="96"/>
    </row>
    <row r="87" spans="2:5">
      <c r="B87" s="201" t="s">
        <v>320</v>
      </c>
      <c r="C87" s="200">
        <v>0.2309459270571993</v>
      </c>
      <c r="D87" s="96"/>
      <c r="E87" s="96"/>
    </row>
    <row r="88" spans="2:5">
      <c r="B88" s="201" t="s">
        <v>215</v>
      </c>
      <c r="C88" s="200">
        <v>3.0392016245603698E-2</v>
      </c>
      <c r="D88" s="96"/>
      <c r="E88" s="96"/>
    </row>
    <row r="89" spans="2:5">
      <c r="B89" s="201" t="s">
        <v>321</v>
      </c>
      <c r="C89" s="200">
        <v>0.10842538976591197</v>
      </c>
      <c r="D89" s="96"/>
      <c r="E89" s="96"/>
    </row>
    <row r="90" spans="2:5">
      <c r="B90" s="201" t="s">
        <v>282</v>
      </c>
      <c r="C90" s="200">
        <v>3.1367942258732941E-2</v>
      </c>
      <c r="D90" s="96"/>
      <c r="E90" s="96"/>
    </row>
    <row r="91" spans="2:5">
      <c r="B91" s="201" t="s">
        <v>322</v>
      </c>
      <c r="C91" s="200">
        <v>1.2986251064373237E-2</v>
      </c>
      <c r="D91" s="96"/>
      <c r="E91" s="96"/>
    </row>
    <row r="92" spans="2:5">
      <c r="B92" s="201" t="s">
        <v>323</v>
      </c>
      <c r="C92" s="200">
        <v>0.14452398007279701</v>
      </c>
      <c r="D92" s="96"/>
      <c r="E92" s="96"/>
    </row>
    <row r="93" spans="2:5">
      <c r="B93" s="201" t="s">
        <v>277</v>
      </c>
      <c r="C93" s="200">
        <v>0.1093666632816742</v>
      </c>
      <c r="D93" s="96"/>
      <c r="E93" s="96"/>
    </row>
    <row r="94" spans="2:5">
      <c r="B94" s="201" t="s">
        <v>324</v>
      </c>
      <c r="C94" s="200">
        <v>6.7786080478504356E-3</v>
      </c>
      <c r="D94" s="96"/>
      <c r="E94" s="96"/>
    </row>
    <row r="95" spans="2:5">
      <c r="B95" s="96"/>
      <c r="C95" s="198"/>
      <c r="D95" s="96"/>
      <c r="E95" s="96"/>
    </row>
    <row r="96" spans="2:5">
      <c r="B96" s="96"/>
      <c r="C96" s="198"/>
      <c r="D96" s="96"/>
      <c r="E96" s="96"/>
    </row>
    <row r="97" spans="2:5">
      <c r="B97" s="96"/>
      <c r="C97" s="198"/>
      <c r="D97" s="96"/>
      <c r="E97" s="96"/>
    </row>
  </sheetData>
  <pageMargins left="0.05" right="0.05" top="1" bottom="1" header="0.5" footer="0.5"/>
  <pageSetup scale="33" fitToHeight="0" orientation="portrait" r:id="rId1"/>
  <headerFooter alignWithMargins="0">
    <oddHeader>&amp;LDan Burgess&amp;CKnowledge Response Center 
Solution - Facilities&amp;RSoftware for Building 
service &amp; maintenance</oddHeader>
    <oddFooter>&amp;L&amp;F
TAB: &amp;A&amp;RPage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tabSelected="1" view="pageLayout" zoomScaleNormal="90" workbookViewId="0">
      <selection activeCell="C2" sqref="C2"/>
    </sheetView>
  </sheetViews>
  <sheetFormatPr defaultRowHeight="15"/>
  <cols>
    <col min="2" max="2" width="3.6640625" customWidth="1"/>
    <col min="3" max="3" width="49" customWidth="1"/>
    <col min="4" max="4" width="21" style="95" customWidth="1"/>
  </cols>
  <sheetData>
    <row r="1" spans="1:10" ht="21.6" thickBot="1">
      <c r="A1" s="16" t="s">
        <v>326</v>
      </c>
      <c r="B1" s="17"/>
      <c r="C1" s="143"/>
      <c r="D1" s="155"/>
      <c r="E1" s="143"/>
    </row>
    <row r="2" spans="1:10" ht="32.25" customHeight="1" thickBot="1">
      <c r="A2" s="143"/>
      <c r="B2" s="1"/>
      <c r="C2" s="2"/>
      <c r="D2" s="121" t="s">
        <v>268</v>
      </c>
      <c r="E2" s="143"/>
      <c r="G2" s="158"/>
      <c r="H2" s="158"/>
      <c r="I2" s="158"/>
      <c r="J2" s="158"/>
    </row>
    <row r="3" spans="1:10" ht="15.6">
      <c r="A3" s="143"/>
      <c r="B3" s="213" t="s">
        <v>280</v>
      </c>
      <c r="C3" s="214"/>
      <c r="D3" s="208"/>
      <c r="E3" s="143"/>
    </row>
    <row r="4" spans="1:10" ht="15.6">
      <c r="A4" s="143"/>
      <c r="B4" s="18"/>
      <c r="C4" s="215" t="s">
        <v>269</v>
      </c>
      <c r="D4" s="209">
        <v>0</v>
      </c>
      <c r="E4" s="143"/>
    </row>
    <row r="5" spans="1:10" ht="15.6">
      <c r="A5" s="143"/>
      <c r="B5" s="18"/>
      <c r="C5" s="215" t="s">
        <v>289</v>
      </c>
      <c r="D5" s="209">
        <v>0</v>
      </c>
      <c r="E5" s="143"/>
    </row>
    <row r="6" spans="1:10" ht="15.6">
      <c r="A6" s="143"/>
      <c r="B6" s="18"/>
      <c r="C6" s="215" t="s">
        <v>281</v>
      </c>
      <c r="D6" s="138">
        <v>0</v>
      </c>
      <c r="E6" s="143"/>
    </row>
    <row r="7" spans="1:10" ht="15.6">
      <c r="A7" s="143"/>
      <c r="B7" s="18"/>
      <c r="C7" s="215" t="s">
        <v>286</v>
      </c>
      <c r="D7" s="138">
        <v>0</v>
      </c>
      <c r="E7" s="143"/>
    </row>
    <row r="8" spans="1:10" ht="9.75" customHeight="1">
      <c r="A8" s="143"/>
      <c r="B8" s="18"/>
      <c r="C8" s="215"/>
      <c r="D8" s="209"/>
      <c r="E8" s="143"/>
    </row>
    <row r="9" spans="1:10" ht="15.6">
      <c r="A9" s="143"/>
      <c r="B9" s="18" t="s">
        <v>277</v>
      </c>
      <c r="C9" s="215"/>
      <c r="D9" s="210"/>
      <c r="E9" s="143"/>
    </row>
    <row r="10" spans="1:10" ht="15.6">
      <c r="A10" s="143"/>
      <c r="B10" s="18"/>
      <c r="C10" s="215" t="s">
        <v>278</v>
      </c>
      <c r="D10" s="211">
        <v>1186708.61124</v>
      </c>
      <c r="E10" s="143"/>
    </row>
    <row r="11" spans="1:10" ht="15.6">
      <c r="A11" s="143"/>
      <c r="B11" s="18"/>
      <c r="C11" s="215" t="s">
        <v>279</v>
      </c>
      <c r="D11" s="211">
        <v>491881.97365650005</v>
      </c>
      <c r="E11" s="217"/>
    </row>
    <row r="12" spans="1:10" ht="15.6">
      <c r="A12" s="143"/>
      <c r="B12" s="18"/>
      <c r="C12" s="215" t="s">
        <v>287</v>
      </c>
      <c r="D12" s="209">
        <v>0</v>
      </c>
      <c r="E12" s="143"/>
    </row>
    <row r="13" spans="1:10" ht="6" customHeight="1">
      <c r="A13" s="143"/>
      <c r="B13" s="18"/>
      <c r="C13" s="215"/>
      <c r="D13" s="209"/>
      <c r="E13" s="143"/>
    </row>
    <row r="14" spans="1:10" ht="15.6">
      <c r="A14" s="143"/>
      <c r="B14" s="18" t="s">
        <v>270</v>
      </c>
      <c r="C14" s="215"/>
      <c r="D14" s="209"/>
      <c r="E14" s="143"/>
    </row>
    <row r="15" spans="1:10" ht="15.6">
      <c r="A15" s="143"/>
      <c r="B15" s="18"/>
      <c r="C15" s="215" t="s">
        <v>271</v>
      </c>
      <c r="D15" s="209">
        <v>0</v>
      </c>
      <c r="E15" s="143"/>
    </row>
    <row r="16" spans="1:10" ht="7.5" customHeight="1">
      <c r="A16" s="143"/>
      <c r="B16" s="18"/>
      <c r="C16" s="215"/>
      <c r="D16" s="210"/>
      <c r="E16" s="143"/>
    </row>
    <row r="17" spans="1:5" ht="15.6">
      <c r="A17" s="143"/>
      <c r="B17" s="18" t="s">
        <v>272</v>
      </c>
      <c r="C17" s="215"/>
      <c r="D17" s="210"/>
      <c r="E17" s="143"/>
    </row>
    <row r="18" spans="1:5" ht="15.6">
      <c r="A18" s="143"/>
      <c r="B18" s="18"/>
      <c r="C18" s="215" t="s">
        <v>290</v>
      </c>
      <c r="D18" s="218"/>
      <c r="E18" s="217"/>
    </row>
    <row r="19" spans="1:5" ht="15.6">
      <c r="A19" s="143"/>
      <c r="B19" s="18"/>
      <c r="C19" s="215" t="s">
        <v>273</v>
      </c>
      <c r="D19" s="211">
        <v>2218195.0602000006</v>
      </c>
      <c r="E19" s="217"/>
    </row>
    <row r="20" spans="1:5" ht="7.5" customHeight="1">
      <c r="A20" s="143"/>
      <c r="B20" s="18"/>
      <c r="C20" s="215"/>
      <c r="D20" s="209"/>
      <c r="E20" s="143"/>
    </row>
    <row r="21" spans="1:5" ht="15.6">
      <c r="A21" s="143"/>
      <c r="B21" s="18" t="s">
        <v>274</v>
      </c>
      <c r="C21" s="215"/>
      <c r="D21" s="209"/>
      <c r="E21" s="143"/>
    </row>
    <row r="22" spans="1:5" ht="15.6">
      <c r="A22" s="143"/>
      <c r="B22" s="18"/>
      <c r="C22" s="215" t="s">
        <v>275</v>
      </c>
      <c r="D22" s="138">
        <v>0</v>
      </c>
      <c r="E22" s="143"/>
    </row>
    <row r="23" spans="1:5" ht="15.6">
      <c r="A23" s="143"/>
      <c r="B23" s="18"/>
      <c r="C23" s="215" t="s">
        <v>276</v>
      </c>
      <c r="D23" s="212">
        <v>104040</v>
      </c>
      <c r="E23" s="149"/>
    </row>
    <row r="24" spans="1:5" ht="6" customHeight="1">
      <c r="A24" s="143"/>
      <c r="B24" s="18"/>
      <c r="C24" s="215"/>
      <c r="D24" s="138"/>
      <c r="E24" s="149"/>
    </row>
    <row r="25" spans="1:5" ht="15.6">
      <c r="A25" s="143"/>
      <c r="B25" s="18" t="s">
        <v>282</v>
      </c>
      <c r="C25" s="215"/>
      <c r="D25" s="209"/>
      <c r="E25" s="149"/>
    </row>
    <row r="26" spans="1:5" ht="15.6">
      <c r="A26" s="143"/>
      <c r="B26" s="18"/>
      <c r="C26" s="215" t="s">
        <v>283</v>
      </c>
      <c r="D26" s="138">
        <v>0</v>
      </c>
      <c r="E26" s="149"/>
    </row>
    <row r="27" spans="1:5" ht="15.6">
      <c r="A27" s="143"/>
      <c r="B27" s="18"/>
      <c r="C27" s="215" t="s">
        <v>284</v>
      </c>
      <c r="D27" s="138">
        <v>0</v>
      </c>
      <c r="E27" s="149"/>
    </row>
    <row r="28" spans="1:5" ht="15.6">
      <c r="A28" s="143"/>
      <c r="B28" s="18"/>
      <c r="C28" s="215" t="s">
        <v>285</v>
      </c>
      <c r="D28" s="212"/>
      <c r="E28" s="149"/>
    </row>
    <row r="29" spans="1:5" ht="6.75" customHeight="1">
      <c r="A29" s="143"/>
      <c r="B29" s="18"/>
      <c r="C29" s="215"/>
      <c r="D29" s="138"/>
      <c r="E29" s="143"/>
    </row>
    <row r="30" spans="1:5" ht="15.6">
      <c r="A30" s="143"/>
      <c r="B30" s="18" t="s">
        <v>288</v>
      </c>
      <c r="C30" s="215"/>
      <c r="D30" s="209"/>
      <c r="E30" s="143"/>
    </row>
    <row r="31" spans="1:5" ht="15.6">
      <c r="A31" s="143"/>
      <c r="B31" s="18"/>
      <c r="C31" s="215" t="s">
        <v>291</v>
      </c>
      <c r="D31" s="209">
        <v>0</v>
      </c>
      <c r="E31" s="143"/>
    </row>
    <row r="32" spans="1:5" ht="15.6">
      <c r="A32" s="143"/>
      <c r="B32" s="18"/>
      <c r="C32" s="215" t="s">
        <v>293</v>
      </c>
      <c r="D32" s="138">
        <v>0</v>
      </c>
      <c r="E32" s="143"/>
    </row>
    <row r="33" spans="1:5" ht="15.6">
      <c r="A33" s="143"/>
      <c r="B33" s="18"/>
      <c r="C33" s="215" t="s">
        <v>292</v>
      </c>
      <c r="D33" s="138">
        <v>0</v>
      </c>
      <c r="E33" s="143"/>
    </row>
    <row r="34" spans="1:5" ht="6.75" customHeight="1" thickBot="1">
      <c r="A34" s="143"/>
      <c r="B34" s="82"/>
      <c r="C34" s="216"/>
      <c r="D34" s="139"/>
      <c r="E34" s="143"/>
    </row>
    <row r="35" spans="1:5" ht="16.2" thickBot="1">
      <c r="A35" s="143"/>
      <c r="B35" s="4" t="s">
        <v>76</v>
      </c>
      <c r="C35" s="5"/>
      <c r="D35" s="156">
        <v>4000825.6450965004</v>
      </c>
      <c r="E35" s="143"/>
    </row>
    <row r="36" spans="1:5" ht="15.6">
      <c r="A36" s="143"/>
      <c r="B36" s="17"/>
      <c r="C36" s="143"/>
      <c r="D36" s="155"/>
      <c r="E36" s="143"/>
    </row>
    <row r="37" spans="1:5" ht="15.6">
      <c r="B37" s="17"/>
    </row>
  </sheetData>
  <pageMargins left="0.05" right="0.05" top="1" bottom="1" header="0.5" footer="0.5"/>
  <pageSetup scale="64" fitToHeight="0" orientation="portrait" r:id="rId1"/>
  <headerFooter alignWithMargins="0">
    <oddHeader>&amp;LDan Burgess&amp;CKnowledge Response Center 
Solution - Facilities&amp;RSoftware for Building 
service &amp; maintenance</oddHeader>
    <oddFooter>&amp;L&amp;F
TAB: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2015-07-27T07:00:00+00:00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4E2C456-1FEB-4F47-917F-711A710FFB03}"/>
</file>

<file path=customXml/itemProps2.xml><?xml version="1.0" encoding="utf-8"?>
<ds:datastoreItem xmlns:ds="http://schemas.openxmlformats.org/officeDocument/2006/customXml" ds:itemID="{9F491441-C828-4E48-ACE1-C591566CF5C5}"/>
</file>

<file path=customXml/itemProps3.xml><?xml version="1.0" encoding="utf-8"?>
<ds:datastoreItem xmlns:ds="http://schemas.openxmlformats.org/officeDocument/2006/customXml" ds:itemID="{0E68064D-7CDC-41CD-B926-02DE4ADCF6FA}"/>
</file>

<file path=customXml/itemProps4.xml><?xml version="1.0" encoding="utf-8"?>
<ds:datastoreItem xmlns:ds="http://schemas.openxmlformats.org/officeDocument/2006/customXml" ds:itemID="{BA96190E-50BF-464C-B571-76B702E841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AMI_Financials</vt:lpstr>
      <vt:lpstr>Summary</vt:lpstr>
      <vt:lpstr>DepreciationSchForExistingMeter</vt:lpstr>
      <vt:lpstr>Benefits Summary</vt:lpstr>
      <vt:lpstr>Direct Customer Benefit Summary</vt:lpstr>
      <vt:lpstr>AMI_Financials!ASSUME</vt:lpstr>
      <vt:lpstr>AMI_Financials!BILLINGS</vt:lpstr>
      <vt:lpstr>AMI_Financials!OANDM</vt:lpstr>
      <vt:lpstr>AMI_Financials!Print_Area</vt:lpstr>
      <vt:lpstr>AMI_Financials!REVREQ</vt:lpstr>
      <vt:lpstr>AMI_Financials!SUPPL</vt:lpstr>
    </vt:vector>
  </TitlesOfParts>
  <Company>WWP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DeFelice</dc:creator>
  <cp:lastModifiedBy>Mak, Chanda (ATG)</cp:lastModifiedBy>
  <cp:lastPrinted>2015-07-22T23:08:35Z</cp:lastPrinted>
  <dcterms:created xsi:type="dcterms:W3CDTF">1998-02-16T19:12:17Z</dcterms:created>
  <dcterms:modified xsi:type="dcterms:W3CDTF">2015-07-22T23:11:00Z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