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08" yWindow="180" windowWidth="11976" windowHeight="3060" tabRatio="603" activeTab="0"/>
  </bookViews>
  <sheets>
    <sheet name="Recap" sheetId="1" r:id="rId1"/>
    <sheet name="UnassignAlloc" sheetId="2" r:id="rId2"/>
    <sheet name="AMACalc" sheetId="3" r:id="rId3"/>
  </sheets>
  <definedNames>
    <definedName name="_xlnm.Print_Area" localSheetId="2">'AMACalc'!$A$14:$G$156</definedName>
    <definedName name="_xlnm.Print_Area" localSheetId="1">'UnassignAlloc'!$A$1:$G$18</definedName>
    <definedName name="_xlnm.Print_Titles" localSheetId="2">'AMACalc'!$8:$13</definedName>
  </definedNames>
  <calcPr fullCalcOnLoad="1" fullPrecision="0"/>
</workbook>
</file>

<file path=xl/sharedStrings.xml><?xml version="1.0" encoding="utf-8"?>
<sst xmlns="http://schemas.openxmlformats.org/spreadsheetml/2006/main" count="254" uniqueCount="69">
  <si>
    <t>CUSTOMER ADVANCES</t>
  </si>
  <si>
    <t>AVERAGE OF MONTHLY AVERAGE SUMMARY</t>
  </si>
  <si>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</si>
  <si>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</si>
  <si>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</si>
  <si>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</si>
  <si>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</si>
  <si>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</si>
  <si>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</si>
  <si>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</si>
  <si>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Instructions:</t>
  </si>
  <si>
    <t>I hope you are not color blind.   Inputting is done in the red cells both this Sheet and in Unassign Alloc.  Change the date here.</t>
  </si>
  <si>
    <t>You can do a copy paste special (select text, not bitmat) directly from the GLMLY screen in Millenium into the red cells in columns</t>
  </si>
  <si>
    <t>J-M.  Do not include the - sign for credits when copying just put it in credit column.  (Include the pennies as the rounding will be done</t>
  </si>
  <si>
    <t xml:space="preserve">automatically.  The dates in I19-I37 only need to be changed when doing the Dec reports.  In June Copy , Paste Special Formulas </t>
  </si>
  <si>
    <t>from the green cells in each of the 5 June formula sections over the green cells for each account's calculation.  Follow the same</t>
  </si>
  <si>
    <t>process for December.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</si>
  <si>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</si>
  <si>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</si>
  <si>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</si>
  <si>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</si>
  <si>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</si>
  <si>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</si>
  <si>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>Dec Formulas</t>
  </si>
  <si>
    <t>Jun Formulas</t>
  </si>
  <si>
    <t>Debits</t>
  </si>
  <si>
    <t>Credits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</si>
  <si>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</si>
  <si>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</si>
  <si>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</si>
  <si>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</si>
  <si>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</si>
  <si>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</si>
  <si>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</si>
  <si>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Contingent</t>
  </si>
  <si>
    <t>Cust Adv Bal</t>
  </si>
  <si>
    <t>252.31-028</t>
  </si>
  <si>
    <t>252.31-038</t>
  </si>
  <si>
    <t xml:space="preserve">ALLOCATION OF UNASSIGNED CUSTOMER ADVANCES </t>
  </si>
  <si>
    <t>Distribution</t>
  </si>
  <si>
    <t>Unassigned Advances</t>
  </si>
  <si>
    <t>WWP Elec</t>
  </si>
  <si>
    <t>Plant</t>
  </si>
  <si>
    <t>Percentage</t>
  </si>
  <si>
    <t>WA</t>
  </si>
  <si>
    <t>ID</t>
  </si>
  <si>
    <t>WWP Gas</t>
  </si>
  <si>
    <t>WPNG Gas</t>
  </si>
  <si>
    <t>OR</t>
  </si>
  <si>
    <t>AVISTA UTILITIES</t>
  </si>
  <si>
    <t xml:space="preserve">WA </t>
  </si>
  <si>
    <t xml:space="preserve">ID </t>
  </si>
  <si>
    <t>WA-Elec</t>
  </si>
  <si>
    <t>ID-Elec</t>
  </si>
  <si>
    <t>CDAA</t>
  </si>
  <si>
    <t>EDWA</t>
  </si>
  <si>
    <t>EDID</t>
  </si>
  <si>
    <t>GDWA</t>
  </si>
  <si>
    <t>GDID</t>
  </si>
  <si>
    <t>CDID</t>
  </si>
  <si>
    <t>ELID</t>
  </si>
  <si>
    <t>TOTAL-EL</t>
  </si>
  <si>
    <t>TOTAL-GAS</t>
  </si>
  <si>
    <t>Account 252000</t>
  </si>
  <si>
    <t>Account 252100</t>
  </si>
  <si>
    <t>252100 CDAA</t>
  </si>
  <si>
    <t>252100 ED</t>
  </si>
  <si>
    <t>252100 GD</t>
  </si>
  <si>
    <t>TWELVE MONTHS ENDED SEPTEMBER 30, 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</si>
</sst>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</numFmts>
  <fonts count="13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165" fontId="6" fillId="0" borderId="4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7" fillId="0" borderId="1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7" fillId="0" borderId="8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8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3" fontId="6" fillId="0" borderId="0" xfId="17" applyNumberFormat="1" applyFont="1" applyBorder="1" applyAlignment="1">
      <alignment/>
      <protection/>
    </xf>
    <xf numFmtId="3" fontId="7" fillId="0" borderId="0" xfId="17" applyNumberFormat="1" applyFont="1" applyBorder="1" applyAlignment="1">
      <alignment/>
      <protection/>
    </xf>
    <xf numFmtId="39" fontId="7" fillId="0" borderId="0" xfId="17" applyNumberFormat="1" applyFont="1" applyBorder="1" applyAlignment="1">
      <alignment/>
      <protection/>
    </xf>
    <xf numFmtId="39" fontId="6" fillId="0" borderId="0" xfId="17" applyNumberFormat="1" applyFont="1" applyBorder="1" applyAlignment="1">
      <alignment horizontal="center"/>
      <protection/>
    </xf>
    <xf numFmtId="3" fontId="6" fillId="0" borderId="0" xfId="17" applyNumberFormat="1" applyFont="1" applyBorder="1" applyAlignment="1">
      <alignment horizontal="center"/>
      <protection/>
    </xf>
    <xf numFmtId="37" fontId="10" fillId="0" borderId="0" xfId="17" applyNumberFormat="1" applyFont="1" applyBorder="1" applyAlignment="1">
      <alignment/>
      <protection/>
    </xf>
    <xf numFmtId="172" fontId="7" fillId="0" borderId="0" xfId="17" applyNumberFormat="1" applyFont="1" applyBorder="1" applyAlignment="1">
      <alignment/>
      <protection/>
    </xf>
    <xf numFmtId="10" fontId="7" fillId="0" borderId="0" xfId="17" applyNumberFormat="1" applyFont="1" applyBorder="1" applyAlignment="1">
      <alignment/>
      <protection/>
    </xf>
    <xf numFmtId="37" fontId="7" fillId="0" borderId="0" xfId="17" applyNumberFormat="1" applyFont="1" applyBorder="1" applyAlignment="1">
      <alignment/>
      <protection/>
    </xf>
    <xf numFmtId="37" fontId="10" fillId="0" borderId="0" xfId="17" applyNumberFormat="1" applyFont="1" applyAlignment="1">
      <alignment/>
      <protection/>
    </xf>
    <xf numFmtId="3" fontId="6" fillId="0" borderId="0" xfId="17" applyNumberFormat="1" applyFont="1" applyAlignment="1">
      <alignment/>
      <protection/>
    </xf>
    <xf numFmtId="3" fontId="7" fillId="0" borderId="0" xfId="17" applyNumberFormat="1" applyFont="1" applyAlignment="1">
      <alignment/>
      <protection/>
    </xf>
    <xf numFmtId="37" fontId="7" fillId="0" borderId="17" xfId="17" applyNumberFormat="1" applyFont="1" applyBorder="1" applyAlignment="1">
      <alignment/>
      <protection/>
    </xf>
    <xf numFmtId="10" fontId="7" fillId="0" borderId="17" xfId="17" applyNumberFormat="1" applyFont="1" applyBorder="1" applyAlignment="1">
      <alignment/>
      <protection/>
    </xf>
    <xf numFmtId="37" fontId="6" fillId="0" borderId="0" xfId="17" applyNumberFormat="1" applyFont="1" applyBorder="1" applyAlignment="1">
      <alignment horizontal="left"/>
      <protection/>
    </xf>
    <xf numFmtId="37" fontId="6" fillId="0" borderId="17" xfId="16" applyNumberFormat="1" applyFont="1" applyBorder="1" applyAlignment="1">
      <alignment/>
    </xf>
    <xf numFmtId="39" fontId="7" fillId="0" borderId="0" xfId="17" applyNumberFormat="1" applyFont="1" applyAlignment="1">
      <alignment/>
      <protection/>
    </xf>
    <xf numFmtId="3" fontId="7" fillId="0" borderId="0" xfId="17" applyNumberFormat="1" applyFont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5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5" fontId="12" fillId="0" borderId="25" xfId="0" applyNumberFormat="1" applyFont="1" applyBorder="1" applyAlignment="1">
      <alignment/>
    </xf>
    <xf numFmtId="7" fontId="12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165" fontId="9" fillId="0" borderId="6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165" fontId="9" fillId="0" borderId="8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9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75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10" fillId="0" borderId="0" xfId="15" applyNumberFormat="1" applyFont="1" applyAlignment="1">
      <alignment/>
    </xf>
    <xf numFmtId="1" fontId="6" fillId="0" borderId="8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165" fontId="9" fillId="0" borderId="35" xfId="0" applyNumberFormat="1" applyFont="1" applyBorder="1" applyAlignment="1">
      <alignment horizontal="center"/>
    </xf>
    <xf numFmtId="165" fontId="9" fillId="0" borderId="36" xfId="0" applyNumberFormat="1" applyFont="1" applyBorder="1" applyAlignment="1">
      <alignment/>
    </xf>
    <xf numFmtId="165" fontId="7" fillId="0" borderId="37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37" xfId="0" applyNumberFormat="1" applyFont="1" applyBorder="1" applyAlignment="1">
      <alignment horizontal="center"/>
    </xf>
    <xf numFmtId="165" fontId="7" fillId="0" borderId="35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0" borderId="30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/>
    </xf>
    <xf numFmtId="9" fontId="7" fillId="0" borderId="36" xfId="18" applyFont="1" applyBorder="1" applyAlignment="1">
      <alignment horizontal="center"/>
    </xf>
    <xf numFmtId="9" fontId="7" fillId="0" borderId="34" xfId="18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9" fillId="0" borderId="37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left"/>
    </xf>
    <xf numFmtId="165" fontId="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7" fillId="2" borderId="9" xfId="0" applyFont="1" applyFill="1" applyBorder="1" applyAlignment="1">
      <alignment/>
    </xf>
    <xf numFmtId="4" fontId="7" fillId="2" borderId="9" xfId="0" applyNumberFormat="1" applyFont="1" applyFill="1" applyBorder="1" applyAlignment="1">
      <alignment horizontal="right"/>
    </xf>
    <xf numFmtId="17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37" fontId="10" fillId="2" borderId="0" xfId="0" applyNumberFormat="1" applyFont="1" applyFill="1" applyAlignment="1">
      <alignment horizontal="right"/>
    </xf>
    <xf numFmtId="3" fontId="10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" fontId="7" fillId="2" borderId="0" xfId="0" applyNumberFormat="1" applyFont="1" applyFill="1" applyBorder="1" applyAlignment="1">
      <alignment/>
    </xf>
    <xf numFmtId="174" fontId="10" fillId="2" borderId="0" xfId="0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" fontId="10" fillId="2" borderId="0" xfId="15" applyNumberFormat="1" applyFont="1" applyFill="1" applyAlignment="1">
      <alignment/>
    </xf>
    <xf numFmtId="5" fontId="12" fillId="0" borderId="25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12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centerContinuous"/>
    </xf>
    <xf numFmtId="37" fontId="10" fillId="2" borderId="0" xfId="17" applyNumberFormat="1" applyFont="1" applyFill="1" applyBorder="1" applyAlignment="1">
      <alignment/>
      <protection/>
    </xf>
  </cellXfs>
  <cellStyles count="5">
    <cellStyle name="Normal" xfId="0"/>
    <cellStyle name="Comma" xfId="15"/>
    <cellStyle name="Currency" xfId="16"/>
    <cellStyle name="Normal_Unassigned alloc wks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">
      <selection activeCell="D27" sqref="D27"/>
    </sheetView>
  </sheetViews>
  <sheetFormatPr defaultColWidth="9.00390625" defaultRowHeight="12.75"/>
  <cols>
    <col min="1" max="1" width="19.875" style="90" customWidth="1"/>
    <col min="2" max="2" width="15.375" style="90" customWidth="1"/>
    <col min="3" max="3" width="18.00390625" style="90" customWidth="1"/>
    <col min="4" max="4" width="15.375" style="90" customWidth="1"/>
    <col min="5" max="6" width="15.00390625" style="90" customWidth="1"/>
    <col min="7" max="16384" width="13.00390625" style="90" customWidth="1"/>
  </cols>
  <sheetData>
    <row r="1" spans="1:4" ht="15">
      <c r="A1" s="89" t="s">
        <v>49</v>
      </c>
      <c r="C1" s="91"/>
      <c r="D1" s="91"/>
    </row>
    <row r="2" spans="1:4" ht="15">
      <c r="A2" s="89" t="s">
        <v>0</v>
      </c>
      <c r="C2" s="91"/>
      <c r="D2" s="91"/>
    </row>
    <row r="3" spans="1:4" ht="15">
      <c r="A3" s="89" t="s">
        <v>1</v>
      </c>
      <c r="C3" s="91"/>
      <c r="D3" s="91"/>
    </row>
    <row r="4" spans="1:3" ht="15">
      <c r="A4" s="89" t="str">
        <f>AMACalc!A10</f>
        <v>TWELVE MONTHS ENDED SEPTEMBER 30, 2008</v>
      </c>
      <c r="C4" s="91"/>
    </row>
    <row r="5" ht="15">
      <c r="C5" s="91"/>
    </row>
    <row r="6" ht="15">
      <c r="C6" s="91"/>
    </row>
    <row r="7" ht="15">
      <c r="C7" s="91"/>
    </row>
    <row r="8" spans="1:6" ht="15">
      <c r="A8" s="92"/>
      <c r="B8" s="93"/>
      <c r="C8" s="94" t="s">
        <v>2</v>
      </c>
      <c r="D8" s="95"/>
      <c r="E8" s="94" t="s">
        <v>3</v>
      </c>
      <c r="F8" s="96"/>
    </row>
    <row r="9" spans="1:6" s="91" customFormat="1" ht="15">
      <c r="A9" s="97" t="s">
        <v>4</v>
      </c>
      <c r="B9" s="98"/>
      <c r="C9" s="99"/>
      <c r="D9" s="93"/>
      <c r="E9" s="99"/>
      <c r="F9" s="93"/>
    </row>
    <row r="10" spans="1:6" s="103" customFormat="1" ht="15">
      <c r="A10" s="100" t="s">
        <v>5</v>
      </c>
      <c r="B10" s="101" t="s">
        <v>6</v>
      </c>
      <c r="C10" s="100" t="s">
        <v>7</v>
      </c>
      <c r="D10" s="102" t="s">
        <v>8</v>
      </c>
      <c r="E10" s="100" t="s">
        <v>7</v>
      </c>
      <c r="F10" s="100" t="s">
        <v>8</v>
      </c>
    </row>
    <row r="12" spans="1:6" ht="15">
      <c r="A12" s="174" t="s">
        <v>65</v>
      </c>
      <c r="B12" s="105">
        <f>SUM(C12:F12)</f>
        <v>692</v>
      </c>
      <c r="C12" s="105">
        <f>AMACalc!D40</f>
        <v>306</v>
      </c>
      <c r="D12" s="105">
        <f>AMACalc!E40</f>
        <v>189</v>
      </c>
      <c r="E12" s="105">
        <f>AMACalc!F40</f>
        <v>131</v>
      </c>
      <c r="F12" s="105">
        <f>AMACalc!G40</f>
        <v>66</v>
      </c>
    </row>
    <row r="13" spans="1:6" ht="15" hidden="1">
      <c r="A13" s="174">
        <v>252.2</v>
      </c>
      <c r="B13" s="106">
        <f>SUM(C13:F13)</f>
        <v>0</v>
      </c>
      <c r="C13" s="106">
        <f>AMACalc!D69</f>
        <v>0</v>
      </c>
      <c r="D13" s="106">
        <f>AMACalc!F69</f>
        <v>0</v>
      </c>
      <c r="E13" s="106"/>
      <c r="F13" s="106"/>
    </row>
    <row r="14" spans="1:6" ht="15">
      <c r="A14" s="174" t="s">
        <v>66</v>
      </c>
      <c r="B14" s="106">
        <f>SUM(C14:F14)</f>
        <v>-1116790</v>
      </c>
      <c r="C14" s="197">
        <f>AMACalc!D98</f>
        <v>-231428</v>
      </c>
      <c r="D14" s="106">
        <f>AMACalc!E98</f>
        <v>-885362</v>
      </c>
      <c r="E14" s="106"/>
      <c r="F14" s="106"/>
    </row>
    <row r="15" spans="1:6" ht="15">
      <c r="A15" s="174" t="s">
        <v>67</v>
      </c>
      <c r="B15" s="106">
        <f>SUM(C15:F15)</f>
        <v>-125317</v>
      </c>
      <c r="C15" s="107"/>
      <c r="D15" s="107"/>
      <c r="E15" s="107">
        <f>AMACalc!D156</f>
        <v>-51759</v>
      </c>
      <c r="F15" s="107">
        <f>AMACalc!E156</f>
        <v>-73558</v>
      </c>
    </row>
    <row r="16" spans="1:6" ht="15">
      <c r="A16" s="104"/>
      <c r="B16" s="108"/>
      <c r="C16" s="109"/>
      <c r="D16" s="109"/>
      <c r="E16" s="109"/>
      <c r="F16" s="109"/>
    </row>
    <row r="17" spans="2:6" ht="15">
      <c r="B17" s="109"/>
      <c r="C17" s="109"/>
      <c r="D17" s="109"/>
      <c r="E17" s="109"/>
      <c r="F17" s="109"/>
    </row>
    <row r="18" spans="1:6" ht="15">
      <c r="A18" s="90" t="s">
        <v>9</v>
      </c>
      <c r="B18" s="110">
        <f>SUM(B12:B15)</f>
        <v>-1241415</v>
      </c>
      <c r="C18" s="190">
        <f>SUM(C12:C15)</f>
        <v>-231122</v>
      </c>
      <c r="D18" s="190">
        <f>SUM(D12:D15)</f>
        <v>-885173</v>
      </c>
      <c r="E18" s="110">
        <f>SUM(E12:E15)</f>
        <v>-51628</v>
      </c>
      <c r="F18" s="110">
        <f>SUM(F12:F15)</f>
        <v>-73492</v>
      </c>
    </row>
    <row r="19" spans="2:5" ht="15">
      <c r="B19" s="105"/>
      <c r="C19" s="111"/>
      <c r="D19" s="111"/>
      <c r="E19" s="111"/>
    </row>
    <row r="20" ht="15">
      <c r="C20" s="112"/>
    </row>
  </sheetData>
  <printOptions/>
  <pageMargins left="1" right="0.75" top="1" bottom="1" header="0.5" footer="0.5"/>
  <pageSetup horizontalDpi="300" verticalDpi="300" orientation="portrait" r:id="rId1"/>
  <headerFooter alignWithMargins="0">
    <oddFooter>&amp;L&amp;F: &amp;A&amp;Rjmp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C35" sqref="C35"/>
    </sheetView>
  </sheetViews>
  <sheetFormatPr defaultColWidth="9.00390625" defaultRowHeight="12.75"/>
  <cols>
    <col min="1" max="1" width="4.375" style="71" customWidth="1"/>
    <col min="2" max="2" width="13.625" style="72" customWidth="1"/>
    <col min="3" max="3" width="16.875" style="73" customWidth="1"/>
    <col min="4" max="4" width="12.50390625" style="72" customWidth="1"/>
    <col min="5" max="5" width="5.625" style="72" customWidth="1"/>
    <col min="6" max="6" width="14.125" style="72" customWidth="1"/>
    <col min="7" max="7" width="5.375" style="72" customWidth="1"/>
    <col min="8" max="16384" width="12.50390625" style="72" customWidth="1"/>
  </cols>
  <sheetData>
    <row r="1" ht="12.75">
      <c r="A1" s="71" t="s">
        <v>49</v>
      </c>
    </row>
    <row r="2" ht="12.75">
      <c r="A2" s="71" t="s">
        <v>38</v>
      </c>
    </row>
    <row r="3" ht="12.75">
      <c r="A3" s="71" t="str">
        <f>AMACalc!A10</f>
        <v>TWELVE MONTHS ENDED SEPTEMBER 30, 2008</v>
      </c>
    </row>
    <row r="5" ht="12.75">
      <c r="A5" s="72"/>
    </row>
    <row r="6" spans="3:6" ht="12.75">
      <c r="C6" s="74" t="s">
        <v>39</v>
      </c>
      <c r="F6" s="75" t="s">
        <v>40</v>
      </c>
    </row>
    <row r="7" spans="1:6" ht="12.75">
      <c r="A7" s="71" t="s">
        <v>41</v>
      </c>
      <c r="C7" s="74" t="s">
        <v>42</v>
      </c>
      <c r="D7" s="75" t="s">
        <v>43</v>
      </c>
      <c r="F7" s="75" t="s">
        <v>64</v>
      </c>
    </row>
    <row r="8" spans="2:8" ht="12.75">
      <c r="B8" s="72" t="s">
        <v>44</v>
      </c>
      <c r="C8" s="76">
        <v>552007393</v>
      </c>
      <c r="D8" s="78">
        <f>ROUND(C8/$C$16,4)</f>
        <v>0.3832</v>
      </c>
      <c r="F8" s="79">
        <f>ROUND($F$16*D8,0)</f>
        <v>306</v>
      </c>
      <c r="H8" s="77"/>
    </row>
    <row r="9" spans="2:8" ht="12.75">
      <c r="B9" s="72" t="s">
        <v>45</v>
      </c>
      <c r="C9" s="76">
        <v>341133358</v>
      </c>
      <c r="D9" s="78">
        <f>ROUND(C9/$C$16,4)</f>
        <v>0.2368</v>
      </c>
      <c r="F9" s="79">
        <f>ROUND($F$16*D9,0)</f>
        <v>189</v>
      </c>
      <c r="H9" s="77"/>
    </row>
    <row r="10" spans="1:8" ht="12.75">
      <c r="A10" s="71" t="s">
        <v>46</v>
      </c>
      <c r="C10" s="80"/>
      <c r="F10" s="79"/>
      <c r="H10" s="77"/>
    </row>
    <row r="11" spans="2:8" ht="12.75">
      <c r="B11" s="72" t="s">
        <v>44</v>
      </c>
      <c r="C11" s="76">
        <v>235621239</v>
      </c>
      <c r="D11" s="78">
        <f>ROUND(C11/$C$16,4)</f>
        <v>0.1636</v>
      </c>
      <c r="F11" s="79">
        <f>ROUND($F$16*D11,0)</f>
        <v>131</v>
      </c>
      <c r="H11" s="77"/>
    </row>
    <row r="12" spans="2:8" ht="12.75">
      <c r="B12" s="72" t="s">
        <v>45</v>
      </c>
      <c r="C12" s="76">
        <v>119658382</v>
      </c>
      <c r="D12" s="78">
        <f>ROUND(C12/$C$16,4)</f>
        <v>0.0831</v>
      </c>
      <c r="F12" s="79">
        <f>ROUND($F$16*D12,0)</f>
        <v>66</v>
      </c>
      <c r="H12" s="77"/>
    </row>
    <row r="13" spans="1:8" ht="12.75">
      <c r="A13" s="81" t="s">
        <v>47</v>
      </c>
      <c r="C13" s="76"/>
      <c r="F13" s="79"/>
      <c r="H13" s="77"/>
    </row>
    <row r="14" spans="2:8" ht="12.75">
      <c r="B14" s="82" t="s">
        <v>48</v>
      </c>
      <c r="C14" s="199">
        <v>191993313</v>
      </c>
      <c r="D14" s="78">
        <f>ROUND(C14/$C$16,4)</f>
        <v>0.1333</v>
      </c>
      <c r="E14" s="82"/>
      <c r="F14" s="79">
        <f>ROUND($F$16*D14,0)</f>
        <v>107</v>
      </c>
      <c r="G14" s="82"/>
      <c r="H14" s="77"/>
    </row>
    <row r="15" spans="2:8" ht="12.75">
      <c r="B15" s="82"/>
      <c r="C15" s="76"/>
      <c r="D15" s="78"/>
      <c r="E15" s="82"/>
      <c r="F15" s="79"/>
      <c r="G15" s="82"/>
      <c r="H15" s="77"/>
    </row>
    <row r="16" spans="1:7" ht="18" customHeight="1">
      <c r="A16" s="71" t="s">
        <v>6</v>
      </c>
      <c r="B16" s="82"/>
      <c r="C16" s="83">
        <f>SUM(C8:C15)</f>
        <v>1440413685</v>
      </c>
      <c r="D16" s="84">
        <f>SUM(D8:D15)</f>
        <v>1</v>
      </c>
      <c r="E16" s="85"/>
      <c r="F16" s="86">
        <f>AMACalc!C39</f>
        <v>799</v>
      </c>
      <c r="G16" s="82"/>
    </row>
    <row r="17" spans="2:7" ht="12.75">
      <c r="B17" s="82"/>
      <c r="C17" s="87"/>
      <c r="D17" s="82"/>
      <c r="E17" s="82"/>
      <c r="F17" s="88">
        <f>IF(F16=SUM(F8:F15),"","crosscheck error")</f>
      </c>
      <c r="G17" s="82"/>
    </row>
    <row r="18" spans="2:7" ht="12.75">
      <c r="B18" s="82"/>
      <c r="C18" s="87"/>
      <c r="D18" s="82"/>
      <c r="E18" s="82"/>
      <c r="F18" s="82"/>
      <c r="G18" s="82"/>
    </row>
  </sheetData>
  <printOptions horizontalCentered="1"/>
  <pageMargins left="0.5" right="0.5" top="1.09" bottom="0.5" header="0.71" footer="0.5"/>
  <pageSetup fitToHeight="1" fitToWidth="1" horizontalDpi="300" verticalDpi="300" orientation="portrait" r:id="rId1"/>
  <headerFooter alignWithMargins="0">
    <oddFooter>&amp;LFile:  &amp;F: &amp;A&amp;Rjmp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57"/>
  <sheetViews>
    <sheetView defaultGridColor="0" colorId="55" workbookViewId="0" topLeftCell="A98">
      <selection activeCell="C14" sqref="C14"/>
    </sheetView>
  </sheetViews>
  <sheetFormatPr defaultColWidth="9.00390625" defaultRowHeight="12.75" customHeight="1"/>
  <cols>
    <col min="1" max="1" width="15.125" style="9" customWidth="1"/>
    <col min="2" max="2" width="6.00390625" style="11" customWidth="1"/>
    <col min="3" max="3" width="13.625" style="9" customWidth="1"/>
    <col min="4" max="5" width="13.00390625" style="12" customWidth="1"/>
    <col min="6" max="7" width="13.00390625" style="9" customWidth="1"/>
    <col min="8" max="8" width="1.875" style="9" customWidth="1"/>
    <col min="9" max="9" width="13.00390625" style="9" customWidth="1"/>
    <col min="10" max="13" width="10.875" style="9" customWidth="1"/>
    <col min="14" max="14" width="1.875" style="9" customWidth="1"/>
    <col min="15" max="15" width="16.00390625" style="9" customWidth="1"/>
    <col min="16" max="16" width="5.875" style="9" customWidth="1"/>
    <col min="17" max="19" width="12.875" style="9" customWidth="1"/>
    <col min="20" max="20" width="1.875" style="9" customWidth="1"/>
    <col min="21" max="21" width="16.00390625" style="9" customWidth="1"/>
    <col min="22" max="22" width="5.875" style="9" customWidth="1"/>
    <col min="23" max="25" width="12.875" style="9" customWidth="1"/>
    <col min="26" max="16384" width="16.00390625" style="9" customWidth="1"/>
  </cols>
  <sheetData>
    <row r="1" spans="1:5" s="1" customFormat="1" ht="12.75" customHeight="1">
      <c r="A1" s="1" t="s">
        <v>10</v>
      </c>
      <c r="B1" s="2"/>
      <c r="D1" s="3"/>
      <c r="E1" s="3"/>
    </row>
    <row r="2" spans="1:5" s="1" customFormat="1" ht="12.75" customHeight="1">
      <c r="A2" s="1" t="s">
        <v>11</v>
      </c>
      <c r="B2" s="2"/>
      <c r="D2" s="3"/>
      <c r="E2" s="3"/>
    </row>
    <row r="3" spans="1:5" s="1" customFormat="1" ht="12.75" customHeight="1">
      <c r="A3" s="1" t="s">
        <v>12</v>
      </c>
      <c r="B3" s="2"/>
      <c r="D3" s="3"/>
      <c r="E3" s="3"/>
    </row>
    <row r="4" spans="1:5" s="1" customFormat="1" ht="12.75" customHeight="1">
      <c r="A4" s="1" t="s">
        <v>13</v>
      </c>
      <c r="B4" s="2"/>
      <c r="D4" s="3"/>
      <c r="E4" s="3"/>
    </row>
    <row r="5" spans="1:5" s="1" customFormat="1" ht="12.75" customHeight="1">
      <c r="A5" s="1" t="s">
        <v>14</v>
      </c>
      <c r="B5" s="2"/>
      <c r="D5" s="3"/>
      <c r="E5" s="3"/>
    </row>
    <row r="6" spans="1:5" s="1" customFormat="1" ht="12.75" customHeight="1">
      <c r="A6" s="1" t="s">
        <v>15</v>
      </c>
      <c r="B6" s="2"/>
      <c r="D6" s="3"/>
      <c r="E6" s="3"/>
    </row>
    <row r="7" spans="1:5" s="1" customFormat="1" ht="12.75" customHeight="1">
      <c r="A7" s="1" t="s">
        <v>16</v>
      </c>
      <c r="B7" s="2"/>
      <c r="D7" s="3"/>
      <c r="E7" s="3"/>
    </row>
    <row r="8" spans="1:9" ht="12.75" customHeight="1">
      <c r="A8" s="4" t="s">
        <v>49</v>
      </c>
      <c r="B8" s="5"/>
      <c r="C8" s="6"/>
      <c r="D8" s="7"/>
      <c r="E8" s="7"/>
      <c r="F8" s="6"/>
      <c r="G8" s="6"/>
      <c r="H8" s="8"/>
      <c r="I8" s="8"/>
    </row>
    <row r="9" spans="1:9" ht="12.75" customHeight="1">
      <c r="A9" s="4" t="s">
        <v>17</v>
      </c>
      <c r="B9" s="5"/>
      <c r="C9" s="6"/>
      <c r="D9" s="7"/>
      <c r="E9" s="7"/>
      <c r="F9" s="6"/>
      <c r="G9" s="6"/>
      <c r="H9" s="8"/>
      <c r="I9" s="8"/>
    </row>
    <row r="10" spans="1:9" ht="12.75" customHeight="1">
      <c r="A10" s="10" t="s">
        <v>68</v>
      </c>
      <c r="B10" s="5"/>
      <c r="C10" s="6"/>
      <c r="D10" s="7"/>
      <c r="E10" s="7"/>
      <c r="F10" s="6"/>
      <c r="G10" s="6"/>
      <c r="H10" s="8"/>
      <c r="I10" s="8"/>
    </row>
    <row r="12" ht="12.75" customHeight="1">
      <c r="A12" s="13" t="s">
        <v>18</v>
      </c>
    </row>
    <row r="13" ht="12.75"/>
    <row r="14" spans="1:9" ht="12.75">
      <c r="A14" s="14"/>
      <c r="B14" s="15"/>
      <c r="C14" s="198" t="s">
        <v>6</v>
      </c>
      <c r="D14" s="17" t="s">
        <v>2</v>
      </c>
      <c r="E14" s="18"/>
      <c r="F14" s="17" t="s">
        <v>3</v>
      </c>
      <c r="G14" s="19"/>
      <c r="H14" s="20"/>
      <c r="I14" s="20"/>
    </row>
    <row r="15" spans="1:9" ht="12.75" customHeight="1">
      <c r="A15" s="21"/>
      <c r="B15" s="15"/>
      <c r="C15" s="22" t="s">
        <v>19</v>
      </c>
      <c r="D15" s="23"/>
      <c r="E15" s="23"/>
      <c r="F15" s="23"/>
      <c r="G15" s="23"/>
      <c r="H15" s="24"/>
      <c r="I15" s="24"/>
    </row>
    <row r="16" spans="1:11" ht="12.75" customHeight="1">
      <c r="A16" s="21"/>
      <c r="B16" s="15"/>
      <c r="C16" s="25" t="s">
        <v>20</v>
      </c>
      <c r="D16" s="25" t="s">
        <v>21</v>
      </c>
      <c r="E16" s="25" t="s">
        <v>8</v>
      </c>
      <c r="F16" s="25" t="s">
        <v>21</v>
      </c>
      <c r="G16" s="25" t="s">
        <v>8</v>
      </c>
      <c r="H16" s="26"/>
      <c r="I16" s="175"/>
      <c r="J16" s="191" t="s">
        <v>54</v>
      </c>
      <c r="K16" s="191"/>
    </row>
    <row r="17" spans="1:24" ht="12.75" customHeight="1">
      <c r="A17" s="27" t="s">
        <v>22</v>
      </c>
      <c r="B17" s="15"/>
      <c r="C17" s="131">
        <v>252000</v>
      </c>
      <c r="D17" s="131">
        <v>252000</v>
      </c>
      <c r="E17" s="131">
        <v>252000</v>
      </c>
      <c r="F17" s="131">
        <v>252000</v>
      </c>
      <c r="G17" s="131">
        <v>252000</v>
      </c>
      <c r="H17" s="29"/>
      <c r="I17" s="176"/>
      <c r="J17" s="192" t="s">
        <v>63</v>
      </c>
      <c r="K17" s="192"/>
      <c r="L17" s="8"/>
      <c r="M17" s="8"/>
      <c r="N17" s="8"/>
      <c r="O17" s="4" t="s">
        <v>23</v>
      </c>
      <c r="P17" s="6"/>
      <c r="Q17" s="6"/>
      <c r="R17" s="6"/>
      <c r="S17" s="6"/>
      <c r="U17" s="4" t="s">
        <v>24</v>
      </c>
      <c r="V17" s="6"/>
      <c r="W17" s="6"/>
      <c r="X17" s="6"/>
    </row>
    <row r="18" spans="1:24" ht="12.75" customHeight="1">
      <c r="A18" s="30"/>
      <c r="B18" s="15"/>
      <c r="C18" s="133" t="s">
        <v>54</v>
      </c>
      <c r="D18" s="32"/>
      <c r="E18" s="33"/>
      <c r="F18" s="34"/>
      <c r="G18" s="35"/>
      <c r="H18" s="14"/>
      <c r="I18" s="177"/>
      <c r="J18" s="178" t="s">
        <v>25</v>
      </c>
      <c r="K18" s="178" t="s">
        <v>26</v>
      </c>
      <c r="L18" s="37"/>
      <c r="M18" s="37"/>
      <c r="N18" s="37"/>
      <c r="O18" s="30"/>
      <c r="P18" s="15"/>
      <c r="Q18" s="31"/>
      <c r="R18" s="30"/>
      <c r="S18" s="30"/>
      <c r="U18" s="30"/>
      <c r="V18" s="15"/>
      <c r="W18" s="31"/>
      <c r="X18" s="30"/>
    </row>
    <row r="19" spans="1:24" ht="12.75" customHeight="1">
      <c r="A19" s="38">
        <f>$I19</f>
        <v>37864</v>
      </c>
      <c r="B19" s="39">
        <f>$I19</f>
        <v>37864</v>
      </c>
      <c r="C19" s="113">
        <f>$J19-$K19</f>
        <v>0</v>
      </c>
      <c r="D19" s="40"/>
      <c r="E19" s="41"/>
      <c r="F19" s="40"/>
      <c r="G19" s="42"/>
      <c r="H19" s="41"/>
      <c r="I19" s="179">
        <v>37864</v>
      </c>
      <c r="J19" s="181">
        <v>0</v>
      </c>
      <c r="K19" s="180">
        <v>0</v>
      </c>
      <c r="L19" s="45"/>
      <c r="M19" s="45"/>
      <c r="N19" s="45"/>
      <c r="O19" s="38">
        <f>$I19</f>
        <v>37864</v>
      </c>
      <c r="P19" s="39">
        <f>$I19</f>
        <v>37864</v>
      </c>
      <c r="Q19" s="113">
        <f>$J19-$K19</f>
        <v>0</v>
      </c>
      <c r="R19" s="41"/>
      <c r="S19" s="41"/>
      <c r="T19" s="41"/>
      <c r="U19" s="38">
        <f>$I25</f>
        <v>38046</v>
      </c>
      <c r="V19" s="39">
        <f>$I25</f>
        <v>38046</v>
      </c>
      <c r="W19" s="113">
        <f>$J25-$K25</f>
        <v>2404</v>
      </c>
      <c r="X19" s="41"/>
    </row>
    <row r="20" spans="1:24" ht="12.75" customHeight="1">
      <c r="A20" s="38">
        <f>$I31</f>
        <v>38230</v>
      </c>
      <c r="B20" s="39">
        <f>$I31</f>
        <v>38230</v>
      </c>
      <c r="C20" s="114">
        <f>$J31-$K31</f>
        <v>0</v>
      </c>
      <c r="D20" s="47"/>
      <c r="E20" s="48"/>
      <c r="F20" s="47"/>
      <c r="G20" s="49"/>
      <c r="H20" s="41"/>
      <c r="I20" s="179">
        <v>37894</v>
      </c>
      <c r="J20" s="181">
        <v>0</v>
      </c>
      <c r="K20" s="182">
        <v>0</v>
      </c>
      <c r="L20" s="45"/>
      <c r="M20" s="45"/>
      <c r="N20" s="45"/>
      <c r="O20" s="38">
        <f>$I31</f>
        <v>38230</v>
      </c>
      <c r="P20" s="39">
        <f>$I31</f>
        <v>38230</v>
      </c>
      <c r="Q20" s="114">
        <f>$J31-$K31</f>
        <v>0</v>
      </c>
      <c r="R20" s="41"/>
      <c r="S20" s="41"/>
      <c r="T20" s="41"/>
      <c r="U20" s="38">
        <f>$I37</f>
        <v>0</v>
      </c>
      <c r="V20" s="39">
        <f>$I37</f>
        <v>0</v>
      </c>
      <c r="W20" s="114">
        <f>$J37-$K37</f>
        <v>0</v>
      </c>
      <c r="X20" s="50"/>
    </row>
    <row r="21" spans="1:24" ht="12.75" customHeight="1">
      <c r="A21" s="53"/>
      <c r="B21" s="51"/>
      <c r="C21" s="115"/>
      <c r="D21" s="32"/>
      <c r="E21" s="33"/>
      <c r="F21" s="32"/>
      <c r="G21" s="52"/>
      <c r="H21" s="41"/>
      <c r="I21" s="179">
        <v>37925</v>
      </c>
      <c r="J21" s="189">
        <v>0</v>
      </c>
      <c r="K21" s="182">
        <v>0</v>
      </c>
      <c r="L21" s="45"/>
      <c r="M21" s="45"/>
      <c r="N21" s="45"/>
      <c r="O21" s="53"/>
      <c r="P21" s="51"/>
      <c r="Q21" s="115"/>
      <c r="R21" s="12"/>
      <c r="S21" s="12"/>
      <c r="T21" s="12"/>
      <c r="U21" s="53"/>
      <c r="V21" s="51"/>
      <c r="W21" s="115"/>
      <c r="X21" s="12"/>
    </row>
    <row r="22" spans="1:24" ht="12.75" customHeight="1">
      <c r="A22" s="53" t="s">
        <v>6</v>
      </c>
      <c r="B22" s="51"/>
      <c r="C22" s="113">
        <f>C19+C20</f>
        <v>0</v>
      </c>
      <c r="D22" s="40"/>
      <c r="E22" s="41"/>
      <c r="F22" s="40"/>
      <c r="G22" s="42"/>
      <c r="H22" s="41"/>
      <c r="I22" s="179">
        <v>37955</v>
      </c>
      <c r="J22" s="181">
        <v>0</v>
      </c>
      <c r="K22" s="182">
        <v>0</v>
      </c>
      <c r="L22" s="45"/>
      <c r="M22" s="45"/>
      <c r="N22" s="45"/>
      <c r="O22" s="53" t="s">
        <v>6</v>
      </c>
      <c r="P22" s="51"/>
      <c r="Q22" s="113">
        <f>Q19+Q20</f>
        <v>0</v>
      </c>
      <c r="R22" s="12"/>
      <c r="S22" s="12"/>
      <c r="T22" s="12"/>
      <c r="U22" s="53" t="s">
        <v>6</v>
      </c>
      <c r="V22" s="51"/>
      <c r="W22" s="113">
        <f>W19+W20</f>
        <v>2404</v>
      </c>
      <c r="X22" s="12"/>
    </row>
    <row r="23" spans="1:24" ht="12.75" customHeight="1">
      <c r="A23" s="53" t="s">
        <v>27</v>
      </c>
      <c r="B23" s="51"/>
      <c r="C23" s="116" t="s">
        <v>28</v>
      </c>
      <c r="D23" s="55"/>
      <c r="E23" s="56"/>
      <c r="F23" s="55"/>
      <c r="G23" s="57"/>
      <c r="H23" s="26"/>
      <c r="I23" s="179">
        <v>37986</v>
      </c>
      <c r="J23" s="181">
        <v>5120</v>
      </c>
      <c r="K23" s="182">
        <v>0</v>
      </c>
      <c r="L23" s="45"/>
      <c r="M23" s="45"/>
      <c r="N23" s="45"/>
      <c r="O23" s="53" t="s">
        <v>27</v>
      </c>
      <c r="P23" s="51"/>
      <c r="Q23" s="116" t="s">
        <v>28</v>
      </c>
      <c r="R23" s="26"/>
      <c r="S23" s="26"/>
      <c r="T23" s="26"/>
      <c r="U23" s="53" t="s">
        <v>27</v>
      </c>
      <c r="V23" s="51"/>
      <c r="W23" s="116" t="s">
        <v>28</v>
      </c>
      <c r="X23" s="58"/>
    </row>
    <row r="24" spans="1:24" ht="12.75" customHeight="1">
      <c r="A24" s="53" t="s">
        <v>29</v>
      </c>
      <c r="B24" s="51"/>
      <c r="C24" s="115">
        <f>C22/2</f>
        <v>0</v>
      </c>
      <c r="D24" s="40"/>
      <c r="E24" s="41"/>
      <c r="F24" s="40"/>
      <c r="G24" s="42"/>
      <c r="H24" s="41"/>
      <c r="I24" s="179">
        <v>38017</v>
      </c>
      <c r="J24" s="181">
        <v>2062</v>
      </c>
      <c r="K24" s="182">
        <v>0</v>
      </c>
      <c r="L24" s="45"/>
      <c r="M24" s="45"/>
      <c r="N24" s="45"/>
      <c r="O24" s="53" t="s">
        <v>29</v>
      </c>
      <c r="P24" s="51"/>
      <c r="Q24" s="115">
        <f>Q22/2</f>
        <v>0</v>
      </c>
      <c r="R24" s="12"/>
      <c r="S24" s="12"/>
      <c r="T24" s="12"/>
      <c r="U24" s="53" t="s">
        <v>29</v>
      </c>
      <c r="V24" s="51"/>
      <c r="W24" s="115">
        <f>W22/2</f>
        <v>1202</v>
      </c>
      <c r="X24" s="12"/>
    </row>
    <row r="25" spans="1:24" ht="12.75">
      <c r="A25" s="38">
        <f aca="true" t="shared" si="0" ref="A25:B35">$I20</f>
        <v>37894</v>
      </c>
      <c r="B25" s="39">
        <f t="shared" si="0"/>
        <v>37894</v>
      </c>
      <c r="C25" s="113">
        <f>$J20-$K20</f>
        <v>0</v>
      </c>
      <c r="D25" s="40"/>
      <c r="E25" s="41"/>
      <c r="F25" s="40"/>
      <c r="G25" s="42"/>
      <c r="H25" s="41"/>
      <c r="I25" s="179">
        <v>38046</v>
      </c>
      <c r="J25" s="181">
        <v>2404</v>
      </c>
      <c r="K25" s="182">
        <v>0</v>
      </c>
      <c r="L25" s="45"/>
      <c r="M25" s="45"/>
      <c r="N25" s="45"/>
      <c r="O25" s="38">
        <f aca="true" t="shared" si="1" ref="O25:P35">$I20</f>
        <v>37894</v>
      </c>
      <c r="P25" s="39">
        <f t="shared" si="1"/>
        <v>37894</v>
      </c>
      <c r="Q25" s="113">
        <f aca="true" t="shared" si="2" ref="Q25:Q35">$J20-$K20</f>
        <v>0</v>
      </c>
      <c r="R25" s="41"/>
      <c r="S25" s="41"/>
      <c r="T25" s="41"/>
      <c r="U25" s="38">
        <f aca="true" t="shared" si="3" ref="U25:U35">$I26</f>
        <v>38077</v>
      </c>
      <c r="V25" s="39">
        <f aca="true" t="shared" si="4" ref="V25:V35">$I26</f>
        <v>38077</v>
      </c>
      <c r="W25" s="113">
        <f aca="true" t="shared" si="5" ref="W25:W35">$J26-$K26</f>
        <v>0</v>
      </c>
      <c r="X25" s="41"/>
    </row>
    <row r="26" spans="1:24" ht="12.75" customHeight="1">
      <c r="A26" s="38">
        <f t="shared" si="0"/>
        <v>37925</v>
      </c>
      <c r="B26" s="39">
        <f t="shared" si="0"/>
        <v>37925</v>
      </c>
      <c r="C26" s="113">
        <f>$J21-$K21</f>
        <v>0</v>
      </c>
      <c r="D26" s="40"/>
      <c r="E26" s="41"/>
      <c r="F26" s="40"/>
      <c r="G26" s="42"/>
      <c r="H26" s="41"/>
      <c r="I26" s="179">
        <v>38077</v>
      </c>
      <c r="J26" s="181">
        <v>0</v>
      </c>
      <c r="K26" s="182">
        <v>0</v>
      </c>
      <c r="L26" s="45"/>
      <c r="M26" s="45"/>
      <c r="N26" s="45"/>
      <c r="O26" s="38">
        <f t="shared" si="1"/>
        <v>37925</v>
      </c>
      <c r="P26" s="39">
        <f t="shared" si="1"/>
        <v>37925</v>
      </c>
      <c r="Q26" s="113">
        <f>$J21-$K21</f>
        <v>0</v>
      </c>
      <c r="R26" s="41"/>
      <c r="S26" s="41"/>
      <c r="T26" s="41"/>
      <c r="U26" s="38">
        <f t="shared" si="3"/>
        <v>38107</v>
      </c>
      <c r="V26" s="39">
        <f t="shared" si="4"/>
        <v>38107</v>
      </c>
      <c r="W26" s="113">
        <f t="shared" si="5"/>
        <v>0</v>
      </c>
      <c r="X26" s="41"/>
    </row>
    <row r="27" spans="1:24" ht="12.75" customHeight="1">
      <c r="A27" s="38">
        <f t="shared" si="0"/>
        <v>37955</v>
      </c>
      <c r="B27" s="39">
        <f t="shared" si="0"/>
        <v>37955</v>
      </c>
      <c r="C27" s="113">
        <f aca="true" t="shared" si="6" ref="C27:C35">$J22-$K22</f>
        <v>0</v>
      </c>
      <c r="D27" s="40"/>
      <c r="E27" s="41"/>
      <c r="F27" s="40"/>
      <c r="G27" s="42"/>
      <c r="H27" s="41"/>
      <c r="I27" s="179">
        <v>38107</v>
      </c>
      <c r="J27" s="181">
        <v>0</v>
      </c>
      <c r="K27" s="182">
        <v>0</v>
      </c>
      <c r="L27" s="45"/>
      <c r="M27" s="45"/>
      <c r="N27" s="45"/>
      <c r="O27" s="38">
        <f t="shared" si="1"/>
        <v>37955</v>
      </c>
      <c r="P27" s="39">
        <f t="shared" si="1"/>
        <v>37955</v>
      </c>
      <c r="Q27" s="113">
        <f t="shared" si="2"/>
        <v>0</v>
      </c>
      <c r="R27" s="41"/>
      <c r="S27" s="41"/>
      <c r="T27" s="41"/>
      <c r="U27" s="38">
        <f t="shared" si="3"/>
        <v>38138</v>
      </c>
      <c r="V27" s="39">
        <f t="shared" si="4"/>
        <v>38138</v>
      </c>
      <c r="W27" s="113">
        <f t="shared" si="5"/>
        <v>0</v>
      </c>
      <c r="X27" s="41"/>
    </row>
    <row r="28" spans="1:24" ht="12.75" customHeight="1">
      <c r="A28" s="38">
        <f t="shared" si="0"/>
        <v>37986</v>
      </c>
      <c r="B28" s="39">
        <f t="shared" si="0"/>
        <v>37986</v>
      </c>
      <c r="C28" s="113">
        <f t="shared" si="6"/>
        <v>5120</v>
      </c>
      <c r="D28" s="40"/>
      <c r="E28" s="41"/>
      <c r="F28" s="40"/>
      <c r="G28" s="42"/>
      <c r="H28" s="41"/>
      <c r="I28" s="179">
        <v>38138</v>
      </c>
      <c r="J28" s="181">
        <v>0</v>
      </c>
      <c r="K28" s="182">
        <v>0</v>
      </c>
      <c r="L28" s="45"/>
      <c r="M28" s="45"/>
      <c r="N28" s="45"/>
      <c r="O28" s="38">
        <f t="shared" si="1"/>
        <v>37986</v>
      </c>
      <c r="P28" s="39">
        <f t="shared" si="1"/>
        <v>37986</v>
      </c>
      <c r="Q28" s="113">
        <f t="shared" si="2"/>
        <v>5120</v>
      </c>
      <c r="R28" s="41"/>
      <c r="S28" s="41"/>
      <c r="T28" s="41"/>
      <c r="U28" s="38">
        <f t="shared" si="3"/>
        <v>38168</v>
      </c>
      <c r="V28" s="39">
        <f t="shared" si="4"/>
        <v>38168</v>
      </c>
      <c r="W28" s="113">
        <f t="shared" si="5"/>
        <v>0</v>
      </c>
      <c r="X28" s="41"/>
    </row>
    <row r="29" spans="1:24" ht="12.75" customHeight="1">
      <c r="A29" s="38">
        <f t="shared" si="0"/>
        <v>38017</v>
      </c>
      <c r="B29" s="39">
        <f t="shared" si="0"/>
        <v>38017</v>
      </c>
      <c r="C29" s="113">
        <f t="shared" si="6"/>
        <v>2062</v>
      </c>
      <c r="D29" s="40"/>
      <c r="E29" s="41"/>
      <c r="F29" s="40"/>
      <c r="G29" s="42"/>
      <c r="H29" s="41"/>
      <c r="I29" s="179">
        <v>38168</v>
      </c>
      <c r="J29" s="181">
        <v>0</v>
      </c>
      <c r="K29" s="182">
        <v>0</v>
      </c>
      <c r="L29" s="45"/>
      <c r="M29" s="45"/>
      <c r="N29" s="45"/>
      <c r="O29" s="38">
        <f t="shared" si="1"/>
        <v>38017</v>
      </c>
      <c r="P29" s="39">
        <f t="shared" si="1"/>
        <v>38017</v>
      </c>
      <c r="Q29" s="113">
        <f t="shared" si="2"/>
        <v>2062</v>
      </c>
      <c r="R29" s="41"/>
      <c r="S29" s="41"/>
      <c r="T29" s="41"/>
      <c r="U29" s="38">
        <f t="shared" si="3"/>
        <v>38199</v>
      </c>
      <c r="V29" s="39">
        <f t="shared" si="4"/>
        <v>38199</v>
      </c>
      <c r="W29" s="113">
        <f t="shared" si="5"/>
        <v>0</v>
      </c>
      <c r="X29" s="41"/>
    </row>
    <row r="30" spans="1:24" ht="12.75" customHeight="1">
      <c r="A30" s="38">
        <f t="shared" si="0"/>
        <v>38046</v>
      </c>
      <c r="B30" s="39">
        <f t="shared" si="0"/>
        <v>38046</v>
      </c>
      <c r="C30" s="113">
        <f t="shared" si="6"/>
        <v>2404</v>
      </c>
      <c r="D30" s="40"/>
      <c r="E30" s="41"/>
      <c r="F30" s="40"/>
      <c r="G30" s="42"/>
      <c r="H30" s="41"/>
      <c r="I30" s="179">
        <v>38199</v>
      </c>
      <c r="J30" s="181">
        <v>0</v>
      </c>
      <c r="K30" s="182">
        <v>0</v>
      </c>
      <c r="L30" s="45"/>
      <c r="M30" s="45"/>
      <c r="N30" s="45"/>
      <c r="O30" s="38">
        <f t="shared" si="1"/>
        <v>38046</v>
      </c>
      <c r="P30" s="39">
        <f t="shared" si="1"/>
        <v>38046</v>
      </c>
      <c r="Q30" s="113">
        <f t="shared" si="2"/>
        <v>2404</v>
      </c>
      <c r="R30" s="41"/>
      <c r="S30" s="41"/>
      <c r="T30" s="41"/>
      <c r="U30" s="38">
        <f t="shared" si="3"/>
        <v>38230</v>
      </c>
      <c r="V30" s="39">
        <f t="shared" si="4"/>
        <v>38230</v>
      </c>
      <c r="W30" s="113">
        <f t="shared" si="5"/>
        <v>0</v>
      </c>
      <c r="X30" s="41"/>
    </row>
    <row r="31" spans="1:24" ht="12.75" customHeight="1">
      <c r="A31" s="38">
        <f t="shared" si="0"/>
        <v>38077</v>
      </c>
      <c r="B31" s="39">
        <f t="shared" si="0"/>
        <v>38077</v>
      </c>
      <c r="C31" s="113">
        <f t="shared" si="6"/>
        <v>0</v>
      </c>
      <c r="D31" s="40"/>
      <c r="E31" s="41"/>
      <c r="F31" s="40"/>
      <c r="G31" s="42"/>
      <c r="H31" s="41"/>
      <c r="I31" s="179">
        <v>38230</v>
      </c>
      <c r="J31" s="181">
        <v>0</v>
      </c>
      <c r="K31" s="182">
        <v>0</v>
      </c>
      <c r="L31" s="45"/>
      <c r="M31" s="45"/>
      <c r="N31" s="45"/>
      <c r="O31" s="38">
        <f t="shared" si="1"/>
        <v>38077</v>
      </c>
      <c r="P31" s="39">
        <f t="shared" si="1"/>
        <v>38077</v>
      </c>
      <c r="Q31" s="113">
        <f t="shared" si="2"/>
        <v>0</v>
      </c>
      <c r="R31" s="41"/>
      <c r="S31" s="41"/>
      <c r="T31" s="41"/>
      <c r="U31" s="38">
        <f>$I32</f>
        <v>0</v>
      </c>
      <c r="V31" s="39">
        <f t="shared" si="4"/>
        <v>0</v>
      </c>
      <c r="W31" s="113">
        <f t="shared" si="5"/>
        <v>0</v>
      </c>
      <c r="X31" s="41"/>
    </row>
    <row r="32" spans="1:24" ht="12.75" customHeight="1">
      <c r="A32" s="38">
        <f t="shared" si="0"/>
        <v>38107</v>
      </c>
      <c r="B32" s="39">
        <f t="shared" si="0"/>
        <v>38107</v>
      </c>
      <c r="C32" s="113">
        <f t="shared" si="6"/>
        <v>0</v>
      </c>
      <c r="D32" s="40"/>
      <c r="E32" s="41"/>
      <c r="F32" s="40"/>
      <c r="G32" s="42"/>
      <c r="H32" s="41"/>
      <c r="I32" s="43"/>
      <c r="J32" s="59"/>
      <c r="K32" s="44"/>
      <c r="O32" s="38">
        <f t="shared" si="1"/>
        <v>38107</v>
      </c>
      <c r="P32" s="39">
        <f t="shared" si="1"/>
        <v>38107</v>
      </c>
      <c r="Q32" s="113">
        <f t="shared" si="2"/>
        <v>0</v>
      </c>
      <c r="R32" s="41"/>
      <c r="S32" s="41"/>
      <c r="T32" s="41"/>
      <c r="U32" s="38">
        <f t="shared" si="3"/>
        <v>0</v>
      </c>
      <c r="V32" s="39">
        <f t="shared" si="4"/>
        <v>0</v>
      </c>
      <c r="W32" s="113">
        <f t="shared" si="5"/>
        <v>0</v>
      </c>
      <c r="X32" s="41"/>
    </row>
    <row r="33" spans="1:24" ht="12.75" customHeight="1">
      <c r="A33" s="38">
        <f t="shared" si="0"/>
        <v>38138</v>
      </c>
      <c r="B33" s="39">
        <f t="shared" si="0"/>
        <v>38138</v>
      </c>
      <c r="C33" s="113">
        <f t="shared" si="6"/>
        <v>0</v>
      </c>
      <c r="D33" s="40"/>
      <c r="E33" s="41"/>
      <c r="F33" s="40"/>
      <c r="G33" s="42"/>
      <c r="H33" s="41"/>
      <c r="I33" s="43"/>
      <c r="J33" s="59"/>
      <c r="K33" s="44"/>
      <c r="O33" s="38">
        <f t="shared" si="1"/>
        <v>38138</v>
      </c>
      <c r="P33" s="39">
        <f t="shared" si="1"/>
        <v>38138</v>
      </c>
      <c r="Q33" s="113">
        <f t="shared" si="2"/>
        <v>0</v>
      </c>
      <c r="R33" s="41"/>
      <c r="S33" s="41"/>
      <c r="T33" s="41"/>
      <c r="U33" s="38">
        <f t="shared" si="3"/>
        <v>0</v>
      </c>
      <c r="V33" s="39">
        <f t="shared" si="4"/>
        <v>0</v>
      </c>
      <c r="W33" s="113">
        <f t="shared" si="5"/>
        <v>0</v>
      </c>
      <c r="X33" s="41"/>
    </row>
    <row r="34" spans="1:24" ht="12.75" customHeight="1">
      <c r="A34" s="38">
        <f t="shared" si="0"/>
        <v>38168</v>
      </c>
      <c r="B34" s="39">
        <f t="shared" si="0"/>
        <v>38168</v>
      </c>
      <c r="C34" s="113">
        <f t="shared" si="6"/>
        <v>0</v>
      </c>
      <c r="D34" s="40"/>
      <c r="E34" s="41"/>
      <c r="F34" s="40"/>
      <c r="G34" s="42"/>
      <c r="H34" s="41"/>
      <c r="I34" s="43"/>
      <c r="J34" s="59"/>
      <c r="K34" s="44"/>
      <c r="O34" s="38">
        <f t="shared" si="1"/>
        <v>38168</v>
      </c>
      <c r="P34" s="39">
        <f t="shared" si="1"/>
        <v>38168</v>
      </c>
      <c r="Q34" s="113">
        <f t="shared" si="2"/>
        <v>0</v>
      </c>
      <c r="R34" s="41"/>
      <c r="S34" s="41"/>
      <c r="T34" s="41"/>
      <c r="U34" s="38">
        <f t="shared" si="3"/>
        <v>0</v>
      </c>
      <c r="V34" s="39">
        <f t="shared" si="4"/>
        <v>0</v>
      </c>
      <c r="W34" s="113">
        <f t="shared" si="5"/>
        <v>0</v>
      </c>
      <c r="X34" s="41"/>
    </row>
    <row r="35" spans="1:24" ht="12.75" customHeight="1">
      <c r="A35" s="38">
        <f t="shared" si="0"/>
        <v>38199</v>
      </c>
      <c r="B35" s="39">
        <f t="shared" si="0"/>
        <v>38199</v>
      </c>
      <c r="C35" s="113">
        <f t="shared" si="6"/>
        <v>0</v>
      </c>
      <c r="D35" s="40"/>
      <c r="E35" s="41"/>
      <c r="F35" s="40"/>
      <c r="G35" s="42"/>
      <c r="H35" s="41"/>
      <c r="I35" s="43"/>
      <c r="J35" s="59"/>
      <c r="K35" s="44"/>
      <c r="O35" s="38">
        <f t="shared" si="1"/>
        <v>38199</v>
      </c>
      <c r="P35" s="39">
        <f t="shared" si="1"/>
        <v>38199</v>
      </c>
      <c r="Q35" s="113">
        <f t="shared" si="2"/>
        <v>0</v>
      </c>
      <c r="R35" s="41"/>
      <c r="S35" s="41"/>
      <c r="T35" s="41"/>
      <c r="U35" s="38">
        <f t="shared" si="3"/>
        <v>0</v>
      </c>
      <c r="V35" s="39">
        <f t="shared" si="4"/>
        <v>0</v>
      </c>
      <c r="W35" s="113">
        <f t="shared" si="5"/>
        <v>0</v>
      </c>
      <c r="X35" s="41"/>
    </row>
    <row r="36" spans="1:11" ht="12.75" customHeight="1">
      <c r="A36" s="14"/>
      <c r="B36" s="15"/>
      <c r="C36" s="60"/>
      <c r="D36" s="47"/>
      <c r="E36" s="48"/>
      <c r="F36" s="47"/>
      <c r="G36" s="49"/>
      <c r="H36" s="41"/>
      <c r="I36" s="43"/>
      <c r="J36" s="59"/>
      <c r="K36" s="44"/>
    </row>
    <row r="37" spans="1:11" ht="12.75" customHeight="1">
      <c r="A37" s="14" t="s">
        <v>6</v>
      </c>
      <c r="B37" s="15"/>
      <c r="C37" s="61">
        <f>SUM(C24:C36)</f>
        <v>9586</v>
      </c>
      <c r="D37" s="32"/>
      <c r="E37" s="33"/>
      <c r="F37" s="32"/>
      <c r="G37" s="52"/>
      <c r="H37" s="41"/>
      <c r="I37" s="43"/>
      <c r="J37" s="59"/>
      <c r="K37" s="44"/>
    </row>
    <row r="38" spans="1:9" ht="12.75" customHeight="1">
      <c r="A38" s="14" t="s">
        <v>30</v>
      </c>
      <c r="B38" s="15"/>
      <c r="C38" s="62" t="s">
        <v>31</v>
      </c>
      <c r="D38" s="55"/>
      <c r="E38" s="56"/>
      <c r="F38" s="55"/>
      <c r="G38" s="57"/>
      <c r="H38" s="26"/>
      <c r="I38" s="26"/>
    </row>
    <row r="39" spans="1:9" ht="12.75" customHeight="1">
      <c r="A39" s="14"/>
      <c r="B39" s="15"/>
      <c r="C39" s="61">
        <f>C37/12</f>
        <v>799</v>
      </c>
      <c r="D39" s="32" t="s">
        <v>32</v>
      </c>
      <c r="E39" s="33"/>
      <c r="F39" s="32"/>
      <c r="G39" s="52"/>
      <c r="H39" s="41"/>
      <c r="I39" s="41"/>
    </row>
    <row r="40" spans="1:14" ht="12.75" customHeight="1">
      <c r="A40" s="14" t="s">
        <v>33</v>
      </c>
      <c r="B40" s="15"/>
      <c r="C40" s="60">
        <f>SUM($D40:$G40)</f>
        <v>692</v>
      </c>
      <c r="D40" s="47">
        <f>UnassignAlloc!F8</f>
        <v>306</v>
      </c>
      <c r="E40" s="48">
        <f>UnassignAlloc!F9</f>
        <v>189</v>
      </c>
      <c r="F40" s="47">
        <f>UnassignAlloc!F11</f>
        <v>131</v>
      </c>
      <c r="G40" s="49">
        <f>UnassignAlloc!F12</f>
        <v>66</v>
      </c>
      <c r="H40" s="41"/>
      <c r="I40" s="41"/>
      <c r="J40" s="12"/>
      <c r="K40" s="12"/>
      <c r="L40" s="12"/>
      <c r="M40" s="12"/>
      <c r="N40" s="12"/>
    </row>
    <row r="41" ht="12.75" hidden="1">
      <c r="D41" s="41"/>
    </row>
    <row r="42" ht="13.5" hidden="1" thickBot="1">
      <c r="C42" s="63"/>
    </row>
    <row r="43" spans="2:9" ht="12.75" hidden="1">
      <c r="B43" s="15"/>
      <c r="C43" s="16" t="s">
        <v>61</v>
      </c>
      <c r="D43" s="16" t="s">
        <v>62</v>
      </c>
      <c r="F43" s="137" t="s">
        <v>2</v>
      </c>
      <c r="G43" s="138" t="s">
        <v>3</v>
      </c>
      <c r="H43" s="64"/>
      <c r="I43" s="64"/>
    </row>
    <row r="44" spans="1:9" ht="12.75" hidden="1">
      <c r="A44" s="65"/>
      <c r="B44" s="15"/>
      <c r="C44" s="22" t="s">
        <v>19</v>
      </c>
      <c r="D44" s="22" t="s">
        <v>19</v>
      </c>
      <c r="F44" s="166">
        <f>UnassignAlloc!D9/(UnassignAlloc!D9+UnassignAlloc!D12)</f>
        <v>0.74</v>
      </c>
      <c r="G44" s="167">
        <f>UnassignAlloc!D12/(UnassignAlloc!D12+UnassignAlloc!D9)</f>
        <v>0.26</v>
      </c>
      <c r="H44" s="26"/>
      <c r="I44" s="26"/>
    </row>
    <row r="45" spans="1:13" ht="12.75" hidden="1">
      <c r="A45" s="65"/>
      <c r="B45" s="15"/>
      <c r="C45" s="25" t="s">
        <v>20</v>
      </c>
      <c r="D45" s="25" t="s">
        <v>20</v>
      </c>
      <c r="F45" s="139" t="s">
        <v>8</v>
      </c>
      <c r="G45" s="140" t="s">
        <v>8</v>
      </c>
      <c r="H45" s="26"/>
      <c r="I45" s="26"/>
      <c r="J45" s="196"/>
      <c r="K45" s="196"/>
      <c r="L45" s="14"/>
      <c r="M45" s="14"/>
    </row>
    <row r="46" spans="1:24" ht="12.75" hidden="1">
      <c r="A46" s="27" t="s">
        <v>22</v>
      </c>
      <c r="B46" s="15"/>
      <c r="C46" s="131">
        <v>252000</v>
      </c>
      <c r="D46" s="131">
        <v>252000</v>
      </c>
      <c r="F46" s="141">
        <v>252000</v>
      </c>
      <c r="G46" s="142">
        <v>252000</v>
      </c>
      <c r="H46" s="29"/>
      <c r="J46" s="193"/>
      <c r="K46" s="193"/>
      <c r="L46" s="20"/>
      <c r="M46" s="134"/>
      <c r="O46" s="4" t="s">
        <v>23</v>
      </c>
      <c r="P46" s="6"/>
      <c r="Q46" s="6"/>
      <c r="R46" s="6"/>
      <c r="S46" s="6"/>
      <c r="U46" s="4" t="s">
        <v>24</v>
      </c>
      <c r="V46" s="6"/>
      <c r="W46" s="6"/>
      <c r="X46" s="6"/>
    </row>
    <row r="47" spans="1:25" ht="12.75" hidden="1">
      <c r="A47" s="30"/>
      <c r="B47" s="15"/>
      <c r="C47" s="133" t="s">
        <v>60</v>
      </c>
      <c r="D47" s="133" t="s">
        <v>58</v>
      </c>
      <c r="F47" s="143" t="s">
        <v>59</v>
      </c>
      <c r="G47" s="144" t="s">
        <v>59</v>
      </c>
      <c r="H47" s="14"/>
      <c r="I47" s="30"/>
      <c r="J47" s="36"/>
      <c r="K47" s="36"/>
      <c r="L47" s="37"/>
      <c r="M47" s="37"/>
      <c r="O47" s="30"/>
      <c r="P47" s="15"/>
      <c r="Q47" s="31"/>
      <c r="R47" s="32"/>
      <c r="S47" s="52"/>
      <c r="U47" s="30"/>
      <c r="V47" s="15"/>
      <c r="W47" s="31"/>
      <c r="X47" s="32"/>
      <c r="Y47" s="52"/>
    </row>
    <row r="48" spans="1:25" ht="12.75" hidden="1">
      <c r="A48" s="38">
        <f>$I48</f>
        <v>0</v>
      </c>
      <c r="B48" s="39">
        <f>$I48</f>
        <v>0</v>
      </c>
      <c r="C48" s="113">
        <f>F48</f>
        <v>0</v>
      </c>
      <c r="D48" s="113">
        <f>G48</f>
        <v>0</v>
      </c>
      <c r="F48" s="160">
        <f>($J48-$K48)*0.75</f>
        <v>0</v>
      </c>
      <c r="G48" s="161">
        <f>($J48-$K48)*0.25</f>
        <v>0</v>
      </c>
      <c r="H48" s="41"/>
      <c r="I48" s="67"/>
      <c r="J48" s="59"/>
      <c r="K48" s="68"/>
      <c r="L48" s="135"/>
      <c r="M48" s="135"/>
      <c r="O48" s="38">
        <f>$I48</f>
        <v>0</v>
      </c>
      <c r="P48" s="39">
        <f>$I48</f>
        <v>0</v>
      </c>
      <c r="Q48" s="113">
        <f>R48+S48</f>
        <v>0</v>
      </c>
      <c r="R48" s="117">
        <f>$J48-$K48</f>
        <v>0</v>
      </c>
      <c r="S48" s="118">
        <f>$L48-$M48</f>
        <v>0</v>
      </c>
      <c r="T48" s="53"/>
      <c r="U48" s="38">
        <f>$I54</f>
        <v>0</v>
      </c>
      <c r="V48" s="39">
        <f>$I54</f>
        <v>0</v>
      </c>
      <c r="W48" s="113">
        <f>X48+Y48</f>
        <v>0</v>
      </c>
      <c r="X48" s="117">
        <f>$J54-$K54</f>
        <v>0</v>
      </c>
      <c r="Y48" s="118">
        <f>$L54-$M54</f>
        <v>0</v>
      </c>
    </row>
    <row r="49" spans="1:25" ht="12.75" hidden="1">
      <c r="A49" s="38">
        <f>$I60</f>
        <v>0</v>
      </c>
      <c r="B49" s="39">
        <f>$I60</f>
        <v>0</v>
      </c>
      <c r="C49" s="114">
        <f>F49</f>
        <v>0</v>
      </c>
      <c r="D49" s="114">
        <f>G49</f>
        <v>0</v>
      </c>
      <c r="F49" s="162">
        <f>($J60-$K60)*0.75</f>
        <v>0</v>
      </c>
      <c r="G49" s="151">
        <f>($J60-$K60)*0.25</f>
        <v>0</v>
      </c>
      <c r="H49" s="41"/>
      <c r="I49" s="67"/>
      <c r="J49" s="44"/>
      <c r="K49" s="44"/>
      <c r="L49" s="136"/>
      <c r="M49" s="135"/>
      <c r="O49" s="38">
        <f>$I60</f>
        <v>0</v>
      </c>
      <c r="P49" s="39">
        <f>$I60</f>
        <v>0</v>
      </c>
      <c r="Q49" s="114">
        <f>R49+S49</f>
        <v>0</v>
      </c>
      <c r="R49" s="119">
        <f>$J60-$K60</f>
        <v>0</v>
      </c>
      <c r="S49" s="120">
        <f>$L60-$M60</f>
        <v>0</v>
      </c>
      <c r="T49" s="53"/>
      <c r="U49" s="38">
        <f>$I66</f>
        <v>0</v>
      </c>
      <c r="V49" s="39">
        <f>$I66</f>
        <v>0</v>
      </c>
      <c r="W49" s="114">
        <f>X49+Y49</f>
        <v>0</v>
      </c>
      <c r="X49" s="119">
        <f>$J66-$K66</f>
        <v>0</v>
      </c>
      <c r="Y49" s="120">
        <f>$L66-$M66</f>
        <v>0</v>
      </c>
    </row>
    <row r="50" spans="1:25" ht="12.75" hidden="1">
      <c r="A50" s="53"/>
      <c r="B50" s="51"/>
      <c r="C50" s="115"/>
      <c r="D50" s="115"/>
      <c r="F50" s="163"/>
      <c r="G50" s="153"/>
      <c r="H50" s="41"/>
      <c r="I50" s="67"/>
      <c r="J50" s="44"/>
      <c r="K50" s="44"/>
      <c r="L50" s="136"/>
      <c r="M50" s="135"/>
      <c r="O50" s="53"/>
      <c r="P50" s="51"/>
      <c r="Q50" s="115"/>
      <c r="R50" s="122"/>
      <c r="S50" s="123"/>
      <c r="T50" s="53"/>
      <c r="U50" s="53"/>
      <c r="V50" s="51"/>
      <c r="W50" s="115"/>
      <c r="X50" s="122"/>
      <c r="Y50" s="123"/>
    </row>
    <row r="51" spans="1:25" ht="12.75" hidden="1">
      <c r="A51" s="53" t="s">
        <v>6</v>
      </c>
      <c r="B51" s="51"/>
      <c r="C51" s="113">
        <f>C48+C49</f>
        <v>0</v>
      </c>
      <c r="D51" s="113">
        <f>D48+D49</f>
        <v>0</v>
      </c>
      <c r="F51" s="160">
        <f>F48+F49</f>
        <v>0</v>
      </c>
      <c r="G51" s="161">
        <f>G48+G49</f>
        <v>0</v>
      </c>
      <c r="H51" s="41"/>
      <c r="I51" s="67"/>
      <c r="J51" s="44"/>
      <c r="K51" s="44"/>
      <c r="L51" s="136"/>
      <c r="M51" s="135"/>
      <c r="O51" s="53" t="s">
        <v>6</v>
      </c>
      <c r="P51" s="51"/>
      <c r="Q51" s="113">
        <f>Q48+Q49</f>
        <v>0</v>
      </c>
      <c r="R51" s="46">
        <f>R48+R49</f>
        <v>0</v>
      </c>
      <c r="S51" s="118">
        <f>S48+S49</f>
        <v>0</v>
      </c>
      <c r="T51" s="53"/>
      <c r="U51" s="53" t="s">
        <v>6</v>
      </c>
      <c r="V51" s="51"/>
      <c r="W51" s="113">
        <f>W48+W49</f>
        <v>0</v>
      </c>
      <c r="X51" s="46">
        <f>X48+X49</f>
        <v>0</v>
      </c>
      <c r="Y51" s="118">
        <f>Y48+Y49</f>
        <v>0</v>
      </c>
    </row>
    <row r="52" spans="1:25" ht="12.75" hidden="1">
      <c r="A52" s="53" t="s">
        <v>27</v>
      </c>
      <c r="B52" s="51"/>
      <c r="C52" s="116" t="s">
        <v>28</v>
      </c>
      <c r="D52" s="116" t="s">
        <v>28</v>
      </c>
      <c r="F52" s="164" t="s">
        <v>28</v>
      </c>
      <c r="G52" s="155" t="s">
        <v>28</v>
      </c>
      <c r="H52" s="26"/>
      <c r="I52" s="67"/>
      <c r="J52" s="44"/>
      <c r="K52" s="44"/>
      <c r="L52" s="136"/>
      <c r="M52" s="135"/>
      <c r="O52" s="53" t="s">
        <v>27</v>
      </c>
      <c r="P52" s="51"/>
      <c r="Q52" s="116" t="s">
        <v>28</v>
      </c>
      <c r="R52" s="125" t="s">
        <v>28</v>
      </c>
      <c r="S52" s="126" t="s">
        <v>28</v>
      </c>
      <c r="T52" s="53"/>
      <c r="U52" s="53" t="s">
        <v>27</v>
      </c>
      <c r="V52" s="51"/>
      <c r="W52" s="116" t="s">
        <v>28</v>
      </c>
      <c r="X52" s="125" t="s">
        <v>28</v>
      </c>
      <c r="Y52" s="126" t="s">
        <v>28</v>
      </c>
    </row>
    <row r="53" spans="1:25" ht="12.75" hidden="1">
      <c r="A53" s="53" t="s">
        <v>29</v>
      </c>
      <c r="B53" s="51"/>
      <c r="C53" s="115">
        <f>C51/2</f>
        <v>0</v>
      </c>
      <c r="D53" s="115">
        <f>D51/2</f>
        <v>0</v>
      </c>
      <c r="F53" s="165">
        <f>F51/2</f>
        <v>0</v>
      </c>
      <c r="G53" s="161">
        <f>G51/2</f>
        <v>0</v>
      </c>
      <c r="H53" s="41"/>
      <c r="I53" s="67"/>
      <c r="J53" s="44"/>
      <c r="K53" s="44"/>
      <c r="L53" s="136"/>
      <c r="M53" s="135"/>
      <c r="O53" s="53" t="s">
        <v>29</v>
      </c>
      <c r="P53" s="51"/>
      <c r="Q53" s="115">
        <f>Q51/2</f>
        <v>0</v>
      </c>
      <c r="R53" s="54">
        <f>R51/2</f>
        <v>0</v>
      </c>
      <c r="S53" s="54">
        <f>S51/2</f>
        <v>0</v>
      </c>
      <c r="T53" s="53"/>
      <c r="U53" s="53" t="s">
        <v>29</v>
      </c>
      <c r="V53" s="51"/>
      <c r="W53" s="115">
        <f>W51/2</f>
        <v>0</v>
      </c>
      <c r="X53" s="54">
        <f>X51/2</f>
        <v>0</v>
      </c>
      <c r="Y53" s="54">
        <f>Y51/2</f>
        <v>0</v>
      </c>
    </row>
    <row r="54" spans="1:25" ht="12.75" hidden="1">
      <c r="A54" s="38">
        <f aca="true" t="shared" si="7" ref="A54:B64">$I49</f>
        <v>0</v>
      </c>
      <c r="B54" s="39">
        <f t="shared" si="7"/>
        <v>0</v>
      </c>
      <c r="C54" s="113">
        <f>F54</f>
        <v>0</v>
      </c>
      <c r="D54" s="113">
        <f>G54</f>
        <v>0</v>
      </c>
      <c r="F54" s="165">
        <f aca="true" t="shared" si="8" ref="F54:F64">(J49-K49)*0.75</f>
        <v>0</v>
      </c>
      <c r="G54" s="161">
        <f aca="true" t="shared" si="9" ref="G54:G64">(J49-K49)*0.25</f>
        <v>0</v>
      </c>
      <c r="H54" s="41"/>
      <c r="I54" s="67"/>
      <c r="J54" s="44"/>
      <c r="K54" s="44"/>
      <c r="L54" s="136"/>
      <c r="M54" s="135"/>
      <c r="O54" s="38">
        <f aca="true" t="shared" si="10" ref="O54:P64">$I49</f>
        <v>0</v>
      </c>
      <c r="P54" s="39">
        <f t="shared" si="10"/>
        <v>0</v>
      </c>
      <c r="Q54" s="113">
        <f aca="true" t="shared" si="11" ref="Q54:Q64">R54+S54</f>
        <v>0</v>
      </c>
      <c r="R54" s="46">
        <f aca="true" t="shared" si="12" ref="R54:R64">$J49-$K49</f>
        <v>0</v>
      </c>
      <c r="S54" s="46">
        <f aca="true" t="shared" si="13" ref="S54:S64">$L49-$M49</f>
        <v>0</v>
      </c>
      <c r="T54" s="53"/>
      <c r="U54" s="38">
        <f aca="true" t="shared" si="14" ref="U54:U64">$I55</f>
        <v>0</v>
      </c>
      <c r="V54" s="39">
        <f aca="true" t="shared" si="15" ref="V54:V64">$I55</f>
        <v>0</v>
      </c>
      <c r="W54" s="113">
        <f aca="true" t="shared" si="16" ref="W54:W64">X54+Y54</f>
        <v>0</v>
      </c>
      <c r="X54" s="46">
        <f aca="true" t="shared" si="17" ref="X54:X64">$J55-$K55</f>
        <v>0</v>
      </c>
      <c r="Y54" s="46">
        <f aca="true" t="shared" si="18" ref="Y54:Y64">$L55-$M55</f>
        <v>0</v>
      </c>
    </row>
    <row r="55" spans="1:25" ht="12.75" hidden="1">
      <c r="A55" s="38">
        <f t="shared" si="7"/>
        <v>0</v>
      </c>
      <c r="B55" s="39">
        <f t="shared" si="7"/>
        <v>0</v>
      </c>
      <c r="C55" s="113">
        <f>F55</f>
        <v>0</v>
      </c>
      <c r="D55" s="113">
        <f aca="true" t="shared" si="19" ref="D55:D64">G55</f>
        <v>0</v>
      </c>
      <c r="F55" s="165">
        <f t="shared" si="8"/>
        <v>0</v>
      </c>
      <c r="G55" s="161">
        <f t="shared" si="9"/>
        <v>0</v>
      </c>
      <c r="H55" s="41"/>
      <c r="I55" s="67"/>
      <c r="J55" s="44"/>
      <c r="K55" s="44"/>
      <c r="L55" s="136"/>
      <c r="M55" s="135"/>
      <c r="O55" s="38">
        <f t="shared" si="10"/>
        <v>0</v>
      </c>
      <c r="P55" s="39">
        <f t="shared" si="10"/>
        <v>0</v>
      </c>
      <c r="Q55" s="113">
        <f t="shared" si="11"/>
        <v>0</v>
      </c>
      <c r="R55" s="46">
        <f t="shared" si="12"/>
        <v>0</v>
      </c>
      <c r="S55" s="46">
        <f t="shared" si="13"/>
        <v>0</v>
      </c>
      <c r="T55" s="53"/>
      <c r="U55" s="38">
        <f t="shared" si="14"/>
        <v>0</v>
      </c>
      <c r="V55" s="39">
        <f t="shared" si="15"/>
        <v>0</v>
      </c>
      <c r="W55" s="113">
        <f t="shared" si="16"/>
        <v>0</v>
      </c>
      <c r="X55" s="46">
        <f t="shared" si="17"/>
        <v>0</v>
      </c>
      <c r="Y55" s="46">
        <f t="shared" si="18"/>
        <v>0</v>
      </c>
    </row>
    <row r="56" spans="1:25" ht="12.75" hidden="1">
      <c r="A56" s="38">
        <f t="shared" si="7"/>
        <v>0</v>
      </c>
      <c r="B56" s="39">
        <f t="shared" si="7"/>
        <v>0</v>
      </c>
      <c r="C56" s="113">
        <f aca="true" t="shared" si="20" ref="C56:C64">F56</f>
        <v>0</v>
      </c>
      <c r="D56" s="113">
        <f t="shared" si="19"/>
        <v>0</v>
      </c>
      <c r="F56" s="165">
        <f t="shared" si="8"/>
        <v>0</v>
      </c>
      <c r="G56" s="161">
        <f t="shared" si="9"/>
        <v>0</v>
      </c>
      <c r="H56" s="41"/>
      <c r="I56" s="67"/>
      <c r="J56" s="44"/>
      <c r="K56" s="44"/>
      <c r="L56" s="136"/>
      <c r="M56" s="135"/>
      <c r="O56" s="38">
        <f t="shared" si="10"/>
        <v>0</v>
      </c>
      <c r="P56" s="39">
        <f t="shared" si="10"/>
        <v>0</v>
      </c>
      <c r="Q56" s="113">
        <f t="shared" si="11"/>
        <v>0</v>
      </c>
      <c r="R56" s="46">
        <f t="shared" si="12"/>
        <v>0</v>
      </c>
      <c r="S56" s="46">
        <f t="shared" si="13"/>
        <v>0</v>
      </c>
      <c r="T56" s="53"/>
      <c r="U56" s="38">
        <f t="shared" si="14"/>
        <v>0</v>
      </c>
      <c r="V56" s="39">
        <f t="shared" si="15"/>
        <v>0</v>
      </c>
      <c r="W56" s="113">
        <f t="shared" si="16"/>
        <v>0</v>
      </c>
      <c r="X56" s="46">
        <f t="shared" si="17"/>
        <v>0</v>
      </c>
      <c r="Y56" s="46">
        <f t="shared" si="18"/>
        <v>0</v>
      </c>
    </row>
    <row r="57" spans="1:25" ht="12.75" hidden="1">
      <c r="A57" s="38">
        <f t="shared" si="7"/>
        <v>0</v>
      </c>
      <c r="B57" s="39">
        <f t="shared" si="7"/>
        <v>0</v>
      </c>
      <c r="C57" s="113">
        <f t="shared" si="20"/>
        <v>0</v>
      </c>
      <c r="D57" s="113">
        <f t="shared" si="19"/>
        <v>0</v>
      </c>
      <c r="F57" s="165">
        <f t="shared" si="8"/>
        <v>0</v>
      </c>
      <c r="G57" s="161">
        <f t="shared" si="9"/>
        <v>0</v>
      </c>
      <c r="H57" s="41"/>
      <c r="I57" s="67"/>
      <c r="J57" s="44"/>
      <c r="K57" s="44"/>
      <c r="L57" s="136"/>
      <c r="M57" s="135"/>
      <c r="O57" s="38">
        <f t="shared" si="10"/>
        <v>0</v>
      </c>
      <c r="P57" s="39">
        <f t="shared" si="10"/>
        <v>0</v>
      </c>
      <c r="Q57" s="113">
        <f t="shared" si="11"/>
        <v>0</v>
      </c>
      <c r="R57" s="46">
        <f t="shared" si="12"/>
        <v>0</v>
      </c>
      <c r="S57" s="46">
        <f t="shared" si="13"/>
        <v>0</v>
      </c>
      <c r="T57" s="53"/>
      <c r="U57" s="38">
        <f t="shared" si="14"/>
        <v>0</v>
      </c>
      <c r="V57" s="39">
        <f t="shared" si="15"/>
        <v>0</v>
      </c>
      <c r="W57" s="113">
        <f t="shared" si="16"/>
        <v>0</v>
      </c>
      <c r="X57" s="46">
        <f t="shared" si="17"/>
        <v>0</v>
      </c>
      <c r="Y57" s="46">
        <f t="shared" si="18"/>
        <v>0</v>
      </c>
    </row>
    <row r="58" spans="1:25" ht="12.75" hidden="1">
      <c r="A58" s="38">
        <f t="shared" si="7"/>
        <v>0</v>
      </c>
      <c r="B58" s="39">
        <f t="shared" si="7"/>
        <v>0</v>
      </c>
      <c r="C58" s="113">
        <f t="shared" si="20"/>
        <v>0</v>
      </c>
      <c r="D58" s="113">
        <f t="shared" si="19"/>
        <v>0</v>
      </c>
      <c r="F58" s="165">
        <f t="shared" si="8"/>
        <v>0</v>
      </c>
      <c r="G58" s="161">
        <f t="shared" si="9"/>
        <v>0</v>
      </c>
      <c r="H58" s="41"/>
      <c r="I58" s="67"/>
      <c r="J58" s="44"/>
      <c r="K58" s="44"/>
      <c r="L58" s="136"/>
      <c r="M58" s="135"/>
      <c r="O58" s="38">
        <f t="shared" si="10"/>
        <v>0</v>
      </c>
      <c r="P58" s="39">
        <f t="shared" si="10"/>
        <v>0</v>
      </c>
      <c r="Q58" s="113">
        <f t="shared" si="11"/>
        <v>0</v>
      </c>
      <c r="R58" s="46">
        <f t="shared" si="12"/>
        <v>0</v>
      </c>
      <c r="S58" s="46">
        <f t="shared" si="13"/>
        <v>0</v>
      </c>
      <c r="T58" s="53"/>
      <c r="U58" s="38">
        <f t="shared" si="14"/>
        <v>0</v>
      </c>
      <c r="V58" s="39">
        <f t="shared" si="15"/>
        <v>0</v>
      </c>
      <c r="W58" s="113">
        <f t="shared" si="16"/>
        <v>0</v>
      </c>
      <c r="X58" s="46">
        <f t="shared" si="17"/>
        <v>0</v>
      </c>
      <c r="Y58" s="46">
        <f t="shared" si="18"/>
        <v>0</v>
      </c>
    </row>
    <row r="59" spans="1:25" ht="12.75" hidden="1">
      <c r="A59" s="38">
        <f t="shared" si="7"/>
        <v>0</v>
      </c>
      <c r="B59" s="39">
        <f t="shared" si="7"/>
        <v>0</v>
      </c>
      <c r="C59" s="113">
        <f t="shared" si="20"/>
        <v>0</v>
      </c>
      <c r="D59" s="113">
        <f t="shared" si="19"/>
        <v>0</v>
      </c>
      <c r="F59" s="165">
        <f t="shared" si="8"/>
        <v>0</v>
      </c>
      <c r="G59" s="161">
        <f t="shared" si="9"/>
        <v>0</v>
      </c>
      <c r="H59" s="41"/>
      <c r="I59" s="67"/>
      <c r="J59" s="44"/>
      <c r="K59" s="44"/>
      <c r="L59" s="136"/>
      <c r="M59" s="135"/>
      <c r="O59" s="38">
        <f t="shared" si="10"/>
        <v>0</v>
      </c>
      <c r="P59" s="39">
        <f t="shared" si="10"/>
        <v>0</v>
      </c>
      <c r="Q59" s="113">
        <f t="shared" si="11"/>
        <v>0</v>
      </c>
      <c r="R59" s="46">
        <f t="shared" si="12"/>
        <v>0</v>
      </c>
      <c r="S59" s="46">
        <f t="shared" si="13"/>
        <v>0</v>
      </c>
      <c r="T59" s="53"/>
      <c r="U59" s="38">
        <f t="shared" si="14"/>
        <v>0</v>
      </c>
      <c r="V59" s="39">
        <f t="shared" si="15"/>
        <v>0</v>
      </c>
      <c r="W59" s="113">
        <f t="shared" si="16"/>
        <v>0</v>
      </c>
      <c r="X59" s="46">
        <f t="shared" si="17"/>
        <v>0</v>
      </c>
      <c r="Y59" s="46">
        <f t="shared" si="18"/>
        <v>0</v>
      </c>
    </row>
    <row r="60" spans="1:25" ht="12.75" hidden="1">
      <c r="A60" s="38">
        <f t="shared" si="7"/>
        <v>0</v>
      </c>
      <c r="B60" s="39">
        <f t="shared" si="7"/>
        <v>0</v>
      </c>
      <c r="C60" s="113">
        <f t="shared" si="20"/>
        <v>0</v>
      </c>
      <c r="D60" s="113">
        <f t="shared" si="19"/>
        <v>0</v>
      </c>
      <c r="F60" s="165">
        <f t="shared" si="8"/>
        <v>0</v>
      </c>
      <c r="G60" s="161">
        <f t="shared" si="9"/>
        <v>0</v>
      </c>
      <c r="H60" s="41"/>
      <c r="I60" s="67"/>
      <c r="J60" s="44"/>
      <c r="K60" s="44"/>
      <c r="L60" s="136"/>
      <c r="M60" s="135"/>
      <c r="O60" s="38">
        <f t="shared" si="10"/>
        <v>0</v>
      </c>
      <c r="P60" s="39">
        <f t="shared" si="10"/>
        <v>0</v>
      </c>
      <c r="Q60" s="113">
        <f t="shared" si="11"/>
        <v>0</v>
      </c>
      <c r="R60" s="46">
        <f t="shared" si="12"/>
        <v>0</v>
      </c>
      <c r="S60" s="46">
        <f t="shared" si="13"/>
        <v>0</v>
      </c>
      <c r="T60" s="53"/>
      <c r="U60" s="38">
        <f t="shared" si="14"/>
        <v>0</v>
      </c>
      <c r="V60" s="39">
        <f t="shared" si="15"/>
        <v>0</v>
      </c>
      <c r="W60" s="113">
        <f t="shared" si="16"/>
        <v>0</v>
      </c>
      <c r="X60" s="46">
        <f t="shared" si="17"/>
        <v>0</v>
      </c>
      <c r="Y60" s="46">
        <f t="shared" si="18"/>
        <v>0</v>
      </c>
    </row>
    <row r="61" spans="1:25" ht="12.75" hidden="1">
      <c r="A61" s="38">
        <f t="shared" si="7"/>
        <v>0</v>
      </c>
      <c r="B61" s="39">
        <f t="shared" si="7"/>
        <v>0</v>
      </c>
      <c r="C61" s="113">
        <f t="shared" si="20"/>
        <v>0</v>
      </c>
      <c r="D61" s="113">
        <f t="shared" si="19"/>
        <v>0</v>
      </c>
      <c r="F61" s="165">
        <f t="shared" si="8"/>
        <v>0</v>
      </c>
      <c r="G61" s="161">
        <f t="shared" si="9"/>
        <v>0</v>
      </c>
      <c r="H61" s="41"/>
      <c r="I61" s="67"/>
      <c r="J61" s="44"/>
      <c r="K61" s="44"/>
      <c r="L61" s="136"/>
      <c r="M61" s="136"/>
      <c r="O61" s="38">
        <f t="shared" si="10"/>
        <v>0</v>
      </c>
      <c r="P61" s="39">
        <f t="shared" si="10"/>
        <v>0</v>
      </c>
      <c r="Q61" s="113">
        <f t="shared" si="11"/>
        <v>0</v>
      </c>
      <c r="R61" s="46">
        <f t="shared" si="12"/>
        <v>0</v>
      </c>
      <c r="S61" s="46">
        <f t="shared" si="13"/>
        <v>0</v>
      </c>
      <c r="T61" s="53"/>
      <c r="U61" s="38">
        <f t="shared" si="14"/>
        <v>0</v>
      </c>
      <c r="V61" s="39">
        <f t="shared" si="15"/>
        <v>0</v>
      </c>
      <c r="W61" s="113">
        <f t="shared" si="16"/>
        <v>0</v>
      </c>
      <c r="X61" s="46">
        <f t="shared" si="17"/>
        <v>0</v>
      </c>
      <c r="Y61" s="46">
        <f t="shared" si="18"/>
        <v>0</v>
      </c>
    </row>
    <row r="62" spans="1:25" ht="12.75" hidden="1">
      <c r="A62" s="38">
        <f t="shared" si="7"/>
        <v>0</v>
      </c>
      <c r="B62" s="39">
        <f t="shared" si="7"/>
        <v>0</v>
      </c>
      <c r="C62" s="113">
        <f t="shared" si="20"/>
        <v>0</v>
      </c>
      <c r="D62" s="113">
        <f t="shared" si="19"/>
        <v>0</v>
      </c>
      <c r="F62" s="165">
        <f t="shared" si="8"/>
        <v>0</v>
      </c>
      <c r="G62" s="161">
        <f t="shared" si="9"/>
        <v>0</v>
      </c>
      <c r="H62" s="41"/>
      <c r="I62" s="67"/>
      <c r="J62" s="44"/>
      <c r="K62" s="44"/>
      <c r="L62" s="136"/>
      <c r="M62" s="136"/>
      <c r="O62" s="38">
        <f t="shared" si="10"/>
        <v>0</v>
      </c>
      <c r="P62" s="39">
        <f t="shared" si="10"/>
        <v>0</v>
      </c>
      <c r="Q62" s="113">
        <f t="shared" si="11"/>
        <v>0</v>
      </c>
      <c r="R62" s="46">
        <f t="shared" si="12"/>
        <v>0</v>
      </c>
      <c r="S62" s="46">
        <f t="shared" si="13"/>
        <v>0</v>
      </c>
      <c r="T62" s="53"/>
      <c r="U62" s="38">
        <f t="shared" si="14"/>
        <v>0</v>
      </c>
      <c r="V62" s="39">
        <f t="shared" si="15"/>
        <v>0</v>
      </c>
      <c r="W62" s="113">
        <f t="shared" si="16"/>
        <v>0</v>
      </c>
      <c r="X62" s="46">
        <f t="shared" si="17"/>
        <v>0</v>
      </c>
      <c r="Y62" s="46">
        <f t="shared" si="18"/>
        <v>0</v>
      </c>
    </row>
    <row r="63" spans="1:25" ht="12.75" hidden="1">
      <c r="A63" s="38">
        <f t="shared" si="7"/>
        <v>0</v>
      </c>
      <c r="B63" s="39">
        <f t="shared" si="7"/>
        <v>0</v>
      </c>
      <c r="C63" s="113">
        <f t="shared" si="20"/>
        <v>0</v>
      </c>
      <c r="D63" s="113">
        <f t="shared" si="19"/>
        <v>0</v>
      </c>
      <c r="F63" s="165">
        <f t="shared" si="8"/>
        <v>0</v>
      </c>
      <c r="G63" s="161">
        <f t="shared" si="9"/>
        <v>0</v>
      </c>
      <c r="H63" s="41"/>
      <c r="I63" s="67"/>
      <c r="J63" s="44"/>
      <c r="K63" s="44"/>
      <c r="L63" s="136"/>
      <c r="M63" s="136"/>
      <c r="O63" s="38">
        <f t="shared" si="10"/>
        <v>0</v>
      </c>
      <c r="P63" s="39">
        <f t="shared" si="10"/>
        <v>0</v>
      </c>
      <c r="Q63" s="113">
        <f t="shared" si="11"/>
        <v>0</v>
      </c>
      <c r="R63" s="46">
        <f t="shared" si="12"/>
        <v>0</v>
      </c>
      <c r="S63" s="46">
        <f t="shared" si="13"/>
        <v>0</v>
      </c>
      <c r="T63" s="53"/>
      <c r="U63" s="38">
        <f t="shared" si="14"/>
        <v>0</v>
      </c>
      <c r="V63" s="39">
        <f t="shared" si="15"/>
        <v>0</v>
      </c>
      <c r="W63" s="113">
        <f t="shared" si="16"/>
        <v>0</v>
      </c>
      <c r="X63" s="46">
        <f t="shared" si="17"/>
        <v>0</v>
      </c>
      <c r="Y63" s="46">
        <f t="shared" si="18"/>
        <v>0</v>
      </c>
    </row>
    <row r="64" spans="1:25" ht="12.75" hidden="1">
      <c r="A64" s="38">
        <f t="shared" si="7"/>
        <v>0</v>
      </c>
      <c r="B64" s="39">
        <f t="shared" si="7"/>
        <v>0</v>
      </c>
      <c r="C64" s="113">
        <f t="shared" si="20"/>
        <v>0</v>
      </c>
      <c r="D64" s="113">
        <f t="shared" si="19"/>
        <v>0</v>
      </c>
      <c r="F64" s="165">
        <f t="shared" si="8"/>
        <v>0</v>
      </c>
      <c r="G64" s="161">
        <f t="shared" si="9"/>
        <v>0</v>
      </c>
      <c r="H64" s="41"/>
      <c r="I64" s="67"/>
      <c r="J64" s="44"/>
      <c r="K64" s="44"/>
      <c r="L64" s="136"/>
      <c r="M64" s="136"/>
      <c r="O64" s="38">
        <f t="shared" si="10"/>
        <v>0</v>
      </c>
      <c r="P64" s="39">
        <f t="shared" si="10"/>
        <v>0</v>
      </c>
      <c r="Q64" s="113">
        <f t="shared" si="11"/>
        <v>0</v>
      </c>
      <c r="R64" s="46">
        <f t="shared" si="12"/>
        <v>0</v>
      </c>
      <c r="S64" s="46">
        <f t="shared" si="13"/>
        <v>0</v>
      </c>
      <c r="T64" s="53"/>
      <c r="U64" s="38">
        <f t="shared" si="14"/>
        <v>0</v>
      </c>
      <c r="V64" s="39">
        <f t="shared" si="15"/>
        <v>0</v>
      </c>
      <c r="W64" s="113">
        <f t="shared" si="16"/>
        <v>0</v>
      </c>
      <c r="X64" s="46">
        <f t="shared" si="17"/>
        <v>0</v>
      </c>
      <c r="Y64" s="46">
        <f t="shared" si="18"/>
        <v>0</v>
      </c>
    </row>
    <row r="65" spans="2:23" ht="12.75" hidden="1">
      <c r="B65" s="15"/>
      <c r="C65" s="60"/>
      <c r="D65" s="60"/>
      <c r="F65" s="150"/>
      <c r="G65" s="151"/>
      <c r="H65" s="41"/>
      <c r="I65" s="67"/>
      <c r="J65" s="44"/>
      <c r="K65" s="44"/>
      <c r="L65" s="136"/>
      <c r="M65" s="136"/>
      <c r="Q65" s="14"/>
      <c r="R65" s="14"/>
      <c r="S65" s="14"/>
      <c r="T65" s="14"/>
      <c r="U65" s="14"/>
      <c r="V65" s="14"/>
      <c r="W65" s="14"/>
    </row>
    <row r="66" spans="1:13" ht="12.75" hidden="1">
      <c r="A66" s="9" t="s">
        <v>6</v>
      </c>
      <c r="B66" s="15"/>
      <c r="C66" s="61">
        <f>SUM(C53:C65)</f>
        <v>0</v>
      </c>
      <c r="D66" s="61">
        <f>SUM(D53:D65)</f>
        <v>0</v>
      </c>
      <c r="F66" s="152">
        <f>SUM(F53:F65)</f>
        <v>0</v>
      </c>
      <c r="G66" s="153">
        <f>SUM(G53:G65)</f>
        <v>0</v>
      </c>
      <c r="H66" s="41"/>
      <c r="I66" s="67"/>
      <c r="J66" s="44"/>
      <c r="K66" s="44"/>
      <c r="L66" s="136"/>
      <c r="M66" s="136"/>
    </row>
    <row r="67" spans="1:9" ht="12.75" hidden="1">
      <c r="A67" s="9" t="s">
        <v>30</v>
      </c>
      <c r="B67" s="15"/>
      <c r="C67" s="62" t="s">
        <v>31</v>
      </c>
      <c r="D67" s="62" t="s">
        <v>31</v>
      </c>
      <c r="F67" s="154" t="s">
        <v>31</v>
      </c>
      <c r="G67" s="155" t="s">
        <v>31</v>
      </c>
      <c r="H67" s="26"/>
      <c r="I67" s="26"/>
    </row>
    <row r="68" spans="2:9" ht="12.75" hidden="1">
      <c r="B68" s="15"/>
      <c r="C68" s="61"/>
      <c r="D68" s="61"/>
      <c r="F68" s="152"/>
      <c r="G68" s="153"/>
      <c r="H68" s="41"/>
      <c r="I68" s="41"/>
    </row>
    <row r="69" spans="1:9" ht="13.5" hidden="1" thickBot="1">
      <c r="A69" s="9" t="s">
        <v>33</v>
      </c>
      <c r="B69" s="15"/>
      <c r="C69" s="60">
        <f>C66/12</f>
        <v>0</v>
      </c>
      <c r="D69" s="60">
        <f>D66/12</f>
        <v>0</v>
      </c>
      <c r="F69" s="156">
        <f>F66/12</f>
        <v>0</v>
      </c>
      <c r="G69" s="157">
        <f>G66/12</f>
        <v>0</v>
      </c>
      <c r="H69" s="41"/>
      <c r="I69" s="41"/>
    </row>
    <row r="70" ht="12.75" hidden="1">
      <c r="D70" s="41"/>
    </row>
    <row r="71" ht="13.5" thickBot="1"/>
    <row r="72" spans="2:9" ht="12.75">
      <c r="B72" s="15"/>
      <c r="C72" s="17" t="s">
        <v>6</v>
      </c>
      <c r="D72" s="194" t="s">
        <v>2</v>
      </c>
      <c r="E72" s="195"/>
      <c r="F72" s="64"/>
      <c r="G72" s="64"/>
      <c r="H72" s="64"/>
      <c r="I72" s="64"/>
    </row>
    <row r="73" spans="1:13" ht="12.75" customHeight="1">
      <c r="A73" s="65"/>
      <c r="B73" s="15"/>
      <c r="C73" s="132" t="s">
        <v>19</v>
      </c>
      <c r="D73" s="168" t="s">
        <v>55</v>
      </c>
      <c r="E73" s="169" t="s">
        <v>56</v>
      </c>
      <c r="F73" s="24"/>
      <c r="G73" s="24"/>
      <c r="H73" s="26"/>
      <c r="I73" s="175"/>
      <c r="J73" s="191" t="s">
        <v>55</v>
      </c>
      <c r="K73" s="191"/>
      <c r="L73" s="191" t="s">
        <v>56</v>
      </c>
      <c r="M73" s="191"/>
    </row>
    <row r="74" spans="1:13" ht="12.75" customHeight="1">
      <c r="A74" s="65"/>
      <c r="B74" s="15"/>
      <c r="C74" s="158" t="s">
        <v>20</v>
      </c>
      <c r="D74" s="139" t="s">
        <v>21</v>
      </c>
      <c r="E74" s="140" t="s">
        <v>8</v>
      </c>
      <c r="F74" s="26"/>
      <c r="G74" s="26"/>
      <c r="H74" s="26"/>
      <c r="I74" s="175"/>
      <c r="J74" s="191" t="s">
        <v>52</v>
      </c>
      <c r="K74" s="191"/>
      <c r="L74" s="191" t="s">
        <v>53</v>
      </c>
      <c r="M74" s="191"/>
    </row>
    <row r="75" spans="1:24" ht="12.75" customHeight="1">
      <c r="A75" s="27" t="s">
        <v>22</v>
      </c>
      <c r="B75" s="15"/>
      <c r="C75" s="159">
        <v>252000</v>
      </c>
      <c r="D75" s="141">
        <v>252000</v>
      </c>
      <c r="E75" s="142">
        <v>252000</v>
      </c>
      <c r="F75" s="29"/>
      <c r="G75" s="29"/>
      <c r="H75" s="29"/>
      <c r="I75" s="184"/>
      <c r="J75" s="192" t="str">
        <f>"Account "&amp;TEXT(D75,"000")</f>
        <v>Account 252000</v>
      </c>
      <c r="K75" s="192"/>
      <c r="L75" s="192" t="str">
        <f>"Account "&amp;TEXT(E75,"000")</f>
        <v>Account 252000</v>
      </c>
      <c r="M75" s="192"/>
      <c r="O75" s="4" t="s">
        <v>23</v>
      </c>
      <c r="P75" s="6"/>
      <c r="Q75" s="6"/>
      <c r="R75" s="6"/>
      <c r="S75" s="6"/>
      <c r="U75" s="4" t="s">
        <v>24</v>
      </c>
      <c r="V75" s="6"/>
      <c r="W75" s="6"/>
      <c r="X75" s="6"/>
    </row>
    <row r="76" spans="1:25" ht="12.75" customHeight="1">
      <c r="A76" s="30"/>
      <c r="B76" s="15"/>
      <c r="C76" s="34"/>
      <c r="D76" s="173" t="s">
        <v>50</v>
      </c>
      <c r="E76" s="144" t="s">
        <v>51</v>
      </c>
      <c r="F76" s="14"/>
      <c r="G76" s="14"/>
      <c r="H76" s="14"/>
      <c r="I76" s="177"/>
      <c r="J76" s="178" t="s">
        <v>25</v>
      </c>
      <c r="K76" s="178" t="s">
        <v>26</v>
      </c>
      <c r="L76" s="178" t="s">
        <v>25</v>
      </c>
      <c r="M76" s="178" t="s">
        <v>26</v>
      </c>
      <c r="O76" s="30"/>
      <c r="P76" s="15"/>
      <c r="Q76" s="31"/>
      <c r="R76" s="32"/>
      <c r="S76" s="52"/>
      <c r="U76" s="30"/>
      <c r="V76" s="15"/>
      <c r="W76" s="31"/>
      <c r="X76" s="32"/>
      <c r="Y76" s="52"/>
    </row>
    <row r="77" spans="1:25" ht="12.75" customHeight="1">
      <c r="A77" s="38">
        <f>$I77</f>
        <v>37864</v>
      </c>
      <c r="B77" s="39">
        <f>$I77</f>
        <v>37864</v>
      </c>
      <c r="C77" s="117">
        <f>D77+E77</f>
        <v>-1121682</v>
      </c>
      <c r="D77" s="149">
        <f>$J77-$K77</f>
        <v>-252198</v>
      </c>
      <c r="E77" s="145">
        <f>$L77-$M77</f>
        <v>-869484</v>
      </c>
      <c r="F77" s="41"/>
      <c r="G77" s="41"/>
      <c r="H77" s="41"/>
      <c r="I77" s="185">
        <f>I19</f>
        <v>37864</v>
      </c>
      <c r="J77" s="186"/>
      <c r="K77" s="187">
        <v>252198</v>
      </c>
      <c r="L77" s="187"/>
      <c r="M77" s="183">
        <v>869484</v>
      </c>
      <c r="O77" s="38">
        <f>$I77</f>
        <v>37864</v>
      </c>
      <c r="P77" s="39">
        <f>$I77</f>
        <v>37864</v>
      </c>
      <c r="Q77" s="113">
        <f>R77+S77</f>
        <v>-1121682</v>
      </c>
      <c r="R77" s="117">
        <f>$J77-$K77</f>
        <v>-252198</v>
      </c>
      <c r="S77" s="118">
        <f>$L77-$M77</f>
        <v>-869484</v>
      </c>
      <c r="T77" s="53"/>
      <c r="U77" s="38">
        <f>$I83</f>
        <v>38046</v>
      </c>
      <c r="V77" s="39">
        <f>$I83</f>
        <v>38046</v>
      </c>
      <c r="W77" s="113">
        <f>X77+Y77</f>
        <v>-1102859</v>
      </c>
      <c r="X77" s="117">
        <f>$J83-$K83</f>
        <v>-232448</v>
      </c>
      <c r="Y77" s="118">
        <f>$L83-$M83</f>
        <v>-870411</v>
      </c>
    </row>
    <row r="78" spans="1:25" ht="12.75" customHeight="1">
      <c r="A78" s="38">
        <f>$I89</f>
        <v>38230</v>
      </c>
      <c r="B78" s="39">
        <f>$I89</f>
        <v>38230</v>
      </c>
      <c r="C78" s="119">
        <f>D78+E78</f>
        <v>-1163467</v>
      </c>
      <c r="D78" s="170">
        <f>$J89-$K89</f>
        <v>-249828</v>
      </c>
      <c r="E78" s="146">
        <f>$L89-$M89</f>
        <v>-913639</v>
      </c>
      <c r="F78" s="41"/>
      <c r="G78" s="41"/>
      <c r="H78" s="41"/>
      <c r="I78" s="185">
        <f aca="true" t="shared" si="21" ref="I78:I89">I20</f>
        <v>37894</v>
      </c>
      <c r="J78" s="180"/>
      <c r="K78" s="187">
        <v>249828</v>
      </c>
      <c r="L78" s="187"/>
      <c r="M78" s="183">
        <v>868615</v>
      </c>
      <c r="N78" s="69">
        <v>1433549.58</v>
      </c>
      <c r="O78" s="38">
        <f>$I89</f>
        <v>38230</v>
      </c>
      <c r="P78" s="39">
        <f>$I89</f>
        <v>38230</v>
      </c>
      <c r="Q78" s="114">
        <f>R78+S78</f>
        <v>-1163467</v>
      </c>
      <c r="R78" s="119">
        <f>$J89-$K89</f>
        <v>-249828</v>
      </c>
      <c r="S78" s="120">
        <f>$L89-$M89</f>
        <v>-913639</v>
      </c>
      <c r="T78" s="53"/>
      <c r="U78" s="38">
        <f>$I95</f>
        <v>0</v>
      </c>
      <c r="V78" s="39">
        <f>$I95</f>
        <v>0</v>
      </c>
      <c r="W78" s="114">
        <f>X78+Y78</f>
        <v>0</v>
      </c>
      <c r="X78" s="119">
        <f>$J95-$K95</f>
        <v>0</v>
      </c>
      <c r="Y78" s="120">
        <f>$L95-$M95</f>
        <v>0</v>
      </c>
    </row>
    <row r="79" spans="1:25" ht="12.75" customHeight="1">
      <c r="A79" s="53"/>
      <c r="B79" s="51"/>
      <c r="C79" s="121"/>
      <c r="D79" s="171"/>
      <c r="E79" s="147"/>
      <c r="F79" s="41"/>
      <c r="G79" s="41"/>
      <c r="H79" s="41"/>
      <c r="I79" s="185">
        <f t="shared" si="21"/>
        <v>37925</v>
      </c>
      <c r="J79" s="180"/>
      <c r="K79" s="187">
        <v>245088</v>
      </c>
      <c r="L79" s="187"/>
      <c r="M79" s="183">
        <v>899369</v>
      </c>
      <c r="N79" s="69">
        <v>1431969.58</v>
      </c>
      <c r="O79" s="53"/>
      <c r="P79" s="51"/>
      <c r="Q79" s="115"/>
      <c r="R79" s="122"/>
      <c r="S79" s="123"/>
      <c r="T79" s="53"/>
      <c r="U79" s="53"/>
      <c r="V79" s="51"/>
      <c r="W79" s="115"/>
      <c r="X79" s="122"/>
      <c r="Y79" s="123"/>
    </row>
    <row r="80" spans="1:25" ht="12.75" customHeight="1">
      <c r="A80" s="53" t="s">
        <v>6</v>
      </c>
      <c r="B80" s="51"/>
      <c r="C80" s="117">
        <f>C77+C78</f>
        <v>-2285149</v>
      </c>
      <c r="D80" s="149">
        <f>D77+D78</f>
        <v>-502026</v>
      </c>
      <c r="E80" s="145">
        <f>E77+E78</f>
        <v>-1783123</v>
      </c>
      <c r="F80" s="41"/>
      <c r="G80" s="41"/>
      <c r="H80" s="41"/>
      <c r="I80" s="185">
        <f t="shared" si="21"/>
        <v>37955</v>
      </c>
      <c r="J80" s="180"/>
      <c r="K80" s="187">
        <v>232448</v>
      </c>
      <c r="L80" s="187"/>
      <c r="M80" s="183">
        <v>900201</v>
      </c>
      <c r="N80" s="69">
        <v>1453130.38</v>
      </c>
      <c r="O80" s="53" t="s">
        <v>6</v>
      </c>
      <c r="P80" s="51"/>
      <c r="Q80" s="113">
        <f>Q77+Q78</f>
        <v>-2285149</v>
      </c>
      <c r="R80" s="46">
        <f>R77+R78</f>
        <v>-502026</v>
      </c>
      <c r="S80" s="118">
        <f>S77+S78</f>
        <v>-1783123</v>
      </c>
      <c r="T80" s="53"/>
      <c r="U80" s="53" t="s">
        <v>6</v>
      </c>
      <c r="V80" s="51"/>
      <c r="W80" s="113">
        <f>W77+W78</f>
        <v>-1102859</v>
      </c>
      <c r="X80" s="46">
        <f>X77+X78</f>
        <v>-232448</v>
      </c>
      <c r="Y80" s="118">
        <f>Y77+Y78</f>
        <v>-870411</v>
      </c>
    </row>
    <row r="81" spans="1:25" ht="12.75" customHeight="1">
      <c r="A81" s="53" t="s">
        <v>27</v>
      </c>
      <c r="B81" s="51"/>
      <c r="C81" s="124" t="s">
        <v>28</v>
      </c>
      <c r="D81" s="172" t="s">
        <v>28</v>
      </c>
      <c r="E81" s="148" t="s">
        <v>28</v>
      </c>
      <c r="F81" s="26"/>
      <c r="G81" s="26"/>
      <c r="H81" s="26"/>
      <c r="I81" s="185">
        <f t="shared" si="21"/>
        <v>37986</v>
      </c>
      <c r="J81" s="180"/>
      <c r="K81" s="187">
        <v>232448</v>
      </c>
      <c r="L81" s="187"/>
      <c r="M81" s="183">
        <v>917729</v>
      </c>
      <c r="N81" s="69">
        <v>1466858.38</v>
      </c>
      <c r="O81" s="53" t="s">
        <v>27</v>
      </c>
      <c r="P81" s="51"/>
      <c r="Q81" s="116" t="s">
        <v>28</v>
      </c>
      <c r="R81" s="125" t="s">
        <v>28</v>
      </c>
      <c r="S81" s="126" t="s">
        <v>28</v>
      </c>
      <c r="T81" s="53"/>
      <c r="U81" s="53" t="s">
        <v>27</v>
      </c>
      <c r="V81" s="51"/>
      <c r="W81" s="116" t="s">
        <v>28</v>
      </c>
      <c r="X81" s="125" t="s">
        <v>28</v>
      </c>
      <c r="Y81" s="126" t="s">
        <v>28</v>
      </c>
    </row>
    <row r="82" spans="1:25" ht="12.75" customHeight="1">
      <c r="A82" s="53" t="s">
        <v>29</v>
      </c>
      <c r="B82" s="51"/>
      <c r="C82" s="121">
        <f>C80/2</f>
        <v>-1142575</v>
      </c>
      <c r="D82" s="149">
        <f>D80/2</f>
        <v>-251013</v>
      </c>
      <c r="E82" s="145">
        <f>E80/2</f>
        <v>-891562</v>
      </c>
      <c r="F82" s="41"/>
      <c r="G82" s="41"/>
      <c r="H82" s="41"/>
      <c r="I82" s="185">
        <f t="shared" si="21"/>
        <v>38017</v>
      </c>
      <c r="J82" s="180"/>
      <c r="K82" s="187">
        <v>232448</v>
      </c>
      <c r="L82" s="187"/>
      <c r="M82" s="183">
        <v>870011</v>
      </c>
      <c r="N82" s="69">
        <v>1398422.38</v>
      </c>
      <c r="O82" s="53" t="s">
        <v>29</v>
      </c>
      <c r="P82" s="51"/>
      <c r="Q82" s="115">
        <f>Q80/2</f>
        <v>-1142575</v>
      </c>
      <c r="R82" s="54">
        <f>R80/2</f>
        <v>-251013</v>
      </c>
      <c r="S82" s="54">
        <f>S80/2</f>
        <v>-891562</v>
      </c>
      <c r="T82" s="53"/>
      <c r="U82" s="53" t="s">
        <v>29</v>
      </c>
      <c r="V82" s="51"/>
      <c r="W82" s="115">
        <f>W80/2</f>
        <v>-551430</v>
      </c>
      <c r="X82" s="54">
        <f>X80/2</f>
        <v>-116224</v>
      </c>
      <c r="Y82" s="54">
        <f>Y80/2</f>
        <v>-435206</v>
      </c>
    </row>
    <row r="83" spans="1:25" ht="12.75" customHeight="1">
      <c r="A83" s="38">
        <f aca="true" t="shared" si="22" ref="A83:B93">$I78</f>
        <v>37894</v>
      </c>
      <c r="B83" s="39">
        <f t="shared" si="22"/>
        <v>37894</v>
      </c>
      <c r="C83" s="117">
        <f aca="true" t="shared" si="23" ref="C83:C93">D83+E83</f>
        <v>-1118443</v>
      </c>
      <c r="D83" s="149">
        <f>$J78-$K78</f>
        <v>-249828</v>
      </c>
      <c r="E83" s="145">
        <f aca="true" t="shared" si="24" ref="E83:E93">$L78-$M78</f>
        <v>-868615</v>
      </c>
      <c r="F83" s="41"/>
      <c r="G83" s="41"/>
      <c r="H83" s="41"/>
      <c r="I83" s="185">
        <f t="shared" si="21"/>
        <v>38046</v>
      </c>
      <c r="J83" s="180"/>
      <c r="K83" s="187">
        <v>232448</v>
      </c>
      <c r="L83" s="187"/>
      <c r="M83" s="183">
        <v>870411</v>
      </c>
      <c r="N83" s="69">
        <v>1344337.38</v>
      </c>
      <c r="O83" s="38">
        <f aca="true" t="shared" si="25" ref="O83:P93">$I78</f>
        <v>37894</v>
      </c>
      <c r="P83" s="39">
        <f t="shared" si="25"/>
        <v>37894</v>
      </c>
      <c r="Q83" s="113">
        <f>R83+S83</f>
        <v>-1118443</v>
      </c>
      <c r="R83" s="46">
        <f>$J78-$K78</f>
        <v>-249828</v>
      </c>
      <c r="S83" s="46">
        <f aca="true" t="shared" si="26" ref="S83:S93">$L78-$M78</f>
        <v>-868615</v>
      </c>
      <c r="T83" s="53"/>
      <c r="U83" s="38">
        <f aca="true" t="shared" si="27" ref="U83:U93">$I84</f>
        <v>38077</v>
      </c>
      <c r="V83" s="39">
        <f aca="true" t="shared" si="28" ref="V83:V93">$I84</f>
        <v>38077</v>
      </c>
      <c r="W83" s="113">
        <f aca="true" t="shared" si="29" ref="W83:W93">X83+Y83</f>
        <v>-1103950</v>
      </c>
      <c r="X83" s="46">
        <f aca="true" t="shared" si="30" ref="X83:X93">$J84-$K84</f>
        <v>-232448</v>
      </c>
      <c r="Y83" s="46">
        <f aca="true" t="shared" si="31" ref="Y83:Y93">$L84-$M84</f>
        <v>-871502</v>
      </c>
    </row>
    <row r="84" spans="1:25" ht="12.75" customHeight="1">
      <c r="A84" s="38">
        <f t="shared" si="22"/>
        <v>37925</v>
      </c>
      <c r="B84" s="39">
        <f t="shared" si="22"/>
        <v>37925</v>
      </c>
      <c r="C84" s="117">
        <f t="shared" si="23"/>
        <v>-1144457</v>
      </c>
      <c r="D84" s="149">
        <f>$J79-$K79</f>
        <v>-245088</v>
      </c>
      <c r="E84" s="145">
        <f t="shared" si="24"/>
        <v>-899369</v>
      </c>
      <c r="F84" s="41"/>
      <c r="G84" s="41"/>
      <c r="H84" s="41"/>
      <c r="I84" s="185">
        <f t="shared" si="21"/>
        <v>38077</v>
      </c>
      <c r="J84" s="186"/>
      <c r="K84" s="187">
        <v>232448</v>
      </c>
      <c r="L84" s="187"/>
      <c r="M84" s="183">
        <v>871502</v>
      </c>
      <c r="N84" s="69">
        <v>1333537.38</v>
      </c>
      <c r="O84" s="38">
        <f t="shared" si="25"/>
        <v>37925</v>
      </c>
      <c r="P84" s="39">
        <f t="shared" si="25"/>
        <v>37925</v>
      </c>
      <c r="Q84" s="113">
        <f aca="true" t="shared" si="32" ref="Q84:Q93">R84+S84</f>
        <v>-1144457</v>
      </c>
      <c r="R84" s="46">
        <f aca="true" t="shared" si="33" ref="R84:R93">$J79-$K79</f>
        <v>-245088</v>
      </c>
      <c r="S84" s="46">
        <f t="shared" si="26"/>
        <v>-899369</v>
      </c>
      <c r="T84" s="53"/>
      <c r="U84" s="38">
        <f t="shared" si="27"/>
        <v>38107</v>
      </c>
      <c r="V84" s="39">
        <f t="shared" si="28"/>
        <v>38107</v>
      </c>
      <c r="W84" s="113">
        <f t="shared" si="29"/>
        <v>-1101292</v>
      </c>
      <c r="X84" s="46">
        <f t="shared" si="30"/>
        <v>-232448</v>
      </c>
      <c r="Y84" s="46">
        <f t="shared" si="31"/>
        <v>-868844</v>
      </c>
    </row>
    <row r="85" spans="1:25" ht="12.75" customHeight="1">
      <c r="A85" s="38">
        <f t="shared" si="22"/>
        <v>37955</v>
      </c>
      <c r="B85" s="39">
        <f t="shared" si="22"/>
        <v>37955</v>
      </c>
      <c r="C85" s="117">
        <f t="shared" si="23"/>
        <v>-1132649</v>
      </c>
      <c r="D85" s="149">
        <f>$J80-$K80</f>
        <v>-232448</v>
      </c>
      <c r="E85" s="145">
        <f t="shared" si="24"/>
        <v>-900201</v>
      </c>
      <c r="F85" s="41"/>
      <c r="G85" s="41"/>
      <c r="H85" s="41"/>
      <c r="I85" s="185">
        <f t="shared" si="21"/>
        <v>38107</v>
      </c>
      <c r="J85" s="186"/>
      <c r="K85" s="187">
        <v>232448</v>
      </c>
      <c r="L85" s="187"/>
      <c r="M85" s="183">
        <v>868844</v>
      </c>
      <c r="N85" s="69">
        <v>1322847.38</v>
      </c>
      <c r="O85" s="38">
        <f t="shared" si="25"/>
        <v>37955</v>
      </c>
      <c r="P85" s="39">
        <f t="shared" si="25"/>
        <v>37955</v>
      </c>
      <c r="Q85" s="113">
        <f t="shared" si="32"/>
        <v>-1132649</v>
      </c>
      <c r="R85" s="46">
        <f t="shared" si="33"/>
        <v>-232448</v>
      </c>
      <c r="S85" s="46">
        <f t="shared" si="26"/>
        <v>-900201</v>
      </c>
      <c r="T85" s="53"/>
      <c r="U85" s="38">
        <f t="shared" si="27"/>
        <v>38138</v>
      </c>
      <c r="V85" s="39">
        <f t="shared" si="28"/>
        <v>38138</v>
      </c>
      <c r="W85" s="113">
        <f t="shared" si="29"/>
        <v>-1090944</v>
      </c>
      <c r="X85" s="46">
        <f t="shared" si="30"/>
        <v>-214278</v>
      </c>
      <c r="Y85" s="46">
        <f t="shared" si="31"/>
        <v>-876666</v>
      </c>
    </row>
    <row r="86" spans="1:25" ht="12.75" customHeight="1">
      <c r="A86" s="38">
        <f t="shared" si="22"/>
        <v>37986</v>
      </c>
      <c r="B86" s="39">
        <f t="shared" si="22"/>
        <v>37986</v>
      </c>
      <c r="C86" s="117">
        <f t="shared" si="23"/>
        <v>-1150177</v>
      </c>
      <c r="D86" s="149">
        <f aca="true" t="shared" si="34" ref="D86:D93">$J81-$K81</f>
        <v>-232448</v>
      </c>
      <c r="E86" s="145">
        <f t="shared" si="24"/>
        <v>-917729</v>
      </c>
      <c r="F86" s="41"/>
      <c r="G86" s="41"/>
      <c r="H86" s="41"/>
      <c r="I86" s="185">
        <f t="shared" si="21"/>
        <v>38138</v>
      </c>
      <c r="J86" s="186"/>
      <c r="K86" s="187">
        <v>214278</v>
      </c>
      <c r="L86" s="187"/>
      <c r="M86" s="183">
        <v>876666</v>
      </c>
      <c r="N86" s="69">
        <v>1334838.38</v>
      </c>
      <c r="O86" s="38">
        <f t="shared" si="25"/>
        <v>37986</v>
      </c>
      <c r="P86" s="39">
        <f t="shared" si="25"/>
        <v>37986</v>
      </c>
      <c r="Q86" s="113">
        <f t="shared" si="32"/>
        <v>-1150177</v>
      </c>
      <c r="R86" s="46">
        <f t="shared" si="33"/>
        <v>-232448</v>
      </c>
      <c r="S86" s="46">
        <f t="shared" si="26"/>
        <v>-917729</v>
      </c>
      <c r="T86" s="53"/>
      <c r="U86" s="38">
        <f t="shared" si="27"/>
        <v>38168</v>
      </c>
      <c r="V86" s="39">
        <f t="shared" si="28"/>
        <v>38168</v>
      </c>
      <c r="W86" s="113">
        <f t="shared" si="29"/>
        <v>-1087705</v>
      </c>
      <c r="X86" s="46">
        <f t="shared" si="30"/>
        <v>-211908</v>
      </c>
      <c r="Y86" s="46">
        <f t="shared" si="31"/>
        <v>-875797</v>
      </c>
    </row>
    <row r="87" spans="1:25" ht="12.75" customHeight="1">
      <c r="A87" s="38">
        <f t="shared" si="22"/>
        <v>38017</v>
      </c>
      <c r="B87" s="39">
        <f t="shared" si="22"/>
        <v>38017</v>
      </c>
      <c r="C87" s="117">
        <f t="shared" si="23"/>
        <v>-1102459</v>
      </c>
      <c r="D87" s="149">
        <f t="shared" si="34"/>
        <v>-232448</v>
      </c>
      <c r="E87" s="145">
        <f t="shared" si="24"/>
        <v>-870011</v>
      </c>
      <c r="F87" s="41"/>
      <c r="G87" s="41"/>
      <c r="H87" s="41"/>
      <c r="I87" s="185">
        <f t="shared" si="21"/>
        <v>38168</v>
      </c>
      <c r="J87" s="186"/>
      <c r="K87" s="187">
        <v>211908</v>
      </c>
      <c r="L87" s="187"/>
      <c r="M87" s="183">
        <v>875797</v>
      </c>
      <c r="N87" s="69">
        <v>1396161.38</v>
      </c>
      <c r="O87" s="38">
        <f t="shared" si="25"/>
        <v>38017</v>
      </c>
      <c r="P87" s="39">
        <f t="shared" si="25"/>
        <v>38017</v>
      </c>
      <c r="Q87" s="113">
        <f t="shared" si="32"/>
        <v>-1102459</v>
      </c>
      <c r="R87" s="46">
        <f t="shared" si="33"/>
        <v>-232448</v>
      </c>
      <c r="S87" s="46">
        <f t="shared" si="26"/>
        <v>-870011</v>
      </c>
      <c r="T87" s="53"/>
      <c r="U87" s="38">
        <f t="shared" si="27"/>
        <v>38199</v>
      </c>
      <c r="V87" s="39">
        <f t="shared" si="28"/>
        <v>38199</v>
      </c>
      <c r="W87" s="113">
        <f t="shared" si="29"/>
        <v>-1123967</v>
      </c>
      <c r="X87" s="46">
        <f t="shared" si="30"/>
        <v>-210328</v>
      </c>
      <c r="Y87" s="46">
        <f t="shared" si="31"/>
        <v>-913639</v>
      </c>
    </row>
    <row r="88" spans="1:25" ht="12.75" customHeight="1">
      <c r="A88" s="38">
        <f t="shared" si="22"/>
        <v>38046</v>
      </c>
      <c r="B88" s="39">
        <f t="shared" si="22"/>
        <v>38046</v>
      </c>
      <c r="C88" s="117">
        <f t="shared" si="23"/>
        <v>-1102859</v>
      </c>
      <c r="D88" s="149">
        <f t="shared" si="34"/>
        <v>-232448</v>
      </c>
      <c r="E88" s="145">
        <f t="shared" si="24"/>
        <v>-870411</v>
      </c>
      <c r="F88" s="41"/>
      <c r="G88" s="41"/>
      <c r="H88" s="41"/>
      <c r="I88" s="185">
        <f t="shared" si="21"/>
        <v>38199</v>
      </c>
      <c r="J88" s="186"/>
      <c r="K88" s="187">
        <v>210328</v>
      </c>
      <c r="L88" s="187"/>
      <c r="M88" s="183">
        <v>913639</v>
      </c>
      <c r="N88" s="69">
        <v>1420605.98</v>
      </c>
      <c r="O88" s="38">
        <f t="shared" si="25"/>
        <v>38046</v>
      </c>
      <c r="P88" s="39">
        <f t="shared" si="25"/>
        <v>38046</v>
      </c>
      <c r="Q88" s="113">
        <f t="shared" si="32"/>
        <v>-1102859</v>
      </c>
      <c r="R88" s="46">
        <f t="shared" si="33"/>
        <v>-232448</v>
      </c>
      <c r="S88" s="46">
        <f t="shared" si="26"/>
        <v>-870411</v>
      </c>
      <c r="T88" s="53"/>
      <c r="U88" s="38">
        <f t="shared" si="27"/>
        <v>38230</v>
      </c>
      <c r="V88" s="39">
        <f t="shared" si="28"/>
        <v>38230</v>
      </c>
      <c r="W88" s="113">
        <f t="shared" si="29"/>
        <v>-1163467</v>
      </c>
      <c r="X88" s="46">
        <f t="shared" si="30"/>
        <v>-249828</v>
      </c>
      <c r="Y88" s="46">
        <f t="shared" si="31"/>
        <v>-913639</v>
      </c>
    </row>
    <row r="89" spans="1:25" ht="12.75" customHeight="1">
      <c r="A89" s="38">
        <f t="shared" si="22"/>
        <v>38077</v>
      </c>
      <c r="B89" s="39">
        <f t="shared" si="22"/>
        <v>38077</v>
      </c>
      <c r="C89" s="117">
        <f t="shared" si="23"/>
        <v>-1103950</v>
      </c>
      <c r="D89" s="149">
        <f t="shared" si="34"/>
        <v>-232448</v>
      </c>
      <c r="E89" s="145">
        <f t="shared" si="24"/>
        <v>-871502</v>
      </c>
      <c r="F89" s="41"/>
      <c r="G89" s="41"/>
      <c r="H89" s="41"/>
      <c r="I89" s="185">
        <f t="shared" si="21"/>
        <v>38230</v>
      </c>
      <c r="J89" s="186"/>
      <c r="K89" s="187">
        <v>249828</v>
      </c>
      <c r="L89" s="187"/>
      <c r="M89" s="183">
        <v>913639</v>
      </c>
      <c r="N89" s="69">
        <v>1393514.98</v>
      </c>
      <c r="O89" s="38">
        <f t="shared" si="25"/>
        <v>38077</v>
      </c>
      <c r="P89" s="39">
        <f t="shared" si="25"/>
        <v>38077</v>
      </c>
      <c r="Q89" s="113">
        <f t="shared" si="32"/>
        <v>-1103950</v>
      </c>
      <c r="R89" s="46">
        <f t="shared" si="33"/>
        <v>-232448</v>
      </c>
      <c r="S89" s="46">
        <f t="shared" si="26"/>
        <v>-871502</v>
      </c>
      <c r="T89" s="53"/>
      <c r="U89" s="38">
        <f t="shared" si="27"/>
        <v>0</v>
      </c>
      <c r="V89" s="39">
        <f t="shared" si="28"/>
        <v>0</v>
      </c>
      <c r="W89" s="113">
        <f t="shared" si="29"/>
        <v>0</v>
      </c>
      <c r="X89" s="46">
        <f t="shared" si="30"/>
        <v>0</v>
      </c>
      <c r="Y89" s="46">
        <f t="shared" si="31"/>
        <v>0</v>
      </c>
    </row>
    <row r="90" spans="1:25" ht="12.75" customHeight="1">
      <c r="A90" s="38">
        <f t="shared" si="22"/>
        <v>38107</v>
      </c>
      <c r="B90" s="39">
        <f t="shared" si="22"/>
        <v>38107</v>
      </c>
      <c r="C90" s="117">
        <f t="shared" si="23"/>
        <v>-1101292</v>
      </c>
      <c r="D90" s="149">
        <f t="shared" si="34"/>
        <v>-232448</v>
      </c>
      <c r="E90" s="145">
        <f t="shared" si="24"/>
        <v>-868844</v>
      </c>
      <c r="F90" s="41"/>
      <c r="G90" s="41"/>
      <c r="H90" s="41"/>
      <c r="I90" s="67"/>
      <c r="J90" s="44"/>
      <c r="K90" s="127"/>
      <c r="L90" s="127"/>
      <c r="M90" s="127"/>
      <c r="O90" s="38">
        <f t="shared" si="25"/>
        <v>38107</v>
      </c>
      <c r="P90" s="39">
        <f t="shared" si="25"/>
        <v>38107</v>
      </c>
      <c r="Q90" s="113">
        <f t="shared" si="32"/>
        <v>-1101292</v>
      </c>
      <c r="R90" s="46">
        <f t="shared" si="33"/>
        <v>-232448</v>
      </c>
      <c r="S90" s="46">
        <f t="shared" si="26"/>
        <v>-868844</v>
      </c>
      <c r="T90" s="53"/>
      <c r="U90" s="38">
        <f t="shared" si="27"/>
        <v>0</v>
      </c>
      <c r="V90" s="39">
        <f t="shared" si="28"/>
        <v>0</v>
      </c>
      <c r="W90" s="113">
        <f t="shared" si="29"/>
        <v>0</v>
      </c>
      <c r="X90" s="46">
        <f t="shared" si="30"/>
        <v>0</v>
      </c>
      <c r="Y90" s="46">
        <f t="shared" si="31"/>
        <v>0</v>
      </c>
    </row>
    <row r="91" spans="1:25" ht="12.75" customHeight="1">
      <c r="A91" s="38">
        <f t="shared" si="22"/>
        <v>38138</v>
      </c>
      <c r="B91" s="39">
        <f t="shared" si="22"/>
        <v>38138</v>
      </c>
      <c r="C91" s="117">
        <f t="shared" si="23"/>
        <v>-1090944</v>
      </c>
      <c r="D91" s="149">
        <f t="shared" si="34"/>
        <v>-214278</v>
      </c>
      <c r="E91" s="145">
        <f t="shared" si="24"/>
        <v>-876666</v>
      </c>
      <c r="F91" s="41"/>
      <c r="G91" s="41"/>
      <c r="H91" s="41"/>
      <c r="I91" s="67"/>
      <c r="J91" s="44"/>
      <c r="K91" s="130"/>
      <c r="L91" s="128"/>
      <c r="M91" s="127"/>
      <c r="O91" s="38">
        <f t="shared" si="25"/>
        <v>38138</v>
      </c>
      <c r="P91" s="39">
        <f t="shared" si="25"/>
        <v>38138</v>
      </c>
      <c r="Q91" s="113">
        <f t="shared" si="32"/>
        <v>-1090944</v>
      </c>
      <c r="R91" s="46">
        <f t="shared" si="33"/>
        <v>-214278</v>
      </c>
      <c r="S91" s="46">
        <f t="shared" si="26"/>
        <v>-876666</v>
      </c>
      <c r="T91" s="53"/>
      <c r="U91" s="38">
        <f t="shared" si="27"/>
        <v>0</v>
      </c>
      <c r="V91" s="39">
        <f t="shared" si="28"/>
        <v>0</v>
      </c>
      <c r="W91" s="113">
        <f t="shared" si="29"/>
        <v>0</v>
      </c>
      <c r="X91" s="46">
        <f t="shared" si="30"/>
        <v>0</v>
      </c>
      <c r="Y91" s="46">
        <f t="shared" si="31"/>
        <v>0</v>
      </c>
    </row>
    <row r="92" spans="1:25" ht="12.75" customHeight="1">
      <c r="A92" s="38">
        <f t="shared" si="22"/>
        <v>38168</v>
      </c>
      <c r="B92" s="39">
        <f t="shared" si="22"/>
        <v>38168</v>
      </c>
      <c r="C92" s="117">
        <f t="shared" si="23"/>
        <v>-1087705</v>
      </c>
      <c r="D92" s="149">
        <f t="shared" si="34"/>
        <v>-211908</v>
      </c>
      <c r="E92" s="145">
        <f t="shared" si="24"/>
        <v>-875797</v>
      </c>
      <c r="F92" s="41"/>
      <c r="G92" s="41"/>
      <c r="H92" s="41"/>
      <c r="I92" s="67"/>
      <c r="J92" s="44"/>
      <c r="K92" s="130"/>
      <c r="L92" s="128"/>
      <c r="M92" s="127"/>
      <c r="O92" s="38">
        <f t="shared" si="25"/>
        <v>38168</v>
      </c>
      <c r="P92" s="39">
        <f t="shared" si="25"/>
        <v>38168</v>
      </c>
      <c r="Q92" s="113">
        <f t="shared" si="32"/>
        <v>-1087705</v>
      </c>
      <c r="R92" s="46">
        <f t="shared" si="33"/>
        <v>-211908</v>
      </c>
      <c r="S92" s="46">
        <f t="shared" si="26"/>
        <v>-875797</v>
      </c>
      <c r="T92" s="53"/>
      <c r="U92" s="38">
        <f t="shared" si="27"/>
        <v>0</v>
      </c>
      <c r="V92" s="39">
        <f t="shared" si="28"/>
        <v>0</v>
      </c>
      <c r="W92" s="113">
        <f t="shared" si="29"/>
        <v>0</v>
      </c>
      <c r="X92" s="46">
        <f t="shared" si="30"/>
        <v>0</v>
      </c>
      <c r="Y92" s="46">
        <f t="shared" si="31"/>
        <v>0</v>
      </c>
    </row>
    <row r="93" spans="1:25" ht="12.75" customHeight="1">
      <c r="A93" s="38">
        <f t="shared" si="22"/>
        <v>38199</v>
      </c>
      <c r="B93" s="39">
        <f t="shared" si="22"/>
        <v>38199</v>
      </c>
      <c r="C93" s="117">
        <f t="shared" si="23"/>
        <v>-1123967</v>
      </c>
      <c r="D93" s="149">
        <f t="shared" si="34"/>
        <v>-210328</v>
      </c>
      <c r="E93" s="145">
        <f t="shared" si="24"/>
        <v>-913639</v>
      </c>
      <c r="F93" s="41"/>
      <c r="G93" s="41"/>
      <c r="H93" s="41"/>
      <c r="I93" s="67"/>
      <c r="J93" s="44"/>
      <c r="K93" s="130"/>
      <c r="L93" s="128"/>
      <c r="M93" s="127"/>
      <c r="O93" s="38">
        <f t="shared" si="25"/>
        <v>38199</v>
      </c>
      <c r="P93" s="39">
        <f t="shared" si="25"/>
        <v>38199</v>
      </c>
      <c r="Q93" s="113">
        <f t="shared" si="32"/>
        <v>-1123967</v>
      </c>
      <c r="R93" s="46">
        <f t="shared" si="33"/>
        <v>-210328</v>
      </c>
      <c r="S93" s="46">
        <f t="shared" si="26"/>
        <v>-913639</v>
      </c>
      <c r="T93" s="53"/>
      <c r="U93" s="38">
        <f t="shared" si="27"/>
        <v>0</v>
      </c>
      <c r="V93" s="39">
        <f t="shared" si="28"/>
        <v>0</v>
      </c>
      <c r="W93" s="113">
        <f t="shared" si="29"/>
        <v>0</v>
      </c>
      <c r="X93" s="46">
        <f t="shared" si="30"/>
        <v>0</v>
      </c>
      <c r="Y93" s="46">
        <f t="shared" si="31"/>
        <v>0</v>
      </c>
    </row>
    <row r="94" spans="2:25" ht="12.75" customHeight="1">
      <c r="B94" s="15"/>
      <c r="C94" s="47"/>
      <c r="D94" s="150"/>
      <c r="E94" s="151"/>
      <c r="F94" s="41"/>
      <c r="G94" s="41"/>
      <c r="H94" s="41"/>
      <c r="I94" s="67"/>
      <c r="J94" s="44"/>
      <c r="K94" s="130"/>
      <c r="L94" s="128"/>
      <c r="M94" s="127"/>
      <c r="P94" s="15"/>
      <c r="Q94" s="60"/>
      <c r="R94" s="47"/>
      <c r="S94" s="48"/>
      <c r="V94" s="15"/>
      <c r="W94" s="60"/>
      <c r="X94" s="47"/>
      <c r="Y94" s="48"/>
    </row>
    <row r="95" spans="1:13" ht="12.75" customHeight="1">
      <c r="A95" s="9" t="s">
        <v>6</v>
      </c>
      <c r="B95" s="15"/>
      <c r="C95" s="32">
        <f>SUM(C82:C94)</f>
        <v>-13401477</v>
      </c>
      <c r="D95" s="152">
        <f>SUM(D82:D94)</f>
        <v>-2777131</v>
      </c>
      <c r="E95" s="153">
        <f>SUM(E82:E94)</f>
        <v>-10624346</v>
      </c>
      <c r="F95" s="41"/>
      <c r="G95" s="41"/>
      <c r="H95" s="41"/>
      <c r="I95" s="67"/>
      <c r="J95" s="44"/>
      <c r="K95" s="130"/>
      <c r="L95" s="128"/>
      <c r="M95" s="127"/>
    </row>
    <row r="96" spans="1:13" ht="12.75" customHeight="1">
      <c r="A96" s="9" t="s">
        <v>30</v>
      </c>
      <c r="B96" s="15"/>
      <c r="C96" s="55" t="s">
        <v>31</v>
      </c>
      <c r="D96" s="154" t="s">
        <v>31</v>
      </c>
      <c r="E96" s="155" t="s">
        <v>31</v>
      </c>
      <c r="F96" s="26"/>
      <c r="G96" s="26"/>
      <c r="H96" s="26"/>
      <c r="I96" s="26"/>
      <c r="K96" s="129"/>
      <c r="L96" s="129"/>
      <c r="M96" s="127"/>
    </row>
    <row r="97" spans="2:13" ht="12.75" customHeight="1">
      <c r="B97" s="15"/>
      <c r="C97" s="32"/>
      <c r="D97" s="152"/>
      <c r="E97" s="153"/>
      <c r="F97" s="41"/>
      <c r="G97" s="41"/>
      <c r="H97" s="41"/>
      <c r="I97" s="41"/>
      <c r="K97" s="129"/>
      <c r="L97" s="129"/>
      <c r="M97" s="127"/>
    </row>
    <row r="98" spans="1:13" ht="12.75" customHeight="1" thickBot="1">
      <c r="A98" s="9" t="s">
        <v>33</v>
      </c>
      <c r="B98" s="15"/>
      <c r="C98" s="47">
        <f>C95/12</f>
        <v>-1116790</v>
      </c>
      <c r="D98" s="156">
        <f>D95/12</f>
        <v>-231428</v>
      </c>
      <c r="E98" s="157">
        <f>E95/12</f>
        <v>-885362</v>
      </c>
      <c r="F98" s="41"/>
      <c r="G98" s="41"/>
      <c r="H98" s="41"/>
      <c r="I98" s="41"/>
      <c r="K98" s="129"/>
      <c r="L98" s="129"/>
      <c r="M98" s="127"/>
    </row>
    <row r="99" spans="2:13" ht="12.75" customHeight="1">
      <c r="B99" s="70"/>
      <c r="D99" s="41"/>
      <c r="H99" s="41"/>
      <c r="I99" s="41"/>
      <c r="K99" s="129"/>
      <c r="L99" s="129"/>
      <c r="M99" s="127"/>
    </row>
    <row r="100" spans="11:13" ht="12.75">
      <c r="K100" s="129"/>
      <c r="L100" s="129"/>
      <c r="M100" s="127"/>
    </row>
    <row r="101" spans="2:13" ht="12.75" hidden="1">
      <c r="B101" s="15"/>
      <c r="C101" s="16" t="s">
        <v>6</v>
      </c>
      <c r="D101" s="17" t="s">
        <v>2</v>
      </c>
      <c r="E101" s="18"/>
      <c r="F101" s="17" t="s">
        <v>3</v>
      </c>
      <c r="G101" s="19"/>
      <c r="H101" s="20"/>
      <c r="I101" s="20"/>
      <c r="K101" s="129"/>
      <c r="L101" s="129"/>
      <c r="M101" s="127"/>
    </row>
    <row r="102" spans="1:13" ht="12.75" hidden="1">
      <c r="A102" s="65"/>
      <c r="B102" s="15"/>
      <c r="C102" s="22" t="s">
        <v>34</v>
      </c>
      <c r="D102" s="23"/>
      <c r="E102" s="23"/>
      <c r="F102" s="23"/>
      <c r="G102" s="23"/>
      <c r="H102" s="26"/>
      <c r="I102" s="26"/>
      <c r="K102" s="129"/>
      <c r="L102" s="129"/>
      <c r="M102" s="127"/>
    </row>
    <row r="103" spans="1:9" ht="12.75" hidden="1">
      <c r="A103" s="65"/>
      <c r="B103" s="15"/>
      <c r="C103" s="25" t="s">
        <v>35</v>
      </c>
      <c r="D103" s="25" t="s">
        <v>21</v>
      </c>
      <c r="E103" s="25" t="s">
        <v>8</v>
      </c>
      <c r="F103" s="25" t="s">
        <v>21</v>
      </c>
      <c r="G103" s="25" t="s">
        <v>8</v>
      </c>
      <c r="H103" s="26"/>
      <c r="I103" s="26"/>
    </row>
    <row r="104" spans="1:24" ht="12.75" hidden="1">
      <c r="A104" s="27" t="s">
        <v>22</v>
      </c>
      <c r="B104" s="15"/>
      <c r="C104" s="28">
        <v>252.31</v>
      </c>
      <c r="D104" s="28" t="s">
        <v>36</v>
      </c>
      <c r="E104" s="28" t="s">
        <v>37</v>
      </c>
      <c r="F104" s="28"/>
      <c r="G104" s="28"/>
      <c r="H104" s="29"/>
      <c r="J104" s="66" t="str">
        <f>"Account "&amp;TEXT(D104,"000.00")</f>
        <v>Account 252.31-028</v>
      </c>
      <c r="K104" s="8"/>
      <c r="L104" s="66" t="str">
        <f>"Account "&amp;TEXT(E104,"000.00")</f>
        <v>Account 252.31-038</v>
      </c>
      <c r="M104" s="8"/>
      <c r="O104" s="4" t="s">
        <v>23</v>
      </c>
      <c r="P104" s="6"/>
      <c r="Q104" s="6"/>
      <c r="R104" s="6"/>
      <c r="S104" s="6"/>
      <c r="U104" s="4" t="s">
        <v>24</v>
      </c>
      <c r="V104" s="6"/>
      <c r="W104" s="6"/>
      <c r="X104" s="6"/>
    </row>
    <row r="105" spans="1:25" ht="12.75" hidden="1">
      <c r="A105" s="30"/>
      <c r="B105" s="15"/>
      <c r="C105" s="31"/>
      <c r="D105" s="32"/>
      <c r="E105" s="52"/>
      <c r="F105" s="34"/>
      <c r="G105" s="35"/>
      <c r="H105" s="14"/>
      <c r="I105" s="30"/>
      <c r="J105" s="36" t="s">
        <v>25</v>
      </c>
      <c r="K105" s="36" t="s">
        <v>26</v>
      </c>
      <c r="L105" s="36" t="s">
        <v>25</v>
      </c>
      <c r="M105" s="36" t="s">
        <v>26</v>
      </c>
      <c r="O105" s="30"/>
      <c r="P105" s="15"/>
      <c r="Q105" s="31"/>
      <c r="R105" s="32"/>
      <c r="S105" s="52"/>
      <c r="U105" s="30"/>
      <c r="V105" s="15"/>
      <c r="W105" s="31"/>
      <c r="X105" s="32"/>
      <c r="Y105" s="52"/>
    </row>
    <row r="106" spans="1:25" ht="12.75" hidden="1">
      <c r="A106" s="38">
        <f>$I106</f>
        <v>37864</v>
      </c>
      <c r="B106" s="39">
        <f>$I106</f>
        <v>37864</v>
      </c>
      <c r="C106" s="113">
        <f>D106+E106</f>
        <v>0</v>
      </c>
      <c r="D106" s="117">
        <f>$J106-$K106</f>
        <v>0</v>
      </c>
      <c r="E106" s="118">
        <f>$L106-$M106</f>
        <v>0</v>
      </c>
      <c r="F106" s="40"/>
      <c r="G106" s="42"/>
      <c r="H106" s="41"/>
      <c r="I106" s="67">
        <f aca="true" t="shared" si="35" ref="I106:I124">I77</f>
        <v>37864</v>
      </c>
      <c r="J106" s="68"/>
      <c r="K106" s="68">
        <v>0</v>
      </c>
      <c r="L106" s="68"/>
      <c r="M106" s="68">
        <v>0</v>
      </c>
      <c r="O106" s="38">
        <f>$I106</f>
        <v>37864</v>
      </c>
      <c r="P106" s="39">
        <f>$I106</f>
        <v>37864</v>
      </c>
      <c r="Q106" s="113">
        <f>R106+S106</f>
        <v>0</v>
      </c>
      <c r="R106" s="117">
        <f>$J106-$K106</f>
        <v>0</v>
      </c>
      <c r="S106" s="118">
        <f>$L106-$M106</f>
        <v>0</v>
      </c>
      <c r="T106" s="53"/>
      <c r="U106" s="38">
        <f>$I112</f>
        <v>38046</v>
      </c>
      <c r="V106" s="39">
        <f>$I112</f>
        <v>38046</v>
      </c>
      <c r="W106" s="113">
        <f>X106+Y106</f>
        <v>0</v>
      </c>
      <c r="X106" s="117">
        <f>$J112-$K112</f>
        <v>0</v>
      </c>
      <c r="Y106" s="118">
        <f>$L112-$M112</f>
        <v>0</v>
      </c>
    </row>
    <row r="107" spans="1:25" ht="12.75" hidden="1">
      <c r="A107" s="38">
        <f>$I118</f>
        <v>38230</v>
      </c>
      <c r="B107" s="39">
        <f>$I118</f>
        <v>38230</v>
      </c>
      <c r="C107" s="114">
        <f>D107+E107</f>
        <v>0</v>
      </c>
      <c r="D107" s="119">
        <f>$J118-$K118</f>
        <v>0</v>
      </c>
      <c r="E107" s="120">
        <f>$L118-$M118</f>
        <v>0</v>
      </c>
      <c r="F107" s="47"/>
      <c r="G107" s="49"/>
      <c r="H107" s="41"/>
      <c r="I107" s="67">
        <f t="shared" si="35"/>
        <v>37894</v>
      </c>
      <c r="J107" s="44"/>
      <c r="K107" s="68">
        <v>0</v>
      </c>
      <c r="L107" s="68"/>
      <c r="M107" s="68">
        <v>0</v>
      </c>
      <c r="N107" s="69">
        <v>1433549.58</v>
      </c>
      <c r="O107" s="38">
        <f>$I118</f>
        <v>38230</v>
      </c>
      <c r="P107" s="39">
        <f>$I118</f>
        <v>38230</v>
      </c>
      <c r="Q107" s="114">
        <f>R107+S107</f>
        <v>0</v>
      </c>
      <c r="R107" s="119">
        <f>$J118-$K118</f>
        <v>0</v>
      </c>
      <c r="S107" s="120">
        <f>$L118-$M118</f>
        <v>0</v>
      </c>
      <c r="T107" s="53"/>
      <c r="U107" s="38">
        <f>$I124</f>
        <v>0</v>
      </c>
      <c r="V107" s="39">
        <f>$I124</f>
        <v>0</v>
      </c>
      <c r="W107" s="114">
        <f>X107+Y107</f>
        <v>0</v>
      </c>
      <c r="X107" s="119">
        <f>$J124-$K124</f>
        <v>0</v>
      </c>
      <c r="Y107" s="120">
        <f>$L124-$M124</f>
        <v>0</v>
      </c>
    </row>
    <row r="108" spans="1:25" ht="12.75" hidden="1">
      <c r="A108" s="53"/>
      <c r="B108" s="51"/>
      <c r="C108" s="115"/>
      <c r="D108" s="121"/>
      <c r="E108" s="123"/>
      <c r="F108" s="32"/>
      <c r="G108" s="52"/>
      <c r="H108" s="41"/>
      <c r="I108" s="67">
        <f t="shared" si="35"/>
        <v>37925</v>
      </c>
      <c r="J108" s="44"/>
      <c r="K108" s="68">
        <v>0</v>
      </c>
      <c r="L108" s="68"/>
      <c r="M108" s="68">
        <v>0</v>
      </c>
      <c r="N108" s="69">
        <v>1431969.58</v>
      </c>
      <c r="O108" s="53"/>
      <c r="P108" s="51"/>
      <c r="Q108" s="115"/>
      <c r="R108" s="121"/>
      <c r="S108" s="123"/>
      <c r="T108" s="53"/>
      <c r="U108" s="53"/>
      <c r="V108" s="51"/>
      <c r="W108" s="115"/>
      <c r="X108" s="121"/>
      <c r="Y108" s="123"/>
    </row>
    <row r="109" spans="1:25" ht="12.75" hidden="1">
      <c r="A109" s="53" t="s">
        <v>6</v>
      </c>
      <c r="B109" s="51"/>
      <c r="C109" s="113">
        <f>C106+C107</f>
        <v>0</v>
      </c>
      <c r="D109" s="117">
        <f>D106+D107</f>
        <v>0</v>
      </c>
      <c r="E109" s="118">
        <f>E106+E107</f>
        <v>0</v>
      </c>
      <c r="F109" s="40">
        <f>F106+F107</f>
        <v>0</v>
      </c>
      <c r="G109" s="42">
        <f>G106+G107</f>
        <v>0</v>
      </c>
      <c r="H109" s="41"/>
      <c r="I109" s="67">
        <f t="shared" si="35"/>
        <v>37955</v>
      </c>
      <c r="J109" s="44"/>
      <c r="K109" s="68">
        <v>0</v>
      </c>
      <c r="L109" s="68"/>
      <c r="M109" s="68">
        <v>0</v>
      </c>
      <c r="N109" s="69">
        <v>1453130.38</v>
      </c>
      <c r="O109" s="53" t="s">
        <v>6</v>
      </c>
      <c r="P109" s="51"/>
      <c r="Q109" s="113">
        <f>Q106+Q107</f>
        <v>0</v>
      </c>
      <c r="R109" s="117">
        <f>R106+R107</f>
        <v>0</v>
      </c>
      <c r="S109" s="118">
        <f>S106+S107</f>
        <v>0</v>
      </c>
      <c r="T109" s="53"/>
      <c r="U109" s="53" t="s">
        <v>6</v>
      </c>
      <c r="V109" s="51"/>
      <c r="W109" s="113">
        <f>W106+W107</f>
        <v>0</v>
      </c>
      <c r="X109" s="117">
        <f>X106+X107</f>
        <v>0</v>
      </c>
      <c r="Y109" s="118">
        <f>Y106+Y107</f>
        <v>0</v>
      </c>
    </row>
    <row r="110" spans="1:25" ht="12.75" hidden="1">
      <c r="A110" s="53" t="s">
        <v>27</v>
      </c>
      <c r="B110" s="51"/>
      <c r="C110" s="116" t="s">
        <v>28</v>
      </c>
      <c r="D110" s="124" t="s">
        <v>28</v>
      </c>
      <c r="E110" s="126" t="s">
        <v>28</v>
      </c>
      <c r="F110" s="55" t="s">
        <v>28</v>
      </c>
      <c r="G110" s="57" t="s">
        <v>28</v>
      </c>
      <c r="H110" s="26"/>
      <c r="I110" s="67">
        <f t="shared" si="35"/>
        <v>37986</v>
      </c>
      <c r="J110" s="44"/>
      <c r="K110" s="68">
        <v>0</v>
      </c>
      <c r="L110" s="68"/>
      <c r="M110" s="68">
        <v>0</v>
      </c>
      <c r="N110" s="69">
        <v>1466858.38</v>
      </c>
      <c r="O110" s="53" t="s">
        <v>27</v>
      </c>
      <c r="P110" s="51"/>
      <c r="Q110" s="116" t="s">
        <v>28</v>
      </c>
      <c r="R110" s="124" t="s">
        <v>28</v>
      </c>
      <c r="S110" s="126" t="s">
        <v>28</v>
      </c>
      <c r="T110" s="53"/>
      <c r="U110" s="53" t="s">
        <v>27</v>
      </c>
      <c r="V110" s="51"/>
      <c r="W110" s="116" t="s">
        <v>28</v>
      </c>
      <c r="X110" s="124" t="s">
        <v>28</v>
      </c>
      <c r="Y110" s="126" t="s">
        <v>28</v>
      </c>
    </row>
    <row r="111" spans="1:25" ht="12.75" hidden="1">
      <c r="A111" s="53" t="s">
        <v>29</v>
      </c>
      <c r="B111" s="51"/>
      <c r="C111" s="115">
        <f>C109/2</f>
        <v>0</v>
      </c>
      <c r="D111" s="54">
        <f>D109/2</f>
        <v>0</v>
      </c>
      <c r="E111" s="54">
        <f>E109/2</f>
        <v>0</v>
      </c>
      <c r="F111" s="40">
        <f>F109/2</f>
        <v>0</v>
      </c>
      <c r="G111" s="42">
        <f>G109/2</f>
        <v>0</v>
      </c>
      <c r="H111" s="41"/>
      <c r="I111" s="67">
        <f t="shared" si="35"/>
        <v>38017</v>
      </c>
      <c r="J111" s="44"/>
      <c r="K111" s="68">
        <v>0</v>
      </c>
      <c r="L111" s="68"/>
      <c r="M111" s="68">
        <v>0</v>
      </c>
      <c r="N111" s="69">
        <v>1398422.38</v>
      </c>
      <c r="O111" s="53" t="s">
        <v>29</v>
      </c>
      <c r="P111" s="51"/>
      <c r="Q111" s="115">
        <f>Q109/2</f>
        <v>0</v>
      </c>
      <c r="R111" s="54">
        <f>R109/2</f>
        <v>0</v>
      </c>
      <c r="S111" s="54">
        <f>S109/2</f>
        <v>0</v>
      </c>
      <c r="T111" s="53"/>
      <c r="U111" s="53" t="s">
        <v>29</v>
      </c>
      <c r="V111" s="51"/>
      <c r="W111" s="115">
        <f>W109/2</f>
        <v>0</v>
      </c>
      <c r="X111" s="54">
        <f>X109/2</f>
        <v>0</v>
      </c>
      <c r="Y111" s="54">
        <f>Y109/2</f>
        <v>0</v>
      </c>
    </row>
    <row r="112" spans="1:25" ht="12.75" hidden="1">
      <c r="A112" s="38">
        <f aca="true" t="shared" si="36" ref="A112:B122">$I107</f>
        <v>37894</v>
      </c>
      <c r="B112" s="39">
        <f t="shared" si="36"/>
        <v>37894</v>
      </c>
      <c r="C112" s="113">
        <f aca="true" t="shared" si="37" ref="C112:C122">D112+E112</f>
        <v>0</v>
      </c>
      <c r="D112" s="46">
        <f aca="true" t="shared" si="38" ref="D112:D122">$J107-$K107</f>
        <v>0</v>
      </c>
      <c r="E112" s="46">
        <f aca="true" t="shared" si="39" ref="E112:E122">$L107-$M107</f>
        <v>0</v>
      </c>
      <c r="F112" s="40"/>
      <c r="G112" s="42"/>
      <c r="H112" s="41"/>
      <c r="I112" s="67">
        <f t="shared" si="35"/>
        <v>38046</v>
      </c>
      <c r="J112" s="44"/>
      <c r="K112" s="68">
        <v>0</v>
      </c>
      <c r="L112" s="68"/>
      <c r="M112" s="68">
        <v>0</v>
      </c>
      <c r="N112" s="69">
        <v>1344337.38</v>
      </c>
      <c r="O112" s="38">
        <f aca="true" t="shared" si="40" ref="O112:P122">$I107</f>
        <v>37894</v>
      </c>
      <c r="P112" s="39">
        <f t="shared" si="40"/>
        <v>37894</v>
      </c>
      <c r="Q112" s="113">
        <f aca="true" t="shared" si="41" ref="Q112:Q122">R112+S112</f>
        <v>0</v>
      </c>
      <c r="R112" s="46">
        <f aca="true" t="shared" si="42" ref="R112:R122">$J107-$K107</f>
        <v>0</v>
      </c>
      <c r="S112" s="46">
        <f aca="true" t="shared" si="43" ref="S112:S122">$L107-$M107</f>
        <v>0</v>
      </c>
      <c r="T112" s="53"/>
      <c r="U112" s="38">
        <f aca="true" t="shared" si="44" ref="U112:U122">$I113</f>
        <v>38077</v>
      </c>
      <c r="V112" s="39">
        <f aca="true" t="shared" si="45" ref="V112:V122">$I113</f>
        <v>38077</v>
      </c>
      <c r="W112" s="113">
        <f aca="true" t="shared" si="46" ref="W112:W122">X112+Y112</f>
        <v>0</v>
      </c>
      <c r="X112" s="46">
        <f aca="true" t="shared" si="47" ref="X112:X122">$J113-$K113</f>
        <v>0</v>
      </c>
      <c r="Y112" s="46">
        <f aca="true" t="shared" si="48" ref="Y112:Y122">$L113-$M113</f>
        <v>0</v>
      </c>
    </row>
    <row r="113" spans="1:25" ht="12.75" hidden="1">
      <c r="A113" s="38">
        <f t="shared" si="36"/>
        <v>37925</v>
      </c>
      <c r="B113" s="39">
        <f t="shared" si="36"/>
        <v>37925</v>
      </c>
      <c r="C113" s="113">
        <f t="shared" si="37"/>
        <v>0</v>
      </c>
      <c r="D113" s="46">
        <f t="shared" si="38"/>
        <v>0</v>
      </c>
      <c r="E113" s="46">
        <f t="shared" si="39"/>
        <v>0</v>
      </c>
      <c r="F113" s="40"/>
      <c r="G113" s="42"/>
      <c r="H113" s="41"/>
      <c r="I113" s="67">
        <f t="shared" si="35"/>
        <v>38077</v>
      </c>
      <c r="J113" s="68"/>
      <c r="K113" s="68">
        <v>0</v>
      </c>
      <c r="L113" s="68"/>
      <c r="M113" s="68">
        <v>0</v>
      </c>
      <c r="N113" s="69">
        <v>1333537.38</v>
      </c>
      <c r="O113" s="38">
        <f t="shared" si="40"/>
        <v>37925</v>
      </c>
      <c r="P113" s="39">
        <f t="shared" si="40"/>
        <v>37925</v>
      </c>
      <c r="Q113" s="113">
        <f t="shared" si="41"/>
        <v>0</v>
      </c>
      <c r="R113" s="46">
        <f t="shared" si="42"/>
        <v>0</v>
      </c>
      <c r="S113" s="46">
        <f t="shared" si="43"/>
        <v>0</v>
      </c>
      <c r="T113" s="53"/>
      <c r="U113" s="38">
        <f t="shared" si="44"/>
        <v>38107</v>
      </c>
      <c r="V113" s="39">
        <f t="shared" si="45"/>
        <v>38107</v>
      </c>
      <c r="W113" s="113">
        <f t="shared" si="46"/>
        <v>0</v>
      </c>
      <c r="X113" s="46">
        <f t="shared" si="47"/>
        <v>0</v>
      </c>
      <c r="Y113" s="46">
        <f t="shared" si="48"/>
        <v>0</v>
      </c>
    </row>
    <row r="114" spans="1:25" ht="12.75" hidden="1">
      <c r="A114" s="38">
        <f t="shared" si="36"/>
        <v>37955</v>
      </c>
      <c r="B114" s="39">
        <f t="shared" si="36"/>
        <v>37955</v>
      </c>
      <c r="C114" s="113">
        <f t="shared" si="37"/>
        <v>0</v>
      </c>
      <c r="D114" s="46">
        <f t="shared" si="38"/>
        <v>0</v>
      </c>
      <c r="E114" s="46">
        <f t="shared" si="39"/>
        <v>0</v>
      </c>
      <c r="F114" s="40"/>
      <c r="G114" s="42"/>
      <c r="H114" s="41"/>
      <c r="I114" s="67">
        <f t="shared" si="35"/>
        <v>38107</v>
      </c>
      <c r="J114" s="68"/>
      <c r="K114" s="68">
        <v>0</v>
      </c>
      <c r="L114" s="68"/>
      <c r="M114" s="68">
        <v>0</v>
      </c>
      <c r="N114" s="69">
        <v>1322847.38</v>
      </c>
      <c r="O114" s="38">
        <f t="shared" si="40"/>
        <v>37955</v>
      </c>
      <c r="P114" s="39">
        <f t="shared" si="40"/>
        <v>37955</v>
      </c>
      <c r="Q114" s="113">
        <f t="shared" si="41"/>
        <v>0</v>
      </c>
      <c r="R114" s="46">
        <f t="shared" si="42"/>
        <v>0</v>
      </c>
      <c r="S114" s="46">
        <f t="shared" si="43"/>
        <v>0</v>
      </c>
      <c r="T114" s="53"/>
      <c r="U114" s="38">
        <f t="shared" si="44"/>
        <v>38138</v>
      </c>
      <c r="V114" s="39">
        <f t="shared" si="45"/>
        <v>38138</v>
      </c>
      <c r="W114" s="113">
        <f t="shared" si="46"/>
        <v>0</v>
      </c>
      <c r="X114" s="46">
        <f t="shared" si="47"/>
        <v>0</v>
      </c>
      <c r="Y114" s="46">
        <f t="shared" si="48"/>
        <v>0</v>
      </c>
    </row>
    <row r="115" spans="1:25" ht="12.75" hidden="1">
      <c r="A115" s="38">
        <f t="shared" si="36"/>
        <v>37986</v>
      </c>
      <c r="B115" s="39">
        <f t="shared" si="36"/>
        <v>37986</v>
      </c>
      <c r="C115" s="113">
        <f t="shared" si="37"/>
        <v>0</v>
      </c>
      <c r="D115" s="46">
        <f t="shared" si="38"/>
        <v>0</v>
      </c>
      <c r="E115" s="46">
        <f t="shared" si="39"/>
        <v>0</v>
      </c>
      <c r="F115" s="40"/>
      <c r="G115" s="42"/>
      <c r="H115" s="41"/>
      <c r="I115" s="67">
        <f t="shared" si="35"/>
        <v>38138</v>
      </c>
      <c r="J115" s="68"/>
      <c r="K115" s="68">
        <v>0</v>
      </c>
      <c r="L115" s="68"/>
      <c r="M115" s="68">
        <v>0</v>
      </c>
      <c r="N115" s="69">
        <v>1334838.38</v>
      </c>
      <c r="O115" s="38">
        <f t="shared" si="40"/>
        <v>37986</v>
      </c>
      <c r="P115" s="39">
        <f t="shared" si="40"/>
        <v>37986</v>
      </c>
      <c r="Q115" s="113">
        <f t="shared" si="41"/>
        <v>0</v>
      </c>
      <c r="R115" s="46">
        <f t="shared" si="42"/>
        <v>0</v>
      </c>
      <c r="S115" s="46">
        <f t="shared" si="43"/>
        <v>0</v>
      </c>
      <c r="T115" s="53"/>
      <c r="U115" s="38">
        <f t="shared" si="44"/>
        <v>38168</v>
      </c>
      <c r="V115" s="39">
        <f t="shared" si="45"/>
        <v>38168</v>
      </c>
      <c r="W115" s="113">
        <f t="shared" si="46"/>
        <v>0</v>
      </c>
      <c r="X115" s="46">
        <f t="shared" si="47"/>
        <v>0</v>
      </c>
      <c r="Y115" s="46">
        <f t="shared" si="48"/>
        <v>0</v>
      </c>
    </row>
    <row r="116" spans="1:25" ht="12.75" hidden="1">
      <c r="A116" s="38">
        <f t="shared" si="36"/>
        <v>38017</v>
      </c>
      <c r="B116" s="39">
        <f t="shared" si="36"/>
        <v>38017</v>
      </c>
      <c r="C116" s="113">
        <f t="shared" si="37"/>
        <v>0</v>
      </c>
      <c r="D116" s="46">
        <f t="shared" si="38"/>
        <v>0</v>
      </c>
      <c r="E116" s="46">
        <f t="shared" si="39"/>
        <v>0</v>
      </c>
      <c r="F116" s="40"/>
      <c r="G116" s="42"/>
      <c r="H116" s="41"/>
      <c r="I116" s="67">
        <f t="shared" si="35"/>
        <v>38168</v>
      </c>
      <c r="J116" s="68"/>
      <c r="K116" s="68">
        <v>0</v>
      </c>
      <c r="L116" s="68"/>
      <c r="M116" s="68">
        <v>0</v>
      </c>
      <c r="N116" s="69">
        <v>1396161.38</v>
      </c>
      <c r="O116" s="38">
        <f t="shared" si="40"/>
        <v>38017</v>
      </c>
      <c r="P116" s="39">
        <f t="shared" si="40"/>
        <v>38017</v>
      </c>
      <c r="Q116" s="113">
        <f t="shared" si="41"/>
        <v>0</v>
      </c>
      <c r="R116" s="46">
        <f t="shared" si="42"/>
        <v>0</v>
      </c>
      <c r="S116" s="46">
        <f t="shared" si="43"/>
        <v>0</v>
      </c>
      <c r="T116" s="53"/>
      <c r="U116" s="38">
        <f t="shared" si="44"/>
        <v>38199</v>
      </c>
      <c r="V116" s="39">
        <f t="shared" si="45"/>
        <v>38199</v>
      </c>
      <c r="W116" s="113">
        <f t="shared" si="46"/>
        <v>0</v>
      </c>
      <c r="X116" s="46">
        <f t="shared" si="47"/>
        <v>0</v>
      </c>
      <c r="Y116" s="46">
        <f t="shared" si="48"/>
        <v>0</v>
      </c>
    </row>
    <row r="117" spans="1:25" ht="12.75" hidden="1">
      <c r="A117" s="38">
        <f t="shared" si="36"/>
        <v>38046</v>
      </c>
      <c r="B117" s="39">
        <f t="shared" si="36"/>
        <v>38046</v>
      </c>
      <c r="C117" s="113">
        <f t="shared" si="37"/>
        <v>0</v>
      </c>
      <c r="D117" s="46">
        <f t="shared" si="38"/>
        <v>0</v>
      </c>
      <c r="E117" s="46">
        <f t="shared" si="39"/>
        <v>0</v>
      </c>
      <c r="F117" s="40"/>
      <c r="G117" s="42"/>
      <c r="H117" s="41"/>
      <c r="I117" s="67">
        <f t="shared" si="35"/>
        <v>38199</v>
      </c>
      <c r="J117" s="68"/>
      <c r="K117" s="68">
        <v>0</v>
      </c>
      <c r="L117" s="68"/>
      <c r="M117" s="68">
        <v>0</v>
      </c>
      <c r="N117" s="69">
        <v>1420605.98</v>
      </c>
      <c r="O117" s="38">
        <f t="shared" si="40"/>
        <v>38046</v>
      </c>
      <c r="P117" s="39">
        <f t="shared" si="40"/>
        <v>38046</v>
      </c>
      <c r="Q117" s="113">
        <f t="shared" si="41"/>
        <v>0</v>
      </c>
      <c r="R117" s="46">
        <f t="shared" si="42"/>
        <v>0</v>
      </c>
      <c r="S117" s="46">
        <f t="shared" si="43"/>
        <v>0</v>
      </c>
      <c r="T117" s="53"/>
      <c r="U117" s="38">
        <f t="shared" si="44"/>
        <v>38230</v>
      </c>
      <c r="V117" s="39">
        <f t="shared" si="45"/>
        <v>38230</v>
      </c>
      <c r="W117" s="113">
        <f t="shared" si="46"/>
        <v>0</v>
      </c>
      <c r="X117" s="46">
        <f t="shared" si="47"/>
        <v>0</v>
      </c>
      <c r="Y117" s="46">
        <f t="shared" si="48"/>
        <v>0</v>
      </c>
    </row>
    <row r="118" spans="1:25" ht="12.75" hidden="1">
      <c r="A118" s="38">
        <f t="shared" si="36"/>
        <v>38077</v>
      </c>
      <c r="B118" s="39">
        <f t="shared" si="36"/>
        <v>38077</v>
      </c>
      <c r="C118" s="113">
        <f t="shared" si="37"/>
        <v>0</v>
      </c>
      <c r="D118" s="46">
        <f t="shared" si="38"/>
        <v>0</v>
      </c>
      <c r="E118" s="46">
        <f t="shared" si="39"/>
        <v>0</v>
      </c>
      <c r="F118" s="40"/>
      <c r="G118" s="42"/>
      <c r="H118" s="41"/>
      <c r="I118" s="67">
        <f t="shared" si="35"/>
        <v>38230</v>
      </c>
      <c r="J118" s="68"/>
      <c r="K118" s="68">
        <v>0</v>
      </c>
      <c r="L118" s="68"/>
      <c r="M118" s="68">
        <v>0</v>
      </c>
      <c r="N118" s="69">
        <v>1393514.98</v>
      </c>
      <c r="O118" s="38">
        <f t="shared" si="40"/>
        <v>38077</v>
      </c>
      <c r="P118" s="39">
        <f t="shared" si="40"/>
        <v>38077</v>
      </c>
      <c r="Q118" s="113">
        <f t="shared" si="41"/>
        <v>0</v>
      </c>
      <c r="R118" s="46">
        <f t="shared" si="42"/>
        <v>0</v>
      </c>
      <c r="S118" s="46">
        <f t="shared" si="43"/>
        <v>0</v>
      </c>
      <c r="T118" s="53"/>
      <c r="U118" s="38">
        <f t="shared" si="44"/>
        <v>0</v>
      </c>
      <c r="V118" s="39">
        <f t="shared" si="45"/>
        <v>0</v>
      </c>
      <c r="W118" s="113">
        <f t="shared" si="46"/>
        <v>0</v>
      </c>
      <c r="X118" s="46">
        <f t="shared" si="47"/>
        <v>0</v>
      </c>
      <c r="Y118" s="46">
        <f t="shared" si="48"/>
        <v>0</v>
      </c>
    </row>
    <row r="119" spans="1:25" ht="12.75" hidden="1">
      <c r="A119" s="38">
        <f t="shared" si="36"/>
        <v>38107</v>
      </c>
      <c r="B119" s="39">
        <f t="shared" si="36"/>
        <v>38107</v>
      </c>
      <c r="C119" s="113">
        <f t="shared" si="37"/>
        <v>0</v>
      </c>
      <c r="D119" s="46">
        <f t="shared" si="38"/>
        <v>0</v>
      </c>
      <c r="E119" s="46">
        <f t="shared" si="39"/>
        <v>0</v>
      </c>
      <c r="F119" s="40"/>
      <c r="G119" s="42"/>
      <c r="H119" s="41"/>
      <c r="I119" s="67">
        <f t="shared" si="35"/>
        <v>0</v>
      </c>
      <c r="J119" s="44"/>
      <c r="K119" s="68">
        <v>0</v>
      </c>
      <c r="L119" s="68"/>
      <c r="M119" s="68">
        <v>0</v>
      </c>
      <c r="O119" s="38">
        <f t="shared" si="40"/>
        <v>38107</v>
      </c>
      <c r="P119" s="39">
        <f t="shared" si="40"/>
        <v>38107</v>
      </c>
      <c r="Q119" s="113">
        <f t="shared" si="41"/>
        <v>0</v>
      </c>
      <c r="R119" s="46">
        <f t="shared" si="42"/>
        <v>0</v>
      </c>
      <c r="S119" s="46">
        <f t="shared" si="43"/>
        <v>0</v>
      </c>
      <c r="T119" s="53"/>
      <c r="U119" s="38">
        <f t="shared" si="44"/>
        <v>0</v>
      </c>
      <c r="V119" s="39">
        <f t="shared" si="45"/>
        <v>0</v>
      </c>
      <c r="W119" s="113">
        <f t="shared" si="46"/>
        <v>0</v>
      </c>
      <c r="X119" s="46">
        <f t="shared" si="47"/>
        <v>0</v>
      </c>
      <c r="Y119" s="46">
        <f t="shared" si="48"/>
        <v>0</v>
      </c>
    </row>
    <row r="120" spans="1:25" ht="12.75" hidden="1">
      <c r="A120" s="38">
        <f t="shared" si="36"/>
        <v>38138</v>
      </c>
      <c r="B120" s="39">
        <f t="shared" si="36"/>
        <v>38138</v>
      </c>
      <c r="C120" s="113">
        <f t="shared" si="37"/>
        <v>0</v>
      </c>
      <c r="D120" s="46">
        <f t="shared" si="38"/>
        <v>0</v>
      </c>
      <c r="E120" s="46">
        <f t="shared" si="39"/>
        <v>0</v>
      </c>
      <c r="F120" s="40"/>
      <c r="G120" s="42"/>
      <c r="H120" s="41"/>
      <c r="I120" s="67">
        <f t="shared" si="35"/>
        <v>0</v>
      </c>
      <c r="J120" s="44"/>
      <c r="K120" s="68">
        <v>0</v>
      </c>
      <c r="L120" s="68"/>
      <c r="M120" s="68">
        <v>0</v>
      </c>
      <c r="O120" s="38">
        <f t="shared" si="40"/>
        <v>38138</v>
      </c>
      <c r="P120" s="39">
        <f t="shared" si="40"/>
        <v>38138</v>
      </c>
      <c r="Q120" s="113">
        <f t="shared" si="41"/>
        <v>0</v>
      </c>
      <c r="R120" s="46">
        <f t="shared" si="42"/>
        <v>0</v>
      </c>
      <c r="S120" s="46">
        <f t="shared" si="43"/>
        <v>0</v>
      </c>
      <c r="T120" s="53"/>
      <c r="U120" s="38">
        <f t="shared" si="44"/>
        <v>0</v>
      </c>
      <c r="V120" s="39">
        <f t="shared" si="45"/>
        <v>0</v>
      </c>
      <c r="W120" s="113">
        <f t="shared" si="46"/>
        <v>0</v>
      </c>
      <c r="X120" s="46">
        <f t="shared" si="47"/>
        <v>0</v>
      </c>
      <c r="Y120" s="46">
        <f t="shared" si="48"/>
        <v>0</v>
      </c>
    </row>
    <row r="121" spans="1:25" ht="12.75" hidden="1">
      <c r="A121" s="38">
        <f t="shared" si="36"/>
        <v>38168</v>
      </c>
      <c r="B121" s="39">
        <f t="shared" si="36"/>
        <v>38168</v>
      </c>
      <c r="C121" s="113">
        <f t="shared" si="37"/>
        <v>0</v>
      </c>
      <c r="D121" s="46">
        <f t="shared" si="38"/>
        <v>0</v>
      </c>
      <c r="E121" s="46">
        <f t="shared" si="39"/>
        <v>0</v>
      </c>
      <c r="F121" s="40"/>
      <c r="G121" s="42"/>
      <c r="H121" s="41"/>
      <c r="I121" s="67">
        <f t="shared" si="35"/>
        <v>0</v>
      </c>
      <c r="J121" s="44"/>
      <c r="K121" s="68">
        <v>0</v>
      </c>
      <c r="L121" s="68"/>
      <c r="M121" s="68">
        <v>0</v>
      </c>
      <c r="O121" s="38">
        <f t="shared" si="40"/>
        <v>38168</v>
      </c>
      <c r="P121" s="39">
        <f t="shared" si="40"/>
        <v>38168</v>
      </c>
      <c r="Q121" s="113">
        <f t="shared" si="41"/>
        <v>0</v>
      </c>
      <c r="R121" s="46">
        <f t="shared" si="42"/>
        <v>0</v>
      </c>
      <c r="S121" s="46">
        <f t="shared" si="43"/>
        <v>0</v>
      </c>
      <c r="T121" s="53"/>
      <c r="U121" s="38">
        <f t="shared" si="44"/>
        <v>0</v>
      </c>
      <c r="V121" s="39">
        <f t="shared" si="45"/>
        <v>0</v>
      </c>
      <c r="W121" s="113">
        <f t="shared" si="46"/>
        <v>0</v>
      </c>
      <c r="X121" s="46">
        <f t="shared" si="47"/>
        <v>0</v>
      </c>
      <c r="Y121" s="46">
        <f t="shared" si="48"/>
        <v>0</v>
      </c>
    </row>
    <row r="122" spans="1:25" ht="12.75" hidden="1">
      <c r="A122" s="38">
        <f t="shared" si="36"/>
        <v>38199</v>
      </c>
      <c r="B122" s="39">
        <f t="shared" si="36"/>
        <v>38199</v>
      </c>
      <c r="C122" s="113">
        <f t="shared" si="37"/>
        <v>0</v>
      </c>
      <c r="D122" s="46">
        <f t="shared" si="38"/>
        <v>0</v>
      </c>
      <c r="E122" s="46">
        <f t="shared" si="39"/>
        <v>0</v>
      </c>
      <c r="F122" s="40"/>
      <c r="G122" s="42"/>
      <c r="H122" s="41"/>
      <c r="I122" s="67">
        <f t="shared" si="35"/>
        <v>0</v>
      </c>
      <c r="J122" s="44"/>
      <c r="K122" s="68">
        <v>0</v>
      </c>
      <c r="L122" s="68"/>
      <c r="M122" s="68">
        <v>0</v>
      </c>
      <c r="O122" s="38">
        <f t="shared" si="40"/>
        <v>38199</v>
      </c>
      <c r="P122" s="39">
        <f t="shared" si="40"/>
        <v>38199</v>
      </c>
      <c r="Q122" s="113">
        <f t="shared" si="41"/>
        <v>0</v>
      </c>
      <c r="R122" s="46">
        <f t="shared" si="42"/>
        <v>0</v>
      </c>
      <c r="S122" s="46">
        <f t="shared" si="43"/>
        <v>0</v>
      </c>
      <c r="T122" s="53"/>
      <c r="U122" s="38">
        <f t="shared" si="44"/>
        <v>0</v>
      </c>
      <c r="V122" s="39">
        <f t="shared" si="45"/>
        <v>0</v>
      </c>
      <c r="W122" s="113">
        <f t="shared" si="46"/>
        <v>0</v>
      </c>
      <c r="X122" s="46">
        <f t="shared" si="47"/>
        <v>0</v>
      </c>
      <c r="Y122" s="46">
        <f t="shared" si="48"/>
        <v>0</v>
      </c>
    </row>
    <row r="123" spans="2:13" ht="12.75" hidden="1">
      <c r="B123" s="15"/>
      <c r="C123" s="60"/>
      <c r="D123" s="47"/>
      <c r="E123" s="48"/>
      <c r="F123" s="47"/>
      <c r="G123" s="49"/>
      <c r="H123" s="41"/>
      <c r="I123" s="67">
        <f t="shared" si="35"/>
        <v>0</v>
      </c>
      <c r="J123" s="44"/>
      <c r="K123" s="68">
        <v>0</v>
      </c>
      <c r="L123" s="68"/>
      <c r="M123" s="68">
        <v>0</v>
      </c>
    </row>
    <row r="124" spans="1:13" ht="12.75" hidden="1">
      <c r="A124" s="9" t="s">
        <v>6</v>
      </c>
      <c r="B124" s="15"/>
      <c r="C124" s="61">
        <f>SUM(C111:C123)</f>
        <v>0</v>
      </c>
      <c r="D124" s="32">
        <f>SUM(D111:D123)</f>
        <v>0</v>
      </c>
      <c r="E124" s="33">
        <f>SUM(E111:E123)</f>
        <v>0</v>
      </c>
      <c r="F124" s="32">
        <f>SUM(F111:F123)</f>
        <v>0</v>
      </c>
      <c r="G124" s="52">
        <f>SUM(G111:G123)</f>
        <v>0</v>
      </c>
      <c r="H124" s="41"/>
      <c r="I124" s="67">
        <f t="shared" si="35"/>
        <v>0</v>
      </c>
      <c r="J124" s="44"/>
      <c r="K124" s="68">
        <v>0</v>
      </c>
      <c r="L124" s="68"/>
      <c r="M124" s="68">
        <v>0</v>
      </c>
    </row>
    <row r="125" spans="1:9" ht="12.75" hidden="1">
      <c r="A125" s="9" t="s">
        <v>30</v>
      </c>
      <c r="B125" s="15"/>
      <c r="C125" s="62" t="s">
        <v>31</v>
      </c>
      <c r="D125" s="55" t="s">
        <v>31</v>
      </c>
      <c r="E125" s="56" t="s">
        <v>31</v>
      </c>
      <c r="F125" s="55" t="s">
        <v>31</v>
      </c>
      <c r="G125" s="57" t="s">
        <v>31</v>
      </c>
      <c r="H125" s="26"/>
      <c r="I125" s="26"/>
    </row>
    <row r="126" spans="2:9" ht="12.75" hidden="1">
      <c r="B126" s="15"/>
      <c r="C126" s="61"/>
      <c r="D126" s="32"/>
      <c r="E126" s="33"/>
      <c r="F126" s="32"/>
      <c r="G126" s="52"/>
      <c r="H126" s="41"/>
      <c r="I126" s="41"/>
    </row>
    <row r="127" spans="1:9" ht="12.75" hidden="1">
      <c r="A127" s="9" t="s">
        <v>33</v>
      </c>
      <c r="B127" s="15"/>
      <c r="C127" s="60">
        <f>C124/12</f>
        <v>0</v>
      </c>
      <c r="D127" s="47">
        <f>D124/12</f>
        <v>0</v>
      </c>
      <c r="E127" s="48">
        <f>E124/12</f>
        <v>0</v>
      </c>
      <c r="F127" s="47">
        <f>F124/12</f>
        <v>0</v>
      </c>
      <c r="G127" s="49">
        <f>G124/12</f>
        <v>0</v>
      </c>
      <c r="H127" s="41"/>
      <c r="I127" s="41"/>
    </row>
    <row r="128" spans="2:9" ht="12.75" hidden="1">
      <c r="B128" s="70"/>
      <c r="D128" s="41"/>
      <c r="H128" s="41"/>
      <c r="I128" s="41"/>
    </row>
    <row r="129" spans="9:13" ht="13.5" thickBot="1">
      <c r="I129" s="184"/>
      <c r="J129" s="184"/>
      <c r="K129" s="184"/>
      <c r="L129" s="184"/>
      <c r="M129" s="184"/>
    </row>
    <row r="130" spans="2:13" ht="12.75">
      <c r="B130" s="15"/>
      <c r="C130" s="17" t="s">
        <v>6</v>
      </c>
      <c r="D130" s="194" t="s">
        <v>3</v>
      </c>
      <c r="E130" s="195"/>
      <c r="F130" s="64"/>
      <c r="G130" s="64"/>
      <c r="H130" s="20"/>
      <c r="I130" s="188"/>
      <c r="J130" s="184"/>
      <c r="K130" s="184"/>
      <c r="L130" s="184"/>
      <c r="M130" s="184"/>
    </row>
    <row r="131" spans="1:13" ht="12.75">
      <c r="A131" s="65"/>
      <c r="B131" s="15"/>
      <c r="C131" s="132" t="s">
        <v>19</v>
      </c>
      <c r="D131" s="168" t="s">
        <v>57</v>
      </c>
      <c r="E131" s="169" t="s">
        <v>58</v>
      </c>
      <c r="F131" s="24"/>
      <c r="G131" s="24"/>
      <c r="H131" s="26"/>
      <c r="I131" s="175"/>
      <c r="J131" s="191" t="s">
        <v>57</v>
      </c>
      <c r="K131" s="191"/>
      <c r="L131" s="191" t="s">
        <v>58</v>
      </c>
      <c r="M131" s="191"/>
    </row>
    <row r="132" spans="1:13" ht="12.75">
      <c r="A132" s="65"/>
      <c r="B132" s="15"/>
      <c r="C132" s="158" t="s">
        <v>20</v>
      </c>
      <c r="D132" s="139" t="s">
        <v>21</v>
      </c>
      <c r="E132" s="140" t="s">
        <v>8</v>
      </c>
      <c r="F132" s="26"/>
      <c r="G132" s="26"/>
      <c r="H132" s="26"/>
      <c r="I132" s="175"/>
      <c r="J132" s="191" t="s">
        <v>44</v>
      </c>
      <c r="K132" s="191"/>
      <c r="L132" s="191" t="s">
        <v>45</v>
      </c>
      <c r="M132" s="191"/>
    </row>
    <row r="133" spans="1:24" ht="12.75">
      <c r="A133" s="27" t="s">
        <v>22</v>
      </c>
      <c r="B133" s="15"/>
      <c r="C133" s="159">
        <v>252000</v>
      </c>
      <c r="D133" s="141">
        <v>252000</v>
      </c>
      <c r="E133" s="141">
        <v>252000</v>
      </c>
      <c r="F133" s="29"/>
      <c r="G133" s="29"/>
      <c r="H133" s="29"/>
      <c r="I133" s="184"/>
      <c r="J133" s="192" t="str">
        <f>"Account "&amp;TEXT(D133,"000")</f>
        <v>Account 252000</v>
      </c>
      <c r="K133" s="192"/>
      <c r="L133" s="192" t="str">
        <f>"Account "&amp;TEXT(E133,"000")</f>
        <v>Account 252000</v>
      </c>
      <c r="M133" s="192"/>
      <c r="O133" s="4" t="s">
        <v>23</v>
      </c>
      <c r="P133" s="6"/>
      <c r="Q133" s="6"/>
      <c r="R133" s="6"/>
      <c r="S133" s="6"/>
      <c r="U133" s="4" t="s">
        <v>24</v>
      </c>
      <c r="V133" s="6"/>
      <c r="W133" s="6"/>
      <c r="X133" s="6"/>
    </row>
    <row r="134" spans="1:25" ht="12.75">
      <c r="A134" s="30"/>
      <c r="B134" s="15"/>
      <c r="C134" s="34"/>
      <c r="D134" s="152"/>
      <c r="E134" s="153"/>
      <c r="F134" s="14"/>
      <c r="G134" s="14"/>
      <c r="H134" s="14"/>
      <c r="I134" s="177"/>
      <c r="J134" s="178" t="s">
        <v>25</v>
      </c>
      <c r="K134" s="178" t="s">
        <v>26</v>
      </c>
      <c r="L134" s="178" t="s">
        <v>25</v>
      </c>
      <c r="M134" s="178" t="s">
        <v>26</v>
      </c>
      <c r="O134" s="30"/>
      <c r="P134" s="15"/>
      <c r="Q134" s="31"/>
      <c r="R134" s="32"/>
      <c r="S134" s="52"/>
      <c r="U134" s="30"/>
      <c r="V134" s="15"/>
      <c r="W134" s="31"/>
      <c r="X134" s="32"/>
      <c r="Y134" s="52"/>
    </row>
    <row r="135" spans="1:25" ht="12.75">
      <c r="A135" s="38">
        <f>$I135</f>
        <v>37864</v>
      </c>
      <c r="B135" s="39">
        <f>$I135</f>
        <v>37864</v>
      </c>
      <c r="C135" s="117">
        <f>D135+E135</f>
        <v>-133285</v>
      </c>
      <c r="D135" s="149">
        <f>$J135-$K135</f>
        <v>-59727</v>
      </c>
      <c r="E135" s="145">
        <f>$L135-$M135</f>
        <v>-73558</v>
      </c>
      <c r="F135" s="41"/>
      <c r="G135" s="41"/>
      <c r="H135" s="41"/>
      <c r="I135" s="185">
        <f aca="true" t="shared" si="49" ref="I135:I143">I106</f>
        <v>37864</v>
      </c>
      <c r="J135" s="187">
        <v>0</v>
      </c>
      <c r="K135" s="187">
        <v>59727</v>
      </c>
      <c r="L135" s="187">
        <v>0</v>
      </c>
      <c r="M135" s="187">
        <v>73558</v>
      </c>
      <c r="O135" s="38">
        <f>$I135</f>
        <v>37864</v>
      </c>
      <c r="P135" s="39">
        <f>$I135</f>
        <v>37864</v>
      </c>
      <c r="Q135" s="113">
        <f>R135+S135</f>
        <v>-133285</v>
      </c>
      <c r="R135" s="117">
        <f>$J135-$K135</f>
        <v>-59727</v>
      </c>
      <c r="S135" s="118">
        <f>$L135-$M135</f>
        <v>-73558</v>
      </c>
      <c r="T135" s="53"/>
      <c r="U135" s="38">
        <f>$I141</f>
        <v>38046</v>
      </c>
      <c r="V135" s="39">
        <f>$I141</f>
        <v>38046</v>
      </c>
      <c r="W135" s="113">
        <f>X135+Y135</f>
        <v>-122036</v>
      </c>
      <c r="X135" s="117">
        <f>$J141-$K141</f>
        <v>-48478</v>
      </c>
      <c r="Y135" s="118">
        <f>$L141-$M141</f>
        <v>-73558</v>
      </c>
    </row>
    <row r="136" spans="1:25" ht="12.75">
      <c r="A136" s="38">
        <f>$I147</f>
        <v>38230</v>
      </c>
      <c r="B136" s="39">
        <f>$I147</f>
        <v>38230</v>
      </c>
      <c r="C136" s="119">
        <f>D136+E136</f>
        <v>-122036</v>
      </c>
      <c r="D136" s="170">
        <f>$J147-$K147</f>
        <v>-48478</v>
      </c>
      <c r="E136" s="146">
        <f>$L147-$M147</f>
        <v>-73558</v>
      </c>
      <c r="F136" s="41"/>
      <c r="G136" s="41"/>
      <c r="H136" s="41"/>
      <c r="I136" s="185">
        <f t="shared" si="49"/>
        <v>37894</v>
      </c>
      <c r="J136" s="187">
        <v>0</v>
      </c>
      <c r="K136" s="187">
        <v>59727</v>
      </c>
      <c r="L136" s="187">
        <v>0</v>
      </c>
      <c r="M136" s="187">
        <v>73558</v>
      </c>
      <c r="N136" s="69">
        <v>1433549.58</v>
      </c>
      <c r="O136" s="38">
        <f>$I147</f>
        <v>38230</v>
      </c>
      <c r="P136" s="39">
        <f>$I147</f>
        <v>38230</v>
      </c>
      <c r="Q136" s="114">
        <f>R136+S136</f>
        <v>-122036</v>
      </c>
      <c r="R136" s="119">
        <f>$J147-$K147</f>
        <v>-48478</v>
      </c>
      <c r="S136" s="120">
        <f>$L147-$M147</f>
        <v>-73558</v>
      </c>
      <c r="T136" s="53"/>
      <c r="U136" s="38">
        <f>$I153</f>
        <v>0</v>
      </c>
      <c r="V136" s="39">
        <f>$I153</f>
        <v>0</v>
      </c>
      <c r="W136" s="114">
        <f>X136+Y136</f>
        <v>0</v>
      </c>
      <c r="X136" s="119">
        <f>$J153-$K153</f>
        <v>0</v>
      </c>
      <c r="Y136" s="120">
        <f>$L153-$M153</f>
        <v>0</v>
      </c>
    </row>
    <row r="137" spans="1:25" ht="12.75">
      <c r="A137" s="53"/>
      <c r="B137" s="51"/>
      <c r="C137" s="121"/>
      <c r="D137" s="171"/>
      <c r="E137" s="147"/>
      <c r="F137" s="41"/>
      <c r="G137" s="41"/>
      <c r="H137" s="41"/>
      <c r="I137" s="185">
        <f t="shared" si="49"/>
        <v>37925</v>
      </c>
      <c r="J137" s="187">
        <v>0</v>
      </c>
      <c r="K137" s="187">
        <v>59727</v>
      </c>
      <c r="L137" s="187">
        <v>0</v>
      </c>
      <c r="M137" s="187">
        <v>73558</v>
      </c>
      <c r="N137" s="69">
        <v>1431969.58</v>
      </c>
      <c r="O137" s="53"/>
      <c r="P137" s="51"/>
      <c r="Q137" s="115"/>
      <c r="R137" s="121"/>
      <c r="S137" s="123"/>
      <c r="T137" s="53"/>
      <c r="U137" s="53"/>
      <c r="V137" s="51"/>
      <c r="W137" s="115"/>
      <c r="X137" s="121"/>
      <c r="Y137" s="123"/>
    </row>
    <row r="138" spans="1:25" ht="12.75">
      <c r="A138" s="53" t="s">
        <v>6</v>
      </c>
      <c r="B138" s="51"/>
      <c r="C138" s="117">
        <f>C135+C136</f>
        <v>-255321</v>
      </c>
      <c r="D138" s="149">
        <f>D135+D136</f>
        <v>-108205</v>
      </c>
      <c r="E138" s="145">
        <f>E135+E136</f>
        <v>-147116</v>
      </c>
      <c r="F138" s="41"/>
      <c r="G138" s="41"/>
      <c r="H138" s="41"/>
      <c r="I138" s="185">
        <f t="shared" si="49"/>
        <v>37955</v>
      </c>
      <c r="J138" s="187">
        <v>0</v>
      </c>
      <c r="K138" s="187">
        <v>59727</v>
      </c>
      <c r="L138" s="187">
        <v>0</v>
      </c>
      <c r="M138" s="187">
        <v>73558</v>
      </c>
      <c r="N138" s="69">
        <v>1453130.38</v>
      </c>
      <c r="O138" s="53" t="s">
        <v>6</v>
      </c>
      <c r="P138" s="51"/>
      <c r="Q138" s="113">
        <f>Q135+Q136</f>
        <v>-255321</v>
      </c>
      <c r="R138" s="117">
        <f>R135+R136</f>
        <v>-108205</v>
      </c>
      <c r="S138" s="118">
        <f>S135+S136</f>
        <v>-147116</v>
      </c>
      <c r="T138" s="53"/>
      <c r="U138" s="53" t="s">
        <v>6</v>
      </c>
      <c r="V138" s="51"/>
      <c r="W138" s="113">
        <f>W135+W136</f>
        <v>-122036</v>
      </c>
      <c r="X138" s="117">
        <f>X135+X136</f>
        <v>-48478</v>
      </c>
      <c r="Y138" s="118">
        <f>Y135+Y136</f>
        <v>-73558</v>
      </c>
    </row>
    <row r="139" spans="1:25" ht="12.75">
      <c r="A139" s="53" t="s">
        <v>27</v>
      </c>
      <c r="B139" s="51"/>
      <c r="C139" s="124" t="s">
        <v>28</v>
      </c>
      <c r="D139" s="172" t="s">
        <v>28</v>
      </c>
      <c r="E139" s="148" t="s">
        <v>28</v>
      </c>
      <c r="F139" s="26"/>
      <c r="G139" s="26"/>
      <c r="H139" s="26"/>
      <c r="I139" s="185">
        <f t="shared" si="49"/>
        <v>37986</v>
      </c>
      <c r="J139" s="187">
        <v>0</v>
      </c>
      <c r="K139" s="187">
        <v>48478</v>
      </c>
      <c r="L139" s="187">
        <v>0</v>
      </c>
      <c r="M139" s="187">
        <v>73558</v>
      </c>
      <c r="N139" s="69">
        <v>1466858.38</v>
      </c>
      <c r="O139" s="53" t="s">
        <v>27</v>
      </c>
      <c r="P139" s="51"/>
      <c r="Q139" s="116" t="s">
        <v>28</v>
      </c>
      <c r="R139" s="124" t="s">
        <v>28</v>
      </c>
      <c r="S139" s="126" t="s">
        <v>28</v>
      </c>
      <c r="T139" s="53"/>
      <c r="U139" s="53" t="s">
        <v>27</v>
      </c>
      <c r="V139" s="51"/>
      <c r="W139" s="116" t="s">
        <v>28</v>
      </c>
      <c r="X139" s="124" t="s">
        <v>28</v>
      </c>
      <c r="Y139" s="126" t="s">
        <v>28</v>
      </c>
    </row>
    <row r="140" spans="1:25" ht="12.75">
      <c r="A140" s="53" t="s">
        <v>29</v>
      </c>
      <c r="B140" s="51"/>
      <c r="C140" s="121">
        <f>C138/2</f>
        <v>-127661</v>
      </c>
      <c r="D140" s="149">
        <f>D138/2</f>
        <v>-54103</v>
      </c>
      <c r="E140" s="145">
        <f>E138/2</f>
        <v>-73558</v>
      </c>
      <c r="F140" s="41"/>
      <c r="G140" s="41"/>
      <c r="H140" s="41"/>
      <c r="I140" s="185">
        <f t="shared" si="49"/>
        <v>38017</v>
      </c>
      <c r="J140" s="187">
        <v>0</v>
      </c>
      <c r="K140" s="187">
        <v>48478</v>
      </c>
      <c r="L140" s="187">
        <v>0</v>
      </c>
      <c r="M140" s="187">
        <v>73558</v>
      </c>
      <c r="N140" s="69">
        <v>1398422.38</v>
      </c>
      <c r="O140" s="53" t="s">
        <v>29</v>
      </c>
      <c r="P140" s="51"/>
      <c r="Q140" s="115">
        <f>Q138/2</f>
        <v>-127661</v>
      </c>
      <c r="R140" s="54">
        <f>R138/2</f>
        <v>-54103</v>
      </c>
      <c r="S140" s="54">
        <f>S138/2</f>
        <v>-73558</v>
      </c>
      <c r="T140" s="53"/>
      <c r="U140" s="53" t="s">
        <v>29</v>
      </c>
      <c r="V140" s="51"/>
      <c r="W140" s="115">
        <f>W138/2</f>
        <v>-61018</v>
      </c>
      <c r="X140" s="54">
        <f>X138/2</f>
        <v>-24239</v>
      </c>
      <c r="Y140" s="54">
        <f>Y138/2</f>
        <v>-36779</v>
      </c>
    </row>
    <row r="141" spans="1:25" ht="12.75">
      <c r="A141" s="38">
        <f aca="true" t="shared" si="50" ref="A141:B151">$I136</f>
        <v>37894</v>
      </c>
      <c r="B141" s="39">
        <f t="shared" si="50"/>
        <v>37894</v>
      </c>
      <c r="C141" s="117">
        <f aca="true" t="shared" si="51" ref="C141:C151">D141+E141</f>
        <v>-133285</v>
      </c>
      <c r="D141" s="149">
        <f>$J136-$K136</f>
        <v>-59727</v>
      </c>
      <c r="E141" s="145">
        <f>$L136-$M136</f>
        <v>-73558</v>
      </c>
      <c r="F141" s="41"/>
      <c r="G141" s="41"/>
      <c r="H141" s="41"/>
      <c r="I141" s="185">
        <f t="shared" si="49"/>
        <v>38046</v>
      </c>
      <c r="J141" s="187">
        <v>0</v>
      </c>
      <c r="K141" s="187">
        <v>48478</v>
      </c>
      <c r="L141" s="187">
        <v>0</v>
      </c>
      <c r="M141" s="187">
        <v>73558</v>
      </c>
      <c r="N141" s="69">
        <v>1344337.38</v>
      </c>
      <c r="O141" s="38">
        <f aca="true" t="shared" si="52" ref="O141:P151">$I136</f>
        <v>37894</v>
      </c>
      <c r="P141" s="39">
        <f t="shared" si="52"/>
        <v>37894</v>
      </c>
      <c r="Q141" s="113">
        <f aca="true" t="shared" si="53" ref="Q141:Q151">R141+S141</f>
        <v>-133285</v>
      </c>
      <c r="R141" s="46">
        <f aca="true" t="shared" si="54" ref="R141:R151">$J136-$K136</f>
        <v>-59727</v>
      </c>
      <c r="S141" s="46">
        <f aca="true" t="shared" si="55" ref="S141:S151">$L136-$M136</f>
        <v>-73558</v>
      </c>
      <c r="T141" s="53"/>
      <c r="U141" s="38">
        <f aca="true" t="shared" si="56" ref="U141:U151">$I142</f>
        <v>38077</v>
      </c>
      <c r="V141" s="39">
        <f aca="true" t="shared" si="57" ref="V141:V151">$I142</f>
        <v>38077</v>
      </c>
      <c r="W141" s="113">
        <f aca="true" t="shared" si="58" ref="W141:W151">X141+Y141</f>
        <v>-122036</v>
      </c>
      <c r="X141" s="46">
        <f aca="true" t="shared" si="59" ref="X141:X151">$J142-$K142</f>
        <v>-48478</v>
      </c>
      <c r="Y141" s="46">
        <f aca="true" t="shared" si="60" ref="Y141:Y151">$L142-$M142</f>
        <v>-73558</v>
      </c>
    </row>
    <row r="142" spans="1:25" ht="12.75">
      <c r="A142" s="38">
        <f t="shared" si="50"/>
        <v>37925</v>
      </c>
      <c r="B142" s="39">
        <f t="shared" si="50"/>
        <v>37925</v>
      </c>
      <c r="C142" s="117">
        <f t="shared" si="51"/>
        <v>-133285</v>
      </c>
      <c r="D142" s="149">
        <f aca="true" t="shared" si="61" ref="D142:D151">$J137-$K137</f>
        <v>-59727</v>
      </c>
      <c r="E142" s="145">
        <f aca="true" t="shared" si="62" ref="E142:E151">$L137-$M137</f>
        <v>-73558</v>
      </c>
      <c r="F142" s="41"/>
      <c r="G142" s="41"/>
      <c r="H142" s="41"/>
      <c r="I142" s="185">
        <f t="shared" si="49"/>
        <v>38077</v>
      </c>
      <c r="J142" s="187">
        <v>0</v>
      </c>
      <c r="K142" s="187">
        <v>48478</v>
      </c>
      <c r="L142" s="187">
        <v>0</v>
      </c>
      <c r="M142" s="187">
        <v>73558</v>
      </c>
      <c r="N142" s="69">
        <v>1333537.38</v>
      </c>
      <c r="O142" s="38">
        <f t="shared" si="52"/>
        <v>37925</v>
      </c>
      <c r="P142" s="39">
        <f t="shared" si="52"/>
        <v>37925</v>
      </c>
      <c r="Q142" s="113">
        <f t="shared" si="53"/>
        <v>-133285</v>
      </c>
      <c r="R142" s="46">
        <f t="shared" si="54"/>
        <v>-59727</v>
      </c>
      <c r="S142" s="46">
        <f t="shared" si="55"/>
        <v>-73558</v>
      </c>
      <c r="T142" s="53"/>
      <c r="U142" s="38">
        <f t="shared" si="56"/>
        <v>38107</v>
      </c>
      <c r="V142" s="39">
        <f t="shared" si="57"/>
        <v>38107</v>
      </c>
      <c r="W142" s="113">
        <f t="shared" si="58"/>
        <v>-122036</v>
      </c>
      <c r="X142" s="46">
        <f t="shared" si="59"/>
        <v>-48478</v>
      </c>
      <c r="Y142" s="46">
        <f t="shared" si="60"/>
        <v>-73558</v>
      </c>
    </row>
    <row r="143" spans="1:25" ht="12.75">
      <c r="A143" s="38">
        <f t="shared" si="50"/>
        <v>37955</v>
      </c>
      <c r="B143" s="39">
        <f t="shared" si="50"/>
        <v>37955</v>
      </c>
      <c r="C143" s="117">
        <f t="shared" si="51"/>
        <v>-133285</v>
      </c>
      <c r="D143" s="149">
        <f t="shared" si="61"/>
        <v>-59727</v>
      </c>
      <c r="E143" s="145">
        <f t="shared" si="62"/>
        <v>-73558</v>
      </c>
      <c r="F143" s="41"/>
      <c r="G143" s="41"/>
      <c r="H143" s="41"/>
      <c r="I143" s="185">
        <f t="shared" si="49"/>
        <v>38107</v>
      </c>
      <c r="J143" s="187">
        <v>0</v>
      </c>
      <c r="K143" s="187">
        <v>48478</v>
      </c>
      <c r="L143" s="187">
        <v>0</v>
      </c>
      <c r="M143" s="187">
        <v>73558</v>
      </c>
      <c r="N143" s="69">
        <v>1322847.38</v>
      </c>
      <c r="O143" s="38">
        <f t="shared" si="52"/>
        <v>37955</v>
      </c>
      <c r="P143" s="39">
        <f t="shared" si="52"/>
        <v>37955</v>
      </c>
      <c r="Q143" s="113">
        <f t="shared" si="53"/>
        <v>-133285</v>
      </c>
      <c r="R143" s="46">
        <f t="shared" si="54"/>
        <v>-59727</v>
      </c>
      <c r="S143" s="46">
        <f t="shared" si="55"/>
        <v>-73558</v>
      </c>
      <c r="T143" s="53"/>
      <c r="U143" s="38">
        <f t="shared" si="56"/>
        <v>38138</v>
      </c>
      <c r="V143" s="39">
        <f t="shared" si="57"/>
        <v>38138</v>
      </c>
      <c r="W143" s="113">
        <f t="shared" si="58"/>
        <v>-122036</v>
      </c>
      <c r="X143" s="46">
        <f t="shared" si="59"/>
        <v>-48478</v>
      </c>
      <c r="Y143" s="46">
        <f t="shared" si="60"/>
        <v>-73558</v>
      </c>
    </row>
    <row r="144" spans="1:25" ht="12.75">
      <c r="A144" s="38">
        <f t="shared" si="50"/>
        <v>37986</v>
      </c>
      <c r="B144" s="39">
        <f t="shared" si="50"/>
        <v>37986</v>
      </c>
      <c r="C144" s="117">
        <f t="shared" si="51"/>
        <v>-122036</v>
      </c>
      <c r="D144" s="149">
        <f t="shared" si="61"/>
        <v>-48478</v>
      </c>
      <c r="E144" s="145">
        <f t="shared" si="62"/>
        <v>-73558</v>
      </c>
      <c r="F144" s="41"/>
      <c r="G144" s="41"/>
      <c r="H144" s="41"/>
      <c r="I144" s="185">
        <f>I115</f>
        <v>38138</v>
      </c>
      <c r="J144" s="187">
        <v>0</v>
      </c>
      <c r="K144" s="187">
        <v>48478</v>
      </c>
      <c r="L144" s="187">
        <v>0</v>
      </c>
      <c r="M144" s="187">
        <v>73558</v>
      </c>
      <c r="N144" s="69">
        <v>1334838.38</v>
      </c>
      <c r="O144" s="38">
        <f t="shared" si="52"/>
        <v>37986</v>
      </c>
      <c r="P144" s="39">
        <f t="shared" si="52"/>
        <v>37986</v>
      </c>
      <c r="Q144" s="113">
        <f t="shared" si="53"/>
        <v>-122036</v>
      </c>
      <c r="R144" s="46">
        <f t="shared" si="54"/>
        <v>-48478</v>
      </c>
      <c r="S144" s="46">
        <f t="shared" si="55"/>
        <v>-73558</v>
      </c>
      <c r="T144" s="53"/>
      <c r="U144" s="38">
        <f t="shared" si="56"/>
        <v>38168</v>
      </c>
      <c r="V144" s="39">
        <f t="shared" si="57"/>
        <v>38168</v>
      </c>
      <c r="W144" s="113">
        <f t="shared" si="58"/>
        <v>-122036</v>
      </c>
      <c r="X144" s="46">
        <f t="shared" si="59"/>
        <v>-48478</v>
      </c>
      <c r="Y144" s="46">
        <f t="shared" si="60"/>
        <v>-73558</v>
      </c>
    </row>
    <row r="145" spans="1:25" ht="12.75">
      <c r="A145" s="38">
        <f t="shared" si="50"/>
        <v>38017</v>
      </c>
      <c r="B145" s="39">
        <f t="shared" si="50"/>
        <v>38017</v>
      </c>
      <c r="C145" s="117">
        <f t="shared" si="51"/>
        <v>-122036</v>
      </c>
      <c r="D145" s="149">
        <f t="shared" si="61"/>
        <v>-48478</v>
      </c>
      <c r="E145" s="145">
        <f t="shared" si="62"/>
        <v>-73558</v>
      </c>
      <c r="F145" s="41"/>
      <c r="G145" s="41"/>
      <c r="H145" s="41"/>
      <c r="I145" s="185">
        <f>I116</f>
        <v>38168</v>
      </c>
      <c r="J145" s="187">
        <v>0</v>
      </c>
      <c r="K145" s="187">
        <v>48478</v>
      </c>
      <c r="L145" s="187">
        <v>0</v>
      </c>
      <c r="M145" s="187">
        <v>73558</v>
      </c>
      <c r="N145" s="69">
        <v>1396161.38</v>
      </c>
      <c r="O145" s="38">
        <f t="shared" si="52"/>
        <v>38017</v>
      </c>
      <c r="P145" s="39">
        <f t="shared" si="52"/>
        <v>38017</v>
      </c>
      <c r="Q145" s="113">
        <f t="shared" si="53"/>
        <v>-122036</v>
      </c>
      <c r="R145" s="46">
        <f t="shared" si="54"/>
        <v>-48478</v>
      </c>
      <c r="S145" s="46">
        <f t="shared" si="55"/>
        <v>-73558</v>
      </c>
      <c r="T145" s="53"/>
      <c r="U145" s="38">
        <f t="shared" si="56"/>
        <v>38199</v>
      </c>
      <c r="V145" s="39">
        <f t="shared" si="57"/>
        <v>38199</v>
      </c>
      <c r="W145" s="113">
        <f t="shared" si="58"/>
        <v>-122036</v>
      </c>
      <c r="X145" s="46">
        <f t="shared" si="59"/>
        <v>-48478</v>
      </c>
      <c r="Y145" s="46">
        <f t="shared" si="60"/>
        <v>-73558</v>
      </c>
    </row>
    <row r="146" spans="1:25" ht="12.75">
      <c r="A146" s="38">
        <f t="shared" si="50"/>
        <v>38046</v>
      </c>
      <c r="B146" s="39">
        <f t="shared" si="50"/>
        <v>38046</v>
      </c>
      <c r="C146" s="117">
        <f t="shared" si="51"/>
        <v>-122036</v>
      </c>
      <c r="D146" s="149">
        <f t="shared" si="61"/>
        <v>-48478</v>
      </c>
      <c r="E146" s="145">
        <f t="shared" si="62"/>
        <v>-73558</v>
      </c>
      <c r="F146" s="41"/>
      <c r="G146" s="41"/>
      <c r="H146" s="41"/>
      <c r="I146" s="185">
        <f>I117</f>
        <v>38199</v>
      </c>
      <c r="J146" s="187">
        <v>0</v>
      </c>
      <c r="K146" s="187">
        <v>48478</v>
      </c>
      <c r="L146" s="187">
        <v>0</v>
      </c>
      <c r="M146" s="187">
        <v>73558</v>
      </c>
      <c r="N146" s="69">
        <v>1420605.98</v>
      </c>
      <c r="O146" s="38">
        <f t="shared" si="52"/>
        <v>38046</v>
      </c>
      <c r="P146" s="39">
        <f t="shared" si="52"/>
        <v>38046</v>
      </c>
      <c r="Q146" s="113">
        <f t="shared" si="53"/>
        <v>-122036</v>
      </c>
      <c r="R146" s="46">
        <f t="shared" si="54"/>
        <v>-48478</v>
      </c>
      <c r="S146" s="46">
        <f t="shared" si="55"/>
        <v>-73558</v>
      </c>
      <c r="T146" s="53"/>
      <c r="U146" s="38">
        <f t="shared" si="56"/>
        <v>38230</v>
      </c>
      <c r="V146" s="39">
        <f t="shared" si="57"/>
        <v>38230</v>
      </c>
      <c r="W146" s="113">
        <f t="shared" si="58"/>
        <v>-122036</v>
      </c>
      <c r="X146" s="46">
        <f t="shared" si="59"/>
        <v>-48478</v>
      </c>
      <c r="Y146" s="46">
        <f t="shared" si="60"/>
        <v>-73558</v>
      </c>
    </row>
    <row r="147" spans="1:25" ht="12.75">
      <c r="A147" s="38">
        <f t="shared" si="50"/>
        <v>38077</v>
      </c>
      <c r="B147" s="39">
        <f t="shared" si="50"/>
        <v>38077</v>
      </c>
      <c r="C147" s="117">
        <f t="shared" si="51"/>
        <v>-122036</v>
      </c>
      <c r="D147" s="149">
        <f t="shared" si="61"/>
        <v>-48478</v>
      </c>
      <c r="E147" s="145">
        <f t="shared" si="62"/>
        <v>-73558</v>
      </c>
      <c r="F147" s="41"/>
      <c r="G147" s="41"/>
      <c r="H147" s="41"/>
      <c r="I147" s="185">
        <f>I118</f>
        <v>38230</v>
      </c>
      <c r="J147" s="187">
        <v>0</v>
      </c>
      <c r="K147" s="187">
        <v>48478</v>
      </c>
      <c r="L147" s="187">
        <v>0</v>
      </c>
      <c r="M147" s="187">
        <v>73558</v>
      </c>
      <c r="N147" s="69">
        <v>1393514.98</v>
      </c>
      <c r="O147" s="38">
        <f t="shared" si="52"/>
        <v>38077</v>
      </c>
      <c r="P147" s="39">
        <f t="shared" si="52"/>
        <v>38077</v>
      </c>
      <c r="Q147" s="113">
        <f t="shared" si="53"/>
        <v>-122036</v>
      </c>
      <c r="R147" s="46">
        <f t="shared" si="54"/>
        <v>-48478</v>
      </c>
      <c r="S147" s="46">
        <f t="shared" si="55"/>
        <v>-73558</v>
      </c>
      <c r="T147" s="53"/>
      <c r="U147" s="38">
        <f t="shared" si="56"/>
        <v>0</v>
      </c>
      <c r="V147" s="39">
        <f t="shared" si="57"/>
        <v>0</v>
      </c>
      <c r="W147" s="113">
        <f t="shared" si="58"/>
        <v>0</v>
      </c>
      <c r="X147" s="46">
        <f t="shared" si="59"/>
        <v>0</v>
      </c>
      <c r="Y147" s="46">
        <f t="shared" si="60"/>
        <v>0</v>
      </c>
    </row>
    <row r="148" spans="1:25" ht="12.75">
      <c r="A148" s="38">
        <f t="shared" si="50"/>
        <v>38107</v>
      </c>
      <c r="B148" s="39">
        <f t="shared" si="50"/>
        <v>38107</v>
      </c>
      <c r="C148" s="117">
        <f t="shared" si="51"/>
        <v>-122036</v>
      </c>
      <c r="D148" s="149">
        <f t="shared" si="61"/>
        <v>-48478</v>
      </c>
      <c r="E148" s="145">
        <f t="shared" si="62"/>
        <v>-73558</v>
      </c>
      <c r="F148" s="41"/>
      <c r="G148" s="41"/>
      <c r="H148" s="41"/>
      <c r="I148" s="185"/>
      <c r="J148" s="187"/>
      <c r="K148" s="187"/>
      <c r="L148" s="187"/>
      <c r="M148" s="187"/>
      <c r="O148" s="38">
        <f t="shared" si="52"/>
        <v>38107</v>
      </c>
      <c r="P148" s="39">
        <f t="shared" si="52"/>
        <v>38107</v>
      </c>
      <c r="Q148" s="113">
        <f t="shared" si="53"/>
        <v>-122036</v>
      </c>
      <c r="R148" s="46">
        <f t="shared" si="54"/>
        <v>-48478</v>
      </c>
      <c r="S148" s="46">
        <f t="shared" si="55"/>
        <v>-73558</v>
      </c>
      <c r="T148" s="53"/>
      <c r="U148" s="38">
        <f t="shared" si="56"/>
        <v>0</v>
      </c>
      <c r="V148" s="39">
        <f t="shared" si="57"/>
        <v>0</v>
      </c>
      <c r="W148" s="113">
        <f t="shared" si="58"/>
        <v>0</v>
      </c>
      <c r="X148" s="46">
        <f t="shared" si="59"/>
        <v>0</v>
      </c>
      <c r="Y148" s="46">
        <f t="shared" si="60"/>
        <v>0</v>
      </c>
    </row>
    <row r="149" spans="1:25" ht="12.75">
      <c r="A149" s="38">
        <f t="shared" si="50"/>
        <v>38138</v>
      </c>
      <c r="B149" s="39">
        <f t="shared" si="50"/>
        <v>38138</v>
      </c>
      <c r="C149" s="117">
        <f t="shared" si="51"/>
        <v>-122036</v>
      </c>
      <c r="D149" s="149">
        <f t="shared" si="61"/>
        <v>-48478</v>
      </c>
      <c r="E149" s="145">
        <f t="shared" si="62"/>
        <v>-73558</v>
      </c>
      <c r="F149" s="41"/>
      <c r="G149" s="41"/>
      <c r="H149" s="41"/>
      <c r="I149" s="67"/>
      <c r="J149" s="127"/>
      <c r="K149" s="127"/>
      <c r="L149" s="127"/>
      <c r="M149" s="127"/>
      <c r="O149" s="38">
        <f t="shared" si="52"/>
        <v>38138</v>
      </c>
      <c r="P149" s="39">
        <f t="shared" si="52"/>
        <v>38138</v>
      </c>
      <c r="Q149" s="113">
        <f t="shared" si="53"/>
        <v>-122036</v>
      </c>
      <c r="R149" s="46">
        <f t="shared" si="54"/>
        <v>-48478</v>
      </c>
      <c r="S149" s="46">
        <f t="shared" si="55"/>
        <v>-73558</v>
      </c>
      <c r="T149" s="53"/>
      <c r="U149" s="38">
        <f t="shared" si="56"/>
        <v>0</v>
      </c>
      <c r="V149" s="39">
        <f t="shared" si="57"/>
        <v>0</v>
      </c>
      <c r="W149" s="113">
        <f t="shared" si="58"/>
        <v>0</v>
      </c>
      <c r="X149" s="46">
        <f t="shared" si="59"/>
        <v>0</v>
      </c>
      <c r="Y149" s="46">
        <f t="shared" si="60"/>
        <v>0</v>
      </c>
    </row>
    <row r="150" spans="1:25" ht="12.75">
      <c r="A150" s="38">
        <f t="shared" si="50"/>
        <v>38168</v>
      </c>
      <c r="B150" s="39">
        <f t="shared" si="50"/>
        <v>38168</v>
      </c>
      <c r="C150" s="117">
        <f t="shared" si="51"/>
        <v>-122036</v>
      </c>
      <c r="D150" s="149">
        <f t="shared" si="61"/>
        <v>-48478</v>
      </c>
      <c r="E150" s="145">
        <f t="shared" si="62"/>
        <v>-73558</v>
      </c>
      <c r="F150" s="41"/>
      <c r="G150" s="41"/>
      <c r="H150" s="41"/>
      <c r="I150" s="67"/>
      <c r="J150" s="127"/>
      <c r="K150" s="127"/>
      <c r="L150" s="127"/>
      <c r="M150" s="127"/>
      <c r="O150" s="38">
        <f t="shared" si="52"/>
        <v>38168</v>
      </c>
      <c r="P150" s="39">
        <f t="shared" si="52"/>
        <v>38168</v>
      </c>
      <c r="Q150" s="113">
        <f t="shared" si="53"/>
        <v>-122036</v>
      </c>
      <c r="R150" s="46">
        <f t="shared" si="54"/>
        <v>-48478</v>
      </c>
      <c r="S150" s="46">
        <f t="shared" si="55"/>
        <v>-73558</v>
      </c>
      <c r="T150" s="53"/>
      <c r="U150" s="38">
        <f t="shared" si="56"/>
        <v>0</v>
      </c>
      <c r="V150" s="39">
        <f t="shared" si="57"/>
        <v>0</v>
      </c>
      <c r="W150" s="113">
        <f t="shared" si="58"/>
        <v>0</v>
      </c>
      <c r="X150" s="46">
        <f t="shared" si="59"/>
        <v>0</v>
      </c>
      <c r="Y150" s="46">
        <f t="shared" si="60"/>
        <v>0</v>
      </c>
    </row>
    <row r="151" spans="1:25" ht="12.75">
      <c r="A151" s="38">
        <f t="shared" si="50"/>
        <v>38199</v>
      </c>
      <c r="B151" s="39">
        <f t="shared" si="50"/>
        <v>38199</v>
      </c>
      <c r="C151" s="117">
        <f t="shared" si="51"/>
        <v>-122036</v>
      </c>
      <c r="D151" s="149">
        <f t="shared" si="61"/>
        <v>-48478</v>
      </c>
      <c r="E151" s="145">
        <f t="shared" si="62"/>
        <v>-73558</v>
      </c>
      <c r="F151" s="41"/>
      <c r="G151" s="41"/>
      <c r="H151" s="41"/>
      <c r="I151" s="67"/>
      <c r="J151" s="127"/>
      <c r="K151" s="127"/>
      <c r="L151" s="127"/>
      <c r="M151" s="127"/>
      <c r="O151" s="38">
        <f t="shared" si="52"/>
        <v>38199</v>
      </c>
      <c r="P151" s="39">
        <f t="shared" si="52"/>
        <v>38199</v>
      </c>
      <c r="Q151" s="113">
        <f t="shared" si="53"/>
        <v>-122036</v>
      </c>
      <c r="R151" s="46">
        <f t="shared" si="54"/>
        <v>-48478</v>
      </c>
      <c r="S151" s="46">
        <f t="shared" si="55"/>
        <v>-73558</v>
      </c>
      <c r="T151" s="53"/>
      <c r="U151" s="38">
        <f t="shared" si="56"/>
        <v>0</v>
      </c>
      <c r="V151" s="39">
        <f t="shared" si="57"/>
        <v>0</v>
      </c>
      <c r="W151" s="113">
        <f t="shared" si="58"/>
        <v>0</v>
      </c>
      <c r="X151" s="46">
        <f t="shared" si="59"/>
        <v>0</v>
      </c>
      <c r="Y151" s="46">
        <f t="shared" si="60"/>
        <v>0</v>
      </c>
    </row>
    <row r="152" spans="2:13" ht="12.75">
      <c r="B152" s="15"/>
      <c r="C152" s="47"/>
      <c r="D152" s="150"/>
      <c r="E152" s="151"/>
      <c r="F152" s="41"/>
      <c r="G152" s="41"/>
      <c r="H152" s="41"/>
      <c r="I152" s="67"/>
      <c r="J152" s="127"/>
      <c r="K152" s="127"/>
      <c r="L152" s="127"/>
      <c r="M152" s="127"/>
    </row>
    <row r="153" spans="1:13" ht="12.75">
      <c r="A153" s="9" t="s">
        <v>6</v>
      </c>
      <c r="B153" s="15"/>
      <c r="C153" s="32">
        <f>SUM(C140:C152)</f>
        <v>-1503804</v>
      </c>
      <c r="D153" s="152">
        <f>SUM(D140:D152)</f>
        <v>-621108</v>
      </c>
      <c r="E153" s="153">
        <f>SUM(E140:E152)</f>
        <v>-882696</v>
      </c>
      <c r="F153" s="41"/>
      <c r="G153" s="41"/>
      <c r="H153" s="41"/>
      <c r="I153" s="67"/>
      <c r="J153" s="127"/>
      <c r="K153" s="127"/>
      <c r="L153" s="127"/>
      <c r="M153" s="127"/>
    </row>
    <row r="154" spans="1:9" ht="12.75">
      <c r="A154" s="9" t="s">
        <v>30</v>
      </c>
      <c r="B154" s="15"/>
      <c r="C154" s="55" t="s">
        <v>31</v>
      </c>
      <c r="D154" s="154" t="s">
        <v>31</v>
      </c>
      <c r="E154" s="155" t="s">
        <v>31</v>
      </c>
      <c r="F154" s="26"/>
      <c r="G154" s="26"/>
      <c r="H154" s="26"/>
      <c r="I154" s="26"/>
    </row>
    <row r="155" spans="2:9" ht="12.75">
      <c r="B155" s="15"/>
      <c r="C155" s="32"/>
      <c r="D155" s="152"/>
      <c r="E155" s="153"/>
      <c r="F155" s="41"/>
      <c r="G155" s="41"/>
      <c r="H155" s="41"/>
      <c r="I155" s="41"/>
    </row>
    <row r="156" spans="1:9" ht="13.5" thickBot="1">
      <c r="A156" s="9" t="s">
        <v>33</v>
      </c>
      <c r="B156" s="15"/>
      <c r="C156" s="47">
        <f>C153/12</f>
        <v>-125317</v>
      </c>
      <c r="D156" s="156">
        <f>D153/12</f>
        <v>-51759</v>
      </c>
      <c r="E156" s="157">
        <f>E153/12</f>
        <v>-73558</v>
      </c>
      <c r="F156" s="41"/>
      <c r="G156" s="41"/>
      <c r="H156" s="41"/>
      <c r="I156" s="41"/>
    </row>
    <row r="157" ht="12.75">
      <c r="D157" s="41"/>
    </row>
  </sheetData>
  <mergeCells count="18">
    <mergeCell ref="L75:M75"/>
    <mergeCell ref="J74:K74"/>
    <mergeCell ref="L74:M74"/>
    <mergeCell ref="J45:K45"/>
    <mergeCell ref="D72:E72"/>
    <mergeCell ref="D130:E130"/>
    <mergeCell ref="J73:K73"/>
    <mergeCell ref="J75:K75"/>
    <mergeCell ref="J16:K16"/>
    <mergeCell ref="J133:K133"/>
    <mergeCell ref="L133:M133"/>
    <mergeCell ref="J46:K46"/>
    <mergeCell ref="J17:K17"/>
    <mergeCell ref="L73:M73"/>
    <mergeCell ref="J132:K132"/>
    <mergeCell ref="J131:K131"/>
    <mergeCell ref="L132:M132"/>
    <mergeCell ref="L131:M131"/>
  </mergeCells>
  <printOptions horizontalCentered="1"/>
  <pageMargins left="1" right="1" top="0.49" bottom="0.65" header="0.5" footer="0.5"/>
  <pageSetup horizontalDpi="300" verticalDpi="300" orientation="portrait" scale="80" r:id="rId1"/>
  <headerFooter alignWithMargins="0">
    <oddFooter>&amp;L&amp;F: &amp;A&amp;Rjmp &amp;D</oddFooter>
  </headerFooter>
  <rowBreaks count="2" manualBreakCount="2">
    <brk id="71" max="65535" man="1"/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Corp Employee</cp:lastModifiedBy>
  <cp:lastPrinted>2008-11-14T16:38:28Z</cp:lastPrinted>
  <dcterms:created xsi:type="dcterms:W3CDTF">1997-12-12T19:30:20Z</dcterms:created>
  <dcterms:modified xsi:type="dcterms:W3CDTF">2009-04-30T00:20:38Z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