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worksheets/sheet1.xml" ContentType="application/vnd.openxmlformats-officedocument.spreadsheetml.workshee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2.xml" ContentType="application/vnd.openxmlformats-officedocument.drawingml.char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charts/chart4.xml" ContentType="application/vnd.openxmlformats-officedocument.drawingml.chart+xml"/>
  <Override PartName="/xl/worksheets/sheet4.xml" ContentType="application/vnd.openxmlformats-officedocument.spreadsheetml.workshee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xl/queryTables/queryTable2.xml" ContentType="application/vnd.openxmlformats-officedocument.spreadsheetml.queryTable+xml"/>
  <Override PartName="/xl/connections.xml" ContentType="application/vnd.openxmlformats-officedocument.spreadsheetml.connections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5600" windowHeight="8640" activeTab="6"/>
  </bookViews>
  <sheets>
    <sheet name="Page 1, Sch 01" sheetId="1" r:id="rId1"/>
    <sheet name="Page 2, Sch 11" sheetId="2" r:id="rId2"/>
    <sheet name="Page 3, Sch 21" sheetId="3" r:id="rId3"/>
    <sheet name="Page 4, Sch 25" sheetId="5" r:id="rId4"/>
    <sheet name="Page 5, Sch 30" sheetId="4" r:id="rId5"/>
    <sheet name="Page 6, HUD Data" sheetId="6" r:id="rId6"/>
    <sheet name="Page 7, DOE Data" sheetId="7" r:id="rId7"/>
  </sheets>
  <definedNames>
    <definedName name="rates_elec_block_data" localSheetId="1">'Page 2, Sch 11'!$A$4:$P$39</definedName>
    <definedName name="rates_elec_block_data" localSheetId="2">'Page 3, Sch 21'!$B$4:$P$18</definedName>
    <definedName name="rates_elec_block_data" localSheetId="4">'Page 5, Sch 30'!$B$4:$P$39</definedName>
  </definedNames>
  <calcPr calcId="145621" calcMode="manual"/>
</workbook>
</file>

<file path=xl/calcChain.xml><?xml version="1.0" encoding="utf-8"?>
<calcChain xmlns="http://schemas.openxmlformats.org/spreadsheetml/2006/main">
  <c r="F16" i="6" l="1"/>
  <c r="F18" i="6" s="1"/>
  <c r="F21" i="6" s="1"/>
  <c r="F17" i="6"/>
  <c r="G18" i="6"/>
  <c r="G21" i="6" s="1"/>
  <c r="F20" i="6"/>
  <c r="G12" i="6"/>
  <c r="F12" i="6"/>
  <c r="F10" i="6"/>
  <c r="F9" i="6"/>
  <c r="G7" i="6"/>
  <c r="G11" i="6" s="1"/>
  <c r="F6" i="6"/>
  <c r="F5" i="6"/>
  <c r="F4" i="6"/>
  <c r="F7" i="6" s="1"/>
  <c r="F11" i="6" s="1"/>
  <c r="F9" i="7"/>
  <c r="E20" i="7"/>
  <c r="F19" i="7"/>
  <c r="F18" i="7"/>
  <c r="F20" i="7" s="1"/>
  <c r="E15" i="7"/>
  <c r="F14" i="7"/>
  <c r="F13" i="7"/>
  <c r="F15" i="7" s="1"/>
  <c r="E10" i="7"/>
  <c r="F8" i="7"/>
  <c r="F7" i="7"/>
  <c r="F6" i="7"/>
  <c r="F10" i="7" s="1"/>
  <c r="E22" i="7" l="1"/>
  <c r="F22" i="7"/>
  <c r="C9" i="7"/>
  <c r="S4" i="5" l="1"/>
  <c r="S4" i="4"/>
  <c r="Y4" i="1" l="1"/>
  <c r="V4" i="1"/>
  <c r="R5" i="1"/>
  <c r="R4" i="1"/>
  <c r="S4" i="1" s="1"/>
  <c r="Q40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" i="1"/>
  <c r="S5" i="1" l="1"/>
  <c r="F43" i="1" l="1"/>
  <c r="G43" i="1"/>
  <c r="H43" i="1"/>
  <c r="I43" i="1"/>
  <c r="J43" i="1"/>
  <c r="K43" i="1"/>
  <c r="L43" i="1"/>
  <c r="M43" i="1"/>
  <c r="N43" i="1"/>
  <c r="O43" i="1"/>
  <c r="P43" i="1"/>
  <c r="E43" i="1"/>
  <c r="C10" i="7" l="1"/>
  <c r="C20" i="7"/>
  <c r="C15" i="7"/>
  <c r="D9" i="7"/>
  <c r="D8" i="7"/>
  <c r="D7" i="7"/>
  <c r="D19" i="7"/>
  <c r="D18" i="7"/>
  <c r="D14" i="7"/>
  <c r="D13" i="7"/>
  <c r="D6" i="7"/>
  <c r="E18" i="6"/>
  <c r="E21" i="6" s="1"/>
  <c r="E7" i="6"/>
  <c r="E12" i="6" s="1"/>
  <c r="D10" i="7" l="1"/>
  <c r="E11" i="6"/>
  <c r="C22" i="7"/>
  <c r="D15" i="7"/>
  <c r="D20" i="7"/>
  <c r="T4" i="1"/>
  <c r="D22" i="7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" i="2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4" i="3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" i="4"/>
  <c r="Q5" i="5"/>
  <c r="Q6" i="5"/>
  <c r="Q7" i="5"/>
  <c r="Q8" i="5"/>
  <c r="Q9" i="5"/>
  <c r="Q10" i="5"/>
  <c r="Q11" i="5"/>
  <c r="Q12" i="5"/>
  <c r="Q13" i="5"/>
  <c r="Q14" i="5"/>
  <c r="Q15" i="5"/>
  <c r="Q16" i="5"/>
  <c r="Q4" i="5"/>
  <c r="D17" i="6" l="1"/>
  <c r="D20" i="6"/>
  <c r="D16" i="6"/>
  <c r="D5" i="6"/>
  <c r="D6" i="6"/>
  <c r="D9" i="6"/>
  <c r="D10" i="6"/>
  <c r="D4" i="6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" i="1"/>
  <c r="D7" i="6" l="1"/>
  <c r="D18" i="6"/>
  <c r="D21" i="6" s="1"/>
  <c r="D11" i="6" l="1"/>
  <c r="D12" i="6"/>
  <c r="T40" i="1"/>
  <c r="U5" i="1" s="1"/>
  <c r="U34" i="1" l="1"/>
  <c r="U18" i="1"/>
  <c r="U4" i="1"/>
  <c r="V5" i="1" s="1"/>
  <c r="U30" i="1"/>
  <c r="U14" i="1"/>
  <c r="U38" i="1"/>
  <c r="U26" i="1"/>
  <c r="U10" i="1"/>
  <c r="U36" i="1"/>
  <c r="U22" i="1"/>
  <c r="U6" i="1"/>
  <c r="U32" i="1"/>
  <c r="U28" i="1"/>
  <c r="U24" i="1"/>
  <c r="U20" i="1"/>
  <c r="U16" i="1"/>
  <c r="U12" i="1"/>
  <c r="U8" i="1"/>
  <c r="U39" i="1"/>
  <c r="U35" i="1"/>
  <c r="U31" i="1"/>
  <c r="U27" i="1"/>
  <c r="U23" i="1"/>
  <c r="U19" i="1"/>
  <c r="U15" i="1"/>
  <c r="U11" i="1"/>
  <c r="U7" i="1"/>
  <c r="U37" i="1"/>
  <c r="U33" i="1"/>
  <c r="U29" i="1"/>
  <c r="U25" i="1"/>
  <c r="U21" i="1"/>
  <c r="U17" i="1"/>
  <c r="U13" i="1"/>
  <c r="U9" i="1"/>
  <c r="W40" i="1"/>
  <c r="V6" i="1" l="1"/>
  <c r="V7" i="1" s="1"/>
  <c r="V8" i="1" s="1"/>
  <c r="V9" i="1" s="1"/>
  <c r="V10" i="1" s="1"/>
  <c r="V11" i="1" s="1"/>
  <c r="X5" i="1"/>
  <c r="X29" i="1"/>
  <c r="X30" i="1"/>
  <c r="X7" i="1"/>
  <c r="X15" i="1"/>
  <c r="X27" i="1"/>
  <c r="X35" i="1"/>
  <c r="X8" i="1"/>
  <c r="X12" i="1"/>
  <c r="X16" i="1"/>
  <c r="X20" i="1"/>
  <c r="X24" i="1"/>
  <c r="X28" i="1"/>
  <c r="X32" i="1"/>
  <c r="X36" i="1"/>
  <c r="X4" i="1"/>
  <c r="X9" i="1"/>
  <c r="X13" i="1"/>
  <c r="X17" i="1"/>
  <c r="X21" i="1"/>
  <c r="X25" i="1"/>
  <c r="X33" i="1"/>
  <c r="X37" i="1"/>
  <c r="X6" i="1"/>
  <c r="X10" i="1"/>
  <c r="X14" i="1"/>
  <c r="X18" i="1"/>
  <c r="X22" i="1"/>
  <c r="X26" i="1"/>
  <c r="X34" i="1"/>
  <c r="X38" i="1"/>
  <c r="X11" i="1"/>
  <c r="X19" i="1"/>
  <c r="X23" i="1"/>
  <c r="X31" i="1"/>
  <c r="X39" i="1"/>
  <c r="Q17" i="5"/>
  <c r="R8" i="5" s="1"/>
  <c r="R13" i="5" l="1"/>
  <c r="R9" i="5"/>
  <c r="R5" i="5"/>
  <c r="R4" i="5"/>
  <c r="V12" i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R15" i="5"/>
  <c r="R7" i="5"/>
  <c r="R11" i="5"/>
  <c r="R14" i="5"/>
  <c r="R10" i="5"/>
  <c r="R6" i="5"/>
  <c r="R16" i="5"/>
  <c r="R12" i="5"/>
  <c r="Y5" i="1"/>
  <c r="Y6" i="1" s="1"/>
  <c r="Y7" i="1" s="1"/>
  <c r="Y8" i="1" s="1"/>
  <c r="Y9" i="1" s="1"/>
  <c r="Y10" i="1" s="1"/>
  <c r="Y11" i="1" s="1"/>
  <c r="Q43" i="1"/>
  <c r="D5" i="5"/>
  <c r="Y12" i="1" l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F17" i="5"/>
  <c r="G17" i="5"/>
  <c r="H17" i="5"/>
  <c r="I17" i="5"/>
  <c r="J17" i="5"/>
  <c r="K17" i="5"/>
  <c r="L17" i="5"/>
  <c r="M17" i="5"/>
  <c r="N17" i="5"/>
  <c r="O17" i="5"/>
  <c r="P17" i="5"/>
  <c r="E17" i="5"/>
  <c r="D6" i="5"/>
  <c r="C5" i="5"/>
  <c r="P40" i="4"/>
  <c r="O40" i="4"/>
  <c r="N40" i="4"/>
  <c r="M40" i="4"/>
  <c r="L40" i="4"/>
  <c r="K40" i="4"/>
  <c r="J40" i="4"/>
  <c r="I40" i="4"/>
  <c r="H40" i="4"/>
  <c r="G40" i="4"/>
  <c r="F40" i="4"/>
  <c r="E40" i="4"/>
  <c r="P19" i="3"/>
  <c r="O19" i="3"/>
  <c r="N19" i="3"/>
  <c r="M19" i="3"/>
  <c r="L19" i="3"/>
  <c r="K19" i="3"/>
  <c r="J19" i="3"/>
  <c r="I19" i="3"/>
  <c r="H19" i="3"/>
  <c r="G19" i="3"/>
  <c r="F19" i="3"/>
  <c r="E19" i="3"/>
  <c r="P40" i="2"/>
  <c r="O40" i="2"/>
  <c r="N40" i="2"/>
  <c r="M40" i="2"/>
  <c r="L40" i="2"/>
  <c r="K40" i="2"/>
  <c r="J40" i="2"/>
  <c r="I40" i="2"/>
  <c r="H40" i="2"/>
  <c r="G40" i="2"/>
  <c r="F40" i="2"/>
  <c r="E40" i="2"/>
  <c r="Q40" i="2" s="1"/>
  <c r="P40" i="1"/>
  <c r="P44" i="1" s="1"/>
  <c r="O40" i="1"/>
  <c r="O44" i="1" s="1"/>
  <c r="N40" i="1"/>
  <c r="N44" i="1" s="1"/>
  <c r="M40" i="1"/>
  <c r="M44" i="1" s="1"/>
  <c r="L40" i="1"/>
  <c r="L44" i="1" s="1"/>
  <c r="K40" i="1"/>
  <c r="K44" i="1" s="1"/>
  <c r="J40" i="1"/>
  <c r="J44" i="1" s="1"/>
  <c r="I40" i="1"/>
  <c r="I44" i="1" s="1"/>
  <c r="H40" i="1"/>
  <c r="H44" i="1" s="1"/>
  <c r="G40" i="1"/>
  <c r="F40" i="1"/>
  <c r="E40" i="1"/>
  <c r="E44" i="1" s="1"/>
  <c r="Q40" i="4" l="1"/>
  <c r="Q19" i="3"/>
  <c r="R7" i="3"/>
  <c r="R11" i="3"/>
  <c r="R15" i="3"/>
  <c r="R4" i="3"/>
  <c r="S4" i="3" s="1"/>
  <c r="R6" i="3"/>
  <c r="R18" i="3"/>
  <c r="R8" i="3"/>
  <c r="R12" i="3"/>
  <c r="R16" i="3"/>
  <c r="R14" i="3"/>
  <c r="R5" i="3"/>
  <c r="R9" i="3"/>
  <c r="R13" i="3"/>
  <c r="R17" i="3"/>
  <c r="R10" i="3"/>
  <c r="R38" i="2"/>
  <c r="R35" i="2"/>
  <c r="R31" i="2"/>
  <c r="R27" i="2"/>
  <c r="R23" i="2"/>
  <c r="R19" i="2"/>
  <c r="R15" i="2"/>
  <c r="R11" i="2"/>
  <c r="R7" i="2"/>
  <c r="R5" i="2"/>
  <c r="R28" i="2"/>
  <c r="R24" i="2"/>
  <c r="R12" i="2"/>
  <c r="R4" i="2"/>
  <c r="S4" i="2" s="1"/>
  <c r="R39" i="2"/>
  <c r="R34" i="2"/>
  <c r="R30" i="2"/>
  <c r="R26" i="2"/>
  <c r="R22" i="2"/>
  <c r="R18" i="2"/>
  <c r="R14" i="2"/>
  <c r="R10" i="2"/>
  <c r="R6" i="2"/>
  <c r="R36" i="2"/>
  <c r="R20" i="2"/>
  <c r="R8" i="2"/>
  <c r="R37" i="2"/>
  <c r="R33" i="2"/>
  <c r="R29" i="2"/>
  <c r="R25" i="2"/>
  <c r="R21" i="2"/>
  <c r="R17" i="2"/>
  <c r="R13" i="2"/>
  <c r="R9" i="2"/>
  <c r="R32" i="2"/>
  <c r="R16" i="2"/>
  <c r="F41" i="1"/>
  <c r="F44" i="1"/>
  <c r="G44" i="1"/>
  <c r="G41" i="1"/>
  <c r="N41" i="1"/>
  <c r="K41" i="1"/>
  <c r="O41" i="1"/>
  <c r="J41" i="1"/>
  <c r="H41" i="1"/>
  <c r="L41" i="1"/>
  <c r="P41" i="1"/>
  <c r="I41" i="1"/>
  <c r="M41" i="1"/>
  <c r="D7" i="5"/>
  <c r="D8" i="5" s="1"/>
  <c r="C9" i="5" s="1"/>
  <c r="C7" i="5"/>
  <c r="C6" i="5"/>
  <c r="C8" i="5"/>
  <c r="D9" i="5" l="1"/>
  <c r="R37" i="4"/>
  <c r="R33" i="4"/>
  <c r="R29" i="4"/>
  <c r="R25" i="4"/>
  <c r="R21" i="4"/>
  <c r="R17" i="4"/>
  <c r="R13" i="4"/>
  <c r="R9" i="4"/>
  <c r="R5" i="4"/>
  <c r="R16" i="4"/>
  <c r="R12" i="4"/>
  <c r="R4" i="4"/>
  <c r="R15" i="4"/>
  <c r="R38" i="4"/>
  <c r="R26" i="4"/>
  <c r="R14" i="4"/>
  <c r="R10" i="4"/>
  <c r="R36" i="4"/>
  <c r="R32" i="4"/>
  <c r="R28" i="4"/>
  <c r="R24" i="4"/>
  <c r="R20" i="4"/>
  <c r="R8" i="4"/>
  <c r="R7" i="4"/>
  <c r="R34" i="4"/>
  <c r="R22" i="4"/>
  <c r="R39" i="4"/>
  <c r="R35" i="4"/>
  <c r="R31" i="4"/>
  <c r="R27" i="4"/>
  <c r="R23" i="4"/>
  <c r="R19" i="4"/>
  <c r="R11" i="4"/>
  <c r="R30" i="4"/>
  <c r="R18" i="4"/>
  <c r="R6" i="4"/>
  <c r="S5" i="3"/>
  <c r="S6" i="3" s="1"/>
  <c r="S7" i="3" s="1"/>
  <c r="S8" i="3" s="1"/>
  <c r="S9" i="3" s="1"/>
  <c r="S10" i="3" s="1"/>
  <c r="S11" i="3" s="1"/>
  <c r="S12" i="3" s="1"/>
  <c r="S13" i="3" s="1"/>
  <c r="S14" i="3" s="1"/>
  <c r="S15" i="3" s="1"/>
  <c r="S16" i="3" s="1"/>
  <c r="S17" i="3" s="1"/>
  <c r="S18" i="3" s="1"/>
  <c r="S5" i="2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Q44" i="1"/>
  <c r="R6" i="1"/>
  <c r="R26" i="1"/>
  <c r="R30" i="1"/>
  <c r="R34" i="1"/>
  <c r="R38" i="1"/>
  <c r="R7" i="1"/>
  <c r="R23" i="1"/>
  <c r="R27" i="1"/>
  <c r="R31" i="1"/>
  <c r="R35" i="1"/>
  <c r="R39" i="1"/>
  <c r="R8" i="1"/>
  <c r="R12" i="1"/>
  <c r="R16" i="1"/>
  <c r="R20" i="1"/>
  <c r="R24" i="1"/>
  <c r="R28" i="1"/>
  <c r="R32" i="1"/>
  <c r="R36" i="1"/>
  <c r="R9" i="1"/>
  <c r="R13" i="1"/>
  <c r="R17" i="1"/>
  <c r="R21" i="1"/>
  <c r="R25" i="1"/>
  <c r="R29" i="1"/>
  <c r="R33" i="1"/>
  <c r="R37" i="1"/>
  <c r="R15" i="1"/>
  <c r="R14" i="1"/>
  <c r="R11" i="1"/>
  <c r="R10" i="1"/>
  <c r="R19" i="1"/>
  <c r="R18" i="1"/>
  <c r="R22" i="1"/>
  <c r="D10" i="5"/>
  <c r="C10" i="5"/>
  <c r="S5" i="4" l="1"/>
  <c r="S6" i="4" s="1"/>
  <c r="S7" i="4" s="1"/>
  <c r="S8" i="4" s="1"/>
  <c r="S9" i="4" s="1"/>
  <c r="S10" i="4" s="1"/>
  <c r="S11" i="4" s="1"/>
  <c r="S12" i="4" s="1"/>
  <c r="S13" i="4" s="1"/>
  <c r="S14" i="4" s="1"/>
  <c r="S15" i="4" s="1"/>
  <c r="S16" i="4" s="1"/>
  <c r="S17" i="4" s="1"/>
  <c r="S18" i="4" s="1"/>
  <c r="S19" i="4" s="1"/>
  <c r="S20" i="4" s="1"/>
  <c r="S21" i="4" s="1"/>
  <c r="S22" i="4" s="1"/>
  <c r="S23" i="4" s="1"/>
  <c r="S24" i="4" s="1"/>
  <c r="S25" i="4" s="1"/>
  <c r="S26" i="4" s="1"/>
  <c r="S27" i="4" s="1"/>
  <c r="S28" i="4" s="1"/>
  <c r="S29" i="4" s="1"/>
  <c r="S30" i="4" s="1"/>
  <c r="S31" i="4" s="1"/>
  <c r="S32" i="4" s="1"/>
  <c r="S33" i="4" s="1"/>
  <c r="S34" i="4" s="1"/>
  <c r="S35" i="4" s="1"/>
  <c r="S36" i="4" s="1"/>
  <c r="S37" i="4" s="1"/>
  <c r="S38" i="4" s="1"/>
  <c r="S39" i="4" s="1"/>
  <c r="S6" i="1"/>
  <c r="S7" i="1" s="1"/>
  <c r="S8" i="1" s="1"/>
  <c r="S9" i="1" s="1"/>
  <c r="S10" i="1" s="1"/>
  <c r="S11" i="1" s="1"/>
  <c r="D11" i="5"/>
  <c r="C11" i="5"/>
  <c r="S12" i="1" l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D12" i="5"/>
  <c r="C12" i="5"/>
  <c r="C13" i="5" l="1"/>
  <c r="D13" i="5"/>
  <c r="D14" i="5" l="1"/>
  <c r="C14" i="5"/>
  <c r="C15" i="5" l="1"/>
  <c r="D15" i="5"/>
  <c r="C16" i="5" s="1"/>
  <c r="S5" i="5" l="1"/>
  <c r="S6" i="5" s="1"/>
  <c r="S7" i="5" s="1"/>
  <c r="S8" i="5" s="1"/>
  <c r="S9" i="5" s="1"/>
  <c r="S10" i="5" s="1"/>
  <c r="S11" i="5" s="1"/>
  <c r="S12" i="5" s="1"/>
  <c r="S13" i="5" s="1"/>
  <c r="S14" i="5" s="1"/>
  <c r="S15" i="5" s="1"/>
  <c r="S16" i="5" s="1"/>
</calcChain>
</file>

<file path=xl/comments1.xml><?xml version="1.0" encoding="utf-8"?>
<comments xmlns="http://schemas.openxmlformats.org/spreadsheetml/2006/main">
  <authors>
    <author>Mickelson, Christopher (UTC)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Mickelson, Christopher (UTC):</t>
        </r>
        <r>
          <rPr>
            <sz val="9"/>
            <color indexed="81"/>
            <rFont val="Tahoma"/>
            <family val="2"/>
          </rPr>
          <t xml:space="preserve">
Select Appliances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Mickelson, Christopher (UTC):</t>
        </r>
        <r>
          <rPr>
            <sz val="9"/>
            <color indexed="81"/>
            <rFont val="Tahoma"/>
            <family val="2"/>
          </rPr>
          <t xml:space="preserve">
Larger list of select appliances.</t>
        </r>
      </text>
    </comment>
  </commentList>
</comments>
</file>

<file path=xl/connections.xml><?xml version="1.0" encoding="utf-8"?>
<connections xmlns="http://schemas.openxmlformats.org/spreadsheetml/2006/main">
  <connection id="1" name="rates_elec_block_data" type="6" refreshedVersion="3" background="1" saveData="1">
    <textPr codePage="437" sourceFile="G:\MAUREEN\rates_elec_block_data.txt" comma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rates_elec_block_data1" type="6" refreshedVersion="3" background="1" saveData="1">
    <textPr codePage="437" sourceFile="G:\MAUREEN\rates_elec_block_data.txt" comma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rates_elec_block_data2" type="6" refreshedVersion="3" background="1" saveData="1">
    <textPr codePage="437" sourceFile="G:\MAUREEN\rates_elec_block_data.txt" comma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<sst xmlns="http://schemas.openxmlformats.org/spreadsheetml/2006/main" count="245" uniqueCount="94">
  <si>
    <t>Usage Blocks</t>
  </si>
  <si>
    <t>Totals</t>
  </si>
  <si>
    <t>Total</t>
  </si>
  <si>
    <t>Over</t>
  </si>
  <si>
    <t>%</t>
  </si>
  <si>
    <t>Sch</t>
  </si>
  <si>
    <t>Percentage of Usage (Winter)</t>
  </si>
  <si>
    <t>Percentage of Usage (Summer)</t>
  </si>
  <si>
    <t>I. Electricity</t>
  </si>
  <si>
    <t>a. Lighting and Refrigeration</t>
  </si>
  <si>
    <t>b. Cooking</t>
  </si>
  <si>
    <t>c. Domestic Hot Water</t>
  </si>
  <si>
    <t>d. Space Heating</t>
  </si>
  <si>
    <t>e. Air Conditioning</t>
  </si>
  <si>
    <t>KWH</t>
  </si>
  <si>
    <t xml:space="preserve"> http://www.hud.gov/offices/adm/hudclips/guidebooks/7420.10G/7420g18GUID.pdf</t>
  </si>
  <si>
    <t>II. Natural Gas and Bottled Gas</t>
  </si>
  <si>
    <t>a. Cooking</t>
  </si>
  <si>
    <t>b. Domestic Hot Water</t>
  </si>
  <si>
    <t>c. Space Heating</t>
  </si>
  <si>
    <t>Therms</t>
  </si>
  <si>
    <t>2.5 Unit</t>
  </si>
  <si>
    <t>2 Unit</t>
  </si>
  <si>
    <t>0-BR</t>
  </si>
  <si>
    <t>1-BR</t>
  </si>
  <si>
    <t>2-BR</t>
  </si>
  <si>
    <t>3-BR</t>
  </si>
  <si>
    <t>4-BR</t>
  </si>
  <si>
    <t>5-BR</t>
  </si>
  <si>
    <t>Factor</t>
  </si>
  <si>
    <t>Unit Size</t>
  </si>
  <si>
    <t>Second Block / Total</t>
  </si>
  <si>
    <t>Line No.</t>
  </si>
  <si>
    <t>(a)</t>
  </si>
  <si>
    <t>(b)</t>
  </si>
  <si>
    <t>(d)</t>
  </si>
  <si>
    <t>(c)</t>
  </si>
  <si>
    <t>Lower</t>
  </si>
  <si>
    <t>Upper</t>
  </si>
  <si>
    <t>Month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</si>
  <si>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</si>
  <si>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</si>
  <si>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</si>
  <si>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</si>
  <si>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</si>
  <si>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</si>
  <si>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</si>
  <si>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</si>
  <si>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</si>
  <si>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</si>
  <si>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</si>
  <si>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(q)</t>
  </si>
  <si>
    <t>(r)</t>
  </si>
  <si>
    <t>(s)</t>
  </si>
  <si>
    <t>(t)</t>
  </si>
  <si>
    <t>(p)</t>
  </si>
  <si>
    <t>(u)</t>
  </si>
  <si>
    <t>(v)</t>
  </si>
  <si>
    <t>(w)</t>
  </si>
  <si>
    <t>(x)</t>
  </si>
  <si>
    <t>Percentage of Usage (Total)</t>
  </si>
  <si>
    <t>Accum. %</t>
  </si>
  <si>
    <t>Avg. Count</t>
  </si>
  <si>
    <t>First Block / Sub-Total</t>
  </si>
  <si>
    <t>http://www.eia.gov/emeu/recs/recs2001/enduse2001/enduse2001.html</t>
  </si>
  <si>
    <t>Electricity Consumption for 2001</t>
  </si>
  <si>
    <t>Annual Consumption</t>
  </si>
  <si>
    <t xml:space="preserve">kWh per household </t>
  </si>
  <si>
    <t>Refrigerators</t>
  </si>
  <si>
    <t>Air-Conditioning</t>
  </si>
  <si>
    <t>  Central Air-Conditioners</t>
  </si>
  <si>
    <t>Space Heating</t>
  </si>
  <si>
    <t>  Main Space-Heating Systems</t>
  </si>
  <si>
    <t>Water Heating</t>
  </si>
  <si>
    <t>Monthly Consumption</t>
  </si>
  <si>
    <t>Other Appliances</t>
  </si>
  <si>
    <t>Lighting</t>
  </si>
  <si>
    <t xml:space="preserve">  Secondary Space-Heating Equipment</t>
  </si>
  <si>
    <t>  Sub-Total</t>
  </si>
  <si>
    <t>First Block / Sub-total</t>
  </si>
  <si>
    <t>  Room Air-Conditioners</t>
  </si>
  <si>
    <t>End Use</t>
  </si>
  <si>
    <t xml:space="preserve">A </t>
  </si>
  <si>
    <t>B</t>
  </si>
  <si>
    <t>C</t>
  </si>
  <si>
    <t>D</t>
  </si>
  <si>
    <t>Count (1,500+)</t>
  </si>
  <si>
    <t>% of Total</t>
  </si>
  <si>
    <t>Second Block / Sub-Total</t>
  </si>
  <si>
    <t>E</t>
  </si>
  <si>
    <t>kWh per household</t>
  </si>
  <si>
    <t>Upper-End</t>
  </si>
  <si>
    <t>Lower-End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</si>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</sst>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Geneva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>
      <alignment readingOrder="1"/>
    </xf>
    <xf numFmtId="0" fontId="20" fillId="0" borderId="0"/>
    <xf numFmtId="40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23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0" xfId="42" applyNumberFormat="1" applyFont="1"/>
    <xf numFmtId="10" fontId="0" fillId="0" borderId="0" xfId="0" applyNumberFormat="1"/>
    <xf numFmtId="10" fontId="0" fillId="0" borderId="0" xfId="54" applyNumberFormat="1" applyFont="1"/>
    <xf numFmtId="10" fontId="0" fillId="0" borderId="0" xfId="0" applyNumberFormat="1" applyBorder="1"/>
    <xf numFmtId="10" fontId="0" fillId="0" borderId="12" xfId="0" applyNumberFormat="1" applyBorder="1"/>
    <xf numFmtId="165" fontId="0" fillId="0" borderId="13" xfId="0" applyNumberFormat="1" applyBorder="1"/>
    <xf numFmtId="0" fontId="0" fillId="0" borderId="14" xfId="0" applyBorder="1"/>
    <xf numFmtId="0" fontId="0" fillId="0" borderId="15" xfId="0" applyBorder="1"/>
    <xf numFmtId="43" fontId="0" fillId="0" borderId="0" xfId="0" applyNumberFormat="1"/>
    <xf numFmtId="0" fontId="21" fillId="0" borderId="0" xfId="55"/>
    <xf numFmtId="165" fontId="0" fillId="0" borderId="14" xfId="42" applyNumberFormat="1" applyFont="1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65" fontId="22" fillId="0" borderId="11" xfId="42" applyNumberFormat="1" applyFont="1" applyFill="1" applyBorder="1"/>
    <xf numFmtId="10" fontId="22" fillId="0" borderId="0" xfId="54" applyNumberFormat="1" applyFont="1" applyFill="1" applyBorder="1"/>
    <xf numFmtId="165" fontId="22" fillId="0" borderId="13" xfId="42" applyNumberFormat="1" applyFont="1" applyFill="1" applyBorder="1"/>
    <xf numFmtId="165" fontId="22" fillId="0" borderId="14" xfId="42" applyNumberFormat="1" applyFont="1" applyFill="1" applyBorder="1"/>
    <xf numFmtId="165" fontId="0" fillId="0" borderId="15" xfId="42" applyNumberFormat="1" applyFont="1" applyBorder="1"/>
    <xf numFmtId="10" fontId="22" fillId="0" borderId="14" xfId="54" applyNumberFormat="1" applyFont="1" applyFill="1" applyBorder="1"/>
    <xf numFmtId="10" fontId="0" fillId="0" borderId="15" xfId="0" applyNumberFormat="1" applyBorder="1"/>
    <xf numFmtId="10" fontId="0" fillId="0" borderId="14" xfId="0" applyNumberFormat="1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11" xfId="0" applyNumberFormat="1" applyBorder="1"/>
    <xf numFmtId="0" fontId="0" fillId="36" borderId="11" xfId="0" applyFill="1" applyBorder="1" applyAlignment="1">
      <alignment horizontal="center"/>
    </xf>
    <xf numFmtId="0" fontId="0" fillId="37" borderId="11" xfId="0" applyFill="1" applyBorder="1" applyAlignment="1">
      <alignment horizontal="center"/>
    </xf>
    <xf numFmtId="43" fontId="0" fillId="0" borderId="0" xfId="42" applyFont="1"/>
    <xf numFmtId="0" fontId="0" fillId="0" borderId="0" xfId="0" applyAlignment="1">
      <alignment wrapText="1"/>
    </xf>
    <xf numFmtId="165" fontId="0" fillId="0" borderId="0" xfId="42" applyNumberFormat="1" applyFont="1" applyBorder="1"/>
    <xf numFmtId="165" fontId="0" fillId="0" borderId="12" xfId="42" applyNumberFormat="1" applyFont="1" applyBorder="1"/>
    <xf numFmtId="0" fontId="0" fillId="0" borderId="11" xfId="0" applyFill="1" applyBorder="1"/>
    <xf numFmtId="0" fontId="0" fillId="0" borderId="13" xfId="0" applyFill="1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38" borderId="11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16" fillId="0" borderId="14" xfId="0" applyFont="1" applyBorder="1"/>
    <xf numFmtId="0" fontId="0" fillId="0" borderId="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7" fontId="0" fillId="36" borderId="0" xfId="0" applyNumberFormat="1" applyFill="1" applyBorder="1" applyAlignment="1">
      <alignment horizontal="center"/>
    </xf>
    <xf numFmtId="17" fontId="0" fillId="37" borderId="0" xfId="0" applyNumberFormat="1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164" fontId="0" fillId="0" borderId="11" xfId="0" applyNumberFormat="1" applyBorder="1"/>
    <xf numFmtId="165" fontId="22" fillId="0" borderId="0" xfId="42" applyNumberFormat="1" applyFont="1" applyFill="1" applyBorder="1"/>
    <xf numFmtId="164" fontId="0" fillId="0" borderId="13" xfId="0" applyNumberFormat="1" applyBorder="1"/>
    <xf numFmtId="0" fontId="0" fillId="36" borderId="0" xfId="0" applyFill="1" applyBorder="1" applyAlignment="1">
      <alignment horizontal="center"/>
    </xf>
    <xf numFmtId="0" fontId="0" fillId="37" borderId="0" xfId="0" applyFill="1" applyBorder="1" applyAlignment="1">
      <alignment horizontal="center"/>
    </xf>
    <xf numFmtId="0" fontId="0" fillId="37" borderId="12" xfId="0" applyFill="1" applyBorder="1" applyAlignment="1">
      <alignment horizontal="center"/>
    </xf>
    <xf numFmtId="0" fontId="0" fillId="35" borderId="12" xfId="0" applyFill="1" applyBorder="1"/>
    <xf numFmtId="0" fontId="0" fillId="34" borderId="12" xfId="0" applyFill="1" applyBorder="1"/>
    <xf numFmtId="166" fontId="22" fillId="0" borderId="14" xfId="54" applyNumberFormat="1" applyFont="1" applyFill="1" applyBorder="1"/>
    <xf numFmtId="165" fontId="0" fillId="0" borderId="10" xfId="42" applyNumberFormat="1" applyFont="1" applyBorder="1"/>
    <xf numFmtId="165" fontId="0" fillId="0" borderId="19" xfId="42" applyNumberFormat="1" applyFont="1" applyBorder="1"/>
    <xf numFmtId="165" fontId="0" fillId="0" borderId="20" xfId="42" applyNumberFormat="1" applyFont="1" applyBorder="1"/>
    <xf numFmtId="165" fontId="0" fillId="0" borderId="11" xfId="42" applyNumberFormat="1" applyFont="1" applyBorder="1"/>
    <xf numFmtId="0" fontId="0" fillId="33" borderId="12" xfId="0" applyFill="1" applyBorder="1"/>
    <xf numFmtId="164" fontId="0" fillId="0" borderId="18" xfId="0" applyNumberFormat="1" applyBorder="1"/>
    <xf numFmtId="0" fontId="0" fillId="0" borderId="16" xfId="0" applyBorder="1"/>
    <xf numFmtId="165" fontId="0" fillId="0" borderId="16" xfId="42" applyNumberFormat="1" applyFont="1" applyBorder="1"/>
    <xf numFmtId="165" fontId="0" fillId="0" borderId="17" xfId="42" applyNumberFormat="1" applyFont="1" applyBorder="1"/>
    <xf numFmtId="0" fontId="0" fillId="38" borderId="10" xfId="0" applyFill="1" applyBorder="1" applyAlignment="1">
      <alignment horizontal="center"/>
    </xf>
    <xf numFmtId="0" fontId="0" fillId="38" borderId="19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165" fontId="0" fillId="0" borderId="0" xfId="0" applyNumberFormat="1" applyBorder="1"/>
    <xf numFmtId="165" fontId="22" fillId="0" borderId="0" xfId="0" applyNumberFormat="1" applyFont="1" applyFill="1" applyBorder="1"/>
    <xf numFmtId="166" fontId="22" fillId="0" borderId="0" xfId="54" applyNumberFormat="1" applyFont="1" applyFill="1" applyBorder="1"/>
    <xf numFmtId="165" fontId="22" fillId="0" borderId="14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165" fontId="0" fillId="0" borderId="19" xfId="0" applyNumberFormat="1" applyBorder="1"/>
    <xf numFmtId="165" fontId="22" fillId="0" borderId="19" xfId="0" applyNumberFormat="1" applyFont="1" applyFill="1" applyBorder="1"/>
    <xf numFmtId="166" fontId="22" fillId="0" borderId="19" xfId="54" applyNumberFormat="1" applyFont="1" applyFill="1" applyBorder="1"/>
    <xf numFmtId="10" fontId="0" fillId="0" borderId="20" xfId="0" applyNumberFormat="1" applyBorder="1"/>
    <xf numFmtId="165" fontId="0" fillId="33" borderId="11" xfId="0" applyNumberFormat="1" applyFill="1" applyBorder="1"/>
    <xf numFmtId="165" fontId="0" fillId="0" borderId="10" xfId="0" applyNumberFormat="1" applyBorder="1"/>
    <xf numFmtId="165" fontId="0" fillId="0" borderId="20" xfId="0" applyNumberFormat="1" applyBorder="1"/>
    <xf numFmtId="165" fontId="0" fillId="0" borderId="12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7" fontId="0" fillId="36" borderId="19" xfId="0" applyNumberFormat="1" applyFill="1" applyBorder="1" applyAlignment="1">
      <alignment horizontal="center"/>
    </xf>
    <xf numFmtId="17" fontId="0" fillId="37" borderId="19" xfId="0" applyNumberFormat="1" applyFill="1" applyBorder="1" applyAlignment="1">
      <alignment horizontal="center"/>
    </xf>
    <xf numFmtId="0" fontId="0" fillId="0" borderId="13" xfId="0" applyBorder="1" applyAlignment="1">
      <alignment horizontal="center" wrapText="1"/>
    </xf>
    <xf numFmtId="165" fontId="0" fillId="0" borderId="13" xfId="42" applyNumberFormat="1" applyFont="1" applyBorder="1"/>
    <xf numFmtId="0" fontId="16" fillId="0" borderId="13" xfId="0" applyFont="1" applyBorder="1"/>
    <xf numFmtId="0" fontId="16" fillId="0" borderId="15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5" xfId="0" applyFont="1" applyBorder="1"/>
    <xf numFmtId="0" fontId="16" fillId="0" borderId="18" xfId="0" applyFont="1" applyBorder="1"/>
    <xf numFmtId="0" fontId="16" fillId="0" borderId="17" xfId="0" applyFont="1" applyBorder="1"/>
    <xf numFmtId="0" fontId="16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2" fillId="38" borderId="18" xfId="0" applyFont="1" applyFill="1" applyBorder="1" applyAlignment="1">
      <alignment horizontal="center"/>
    </xf>
    <xf numFmtId="0" fontId="22" fillId="38" borderId="16" xfId="0" applyFont="1" applyFill="1" applyBorder="1" applyAlignment="1">
      <alignment horizontal="center"/>
    </xf>
    <xf numFmtId="0" fontId="22" fillId="38" borderId="17" xfId="0" applyFont="1" applyFill="1" applyBorder="1" applyAlignment="1">
      <alignment horizontal="center"/>
    </xf>
    <xf numFmtId="17" fontId="0" fillId="36" borderId="18" xfId="0" applyNumberFormat="1" applyFill="1" applyBorder="1" applyAlignment="1">
      <alignment horizontal="center"/>
    </xf>
    <xf numFmtId="17" fontId="0" fillId="36" borderId="16" xfId="0" applyNumberFormat="1" applyFill="1" applyBorder="1" applyAlignment="1">
      <alignment horizontal="center"/>
    </xf>
    <xf numFmtId="17" fontId="0" fillId="36" borderId="17" xfId="0" applyNumberFormat="1" applyFill="1" applyBorder="1" applyAlignment="1">
      <alignment horizontal="center"/>
    </xf>
    <xf numFmtId="17" fontId="0" fillId="37" borderId="18" xfId="0" applyNumberFormat="1" applyFill="1" applyBorder="1" applyAlignment="1">
      <alignment horizontal="center"/>
    </xf>
    <xf numFmtId="17" fontId="0" fillId="37" borderId="16" xfId="0" applyNumberFormat="1" applyFill="1" applyBorder="1" applyAlignment="1">
      <alignment horizontal="center"/>
    </xf>
    <xf numFmtId="17" fontId="0" fillId="37" borderId="17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[0] 2" xfId="53"/>
    <cellStyle name="Comma 2" xfId="50"/>
    <cellStyle name="Comma 3" xfId="44"/>
    <cellStyle name="Currency 2" xfId="51"/>
    <cellStyle name="Currency 3" xfId="4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7"/>
    <cellStyle name="Normal 3" xfId="48"/>
    <cellStyle name="Normal 4" xfId="49"/>
    <cellStyle name="Normal 5" xfId="43"/>
    <cellStyle name="Note" xfId="15" builtinId="10" customBuiltin="1"/>
    <cellStyle name="Output" xfId="10" builtinId="21" customBuiltin="1"/>
    <cellStyle name="Percent" xfId="54" builtinId="5"/>
    <cellStyle name="Percent 2" xfId="52"/>
    <cellStyle name="Percent 3" xfId="46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Customers - Sch 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Count</c:v>
          </c:tx>
          <c:marker>
            <c:symbol val="none"/>
          </c:marker>
          <c:cat>
            <c:numRef>
              <c:f>'Page 1, Sch 01'!$E$3:$P$3</c:f>
              <c:numCache>
                <c:formatCode>mmm\-yy</c:formatCode>
                <c:ptCount val="1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</c:numCache>
            </c:numRef>
          </c:cat>
          <c:val>
            <c:numRef>
              <c:f>'Page 1, Sch 01'!$E$40:$P$40</c:f>
              <c:numCache>
                <c:formatCode>_(* #,##0_);_(* \(#,##0\);_(* "-"??_);_(@_)</c:formatCode>
                <c:ptCount val="12"/>
                <c:pt idx="0">
                  <c:v>205359</c:v>
                </c:pt>
                <c:pt idx="1">
                  <c:v>206104</c:v>
                </c:pt>
                <c:pt idx="2">
                  <c:v>205604</c:v>
                </c:pt>
                <c:pt idx="3">
                  <c:v>206268</c:v>
                </c:pt>
                <c:pt idx="4">
                  <c:v>206656</c:v>
                </c:pt>
                <c:pt idx="5">
                  <c:v>207043</c:v>
                </c:pt>
                <c:pt idx="6">
                  <c:v>206679</c:v>
                </c:pt>
                <c:pt idx="7">
                  <c:v>208143</c:v>
                </c:pt>
                <c:pt idx="8">
                  <c:v>205794</c:v>
                </c:pt>
                <c:pt idx="9">
                  <c:v>205745</c:v>
                </c:pt>
                <c:pt idx="10">
                  <c:v>205918</c:v>
                </c:pt>
                <c:pt idx="11">
                  <c:v>205491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056064"/>
        <c:axId val="266057600"/>
      </c:lineChart>
      <c:lineChart>
        <c:grouping val="standard"/>
        <c:varyColors val="0"/>
        <c:ser>
          <c:idx val="1"/>
          <c:order val="1"/>
          <c:tx>
            <c:strRef>
              <c:f>'Page 1, Sch 01'!$C$43</c:f>
              <c:strCache>
                <c:ptCount val="1"/>
                <c:pt idx="0">
                  <c:v>Count (1,500+)</c:v>
                </c:pt>
              </c:strCache>
            </c:strRef>
          </c:tx>
          <c:marker>
            <c:symbol val="none"/>
          </c:marker>
          <c:cat>
            <c:numRef>
              <c:f>'Page 1, Sch 01'!$E$3:$P$3</c:f>
              <c:numCache>
                <c:formatCode>mmm\-yy</c:formatCode>
                <c:ptCount val="1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</c:numCache>
            </c:numRef>
          </c:cat>
          <c:val>
            <c:numRef>
              <c:f>'Page 1, Sch 01'!$E$44:$P$44</c:f>
              <c:numCache>
                <c:formatCode>0.00%</c:formatCode>
                <c:ptCount val="12"/>
                <c:pt idx="0">
                  <c:v>0.32568818508076103</c:v>
                </c:pt>
                <c:pt idx="1">
                  <c:v>0.27272639056010556</c:v>
                </c:pt>
                <c:pt idx="2">
                  <c:v>0.25381801910468665</c:v>
                </c:pt>
                <c:pt idx="3">
                  <c:v>0.18587468730001747</c:v>
                </c:pt>
                <c:pt idx="4">
                  <c:v>0.1525240012387736</c:v>
                </c:pt>
                <c:pt idx="5">
                  <c:v>9.0203484300362721E-2</c:v>
                </c:pt>
                <c:pt idx="6">
                  <c:v>6.4941285761978718E-2</c:v>
                </c:pt>
                <c:pt idx="7">
                  <c:v>9.7543515755994681E-2</c:v>
                </c:pt>
                <c:pt idx="8">
                  <c:v>0.118725521638143</c:v>
                </c:pt>
                <c:pt idx="9">
                  <c:v>8.7710515443874704E-2</c:v>
                </c:pt>
                <c:pt idx="10">
                  <c:v>0.13383482745558911</c:v>
                </c:pt>
                <c:pt idx="11">
                  <c:v>0.27528699553751745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065024"/>
        <c:axId val="266059136"/>
      </c:lineChart>
      <c:dateAx>
        <c:axId val="266056064"/>
        <c:scaling>
          <c:orientation val="minMax"/>
        </c:scaling>
        <c:delete val="0"/>
        <c:axPos val="b"/>
        <c:numFmt formatCode="mmm\-yy" sourceLinked="1"/>
        <c:majorTickMark val="none"/>
        <c:minorTickMark val="cross"/>
        <c:tickLblPos val="nextTo"/>
        <c:crossAx val="266057600"/>
        <c:crosses val="autoZero"/>
        <c:auto val="1"/>
        <c:lblOffset val="100"/>
        <c:baseTimeUnit val="months"/>
        <c:majorUnit val="2"/>
        <c:majorTimeUnit val="months"/>
      </c:dateAx>
      <c:valAx>
        <c:axId val="26605760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266056064"/>
        <c:crosses val="autoZero"/>
        <c:crossBetween val="midCat"/>
      </c:valAx>
      <c:valAx>
        <c:axId val="26605913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266065024"/>
        <c:crosses val="max"/>
        <c:crossBetween val="between"/>
      </c:valAx>
      <c:dateAx>
        <c:axId val="2660650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66059136"/>
        <c:crosses val="autoZero"/>
        <c:auto val="1"/>
        <c:lblOffset val="100"/>
        <c:baseTimeUnit val="months"/>
      </c:date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- Sch 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Frequency</c:v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strRef>
              <c:f>'Page 1, Sch 01'!$D$4:$D$39</c:f>
              <c:strCache>
                <c:ptCount val="3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Over</c:v>
                </c:pt>
              </c:strCache>
            </c:strRef>
          </c:cat>
          <c:val>
            <c:numRef>
              <c:f>'Page 1, Sch 01'!$Q$4:$Q$39</c:f>
              <c:numCache>
                <c:formatCode>_(* #,##0_);_(* \(#,##0\);_(* "-"??_);_(@_)</c:formatCode>
                <c:ptCount val="36"/>
                <c:pt idx="0">
                  <c:v>9536.3333333333339</c:v>
                </c:pt>
                <c:pt idx="1">
                  <c:v>7516.083333333333</c:v>
                </c:pt>
                <c:pt idx="2">
                  <c:v>9510.1666666666661</c:v>
                </c:pt>
                <c:pt idx="3">
                  <c:v>12620.083333333334</c:v>
                </c:pt>
                <c:pt idx="4">
                  <c:v>15001.416666666666</c:v>
                </c:pt>
                <c:pt idx="5">
                  <c:v>16354.833333333334</c:v>
                </c:pt>
                <c:pt idx="6">
                  <c:v>16457.083333333332</c:v>
                </c:pt>
                <c:pt idx="7">
                  <c:v>15656.916666666666</c:v>
                </c:pt>
                <c:pt idx="8">
                  <c:v>14272.166666666666</c:v>
                </c:pt>
                <c:pt idx="9">
                  <c:v>12729.166666666666</c:v>
                </c:pt>
                <c:pt idx="10">
                  <c:v>11046.166666666666</c:v>
                </c:pt>
                <c:pt idx="11">
                  <c:v>9501.8333333333339</c:v>
                </c:pt>
                <c:pt idx="12">
                  <c:v>8058.5</c:v>
                </c:pt>
                <c:pt idx="13">
                  <c:v>6847.083333333333</c:v>
                </c:pt>
                <c:pt idx="14">
                  <c:v>5780.25</c:v>
                </c:pt>
                <c:pt idx="15">
                  <c:v>4879.916666666667</c:v>
                </c:pt>
                <c:pt idx="16">
                  <c:v>4111.333333333333</c:v>
                </c:pt>
                <c:pt idx="17">
                  <c:v>3484.3333333333335</c:v>
                </c:pt>
                <c:pt idx="18">
                  <c:v>2949.5833333333335</c:v>
                </c:pt>
                <c:pt idx="19">
                  <c:v>2507.5</c:v>
                </c:pt>
                <c:pt idx="20">
                  <c:v>2127.5</c:v>
                </c:pt>
                <c:pt idx="21">
                  <c:v>1881.0833333333333</c:v>
                </c:pt>
                <c:pt idx="22">
                  <c:v>1604.25</c:v>
                </c:pt>
                <c:pt idx="23">
                  <c:v>1409.75</c:v>
                </c:pt>
                <c:pt idx="24">
                  <c:v>1225.9166666666667</c:v>
                </c:pt>
                <c:pt idx="25">
                  <c:v>1064.25</c:v>
                </c:pt>
                <c:pt idx="26">
                  <c:v>924.75</c:v>
                </c:pt>
                <c:pt idx="27">
                  <c:v>818.41666666666663</c:v>
                </c:pt>
                <c:pt idx="28">
                  <c:v>713</c:v>
                </c:pt>
                <c:pt idx="29">
                  <c:v>644.08333333333337</c:v>
                </c:pt>
                <c:pt idx="30">
                  <c:v>549.66666666666663</c:v>
                </c:pt>
                <c:pt idx="31">
                  <c:v>480.25</c:v>
                </c:pt>
                <c:pt idx="32">
                  <c:v>437</c:v>
                </c:pt>
                <c:pt idx="33">
                  <c:v>388.08333333333331</c:v>
                </c:pt>
                <c:pt idx="34">
                  <c:v>333.66666666666669</c:v>
                </c:pt>
                <c:pt idx="35">
                  <c:v>2811.25</c:v>
                </c:pt>
              </c:numCache>
            </c:numRef>
          </c:val>
          <c:smooth val="0"/>
        </c:ser>
        <c:ser>
          <c:idx val="3"/>
          <c:order val="1"/>
          <c:tx>
            <c:v>Current Blocks</c:v>
          </c:tx>
          <c:marker>
            <c:symbol val="none"/>
          </c:marker>
          <c:cat>
            <c:strRef>
              <c:f>'Page 1, Sch 01'!$D$4:$D$39</c:f>
              <c:strCache>
                <c:ptCount val="3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Over</c:v>
                </c:pt>
              </c:strCache>
            </c:strRef>
          </c:cat>
          <c:val>
            <c:numRef>
              <c:f>'Sch 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25856"/>
        <c:axId val="266427776"/>
      </c:lineChart>
      <c:lineChart>
        <c:grouping val="standard"/>
        <c:varyColors val="0"/>
        <c:ser>
          <c:idx val="4"/>
          <c:order val="2"/>
          <c:tx>
            <c:v>Proposed Blocks</c:v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strRef>
              <c:f>'Page 1, Sch 01'!$D$4:$D$39</c:f>
              <c:strCache>
                <c:ptCount val="3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Over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3"/>
          <c:tx>
            <c:strRef>
              <c:f>'Page 1, Sch 01'!$W$2:$Y$2</c:f>
              <c:strCache>
                <c:ptCount val="1"/>
                <c:pt idx="0">
                  <c:v>Percentage of Usage (Summer)</c:v>
                </c:pt>
              </c:strCache>
            </c:strRef>
          </c:tx>
          <c:marker>
            <c:symbol val="none"/>
          </c:marker>
          <c:cat>
            <c:strRef>
              <c:f>'Page 1, Sch 01'!$D$4:$D$39</c:f>
              <c:strCache>
                <c:ptCount val="3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Over</c:v>
                </c:pt>
              </c:strCache>
            </c:strRef>
          </c:cat>
          <c:val>
            <c:numRef>
              <c:f>'Page 1, Sch 01'!$Y$4:$Y$39</c:f>
              <c:numCache>
                <c:formatCode>0.00%</c:formatCode>
                <c:ptCount val="36"/>
                <c:pt idx="0">
                  <c:v>5.6065835524087532E-2</c:v>
                </c:pt>
                <c:pt idx="1">
                  <c:v>0.10376755963421122</c:v>
                </c:pt>
                <c:pt idx="2">
                  <c:v>0.16401464445268774</c:v>
                </c:pt>
                <c:pt idx="3">
                  <c:v>0.24057948808928595</c:v>
                </c:pt>
                <c:pt idx="4">
                  <c:v>0.32690756898859724</c:v>
                </c:pt>
                <c:pt idx="5">
                  <c:v>0.41662016354047371</c:v>
                </c:pt>
                <c:pt idx="6">
                  <c:v>0.50354418334596696</c:v>
                </c:pt>
                <c:pt idx="7">
                  <c:v>0.58382739544860718</c:v>
                </c:pt>
                <c:pt idx="8">
                  <c:v>0.65484895892134232</c:v>
                </c:pt>
                <c:pt idx="9">
                  <c:v>0.71595971162685657</c:v>
                </c:pt>
                <c:pt idx="10">
                  <c:v>0.76778865538764229</c:v>
                </c:pt>
                <c:pt idx="11">
                  <c:v>0.81087447381578281</c:v>
                </c:pt>
                <c:pt idx="12">
                  <c:v>0.84611873619018407</c:v>
                </c:pt>
                <c:pt idx="13">
                  <c:v>0.87491089140848</c:v>
                </c:pt>
                <c:pt idx="14">
                  <c:v>0.89806944825250368</c:v>
                </c:pt>
                <c:pt idx="15">
                  <c:v>0.91680241278647778</c:v>
                </c:pt>
                <c:pt idx="16">
                  <c:v>0.93201377352708714</c:v>
                </c:pt>
                <c:pt idx="17">
                  <c:v>0.94422044094640556</c:v>
                </c:pt>
                <c:pt idx="18">
                  <c:v>0.95397158202022458</c:v>
                </c:pt>
                <c:pt idx="19">
                  <c:v>0.96185023305323913</c:v>
                </c:pt>
                <c:pt idx="20">
                  <c:v>0.96815476670483669</c:v>
                </c:pt>
                <c:pt idx="21">
                  <c:v>0.97336257923003711</c:v>
                </c:pt>
                <c:pt idx="22">
                  <c:v>0.97757527861555071</c:v>
                </c:pt>
                <c:pt idx="23">
                  <c:v>0.98116945954228008</c:v>
                </c:pt>
                <c:pt idx="24">
                  <c:v>0.98404432043610779</c:v>
                </c:pt>
                <c:pt idx="25">
                  <c:v>0.98636840152895811</c:v>
                </c:pt>
                <c:pt idx="26">
                  <c:v>0.98827718013644483</c:v>
                </c:pt>
                <c:pt idx="27">
                  <c:v>0.98995290550457216</c:v>
                </c:pt>
                <c:pt idx="28">
                  <c:v>0.99124155282808879</c:v>
                </c:pt>
                <c:pt idx="29">
                  <c:v>0.99241488315081516</c:v>
                </c:pt>
                <c:pt idx="30">
                  <c:v>0.99331242036675638</c:v>
                </c:pt>
                <c:pt idx="31">
                  <c:v>0.99412286502266012</c:v>
                </c:pt>
                <c:pt idx="32">
                  <c:v>0.99483089527926061</c:v>
                </c:pt>
                <c:pt idx="33">
                  <c:v>0.99540264180765436</c:v>
                </c:pt>
                <c:pt idx="34">
                  <c:v>0.99592761640565763</c:v>
                </c:pt>
                <c:pt idx="35">
                  <c:v>0.99999999999999989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'Page 1, Sch 01'!$T$2:$V$2</c:f>
              <c:strCache>
                <c:ptCount val="1"/>
                <c:pt idx="0">
                  <c:v>Percentage of Usage (Winter)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strRef>
              <c:f>'Page 1, Sch 01'!$D$4:$D$39</c:f>
              <c:strCache>
                <c:ptCount val="3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Over</c:v>
                </c:pt>
              </c:strCache>
            </c:strRef>
          </c:cat>
          <c:val>
            <c:numRef>
              <c:f>'Page 1, Sch 01'!$V$4:$V$39</c:f>
              <c:numCache>
                <c:formatCode>0.00%</c:formatCode>
                <c:ptCount val="36"/>
                <c:pt idx="0">
                  <c:v>3.6372721794963168E-2</c:v>
                </c:pt>
                <c:pt idx="1">
                  <c:v>6.1511535994505748E-2</c:v>
                </c:pt>
                <c:pt idx="2">
                  <c:v>9.3430703044517727E-2</c:v>
                </c:pt>
                <c:pt idx="3">
                  <c:v>0.13918593651801509</c:v>
                </c:pt>
                <c:pt idx="4">
                  <c:v>0.19827915746097979</c:v>
                </c:pt>
                <c:pt idx="5">
                  <c:v>0.26712662705791645</c:v>
                </c:pt>
                <c:pt idx="6">
                  <c:v>0.33976840543464881</c:v>
                </c:pt>
                <c:pt idx="7">
                  <c:v>0.41130307172984848</c:v>
                </c:pt>
                <c:pt idx="8">
                  <c:v>0.47868141088355159</c:v>
                </c:pt>
                <c:pt idx="9">
                  <c:v>0.5410174092767408</c:v>
                </c:pt>
                <c:pt idx="10">
                  <c:v>0.59631875109334409</c:v>
                </c:pt>
                <c:pt idx="11">
                  <c:v>0.64539208127352721</c:v>
                </c:pt>
                <c:pt idx="12">
                  <c:v>0.6883135289582295</c:v>
                </c:pt>
                <c:pt idx="13">
                  <c:v>0.72594157169421369</c:v>
                </c:pt>
                <c:pt idx="14">
                  <c:v>0.75885932630569597</c:v>
                </c:pt>
                <c:pt idx="15">
                  <c:v>0.7874717350317153</c:v>
                </c:pt>
                <c:pt idx="16">
                  <c:v>0.81215134473218764</c:v>
                </c:pt>
                <c:pt idx="17">
                  <c:v>0.83375501318491951</c:v>
                </c:pt>
                <c:pt idx="18">
                  <c:v>0.85262775117757228</c:v>
                </c:pt>
                <c:pt idx="19">
                  <c:v>0.86908460377211816</c:v>
                </c:pt>
                <c:pt idx="20">
                  <c:v>0.88342927764783652</c:v>
                </c:pt>
                <c:pt idx="21">
                  <c:v>0.89648056601206427</c:v>
                </c:pt>
                <c:pt idx="22">
                  <c:v>0.907840815586065</c:v>
                </c:pt>
                <c:pt idx="23">
                  <c:v>0.91793197618291744</c:v>
                </c:pt>
                <c:pt idx="24">
                  <c:v>0.92695894857557537</c:v>
                </c:pt>
                <c:pt idx="25">
                  <c:v>0.93496789617928922</c:v>
                </c:pt>
                <c:pt idx="26">
                  <c:v>0.94203818767291059</c:v>
                </c:pt>
                <c:pt idx="27">
                  <c:v>0.94830912318666893</c:v>
                </c:pt>
                <c:pt idx="28">
                  <c:v>0.95394429938513603</c:v>
                </c:pt>
                <c:pt idx="29">
                  <c:v>0.95902551460059771</c:v>
                </c:pt>
                <c:pt idx="30">
                  <c:v>0.96346611119389969</c:v>
                </c:pt>
                <c:pt idx="31">
                  <c:v>0.96731954154059507</c:v>
                </c:pt>
                <c:pt idx="32">
                  <c:v>0.9708554971718838</c:v>
                </c:pt>
                <c:pt idx="33">
                  <c:v>0.9740529210913359</c:v>
                </c:pt>
                <c:pt idx="34">
                  <c:v>0.97676846374633164</c:v>
                </c:pt>
                <c:pt idx="35">
                  <c:v>1.0000000000000004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39680"/>
        <c:axId val="266438144"/>
      </c:lineChart>
      <c:catAx>
        <c:axId val="26642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cross"/>
        <c:tickLblPos val="nextTo"/>
        <c:crossAx val="26642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427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Bill</a:t>
                </a:r>
                <a:r>
                  <a:rPr lang="en-US" baseline="0"/>
                  <a:t> Count</a:t>
                </a:r>
                <a:endParaRPr lang="en-US"/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66425856"/>
        <c:crosses val="autoZero"/>
        <c:crossBetween val="between"/>
      </c:valAx>
      <c:valAx>
        <c:axId val="266438144"/>
        <c:scaling>
          <c:orientation val="minMax"/>
          <c:max val="1"/>
        </c:scaling>
        <c:delete val="0"/>
        <c:axPos val="r"/>
        <c:numFmt formatCode="0.0%" sourceLinked="0"/>
        <c:majorTickMark val="out"/>
        <c:minorTickMark val="none"/>
        <c:tickLblPos val="nextTo"/>
        <c:crossAx val="266439680"/>
        <c:crosses val="max"/>
        <c:crossBetween val="between"/>
        <c:majorUnit val="0.2"/>
      </c:valAx>
      <c:catAx>
        <c:axId val="266439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643814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- Sch 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Frequency</c:v>
          </c:tx>
          <c:marker>
            <c:symbol val="none"/>
          </c:marker>
          <c:cat>
            <c:strRef>
              <c:f>'Page 2, Sch 11'!$D$4:$D$39</c:f>
              <c:strCache>
                <c:ptCount val="3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Over</c:v>
                </c:pt>
              </c:strCache>
            </c:strRef>
          </c:cat>
          <c:val>
            <c:numRef>
              <c:f>'Page 2, Sch 11'!$Q$4:$Q$39</c:f>
              <c:numCache>
                <c:formatCode>_(* #,##0_);_(* \(#,##0\);_(* "-"??_);_(@_)</c:formatCode>
                <c:ptCount val="36"/>
                <c:pt idx="0">
                  <c:v>6769.333333333333</c:v>
                </c:pt>
                <c:pt idx="1">
                  <c:v>2521.5833333333335</c:v>
                </c:pt>
                <c:pt idx="2">
                  <c:v>1750.4166666666667</c:v>
                </c:pt>
                <c:pt idx="3">
                  <c:v>1412.5</c:v>
                </c:pt>
                <c:pt idx="4">
                  <c:v>1156</c:v>
                </c:pt>
                <c:pt idx="5">
                  <c:v>1000.3333333333334</c:v>
                </c:pt>
                <c:pt idx="6">
                  <c:v>871.75</c:v>
                </c:pt>
                <c:pt idx="7">
                  <c:v>810.66666666666663</c:v>
                </c:pt>
                <c:pt idx="8">
                  <c:v>694.66666666666663</c:v>
                </c:pt>
                <c:pt idx="9">
                  <c:v>638</c:v>
                </c:pt>
                <c:pt idx="10">
                  <c:v>580.33333333333337</c:v>
                </c:pt>
                <c:pt idx="11">
                  <c:v>551.91666666666663</c:v>
                </c:pt>
                <c:pt idx="12">
                  <c:v>485.91666666666669</c:v>
                </c:pt>
                <c:pt idx="13">
                  <c:v>469.66666666666669</c:v>
                </c:pt>
                <c:pt idx="14">
                  <c:v>414.25</c:v>
                </c:pt>
                <c:pt idx="15">
                  <c:v>397.66666666666669</c:v>
                </c:pt>
                <c:pt idx="16">
                  <c:v>347</c:v>
                </c:pt>
                <c:pt idx="17">
                  <c:v>328.33333333333331</c:v>
                </c:pt>
                <c:pt idx="18">
                  <c:v>286.33333333333331</c:v>
                </c:pt>
                <c:pt idx="19">
                  <c:v>298.91666666666669</c:v>
                </c:pt>
                <c:pt idx="20">
                  <c:v>256.25</c:v>
                </c:pt>
                <c:pt idx="21">
                  <c:v>262.16666666666669</c:v>
                </c:pt>
                <c:pt idx="22">
                  <c:v>226.08333333333334</c:v>
                </c:pt>
                <c:pt idx="23">
                  <c:v>231.33333333333334</c:v>
                </c:pt>
                <c:pt idx="24">
                  <c:v>193.41666666666666</c:v>
                </c:pt>
                <c:pt idx="25">
                  <c:v>208.25</c:v>
                </c:pt>
                <c:pt idx="26">
                  <c:v>188.5</c:v>
                </c:pt>
                <c:pt idx="27">
                  <c:v>186.58333333333334</c:v>
                </c:pt>
                <c:pt idx="28">
                  <c:v>167.75</c:v>
                </c:pt>
                <c:pt idx="29">
                  <c:v>170.16666666666666</c:v>
                </c:pt>
                <c:pt idx="30">
                  <c:v>149.25</c:v>
                </c:pt>
                <c:pt idx="31">
                  <c:v>164.75</c:v>
                </c:pt>
                <c:pt idx="32">
                  <c:v>133.41666666666666</c:v>
                </c:pt>
                <c:pt idx="33">
                  <c:v>137.5</c:v>
                </c:pt>
                <c:pt idx="34">
                  <c:v>118.41666666666667</c:v>
                </c:pt>
                <c:pt idx="35">
                  <c:v>3770.75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66135424"/>
        <c:axId val="266137600"/>
      </c:lineChart>
      <c:catAx>
        <c:axId val="26613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Usage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266137600"/>
        <c:crosses val="autoZero"/>
        <c:auto val="1"/>
        <c:lblAlgn val="ctr"/>
        <c:lblOffset val="100"/>
        <c:noMultiLvlLbl val="0"/>
      </c:catAx>
      <c:valAx>
        <c:axId val="266137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Bill Count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66135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Customers</a:t>
            </a:r>
            <a:r>
              <a:rPr lang="en-US" baseline="0"/>
              <a:t> - Sch 11</a:t>
            </a:r>
            <a:endParaRPr lang="en-US"/>
          </a:p>
        </c:rich>
      </c:tx>
      <c:layout>
        <c:manualLayout>
          <c:xMode val="edge"/>
          <c:yMode val="edge"/>
          <c:x val="0.3408403324584427"/>
          <c:y val="2.777777777777777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Count</c:v>
          </c:tx>
          <c:marker>
            <c:symbol val="none"/>
          </c:marker>
          <c:cat>
            <c:numRef>
              <c:f>'Page 2, Sch 11'!$E$3:$P$3</c:f>
              <c:numCache>
                <c:formatCode>mmm\-yy</c:formatCode>
                <c:ptCount val="1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</c:numCache>
            </c:numRef>
          </c:cat>
          <c:val>
            <c:numRef>
              <c:f>'Page 2, Sch 11'!$E$40:$P$40</c:f>
              <c:numCache>
                <c:formatCode>_(* #,##0_);_(* \(#,##0\);_(* "-"??_);_(@_)</c:formatCode>
                <c:ptCount val="12"/>
                <c:pt idx="0">
                  <c:v>28368</c:v>
                </c:pt>
                <c:pt idx="1">
                  <c:v>28595</c:v>
                </c:pt>
                <c:pt idx="2">
                  <c:v>28499</c:v>
                </c:pt>
                <c:pt idx="3">
                  <c:v>28534</c:v>
                </c:pt>
                <c:pt idx="4">
                  <c:v>28382</c:v>
                </c:pt>
                <c:pt idx="5">
                  <c:v>28458</c:v>
                </c:pt>
                <c:pt idx="6">
                  <c:v>28279</c:v>
                </c:pt>
                <c:pt idx="7">
                  <c:v>28327</c:v>
                </c:pt>
                <c:pt idx="8">
                  <c:v>28208</c:v>
                </c:pt>
                <c:pt idx="9">
                  <c:v>28205</c:v>
                </c:pt>
                <c:pt idx="10">
                  <c:v>28206</c:v>
                </c:pt>
                <c:pt idx="11">
                  <c:v>28141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66336"/>
        <c:axId val="265967872"/>
      </c:lineChart>
      <c:dateAx>
        <c:axId val="265966336"/>
        <c:scaling>
          <c:orientation val="minMax"/>
        </c:scaling>
        <c:delete val="0"/>
        <c:axPos val="b"/>
        <c:numFmt formatCode="mmm\-yy" sourceLinked="1"/>
        <c:majorTickMark val="none"/>
        <c:minorTickMark val="cross"/>
        <c:tickLblPos val="nextTo"/>
        <c:crossAx val="265967872"/>
        <c:crosses val="autoZero"/>
        <c:auto val="1"/>
        <c:lblOffset val="100"/>
        <c:baseTimeUnit val="months"/>
        <c:majorUnit val="2"/>
        <c:majorTimeUnit val="months"/>
      </c:dateAx>
      <c:valAx>
        <c:axId val="2659678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26596633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- Sch 21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Frequency</c:v>
          </c:tx>
          <c:marker>
            <c:symbol val="none"/>
          </c:marker>
          <c:cat>
            <c:strRef>
              <c:f>'Page 3, Sch 21'!$D$4:$D$18</c:f>
              <c:strCache>
                <c:ptCount val="15"/>
                <c:pt idx="0">
                  <c:v>2500</c:v>
                </c:pt>
                <c:pt idx="1">
                  <c:v>5000</c:v>
                </c:pt>
                <c:pt idx="2">
                  <c:v>7500</c:v>
                </c:pt>
                <c:pt idx="3">
                  <c:v>10000</c:v>
                </c:pt>
                <c:pt idx="4">
                  <c:v>12500</c:v>
                </c:pt>
                <c:pt idx="5">
                  <c:v>15000</c:v>
                </c:pt>
                <c:pt idx="6">
                  <c:v>17500</c:v>
                </c:pt>
                <c:pt idx="7">
                  <c:v>20000</c:v>
                </c:pt>
                <c:pt idx="8">
                  <c:v>22500</c:v>
                </c:pt>
                <c:pt idx="9">
                  <c:v>25000</c:v>
                </c:pt>
                <c:pt idx="10">
                  <c:v>27500</c:v>
                </c:pt>
                <c:pt idx="11">
                  <c:v>30000</c:v>
                </c:pt>
                <c:pt idx="12">
                  <c:v>32500</c:v>
                </c:pt>
                <c:pt idx="13">
                  <c:v>35000</c:v>
                </c:pt>
                <c:pt idx="14">
                  <c:v>Over</c:v>
                </c:pt>
              </c:strCache>
            </c:strRef>
          </c:cat>
          <c:val>
            <c:numRef>
              <c:f>'Page 3, Sch 21'!$Q$4:$Q$18</c:f>
              <c:numCache>
                <c:formatCode>_(* #,##0_);_(* \(#,##0\);_(* "-"??_);_(@_)</c:formatCode>
                <c:ptCount val="15"/>
                <c:pt idx="0">
                  <c:v>30.25</c:v>
                </c:pt>
                <c:pt idx="1">
                  <c:v>25.25</c:v>
                </c:pt>
                <c:pt idx="2">
                  <c:v>56.166666666666664</c:v>
                </c:pt>
                <c:pt idx="3">
                  <c:v>108.16666666666667</c:v>
                </c:pt>
                <c:pt idx="4">
                  <c:v>194.91666666666666</c:v>
                </c:pt>
                <c:pt idx="5">
                  <c:v>218.25</c:v>
                </c:pt>
                <c:pt idx="6">
                  <c:v>215.75</c:v>
                </c:pt>
                <c:pt idx="7">
                  <c:v>184.33333333333334</c:v>
                </c:pt>
                <c:pt idx="8">
                  <c:v>148.5</c:v>
                </c:pt>
                <c:pt idx="9">
                  <c:v>121.66666666666667</c:v>
                </c:pt>
                <c:pt idx="10">
                  <c:v>103.41666666666667</c:v>
                </c:pt>
                <c:pt idx="11">
                  <c:v>83.333333333333329</c:v>
                </c:pt>
                <c:pt idx="12">
                  <c:v>79.083333333333329</c:v>
                </c:pt>
                <c:pt idx="13">
                  <c:v>66</c:v>
                </c:pt>
                <c:pt idx="14">
                  <c:v>804.33333333333337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66296704"/>
        <c:axId val="266323456"/>
      </c:lineChart>
      <c:catAx>
        <c:axId val="26629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Usage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266323456"/>
        <c:crosses val="autoZero"/>
        <c:auto val="1"/>
        <c:lblAlgn val="ctr"/>
        <c:lblOffset val="100"/>
        <c:noMultiLvlLbl val="0"/>
      </c:catAx>
      <c:valAx>
        <c:axId val="266323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Bill</a:t>
                </a:r>
                <a:r>
                  <a:rPr lang="en-US" baseline="0"/>
                  <a:t> Count</a:t>
                </a:r>
                <a:endParaRPr lang="en-US"/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662967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Customers - Sch 21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Count</c:v>
          </c:tx>
          <c:marker>
            <c:symbol val="none"/>
          </c:marker>
          <c:cat>
            <c:numRef>
              <c:f>'Page 3, Sch 21'!$E$3:$P$3</c:f>
              <c:numCache>
                <c:formatCode>mmm\-yy</c:formatCode>
                <c:ptCount val="1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</c:numCache>
            </c:numRef>
          </c:cat>
          <c:val>
            <c:numRef>
              <c:f>'Page 3, Sch 21'!$E$19:$P$19</c:f>
              <c:numCache>
                <c:formatCode>_(* #,##0_);_(* \(#,##0\);_(* "-"??_);_(@_)</c:formatCode>
                <c:ptCount val="12"/>
                <c:pt idx="0">
                  <c:v>2453</c:v>
                </c:pt>
                <c:pt idx="1">
                  <c:v>2482</c:v>
                </c:pt>
                <c:pt idx="2">
                  <c:v>2450</c:v>
                </c:pt>
                <c:pt idx="3">
                  <c:v>2440</c:v>
                </c:pt>
                <c:pt idx="4">
                  <c:v>2427</c:v>
                </c:pt>
                <c:pt idx="5">
                  <c:v>2453</c:v>
                </c:pt>
                <c:pt idx="6">
                  <c:v>2439</c:v>
                </c:pt>
                <c:pt idx="7">
                  <c:v>2444</c:v>
                </c:pt>
                <c:pt idx="8">
                  <c:v>2420</c:v>
                </c:pt>
                <c:pt idx="9">
                  <c:v>2429</c:v>
                </c:pt>
                <c:pt idx="10">
                  <c:v>2422</c:v>
                </c:pt>
                <c:pt idx="11">
                  <c:v>2414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745728"/>
        <c:axId val="266747264"/>
      </c:lineChart>
      <c:dateAx>
        <c:axId val="266745728"/>
        <c:scaling>
          <c:orientation val="minMax"/>
        </c:scaling>
        <c:delete val="0"/>
        <c:axPos val="b"/>
        <c:numFmt formatCode="mmm\-yy" sourceLinked="1"/>
        <c:majorTickMark val="cross"/>
        <c:minorTickMark val="cross"/>
        <c:tickLblPos val="nextTo"/>
        <c:crossAx val="266747264"/>
        <c:crosses val="autoZero"/>
        <c:auto val="1"/>
        <c:lblOffset val="100"/>
        <c:baseTimeUnit val="months"/>
        <c:majorUnit val="2"/>
        <c:majorTimeUnit val="months"/>
      </c:dateAx>
      <c:valAx>
        <c:axId val="2667472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26674572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- Sch 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Frequency</c:v>
          </c:tx>
          <c:marker>
            <c:symbol val="none"/>
          </c:marker>
          <c:cat>
            <c:strRef>
              <c:f>'Page 4, Sch 25'!$D$4:$D$16</c:f>
              <c:strCache>
                <c:ptCount val="13"/>
                <c:pt idx="0">
                  <c:v> 500,000 </c:v>
                </c:pt>
                <c:pt idx="1">
                  <c:v> 1,000,000 </c:v>
                </c:pt>
                <c:pt idx="2">
                  <c:v> 1,500,000 </c:v>
                </c:pt>
                <c:pt idx="3">
                  <c:v> 2,000,000 </c:v>
                </c:pt>
                <c:pt idx="4">
                  <c:v> 2,500,000 </c:v>
                </c:pt>
                <c:pt idx="5">
                  <c:v> 3,000,000 </c:v>
                </c:pt>
                <c:pt idx="6">
                  <c:v> 3,500,000 </c:v>
                </c:pt>
                <c:pt idx="7">
                  <c:v> 4,000,000 </c:v>
                </c:pt>
                <c:pt idx="8">
                  <c:v> 4,500,000 </c:v>
                </c:pt>
                <c:pt idx="9">
                  <c:v> 5,000,000 </c:v>
                </c:pt>
                <c:pt idx="10">
                  <c:v> 5,500,000 </c:v>
                </c:pt>
                <c:pt idx="11">
                  <c:v> 6,000,000 </c:v>
                </c:pt>
                <c:pt idx="12">
                  <c:v>Over</c:v>
                </c:pt>
              </c:strCache>
            </c:strRef>
          </c:cat>
          <c:val>
            <c:numRef>
              <c:f>'Page 4, Sch 25'!$Q$4:$Q$16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2.5833333333333335</c:v>
                </c:pt>
                <c:pt idx="2">
                  <c:v>4.916666666666667</c:v>
                </c:pt>
                <c:pt idx="3">
                  <c:v>2.8333333333333335</c:v>
                </c:pt>
                <c:pt idx="4">
                  <c:v>3.9166666666666665</c:v>
                </c:pt>
                <c:pt idx="5">
                  <c:v>0.66666666666666663</c:v>
                </c:pt>
                <c:pt idx="6">
                  <c:v>1.5</c:v>
                </c:pt>
                <c:pt idx="7">
                  <c:v>1.4166666666666667</c:v>
                </c:pt>
                <c:pt idx="8">
                  <c:v>0.83333333333333337</c:v>
                </c:pt>
                <c:pt idx="9">
                  <c:v>0.75</c:v>
                </c:pt>
                <c:pt idx="10">
                  <c:v>0.91666666666666663</c:v>
                </c:pt>
                <c:pt idx="11">
                  <c:v>0.66666666666666663</c:v>
                </c:pt>
                <c:pt idx="1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66848896"/>
        <c:axId val="266855168"/>
      </c:lineChart>
      <c:lineChart>
        <c:grouping val="standard"/>
        <c:varyColors val="0"/>
        <c:ser>
          <c:idx val="1"/>
          <c:order val="1"/>
          <c:tx>
            <c:strRef>
              <c:f>'Page 4, Sch 25'!$Q$2:$S$2</c:f>
              <c:strCache>
                <c:ptCount val="1"/>
                <c:pt idx="0">
                  <c:v>Percentage of Usage (Total)</c:v>
                </c:pt>
              </c:strCache>
            </c:strRef>
          </c:tx>
          <c:marker>
            <c:symbol val="none"/>
          </c:marker>
          <c:cat>
            <c:strRef>
              <c:f>'Page 4, Sch 25'!$D$4:$D$16</c:f>
              <c:strCache>
                <c:ptCount val="13"/>
                <c:pt idx="0">
                  <c:v> 500,000 </c:v>
                </c:pt>
                <c:pt idx="1">
                  <c:v> 1,000,000 </c:v>
                </c:pt>
                <c:pt idx="2">
                  <c:v> 1,500,000 </c:v>
                </c:pt>
                <c:pt idx="3">
                  <c:v> 2,000,000 </c:v>
                </c:pt>
                <c:pt idx="4">
                  <c:v> 2,500,000 </c:v>
                </c:pt>
                <c:pt idx="5">
                  <c:v> 3,000,000 </c:v>
                </c:pt>
                <c:pt idx="6">
                  <c:v> 3,500,000 </c:v>
                </c:pt>
                <c:pt idx="7">
                  <c:v> 4,000,000 </c:v>
                </c:pt>
                <c:pt idx="8">
                  <c:v> 4,500,000 </c:v>
                </c:pt>
                <c:pt idx="9">
                  <c:v> 5,000,000 </c:v>
                </c:pt>
                <c:pt idx="10">
                  <c:v> 5,500,000 </c:v>
                </c:pt>
                <c:pt idx="11">
                  <c:v> 6,000,000 </c:v>
                </c:pt>
                <c:pt idx="12">
                  <c:v>Over</c:v>
                </c:pt>
              </c:strCache>
            </c:strRef>
          </c:cat>
          <c:val>
            <c:numRef>
              <c:f>'Page 4, Sch 25'!$S$4:$S$16</c:f>
              <c:numCache>
                <c:formatCode>0.00%</c:formatCode>
                <c:ptCount val="13"/>
                <c:pt idx="0">
                  <c:v>0</c:v>
                </c:pt>
                <c:pt idx="1">
                  <c:v>0.11742424242424243</c:v>
                </c:pt>
                <c:pt idx="2">
                  <c:v>0.34090909090909094</c:v>
                </c:pt>
                <c:pt idx="3">
                  <c:v>0.46969696969696972</c:v>
                </c:pt>
                <c:pt idx="4">
                  <c:v>0.64772727272727271</c:v>
                </c:pt>
                <c:pt idx="5">
                  <c:v>0.67803030303030298</c:v>
                </c:pt>
                <c:pt idx="6">
                  <c:v>0.7462121212121211</c:v>
                </c:pt>
                <c:pt idx="7">
                  <c:v>0.81060606060606055</c:v>
                </c:pt>
                <c:pt idx="8">
                  <c:v>0.8484848484848484</c:v>
                </c:pt>
                <c:pt idx="9">
                  <c:v>0.88257575757575746</c:v>
                </c:pt>
                <c:pt idx="10">
                  <c:v>0.92424242424242409</c:v>
                </c:pt>
                <c:pt idx="11">
                  <c:v>0.95454545454545436</c:v>
                </c:pt>
                <c:pt idx="12">
                  <c:v>0.99999999999999978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66867072"/>
        <c:axId val="266857088"/>
      </c:lineChart>
      <c:catAx>
        <c:axId val="26684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Usage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266855168"/>
        <c:crosses val="autoZero"/>
        <c:auto val="1"/>
        <c:lblAlgn val="ctr"/>
        <c:lblOffset val="100"/>
        <c:noMultiLvlLbl val="0"/>
      </c:catAx>
      <c:valAx>
        <c:axId val="266855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Bill</a:t>
                </a:r>
                <a:r>
                  <a:rPr lang="en-US" baseline="0"/>
                  <a:t> Count</a:t>
                </a:r>
                <a:endParaRPr lang="en-US"/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66848896"/>
        <c:crosses val="autoZero"/>
        <c:crossBetween val="between"/>
      </c:valAx>
      <c:valAx>
        <c:axId val="266857088"/>
        <c:scaling>
          <c:orientation val="minMax"/>
          <c:max val="1"/>
        </c:scaling>
        <c:delete val="0"/>
        <c:axPos val="r"/>
        <c:numFmt formatCode="0.00%" sourceLinked="1"/>
        <c:majorTickMark val="out"/>
        <c:minorTickMark val="none"/>
        <c:tickLblPos val="nextTo"/>
        <c:crossAx val="266867072"/>
        <c:crosses val="max"/>
        <c:crossBetween val="between"/>
      </c:valAx>
      <c:catAx>
        <c:axId val="266867072"/>
        <c:scaling>
          <c:orientation val="minMax"/>
        </c:scaling>
        <c:delete val="1"/>
        <c:axPos val="b"/>
        <c:majorTickMark val="out"/>
        <c:minorTickMark val="none"/>
        <c:tickLblPos val="nextTo"/>
        <c:crossAx val="26685708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- Sch 30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Frequency</c:v>
          </c:tx>
          <c:marker>
            <c:symbol val="none"/>
          </c:marker>
          <c:cat>
            <c:strRef>
              <c:f>'Page 5, Sch 30'!$D$4:$D$39</c:f>
              <c:strCache>
                <c:ptCount val="3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Over</c:v>
                </c:pt>
              </c:strCache>
            </c:strRef>
          </c:cat>
          <c:val>
            <c:numRef>
              <c:f>'Page 5, Sch 30'!$Q$4:$Q$39</c:f>
              <c:numCache>
                <c:formatCode>_(* #,##0_);_(* \(#,##0\);_(* "-"??_);_(@_)</c:formatCode>
                <c:ptCount val="36"/>
                <c:pt idx="0">
                  <c:v>1180.6666666666667</c:v>
                </c:pt>
                <c:pt idx="1">
                  <c:v>171.58333333333334</c:v>
                </c:pt>
                <c:pt idx="2">
                  <c:v>107</c:v>
                </c:pt>
                <c:pt idx="3">
                  <c:v>71.666666666666671</c:v>
                </c:pt>
                <c:pt idx="4">
                  <c:v>49.833333333333336</c:v>
                </c:pt>
                <c:pt idx="5">
                  <c:v>41.833333333333336</c:v>
                </c:pt>
                <c:pt idx="6">
                  <c:v>37.583333333333336</c:v>
                </c:pt>
                <c:pt idx="7">
                  <c:v>34</c:v>
                </c:pt>
                <c:pt idx="8">
                  <c:v>29.666666666666668</c:v>
                </c:pt>
                <c:pt idx="9">
                  <c:v>29.5</c:v>
                </c:pt>
                <c:pt idx="10">
                  <c:v>26.25</c:v>
                </c:pt>
                <c:pt idx="11">
                  <c:v>25.416666666666668</c:v>
                </c:pt>
                <c:pt idx="12">
                  <c:v>19.25</c:v>
                </c:pt>
                <c:pt idx="13">
                  <c:v>16.75</c:v>
                </c:pt>
                <c:pt idx="14">
                  <c:v>15.833333333333334</c:v>
                </c:pt>
                <c:pt idx="15">
                  <c:v>15.5</c:v>
                </c:pt>
                <c:pt idx="16">
                  <c:v>14.416666666666666</c:v>
                </c:pt>
                <c:pt idx="17">
                  <c:v>15</c:v>
                </c:pt>
                <c:pt idx="18">
                  <c:v>12</c:v>
                </c:pt>
                <c:pt idx="19">
                  <c:v>11.25</c:v>
                </c:pt>
                <c:pt idx="20">
                  <c:v>10.166666666666666</c:v>
                </c:pt>
                <c:pt idx="21">
                  <c:v>11</c:v>
                </c:pt>
                <c:pt idx="22">
                  <c:v>10.75</c:v>
                </c:pt>
                <c:pt idx="23">
                  <c:v>10</c:v>
                </c:pt>
                <c:pt idx="24">
                  <c:v>10.166666666666666</c:v>
                </c:pt>
                <c:pt idx="25">
                  <c:v>8.25</c:v>
                </c:pt>
                <c:pt idx="26">
                  <c:v>9.4166666666666661</c:v>
                </c:pt>
                <c:pt idx="27">
                  <c:v>7.333333333333333</c:v>
                </c:pt>
                <c:pt idx="28">
                  <c:v>7.666666666666667</c:v>
                </c:pt>
                <c:pt idx="29">
                  <c:v>6.5</c:v>
                </c:pt>
                <c:pt idx="30">
                  <c:v>7.916666666666667</c:v>
                </c:pt>
                <c:pt idx="31">
                  <c:v>6.833333333333333</c:v>
                </c:pt>
                <c:pt idx="32">
                  <c:v>6.916666666666667</c:v>
                </c:pt>
                <c:pt idx="33">
                  <c:v>5.166666666666667</c:v>
                </c:pt>
                <c:pt idx="34">
                  <c:v>5.833333333333333</c:v>
                </c:pt>
                <c:pt idx="35">
                  <c:v>361.33333333333331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66900992"/>
        <c:axId val="266902912"/>
      </c:lineChart>
      <c:catAx>
        <c:axId val="26690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Usage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66902912"/>
        <c:crosses val="autoZero"/>
        <c:auto val="1"/>
        <c:lblAlgn val="ctr"/>
        <c:lblOffset val="100"/>
        <c:noMultiLvlLbl val="0"/>
      </c:catAx>
      <c:valAx>
        <c:axId val="266902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Bill</a:t>
                </a:r>
                <a:r>
                  <a:rPr lang="en-US" baseline="0"/>
                  <a:t> Count</a:t>
                </a:r>
                <a:endParaRPr lang="en-US"/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66900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Customers</a:t>
            </a:r>
            <a:r>
              <a:rPr lang="en-US" baseline="0"/>
              <a:t> - Sch 30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Count</c:v>
          </c:tx>
          <c:marker>
            <c:symbol val="none"/>
          </c:marker>
          <c:cat>
            <c:numRef>
              <c:f>'Page 5, Sch 30'!$E$3:$P$3</c:f>
              <c:numCache>
                <c:formatCode>mmm\-yy</c:formatCode>
                <c:ptCount val="1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</c:numCache>
            </c:numRef>
          </c:cat>
          <c:val>
            <c:numRef>
              <c:f>'Page 5, Sch 30'!$E$40:$P$40</c:f>
              <c:numCache>
                <c:formatCode>_(* #,##0_);_(* \(#,##0\);_(* "-"??_);_(@_)</c:formatCode>
                <c:ptCount val="12"/>
                <c:pt idx="0">
                  <c:v>2387</c:v>
                </c:pt>
                <c:pt idx="1">
                  <c:v>2436</c:v>
                </c:pt>
                <c:pt idx="2">
                  <c:v>2407</c:v>
                </c:pt>
                <c:pt idx="3">
                  <c:v>2411</c:v>
                </c:pt>
                <c:pt idx="4">
                  <c:v>2400</c:v>
                </c:pt>
                <c:pt idx="5">
                  <c:v>2404</c:v>
                </c:pt>
                <c:pt idx="6">
                  <c:v>2416</c:v>
                </c:pt>
                <c:pt idx="7">
                  <c:v>2418</c:v>
                </c:pt>
                <c:pt idx="8">
                  <c:v>2409</c:v>
                </c:pt>
                <c:pt idx="9">
                  <c:v>2447</c:v>
                </c:pt>
                <c:pt idx="10">
                  <c:v>2398</c:v>
                </c:pt>
                <c:pt idx="11">
                  <c:v>2390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608640"/>
        <c:axId val="266610176"/>
      </c:lineChart>
      <c:dateAx>
        <c:axId val="266608640"/>
        <c:scaling>
          <c:orientation val="minMax"/>
        </c:scaling>
        <c:delete val="0"/>
        <c:axPos val="b"/>
        <c:numFmt formatCode="mmm\-yy" sourceLinked="1"/>
        <c:majorTickMark val="none"/>
        <c:minorTickMark val="cross"/>
        <c:tickLblPos val="nextTo"/>
        <c:crossAx val="266610176"/>
        <c:crosses val="autoZero"/>
        <c:auto val="1"/>
        <c:lblOffset val="100"/>
        <c:baseTimeUnit val="months"/>
        <c:majorUnit val="2"/>
        <c:majorTimeUnit val="months"/>
      </c:dateAx>
      <c:valAx>
        <c:axId val="26661017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26660864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444500</xdr:colOff>
      <xdr:row>45</xdr:row>
      <xdr:rowOff>63499</xdr:rowOff>
    </xdr:from>
    <xdr:to>
      <xdr:col>25</xdr:col>
      <xdr:colOff>52917</xdr:colOff>
      <xdr:row>67</xdr:row>
      <xdr:rowOff>158749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82019</xdr:colOff>
      <xdr:row>45</xdr:row>
      <xdr:rowOff>63501</xdr:rowOff>
    </xdr:from>
    <xdr:to>
      <xdr:col>19</xdr:col>
      <xdr:colOff>370415</xdr:colOff>
      <xdr:row>68</xdr:row>
      <xdr:rowOff>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0.20762</cdr:x>
      <cdr:y>0.1299</cdr:y>
    </cdr:from>
    <cdr:to>
      <cdr:x>0.20935</cdr:x>
      <cdr:y>0.79412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490136" y="560917"/>
          <a:ext cx="20728" cy="2868083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0.25599</cdr:x>
      <cdr:y>0.12745</cdr:y>
    </cdr:from>
    <cdr:to>
      <cdr:x>0.25609</cdr:x>
      <cdr:y>0.79869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3135314" y="550332"/>
          <a:ext cx="1191" cy="2898427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0.37524</cdr:x>
      <cdr:y>0.12255</cdr:y>
    </cdr:from>
    <cdr:to>
      <cdr:x>0.37697</cdr:x>
      <cdr:y>0.79167</cdr:y>
    </cdr:to>
    <cdr:cxnSp macro="">
      <cdr:nvCxnSpPr>
        <cdr:cNvPr id="7" name="Straight Connector 6"/>
        <cdr:cNvCxnSpPr/>
      </cdr:nvCxnSpPr>
      <cdr:spPr>
        <a:xfrm xmlns:a="http://schemas.openxmlformats.org/drawingml/2006/main" flipH="1" flipV="1">
          <a:off x="4595816" y="529165"/>
          <a:ext cx="21165" cy="2889251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0.42623</cdr:x>
      <cdr:y>0.12745</cdr:y>
    </cdr:from>
    <cdr:to>
      <cdr:x>0.42709</cdr:x>
      <cdr:y>0.79902</cdr:y>
    </cdr:to>
    <cdr:cxnSp macro="">
      <cdr:nvCxnSpPr>
        <cdr:cNvPr id="9" name="Straight Connector 8"/>
        <cdr:cNvCxnSpPr/>
      </cdr:nvCxnSpPr>
      <cdr:spPr>
        <a:xfrm xmlns:a="http://schemas.openxmlformats.org/drawingml/2006/main" flipH="1" flipV="1">
          <a:off x="5220231" y="550332"/>
          <a:ext cx="10583" cy="2899834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89957</xdr:colOff>
      <xdr:row>41</xdr:row>
      <xdr:rowOff>52917</xdr:rowOff>
    </xdr:from>
    <xdr:to>
      <xdr:col>12</xdr:col>
      <xdr:colOff>476250</xdr:colOff>
      <xdr:row>63</xdr:row>
      <xdr:rowOff>21167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544511</xdr:colOff>
      <xdr:row>41</xdr:row>
      <xdr:rowOff>5818</xdr:rowOff>
    </xdr:from>
    <xdr:to>
      <xdr:col>19</xdr:col>
      <xdr:colOff>52918</xdr:colOff>
      <xdr:row>62</xdr:row>
      <xdr:rowOff>169333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0.95597</cdr:x>
      <cdr:y>0.12723</cdr:y>
    </cdr:from>
    <cdr:to>
      <cdr:x>0.96003</cdr:x>
      <cdr:y>0.77797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6075455" y="529166"/>
          <a:ext cx="25838" cy="27066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141818</xdr:colOff>
      <xdr:row>20</xdr:row>
      <xdr:rowOff>90487</xdr:rowOff>
    </xdr:from>
    <xdr:to>
      <xdr:col>10</xdr:col>
      <xdr:colOff>266701</xdr:colOff>
      <xdr:row>34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152401</xdr:colOff>
      <xdr:row>20</xdr:row>
      <xdr:rowOff>105303</xdr:rowOff>
    </xdr:from>
    <xdr:to>
      <xdr:col>19</xdr:col>
      <xdr:colOff>584200</xdr:colOff>
      <xdr:row>34</xdr:row>
      <xdr:rowOff>181503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182354</xdr:colOff>
      <xdr:row>17</xdr:row>
      <xdr:rowOff>104543</xdr:rowOff>
    </xdr:from>
    <xdr:to>
      <xdr:col>19</xdr:col>
      <xdr:colOff>0</xdr:colOff>
      <xdr:row>30</xdr:row>
      <xdr:rowOff>148166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81491</xdr:colOff>
      <xdr:row>41</xdr:row>
      <xdr:rowOff>103186</xdr:rowOff>
    </xdr:from>
    <xdr:to>
      <xdr:col>13</xdr:col>
      <xdr:colOff>190499</xdr:colOff>
      <xdr:row>61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297391</xdr:colOff>
      <xdr:row>41</xdr:row>
      <xdr:rowOff>126999</xdr:rowOff>
    </xdr:from>
    <xdr:to>
      <xdr:col>19</xdr:col>
      <xdr:colOff>412750</xdr:colOff>
      <xdr:row>61</xdr:row>
      <xdr:rowOff>105833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ates_elec_block_data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ates_elec_block_data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rates_elec_block_data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hud.gov/offices/adm/hudclips/guidebooks/7420.10G/7420g18GUID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ia.gov/emeu/recs/recs2001/enduse2001/enduse2001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7"/>
  <sheetViews>
    <sheetView tabSelected="1" zoomScale="90" zoomScaleNormal="90" workbookViewId="0">
      <pane xSplit="4" ySplit="3" topLeftCell="E4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RowHeight="15"/>
  <cols>
    <col min="1" max="1" width="6.28515625" style="20" customWidth="1"/>
    <col min="2" max="2" width="5.5703125" style="1" bestFit="1" customWidth="1"/>
    <col min="3" max="4" width="8.5703125" bestFit="1" customWidth="1"/>
    <col min="5" max="5" width="12" bestFit="1" customWidth="1"/>
    <col min="6" max="16" width="9.5703125" bestFit="1" customWidth="1"/>
    <col min="17" max="17" width="11" bestFit="1" customWidth="1"/>
    <col min="18" max="18" width="7.42578125" bestFit="1" customWidth="1"/>
    <col min="19" max="19" width="11.28515625" customWidth="1"/>
    <col min="20" max="20" width="11" bestFit="1" customWidth="1"/>
    <col min="21" max="21" width="6.28515625" bestFit="1" customWidth="1"/>
    <col min="22" max="22" width="10.85546875" customWidth="1"/>
    <col min="23" max="23" width="11" bestFit="1" customWidth="1"/>
    <col min="24" max="24" width="6.28515625" bestFit="1" customWidth="1"/>
    <col min="25" max="25" width="11.5703125" customWidth="1"/>
    <col min="28" max="28" width="10.5703125" bestFit="1" customWidth="1"/>
    <col min="29" max="30" width="11.28515625" bestFit="1" customWidth="1"/>
    <col min="31" max="31" width="10.5703125" bestFit="1" customWidth="1"/>
    <col min="33" max="33" width="9.7109375" bestFit="1" customWidth="1"/>
    <col min="34" max="34" width="7.7109375" bestFit="1" customWidth="1"/>
    <col min="35" max="35" width="9.42578125" bestFit="1" customWidth="1"/>
    <col min="36" max="36" width="8.85546875" bestFit="1" customWidth="1"/>
  </cols>
  <sheetData>
    <row r="1" spans="1:26" s="20" customFormat="1" ht="30">
      <c r="A1" s="23" t="s">
        <v>32</v>
      </c>
      <c r="B1" s="22" t="s">
        <v>33</v>
      </c>
      <c r="C1" s="20" t="s">
        <v>34</v>
      </c>
      <c r="D1" s="20" t="s">
        <v>36</v>
      </c>
      <c r="E1" s="20" t="s">
        <v>35</v>
      </c>
      <c r="F1" s="22" t="s">
        <v>40</v>
      </c>
      <c r="G1" s="20" t="s">
        <v>41</v>
      </c>
      <c r="H1" s="20" t="s">
        <v>42</v>
      </c>
      <c r="I1" s="20" t="s">
        <v>43</v>
      </c>
      <c r="J1" s="22" t="s">
        <v>44</v>
      </c>
      <c r="K1" s="20" t="s">
        <v>45</v>
      </c>
      <c r="L1" s="20" t="s">
        <v>46</v>
      </c>
      <c r="M1" s="20" t="s">
        <v>47</v>
      </c>
      <c r="N1" s="22" t="s">
        <v>48</v>
      </c>
      <c r="O1" s="20" t="s">
        <v>49</v>
      </c>
      <c r="P1" s="20" t="s">
        <v>50</v>
      </c>
      <c r="Q1" s="20" t="s">
        <v>55</v>
      </c>
      <c r="R1" s="20" t="s">
        <v>51</v>
      </c>
      <c r="S1" s="22" t="s">
        <v>52</v>
      </c>
      <c r="T1" s="20" t="s">
        <v>53</v>
      </c>
      <c r="U1" s="20" t="s">
        <v>54</v>
      </c>
      <c r="V1" s="22" t="s">
        <v>56</v>
      </c>
      <c r="W1" s="20" t="s">
        <v>57</v>
      </c>
      <c r="X1" s="20" t="s">
        <v>58</v>
      </c>
      <c r="Y1" s="20" t="s">
        <v>59</v>
      </c>
    </row>
    <row r="2" spans="1:26" s="20" customFormat="1">
      <c r="A2" s="20">
        <v>1</v>
      </c>
      <c r="B2" s="52"/>
      <c r="C2" s="107" t="s">
        <v>0</v>
      </c>
      <c r="D2" s="107"/>
      <c r="E2" s="107" t="s">
        <v>39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 t="s">
        <v>60</v>
      </c>
      <c r="R2" s="109"/>
      <c r="S2" s="110"/>
      <c r="T2" s="111" t="s">
        <v>6</v>
      </c>
      <c r="U2" s="112"/>
      <c r="V2" s="113"/>
      <c r="W2" s="114" t="s">
        <v>7</v>
      </c>
      <c r="X2" s="115"/>
      <c r="Y2" s="116"/>
    </row>
    <row r="3" spans="1:26" s="20" customFormat="1">
      <c r="A3" s="20">
        <v>2</v>
      </c>
      <c r="B3" s="53" t="s">
        <v>5</v>
      </c>
      <c r="C3" s="49" t="s">
        <v>37</v>
      </c>
      <c r="D3" s="47" t="s">
        <v>38</v>
      </c>
      <c r="E3" s="54">
        <v>40544</v>
      </c>
      <c r="F3" s="54">
        <v>40575</v>
      </c>
      <c r="G3" s="54">
        <v>40603</v>
      </c>
      <c r="H3" s="54">
        <v>40634</v>
      </c>
      <c r="I3" s="55">
        <v>40664</v>
      </c>
      <c r="J3" s="55">
        <v>40695</v>
      </c>
      <c r="K3" s="55">
        <v>40725</v>
      </c>
      <c r="L3" s="55">
        <v>40756</v>
      </c>
      <c r="M3" s="55">
        <v>40787</v>
      </c>
      <c r="N3" s="55">
        <v>40817</v>
      </c>
      <c r="O3" s="54">
        <v>40848</v>
      </c>
      <c r="P3" s="54">
        <v>40878</v>
      </c>
      <c r="Q3" s="46" t="s">
        <v>62</v>
      </c>
      <c r="R3" s="56" t="s">
        <v>4</v>
      </c>
      <c r="S3" s="56" t="s">
        <v>61</v>
      </c>
      <c r="T3" s="35" t="s">
        <v>62</v>
      </c>
      <c r="U3" s="61" t="s">
        <v>4</v>
      </c>
      <c r="V3" s="61" t="s">
        <v>61</v>
      </c>
      <c r="W3" s="36" t="s">
        <v>62</v>
      </c>
      <c r="X3" s="62" t="s">
        <v>4</v>
      </c>
      <c r="Y3" s="63" t="s">
        <v>61</v>
      </c>
      <c r="Z3" s="32"/>
    </row>
    <row r="4" spans="1:26">
      <c r="A4" s="20">
        <v>3</v>
      </c>
      <c r="B4" s="58">
        <v>1</v>
      </c>
      <c r="C4" s="15">
        <v>0</v>
      </c>
      <c r="D4" s="17">
        <v>100</v>
      </c>
      <c r="E4" s="39">
        <v>6616</v>
      </c>
      <c r="F4" s="39">
        <v>6851</v>
      </c>
      <c r="G4" s="39">
        <v>7062</v>
      </c>
      <c r="H4" s="39">
        <v>8163</v>
      </c>
      <c r="I4" s="39">
        <v>8931</v>
      </c>
      <c r="J4" s="39">
        <v>11336</v>
      </c>
      <c r="K4" s="39">
        <v>13223</v>
      </c>
      <c r="L4" s="39">
        <v>14119</v>
      </c>
      <c r="M4" s="39">
        <v>11209</v>
      </c>
      <c r="N4" s="39">
        <v>10707</v>
      </c>
      <c r="O4" s="39">
        <v>9118</v>
      </c>
      <c r="P4" s="39">
        <v>7101</v>
      </c>
      <c r="Q4" s="34">
        <f>SUM(E4:P4)/12</f>
        <v>9536.3333333333339</v>
      </c>
      <c r="R4" s="25">
        <f>Q4/$Q$40</f>
        <v>4.6240429545127616E-2</v>
      </c>
      <c r="S4" s="7">
        <f>R4</f>
        <v>4.6240429545127616E-2</v>
      </c>
      <c r="T4" s="34">
        <f>SUM(E4:H4,O4:P4)/6</f>
        <v>7485.166666666667</v>
      </c>
      <c r="U4" s="6">
        <f>T4/$T$40</f>
        <v>3.6372721794963168E-2</v>
      </c>
      <c r="V4" s="7">
        <f>U4</f>
        <v>3.6372721794963168E-2</v>
      </c>
      <c r="W4" s="34">
        <f>SUM(I4:N4)/6</f>
        <v>11587.5</v>
      </c>
      <c r="X4" s="6">
        <f>W4/$W$40</f>
        <v>5.6065835524087532E-2</v>
      </c>
      <c r="Y4" s="7">
        <f>X4</f>
        <v>5.6065835524087532E-2</v>
      </c>
    </row>
    <row r="5" spans="1:26">
      <c r="A5" s="20">
        <v>4</v>
      </c>
      <c r="B5" s="58">
        <v>1</v>
      </c>
      <c r="C5" s="15">
        <v>101</v>
      </c>
      <c r="D5" s="17">
        <v>200</v>
      </c>
      <c r="E5" s="39">
        <v>4117</v>
      </c>
      <c r="F5" s="39">
        <v>4618</v>
      </c>
      <c r="G5" s="39">
        <v>4778</v>
      </c>
      <c r="H5" s="39">
        <v>5938</v>
      </c>
      <c r="I5" s="39">
        <v>6795</v>
      </c>
      <c r="J5" s="39">
        <v>9054</v>
      </c>
      <c r="K5" s="39">
        <v>11545</v>
      </c>
      <c r="L5" s="39">
        <v>11677</v>
      </c>
      <c r="M5" s="39">
        <v>10805</v>
      </c>
      <c r="N5" s="39">
        <v>9277</v>
      </c>
      <c r="O5" s="39">
        <v>6989</v>
      </c>
      <c r="P5" s="39">
        <v>4600</v>
      </c>
      <c r="Q5" s="34">
        <f t="shared" ref="Q5:Q39" si="0">SUM(E5:P5)/12</f>
        <v>7516.083333333333</v>
      </c>
      <c r="R5" s="25">
        <f>Q5/$Q$40</f>
        <v>3.6444502271695052E-2</v>
      </c>
      <c r="S5" s="7">
        <f>R5+S4</f>
        <v>8.2684931816822668E-2</v>
      </c>
      <c r="T5" s="34">
        <f t="shared" ref="T5:T39" si="1">SUM(E5:H5,O5:P5)/6</f>
        <v>5173.333333333333</v>
      </c>
      <c r="U5" s="6">
        <f t="shared" ref="U5:U39" si="2">T5/$T$40</f>
        <v>2.5138814199542576E-2</v>
      </c>
      <c r="V5" s="7">
        <f t="shared" ref="V5:V39" si="3">V4+U5</f>
        <v>6.1511535994505748E-2</v>
      </c>
      <c r="W5" s="34">
        <f t="shared" ref="W5:W39" si="4">SUM(I5:N5)/6</f>
        <v>9858.8333333333339</v>
      </c>
      <c r="X5" s="6">
        <f t="shared" ref="X5:X39" si="5">W5/$W$40</f>
        <v>4.7701724110123696E-2</v>
      </c>
      <c r="Y5" s="7">
        <f t="shared" ref="Y5:Y39" si="6">Y4+X5</f>
        <v>0.10376755963421122</v>
      </c>
    </row>
    <row r="6" spans="1:26">
      <c r="A6" s="20">
        <v>5</v>
      </c>
      <c r="B6" s="58">
        <v>1</v>
      </c>
      <c r="C6" s="15">
        <v>201</v>
      </c>
      <c r="D6" s="17">
        <v>300</v>
      </c>
      <c r="E6" s="39">
        <v>4802</v>
      </c>
      <c r="F6" s="39">
        <v>5878</v>
      </c>
      <c r="G6" s="39">
        <v>6021</v>
      </c>
      <c r="H6" s="39">
        <v>7703</v>
      </c>
      <c r="I6" s="39">
        <v>8648</v>
      </c>
      <c r="J6" s="39">
        <v>11365</v>
      </c>
      <c r="K6" s="39">
        <v>15120</v>
      </c>
      <c r="L6" s="39">
        <v>13949</v>
      </c>
      <c r="M6" s="39">
        <v>13098</v>
      </c>
      <c r="N6" s="39">
        <v>12530</v>
      </c>
      <c r="O6" s="39">
        <v>9659</v>
      </c>
      <c r="P6" s="39">
        <v>5349</v>
      </c>
      <c r="Q6" s="34">
        <f t="shared" si="0"/>
        <v>9510.1666666666661</v>
      </c>
      <c r="R6" s="25">
        <f t="shared" ref="R6:R39" si="7">Q6/$Q$40</f>
        <v>4.6113550810488423E-2</v>
      </c>
      <c r="S6" s="7">
        <f t="shared" ref="S6:S39" si="8">R6+S5</f>
        <v>0.12879848262731108</v>
      </c>
      <c r="T6" s="34">
        <f t="shared" si="1"/>
        <v>6568.666666666667</v>
      </c>
      <c r="U6" s="6">
        <f t="shared" si="2"/>
        <v>3.1919167050011986E-2</v>
      </c>
      <c r="V6" s="7">
        <f t="shared" si="3"/>
        <v>9.3430703044517727E-2</v>
      </c>
      <c r="W6" s="34">
        <f t="shared" si="4"/>
        <v>12451.666666666666</v>
      </c>
      <c r="X6" s="6">
        <f t="shared" si="5"/>
        <v>6.0247084818476508E-2</v>
      </c>
      <c r="Y6" s="7">
        <f t="shared" si="6"/>
        <v>0.16401464445268774</v>
      </c>
    </row>
    <row r="7" spans="1:26">
      <c r="A7" s="20">
        <v>6</v>
      </c>
      <c r="B7" s="58">
        <v>1</v>
      </c>
      <c r="C7" s="15">
        <v>301</v>
      </c>
      <c r="D7" s="17">
        <v>400</v>
      </c>
      <c r="E7" s="39">
        <v>6612</v>
      </c>
      <c r="F7" s="39">
        <v>8434</v>
      </c>
      <c r="G7" s="39">
        <v>9129</v>
      </c>
      <c r="H7" s="39">
        <v>11198</v>
      </c>
      <c r="I7" s="39">
        <v>12141</v>
      </c>
      <c r="J7" s="39">
        <v>15293</v>
      </c>
      <c r="K7" s="39">
        <v>19164</v>
      </c>
      <c r="L7" s="39">
        <v>16588</v>
      </c>
      <c r="M7" s="39">
        <v>15443</v>
      </c>
      <c r="N7" s="39">
        <v>16316</v>
      </c>
      <c r="O7" s="39">
        <v>13701</v>
      </c>
      <c r="P7" s="39">
        <v>7422</v>
      </c>
      <c r="Q7" s="34">
        <f t="shared" si="0"/>
        <v>12620.083333333334</v>
      </c>
      <c r="R7" s="25">
        <f t="shared" si="7"/>
        <v>6.1193128829596211E-2</v>
      </c>
      <c r="S7" s="7">
        <f t="shared" si="8"/>
        <v>0.18999161145690729</v>
      </c>
      <c r="T7" s="34">
        <f t="shared" si="1"/>
        <v>9416</v>
      </c>
      <c r="U7" s="6">
        <f t="shared" si="2"/>
        <v>4.5755233473497345E-2</v>
      </c>
      <c r="V7" s="7">
        <f t="shared" si="3"/>
        <v>0.13918593651801509</v>
      </c>
      <c r="W7" s="34">
        <f t="shared" si="4"/>
        <v>15824.166666666666</v>
      </c>
      <c r="X7" s="6">
        <f t="shared" si="5"/>
        <v>7.6564843636598212E-2</v>
      </c>
      <c r="Y7" s="7">
        <f t="shared" si="6"/>
        <v>0.24057948808928595</v>
      </c>
    </row>
    <row r="8" spans="1:26">
      <c r="A8" s="20">
        <v>7</v>
      </c>
      <c r="B8" s="58">
        <v>1</v>
      </c>
      <c r="C8" s="15">
        <v>401</v>
      </c>
      <c r="D8" s="17">
        <v>500</v>
      </c>
      <c r="E8" s="39">
        <v>8713</v>
      </c>
      <c r="F8" s="39">
        <v>11112</v>
      </c>
      <c r="G8" s="39">
        <v>11827</v>
      </c>
      <c r="H8" s="39">
        <v>14419</v>
      </c>
      <c r="I8" s="39">
        <v>15204</v>
      </c>
      <c r="J8" s="39">
        <v>18221</v>
      </c>
      <c r="K8" s="39">
        <v>20795</v>
      </c>
      <c r="L8" s="39">
        <v>17815</v>
      </c>
      <c r="M8" s="39">
        <v>16574</v>
      </c>
      <c r="N8" s="39">
        <v>18443</v>
      </c>
      <c r="O8" s="39">
        <v>16914</v>
      </c>
      <c r="P8" s="39">
        <v>9980</v>
      </c>
      <c r="Q8" s="34">
        <f t="shared" si="0"/>
        <v>15001.416666666666</v>
      </c>
      <c r="R8" s="25">
        <f t="shared" si="7"/>
        <v>7.2739901826568892E-2</v>
      </c>
      <c r="S8" s="7">
        <f t="shared" si="8"/>
        <v>0.26273151328347621</v>
      </c>
      <c r="T8" s="34">
        <f t="shared" si="1"/>
        <v>12160.833333333334</v>
      </c>
      <c r="U8" s="6">
        <f t="shared" si="2"/>
        <v>5.9093220942964701E-2</v>
      </c>
      <c r="V8" s="7">
        <f t="shared" si="3"/>
        <v>0.19827915746097979</v>
      </c>
      <c r="W8" s="34">
        <f t="shared" si="4"/>
        <v>17842</v>
      </c>
      <c r="X8" s="6">
        <f t="shared" si="5"/>
        <v>8.6328080899311307E-2</v>
      </c>
      <c r="Y8" s="7">
        <f t="shared" si="6"/>
        <v>0.32690756898859724</v>
      </c>
    </row>
    <row r="9" spans="1:26">
      <c r="A9" s="20">
        <v>8</v>
      </c>
      <c r="B9" s="58">
        <v>1</v>
      </c>
      <c r="C9" s="15">
        <v>501</v>
      </c>
      <c r="D9" s="64">
        <v>600</v>
      </c>
      <c r="E9" s="39">
        <v>10610</v>
      </c>
      <c r="F9" s="39">
        <v>13018</v>
      </c>
      <c r="G9" s="39">
        <v>14118</v>
      </c>
      <c r="H9" s="39">
        <v>16477</v>
      </c>
      <c r="I9" s="39">
        <v>17120</v>
      </c>
      <c r="J9" s="39">
        <v>19603</v>
      </c>
      <c r="K9" s="39">
        <v>20679</v>
      </c>
      <c r="L9" s="39">
        <v>17764</v>
      </c>
      <c r="M9" s="39">
        <v>16758</v>
      </c>
      <c r="N9" s="39">
        <v>19325</v>
      </c>
      <c r="O9" s="39">
        <v>18494</v>
      </c>
      <c r="P9" s="39">
        <v>12292</v>
      </c>
      <c r="Q9" s="34">
        <f t="shared" si="0"/>
        <v>16354.833333333334</v>
      </c>
      <c r="R9" s="25">
        <f t="shared" si="7"/>
        <v>7.9302441728718726E-2</v>
      </c>
      <c r="S9" s="7">
        <f t="shared" si="8"/>
        <v>0.34203395501219491</v>
      </c>
      <c r="T9" s="34">
        <f t="shared" si="1"/>
        <v>14168.166666666666</v>
      </c>
      <c r="U9" s="6">
        <f t="shared" si="2"/>
        <v>6.8847469596936689E-2</v>
      </c>
      <c r="V9" s="7">
        <f t="shared" si="3"/>
        <v>0.26712662705791645</v>
      </c>
      <c r="W9" s="34">
        <f t="shared" si="4"/>
        <v>18541.5</v>
      </c>
      <c r="X9" s="6">
        <f t="shared" si="5"/>
        <v>8.9712594551876496E-2</v>
      </c>
      <c r="Y9" s="7">
        <f t="shared" si="6"/>
        <v>0.41662016354047371</v>
      </c>
    </row>
    <row r="10" spans="1:26">
      <c r="A10" s="20">
        <v>9</v>
      </c>
      <c r="B10" s="58">
        <v>1</v>
      </c>
      <c r="C10" s="15">
        <v>601</v>
      </c>
      <c r="D10" s="17">
        <v>700</v>
      </c>
      <c r="E10" s="39">
        <v>11877</v>
      </c>
      <c r="F10" s="39">
        <v>14253</v>
      </c>
      <c r="G10" s="39">
        <v>14870</v>
      </c>
      <c r="H10" s="39">
        <v>16803</v>
      </c>
      <c r="I10" s="39">
        <v>17580</v>
      </c>
      <c r="J10" s="39">
        <v>19093</v>
      </c>
      <c r="K10" s="39">
        <v>18979</v>
      </c>
      <c r="L10" s="39">
        <v>17198</v>
      </c>
      <c r="M10" s="39">
        <v>16315</v>
      </c>
      <c r="N10" s="39">
        <v>18626</v>
      </c>
      <c r="O10" s="39">
        <v>18492</v>
      </c>
      <c r="P10" s="39">
        <v>13399</v>
      </c>
      <c r="Q10" s="34">
        <f t="shared" si="0"/>
        <v>16457.083333333332</v>
      </c>
      <c r="R10" s="25">
        <f t="shared" si="7"/>
        <v>7.9798238567579491E-2</v>
      </c>
      <c r="S10" s="7">
        <f t="shared" si="8"/>
        <v>0.42183219357977442</v>
      </c>
      <c r="T10" s="34">
        <f t="shared" si="1"/>
        <v>14949</v>
      </c>
      <c r="U10" s="6">
        <f t="shared" si="2"/>
        <v>7.2641778376732344E-2</v>
      </c>
      <c r="V10" s="7">
        <f t="shared" si="3"/>
        <v>0.33976840543464881</v>
      </c>
      <c r="W10" s="34">
        <f t="shared" si="4"/>
        <v>17965.166666666668</v>
      </c>
      <c r="X10" s="6">
        <f t="shared" si="5"/>
        <v>8.6924019805493274E-2</v>
      </c>
      <c r="Y10" s="7">
        <f t="shared" si="6"/>
        <v>0.50354418334596696</v>
      </c>
    </row>
    <row r="11" spans="1:26">
      <c r="A11" s="20">
        <v>10</v>
      </c>
      <c r="B11" s="58">
        <v>1</v>
      </c>
      <c r="C11" s="15">
        <v>701</v>
      </c>
      <c r="D11" s="65">
        <v>800</v>
      </c>
      <c r="E11" s="39">
        <v>12458</v>
      </c>
      <c r="F11" s="39">
        <v>14102</v>
      </c>
      <c r="G11" s="39">
        <v>14624</v>
      </c>
      <c r="H11" s="39">
        <v>16096</v>
      </c>
      <c r="I11" s="39">
        <v>16874</v>
      </c>
      <c r="J11" s="39">
        <v>17803</v>
      </c>
      <c r="K11" s="39">
        <v>16878</v>
      </c>
      <c r="L11" s="39">
        <v>15744</v>
      </c>
      <c r="M11" s="39">
        <v>15317</v>
      </c>
      <c r="N11" s="39">
        <v>16940</v>
      </c>
      <c r="O11" s="39">
        <v>17113</v>
      </c>
      <c r="P11" s="39">
        <v>13934</v>
      </c>
      <c r="Q11" s="34">
        <f t="shared" si="0"/>
        <v>15656.916666666666</v>
      </c>
      <c r="R11" s="25">
        <f t="shared" si="7"/>
        <v>7.5918335351001537E-2</v>
      </c>
      <c r="S11" s="7">
        <f t="shared" si="8"/>
        <v>0.49775052893077598</v>
      </c>
      <c r="T11" s="34">
        <f t="shared" si="1"/>
        <v>14721.166666666666</v>
      </c>
      <c r="U11" s="6">
        <f t="shared" si="2"/>
        <v>7.1534666295199653E-2</v>
      </c>
      <c r="V11" s="7">
        <f t="shared" si="3"/>
        <v>0.41130307172984848</v>
      </c>
      <c r="W11" s="34">
        <f t="shared" si="4"/>
        <v>16592.666666666668</v>
      </c>
      <c r="X11" s="6">
        <f t="shared" si="5"/>
        <v>8.0283212102640181E-2</v>
      </c>
      <c r="Y11" s="7">
        <f t="shared" si="6"/>
        <v>0.58382739544860718</v>
      </c>
    </row>
    <row r="12" spans="1:26">
      <c r="A12" s="20">
        <v>11</v>
      </c>
      <c r="B12" s="58">
        <v>1</v>
      </c>
      <c r="C12" s="15">
        <v>801</v>
      </c>
      <c r="D12" s="17">
        <v>900</v>
      </c>
      <c r="E12" s="39">
        <v>12418</v>
      </c>
      <c r="F12" s="39">
        <v>13459</v>
      </c>
      <c r="G12" s="39">
        <v>13698</v>
      </c>
      <c r="H12" s="39">
        <v>14568</v>
      </c>
      <c r="I12" s="39">
        <v>15137</v>
      </c>
      <c r="J12" s="39">
        <v>15370</v>
      </c>
      <c r="K12" s="39">
        <v>14369</v>
      </c>
      <c r="L12" s="39">
        <v>14053</v>
      </c>
      <c r="M12" s="39">
        <v>13879</v>
      </c>
      <c r="N12" s="39">
        <v>15263</v>
      </c>
      <c r="O12" s="39">
        <v>15239</v>
      </c>
      <c r="P12" s="39">
        <v>13813</v>
      </c>
      <c r="Q12" s="34">
        <f t="shared" si="0"/>
        <v>14272.166666666666</v>
      </c>
      <c r="R12" s="25">
        <f t="shared" si="7"/>
        <v>6.9203864225207329E-2</v>
      </c>
      <c r="S12" s="7">
        <f t="shared" si="8"/>
        <v>0.56695439315598328</v>
      </c>
      <c r="T12" s="34">
        <f t="shared" si="1"/>
        <v>13865.833333333334</v>
      </c>
      <c r="U12" s="6">
        <f t="shared" si="2"/>
        <v>6.7378339153703115E-2</v>
      </c>
      <c r="V12" s="7">
        <f t="shared" si="3"/>
        <v>0.47868141088355159</v>
      </c>
      <c r="W12" s="34">
        <f t="shared" si="4"/>
        <v>14678.5</v>
      </c>
      <c r="X12" s="6">
        <f t="shared" si="5"/>
        <v>7.102156347273518E-2</v>
      </c>
      <c r="Y12" s="7">
        <f t="shared" si="6"/>
        <v>0.65484895892134232</v>
      </c>
    </row>
    <row r="13" spans="1:26">
      <c r="A13" s="20">
        <v>12</v>
      </c>
      <c r="B13" s="58">
        <v>1</v>
      </c>
      <c r="C13" s="15">
        <v>901</v>
      </c>
      <c r="D13" s="17">
        <v>1000</v>
      </c>
      <c r="E13" s="39">
        <v>12032</v>
      </c>
      <c r="F13" s="39">
        <v>12653</v>
      </c>
      <c r="G13" s="39">
        <v>12739</v>
      </c>
      <c r="H13" s="39">
        <v>13285</v>
      </c>
      <c r="I13" s="39">
        <v>13431</v>
      </c>
      <c r="J13" s="39">
        <v>13290</v>
      </c>
      <c r="K13" s="39">
        <v>11669</v>
      </c>
      <c r="L13" s="39">
        <v>12098</v>
      </c>
      <c r="M13" s="39">
        <v>12344</v>
      </c>
      <c r="N13" s="39">
        <v>12949</v>
      </c>
      <c r="O13" s="39">
        <v>13136</v>
      </c>
      <c r="P13" s="39">
        <v>13124</v>
      </c>
      <c r="Q13" s="34">
        <f t="shared" si="0"/>
        <v>12729.166666666666</v>
      </c>
      <c r="R13" s="25">
        <f t="shared" si="7"/>
        <v>6.1722059605528359E-2</v>
      </c>
      <c r="S13" s="7">
        <f t="shared" si="8"/>
        <v>0.62867645276151163</v>
      </c>
      <c r="T13" s="34">
        <f t="shared" si="1"/>
        <v>12828.166666666666</v>
      </c>
      <c r="U13" s="6">
        <f t="shared" si="2"/>
        <v>6.2335998393189193E-2</v>
      </c>
      <c r="V13" s="7">
        <f t="shared" si="3"/>
        <v>0.5410174092767408</v>
      </c>
      <c r="W13" s="34">
        <f t="shared" si="4"/>
        <v>12630.166666666666</v>
      </c>
      <c r="X13" s="6">
        <f t="shared" si="5"/>
        <v>6.1110752705514235E-2</v>
      </c>
      <c r="Y13" s="7">
        <f t="shared" si="6"/>
        <v>0.71595971162685657</v>
      </c>
    </row>
    <row r="14" spans="1:26">
      <c r="A14" s="20">
        <v>13</v>
      </c>
      <c r="B14" s="58">
        <v>1</v>
      </c>
      <c r="C14" s="15">
        <v>1001</v>
      </c>
      <c r="D14" s="17">
        <v>1100</v>
      </c>
      <c r="E14" s="39">
        <v>11464</v>
      </c>
      <c r="F14" s="39">
        <v>11298</v>
      </c>
      <c r="G14" s="39">
        <v>11323</v>
      </c>
      <c r="H14" s="39">
        <v>11343</v>
      </c>
      <c r="I14" s="39">
        <v>11733</v>
      </c>
      <c r="J14" s="39">
        <v>11104</v>
      </c>
      <c r="K14" s="39">
        <v>9378</v>
      </c>
      <c r="L14" s="39">
        <v>10389</v>
      </c>
      <c r="M14" s="39">
        <v>10799</v>
      </c>
      <c r="N14" s="39">
        <v>10868</v>
      </c>
      <c r="O14" s="39">
        <v>11014</v>
      </c>
      <c r="P14" s="39">
        <v>11841</v>
      </c>
      <c r="Q14" s="34">
        <f t="shared" si="0"/>
        <v>11046.166666666666</v>
      </c>
      <c r="R14" s="25">
        <f t="shared" si="7"/>
        <v>5.3561413348289399E-2</v>
      </c>
      <c r="S14" s="7">
        <f t="shared" si="8"/>
        <v>0.68223786610980097</v>
      </c>
      <c r="T14" s="34">
        <f t="shared" si="1"/>
        <v>11380.5</v>
      </c>
      <c r="U14" s="6">
        <f t="shared" si="2"/>
        <v>5.5301341816603282E-2</v>
      </c>
      <c r="V14" s="7">
        <f t="shared" si="3"/>
        <v>0.59631875109334409</v>
      </c>
      <c r="W14" s="34">
        <f t="shared" si="4"/>
        <v>10711.833333333334</v>
      </c>
      <c r="X14" s="6">
        <f t="shared" si="5"/>
        <v>5.1828943760785756E-2</v>
      </c>
      <c r="Y14" s="7">
        <f t="shared" si="6"/>
        <v>0.76778865538764229</v>
      </c>
    </row>
    <row r="15" spans="1:26">
      <c r="A15" s="20">
        <v>14</v>
      </c>
      <c r="B15" s="58">
        <v>1</v>
      </c>
      <c r="C15" s="15">
        <v>1101</v>
      </c>
      <c r="D15" s="17">
        <v>1200</v>
      </c>
      <c r="E15" s="39">
        <v>10740</v>
      </c>
      <c r="F15" s="39">
        <v>10126</v>
      </c>
      <c r="G15" s="39">
        <v>9894</v>
      </c>
      <c r="H15" s="39">
        <v>9818</v>
      </c>
      <c r="I15" s="39">
        <v>9898</v>
      </c>
      <c r="J15" s="39">
        <v>9060</v>
      </c>
      <c r="K15" s="39">
        <v>7477</v>
      </c>
      <c r="L15" s="39">
        <v>8699</v>
      </c>
      <c r="M15" s="39">
        <v>9361</v>
      </c>
      <c r="N15" s="39">
        <v>8934</v>
      </c>
      <c r="O15" s="39">
        <v>9159</v>
      </c>
      <c r="P15" s="39">
        <v>10856</v>
      </c>
      <c r="Q15" s="34">
        <f t="shared" si="0"/>
        <v>9501.8333333333339</v>
      </c>
      <c r="R15" s="25">
        <f t="shared" si="7"/>
        <v>4.6073143570157481E-2</v>
      </c>
      <c r="S15" s="7">
        <f t="shared" si="8"/>
        <v>0.72831100967995843</v>
      </c>
      <c r="T15" s="34">
        <f t="shared" si="1"/>
        <v>10098.833333333334</v>
      </c>
      <c r="U15" s="6">
        <f t="shared" si="2"/>
        <v>4.9073330180183103E-2</v>
      </c>
      <c r="V15" s="7">
        <f t="shared" si="3"/>
        <v>0.64539208127352721</v>
      </c>
      <c r="W15" s="34">
        <f t="shared" si="4"/>
        <v>8904.8333333333339</v>
      </c>
      <c r="X15" s="6">
        <f t="shared" si="5"/>
        <v>4.308581842814057E-2</v>
      </c>
      <c r="Y15" s="7">
        <f t="shared" si="6"/>
        <v>0.81087447381578281</v>
      </c>
    </row>
    <row r="16" spans="1:26">
      <c r="A16" s="20">
        <v>15</v>
      </c>
      <c r="B16" s="58">
        <v>1</v>
      </c>
      <c r="C16" s="15">
        <v>1201</v>
      </c>
      <c r="D16" s="64">
        <v>1300</v>
      </c>
      <c r="E16" s="39">
        <v>9513</v>
      </c>
      <c r="F16" s="39">
        <v>9110</v>
      </c>
      <c r="G16" s="39">
        <v>8813</v>
      </c>
      <c r="H16" s="39">
        <v>8601</v>
      </c>
      <c r="I16" s="39">
        <v>8388</v>
      </c>
      <c r="J16" s="39">
        <v>7270</v>
      </c>
      <c r="K16" s="39">
        <v>5880</v>
      </c>
      <c r="L16" s="39">
        <v>7153</v>
      </c>
      <c r="M16" s="39">
        <v>7718</v>
      </c>
      <c r="N16" s="39">
        <v>7296</v>
      </c>
      <c r="O16" s="39">
        <v>7538</v>
      </c>
      <c r="P16" s="39">
        <v>9422</v>
      </c>
      <c r="Q16" s="34">
        <f t="shared" si="0"/>
        <v>8058.5</v>
      </c>
      <c r="R16" s="25">
        <f t="shared" si="7"/>
        <v>3.9074609544836686E-2</v>
      </c>
      <c r="S16" s="7">
        <f t="shared" si="8"/>
        <v>0.76738561922479509</v>
      </c>
      <c r="T16" s="34">
        <f t="shared" si="1"/>
        <v>8832.8333333333339</v>
      </c>
      <c r="U16" s="6">
        <f t="shared" si="2"/>
        <v>4.2921447684702262E-2</v>
      </c>
      <c r="V16" s="7">
        <f t="shared" si="3"/>
        <v>0.6883135289582295</v>
      </c>
      <c r="W16" s="34">
        <f t="shared" si="4"/>
        <v>7284.166666666667</v>
      </c>
      <c r="X16" s="6">
        <f t="shared" si="5"/>
        <v>3.5244262374401231E-2</v>
      </c>
      <c r="Y16" s="7">
        <f t="shared" si="6"/>
        <v>0.84611873619018407</v>
      </c>
    </row>
    <row r="17" spans="1:40">
      <c r="A17" s="20">
        <v>16</v>
      </c>
      <c r="B17" s="58">
        <v>1</v>
      </c>
      <c r="C17" s="15">
        <v>1301</v>
      </c>
      <c r="D17" s="17">
        <v>1400</v>
      </c>
      <c r="E17" s="39">
        <v>8739</v>
      </c>
      <c r="F17" s="39">
        <v>7997</v>
      </c>
      <c r="G17" s="39">
        <v>7718</v>
      </c>
      <c r="H17" s="39">
        <v>7263</v>
      </c>
      <c r="I17" s="39">
        <v>7223</v>
      </c>
      <c r="J17" s="39">
        <v>5892</v>
      </c>
      <c r="K17" s="39">
        <v>4531</v>
      </c>
      <c r="L17" s="39">
        <v>5836</v>
      </c>
      <c r="M17" s="39">
        <v>6493</v>
      </c>
      <c r="N17" s="39">
        <v>5729</v>
      </c>
      <c r="O17" s="39">
        <v>6407</v>
      </c>
      <c r="P17" s="39">
        <v>8337</v>
      </c>
      <c r="Q17" s="34">
        <f t="shared" si="0"/>
        <v>6847.083333333333</v>
      </c>
      <c r="R17" s="25">
        <f t="shared" si="7"/>
        <v>3.3200609017926271E-2</v>
      </c>
      <c r="S17" s="7">
        <f t="shared" si="8"/>
        <v>0.80058622824272141</v>
      </c>
      <c r="T17" s="34">
        <f t="shared" si="1"/>
        <v>7743.5</v>
      </c>
      <c r="U17" s="6">
        <f t="shared" si="2"/>
        <v>3.7628042735984142E-2</v>
      </c>
      <c r="V17" s="7">
        <f t="shared" si="3"/>
        <v>0.72594157169421369</v>
      </c>
      <c r="W17" s="34">
        <f t="shared" si="4"/>
        <v>5950.666666666667</v>
      </c>
      <c r="X17" s="6">
        <f t="shared" si="5"/>
        <v>2.8792155218295885E-2</v>
      </c>
      <c r="Y17" s="7">
        <f t="shared" si="6"/>
        <v>0.87491089140848</v>
      </c>
    </row>
    <row r="18" spans="1:40">
      <c r="A18" s="20">
        <v>17</v>
      </c>
      <c r="B18" s="58">
        <v>1</v>
      </c>
      <c r="C18" s="15">
        <v>1401</v>
      </c>
      <c r="D18" s="65">
        <v>1500</v>
      </c>
      <c r="E18" s="39">
        <v>7765</v>
      </c>
      <c r="F18" s="39">
        <v>6985</v>
      </c>
      <c r="G18" s="39">
        <v>6804</v>
      </c>
      <c r="H18" s="39">
        <v>6253</v>
      </c>
      <c r="I18" s="39">
        <v>6033</v>
      </c>
      <c r="J18" s="39">
        <v>4613</v>
      </c>
      <c r="K18" s="39">
        <v>3570</v>
      </c>
      <c r="L18" s="39">
        <v>4758</v>
      </c>
      <c r="M18" s="39">
        <v>5248</v>
      </c>
      <c r="N18" s="39">
        <v>4496</v>
      </c>
      <c r="O18" s="39">
        <v>5386</v>
      </c>
      <c r="P18" s="39">
        <v>7452</v>
      </c>
      <c r="Q18" s="34">
        <f t="shared" si="0"/>
        <v>5780.25</v>
      </c>
      <c r="R18" s="25">
        <f t="shared" si="7"/>
        <v>2.8027674110757864E-2</v>
      </c>
      <c r="S18" s="7">
        <f t="shared" si="8"/>
        <v>0.82861390235347931</v>
      </c>
      <c r="T18" s="34">
        <f t="shared" si="1"/>
        <v>6774.166666666667</v>
      </c>
      <c r="U18" s="6">
        <f t="shared" si="2"/>
        <v>3.2917754611482219E-2</v>
      </c>
      <c r="V18" s="7">
        <f t="shared" si="3"/>
        <v>0.75885932630569597</v>
      </c>
      <c r="W18" s="34">
        <f t="shared" si="4"/>
        <v>4786.333333333333</v>
      </c>
      <c r="X18" s="6">
        <f t="shared" si="5"/>
        <v>2.3158556844023671E-2</v>
      </c>
      <c r="Y18" s="7">
        <f t="shared" si="6"/>
        <v>0.89806944825250368</v>
      </c>
    </row>
    <row r="19" spans="1:40">
      <c r="A19" s="20">
        <v>18</v>
      </c>
      <c r="B19" s="58">
        <v>1</v>
      </c>
      <c r="C19" s="15">
        <v>1501</v>
      </c>
      <c r="D19" s="17">
        <v>1600</v>
      </c>
      <c r="E19" s="39">
        <v>6849</v>
      </c>
      <c r="F19" s="39">
        <v>6059</v>
      </c>
      <c r="G19" s="39">
        <v>6048</v>
      </c>
      <c r="H19" s="39">
        <v>5505</v>
      </c>
      <c r="I19" s="39">
        <v>5064</v>
      </c>
      <c r="J19" s="39">
        <v>3644</v>
      </c>
      <c r="K19" s="39">
        <v>2740</v>
      </c>
      <c r="L19" s="39">
        <v>3846</v>
      </c>
      <c r="M19" s="39">
        <v>4363</v>
      </c>
      <c r="N19" s="39">
        <v>3573</v>
      </c>
      <c r="O19" s="39">
        <v>4383</v>
      </c>
      <c r="P19" s="39">
        <v>6485</v>
      </c>
      <c r="Q19" s="34">
        <f t="shared" si="0"/>
        <v>4879.916666666667</v>
      </c>
      <c r="R19" s="25">
        <f t="shared" si="7"/>
        <v>2.3662075865401869E-2</v>
      </c>
      <c r="S19" s="7">
        <f t="shared" si="8"/>
        <v>0.85227597821888124</v>
      </c>
      <c r="T19" s="34">
        <f t="shared" si="1"/>
        <v>5888.166666666667</v>
      </c>
      <c r="U19" s="6">
        <f t="shared" si="2"/>
        <v>2.8612408726019323E-2</v>
      </c>
      <c r="V19" s="7">
        <f t="shared" si="3"/>
        <v>0.7874717350317153</v>
      </c>
      <c r="W19" s="34">
        <f t="shared" si="4"/>
        <v>3871.6666666666665</v>
      </c>
      <c r="X19" s="6">
        <f t="shared" si="5"/>
        <v>1.8732964533974158E-2</v>
      </c>
      <c r="Y19" s="7">
        <f t="shared" si="6"/>
        <v>0.91680241278647778</v>
      </c>
    </row>
    <row r="20" spans="1:40">
      <c r="A20" s="20">
        <v>19</v>
      </c>
      <c r="B20" s="58">
        <v>1</v>
      </c>
      <c r="C20" s="15">
        <v>1601</v>
      </c>
      <c r="D20" s="17">
        <v>1700</v>
      </c>
      <c r="E20" s="39">
        <v>6182</v>
      </c>
      <c r="F20" s="39">
        <v>5386</v>
      </c>
      <c r="G20" s="39">
        <v>5057</v>
      </c>
      <c r="H20" s="39">
        <v>4597</v>
      </c>
      <c r="I20" s="39">
        <v>4312</v>
      </c>
      <c r="J20" s="39">
        <v>3066</v>
      </c>
      <c r="K20" s="39">
        <v>2063</v>
      </c>
      <c r="L20" s="39">
        <v>3005</v>
      </c>
      <c r="M20" s="39">
        <v>3525</v>
      </c>
      <c r="N20" s="39">
        <v>2892</v>
      </c>
      <c r="O20" s="39">
        <v>3595</v>
      </c>
      <c r="P20" s="39">
        <v>5656</v>
      </c>
      <c r="Q20" s="34">
        <f t="shared" si="0"/>
        <v>4111.333333333333</v>
      </c>
      <c r="R20" s="25">
        <f t="shared" si="7"/>
        <v>1.9935316089678211E-2</v>
      </c>
      <c r="S20" s="7">
        <f t="shared" si="8"/>
        <v>0.87221129430855948</v>
      </c>
      <c r="T20" s="34">
        <f t="shared" si="1"/>
        <v>5078.833333333333</v>
      </c>
      <c r="U20" s="6">
        <f t="shared" si="2"/>
        <v>2.4679609700472324E-2</v>
      </c>
      <c r="V20" s="7">
        <f t="shared" si="3"/>
        <v>0.81215134473218764</v>
      </c>
      <c r="W20" s="34">
        <f t="shared" si="4"/>
        <v>3143.8333333333335</v>
      </c>
      <c r="X20" s="6">
        <f t="shared" si="5"/>
        <v>1.5211360740609322E-2</v>
      </c>
      <c r="Y20" s="7">
        <f t="shared" si="6"/>
        <v>0.93201377352708714</v>
      </c>
    </row>
    <row r="21" spans="1:40">
      <c r="A21" s="20">
        <v>20</v>
      </c>
      <c r="B21" s="58">
        <v>1</v>
      </c>
      <c r="C21" s="15">
        <v>1701</v>
      </c>
      <c r="D21" s="17">
        <v>1800</v>
      </c>
      <c r="E21" s="39">
        <v>5482</v>
      </c>
      <c r="F21" s="39">
        <v>4785</v>
      </c>
      <c r="G21" s="39">
        <v>4504</v>
      </c>
      <c r="H21" s="39">
        <v>3877</v>
      </c>
      <c r="I21" s="39">
        <v>3587</v>
      </c>
      <c r="J21" s="39">
        <v>2346</v>
      </c>
      <c r="K21" s="39">
        <v>1615</v>
      </c>
      <c r="L21" s="39">
        <v>2434</v>
      </c>
      <c r="M21" s="39">
        <v>2955</v>
      </c>
      <c r="N21" s="39">
        <v>2200</v>
      </c>
      <c r="O21" s="39">
        <v>3077</v>
      </c>
      <c r="P21" s="39">
        <v>4950</v>
      </c>
      <c r="Q21" s="34">
        <f t="shared" si="0"/>
        <v>3484.3333333333335</v>
      </c>
      <c r="R21" s="25">
        <f t="shared" si="7"/>
        <v>1.6895075327177426E-2</v>
      </c>
      <c r="S21" s="7">
        <f t="shared" si="8"/>
        <v>0.88910636963573686</v>
      </c>
      <c r="T21" s="34">
        <f t="shared" si="1"/>
        <v>4445.833333333333</v>
      </c>
      <c r="U21" s="6">
        <f t="shared" si="2"/>
        <v>2.1603668452731904E-2</v>
      </c>
      <c r="V21" s="7">
        <f t="shared" si="3"/>
        <v>0.83375501318491951</v>
      </c>
      <c r="W21" s="34">
        <f t="shared" si="4"/>
        <v>2522.8333333333335</v>
      </c>
      <c r="X21" s="6">
        <f t="shared" si="5"/>
        <v>1.2206667419318418E-2</v>
      </c>
      <c r="Y21" s="7">
        <f t="shared" si="6"/>
        <v>0.94422044094640556</v>
      </c>
    </row>
    <row r="22" spans="1:40">
      <c r="A22" s="20">
        <v>21</v>
      </c>
      <c r="B22" s="58">
        <v>1</v>
      </c>
      <c r="C22" s="15">
        <v>1801</v>
      </c>
      <c r="D22" s="17">
        <v>1900</v>
      </c>
      <c r="E22" s="39">
        <v>4736</v>
      </c>
      <c r="F22" s="39">
        <v>4151</v>
      </c>
      <c r="G22" s="39">
        <v>4119</v>
      </c>
      <c r="H22" s="39">
        <v>3323</v>
      </c>
      <c r="I22" s="39">
        <v>2973</v>
      </c>
      <c r="J22" s="39">
        <v>1741</v>
      </c>
      <c r="K22" s="39">
        <v>1319</v>
      </c>
      <c r="L22" s="39">
        <v>1938</v>
      </c>
      <c r="M22" s="39">
        <v>2389</v>
      </c>
      <c r="N22" s="39">
        <v>1732</v>
      </c>
      <c r="O22" s="39">
        <v>2531</v>
      </c>
      <c r="P22" s="39">
        <v>4443</v>
      </c>
      <c r="Q22" s="34">
        <f t="shared" si="0"/>
        <v>2949.5833333333335</v>
      </c>
      <c r="R22" s="25">
        <f t="shared" si="7"/>
        <v>1.430214271514027E-2</v>
      </c>
      <c r="S22" s="7">
        <f t="shared" si="8"/>
        <v>0.90340851235087716</v>
      </c>
      <c r="T22" s="34">
        <f t="shared" si="1"/>
        <v>3883.8333333333335</v>
      </c>
      <c r="U22" s="6">
        <f t="shared" si="2"/>
        <v>1.8872737992652728E-2</v>
      </c>
      <c r="V22" s="7">
        <f t="shared" si="3"/>
        <v>0.85262775117757228</v>
      </c>
      <c r="W22" s="34">
        <f t="shared" si="4"/>
        <v>2015.3333333333333</v>
      </c>
      <c r="X22" s="6">
        <f t="shared" si="5"/>
        <v>9.7511410738190061E-3</v>
      </c>
      <c r="Y22" s="7">
        <f t="shared" si="6"/>
        <v>0.95397158202022458</v>
      </c>
    </row>
    <row r="23" spans="1:40">
      <c r="A23" s="20">
        <v>22</v>
      </c>
      <c r="B23" s="58">
        <v>1</v>
      </c>
      <c r="C23" s="15">
        <v>1901</v>
      </c>
      <c r="D23" s="17">
        <v>2000</v>
      </c>
      <c r="E23" s="39">
        <v>4229</v>
      </c>
      <c r="F23" s="39">
        <v>3792</v>
      </c>
      <c r="G23" s="39">
        <v>3454</v>
      </c>
      <c r="H23" s="39">
        <v>2961</v>
      </c>
      <c r="I23" s="39">
        <v>2526</v>
      </c>
      <c r="J23" s="39">
        <v>1436</v>
      </c>
      <c r="K23" s="39">
        <v>996</v>
      </c>
      <c r="L23" s="39">
        <v>1536</v>
      </c>
      <c r="M23" s="39">
        <v>1939</v>
      </c>
      <c r="N23" s="39">
        <v>1337</v>
      </c>
      <c r="O23" s="39">
        <v>2168</v>
      </c>
      <c r="P23" s="39">
        <v>3716</v>
      </c>
      <c r="Q23" s="34">
        <f t="shared" si="0"/>
        <v>2507.5</v>
      </c>
      <c r="R23" s="25">
        <f t="shared" si="7"/>
        <v>1.2158538615583294E-2</v>
      </c>
      <c r="S23" s="7">
        <f t="shared" si="8"/>
        <v>0.91556705096646041</v>
      </c>
      <c r="T23" s="34">
        <f t="shared" si="1"/>
        <v>3386.6666666666665</v>
      </c>
      <c r="U23" s="6">
        <f t="shared" si="2"/>
        <v>1.6456852594545913E-2</v>
      </c>
      <c r="V23" s="7">
        <f t="shared" si="3"/>
        <v>0.86908460377211816</v>
      </c>
      <c r="W23" s="34">
        <f t="shared" si="4"/>
        <v>1628.3333333333333</v>
      </c>
      <c r="X23" s="6">
        <f t="shared" si="5"/>
        <v>7.878651033014529E-3</v>
      </c>
      <c r="Y23" s="7">
        <f t="shared" si="6"/>
        <v>0.96185023305323913</v>
      </c>
    </row>
    <row r="24" spans="1:40">
      <c r="A24" s="20">
        <v>23</v>
      </c>
      <c r="B24" s="58">
        <v>1</v>
      </c>
      <c r="C24" s="15">
        <v>2001</v>
      </c>
      <c r="D24" s="17">
        <v>2100</v>
      </c>
      <c r="E24" s="39">
        <v>3710</v>
      </c>
      <c r="F24" s="39">
        <v>3224</v>
      </c>
      <c r="G24" s="39">
        <v>3093</v>
      </c>
      <c r="H24" s="39">
        <v>2596</v>
      </c>
      <c r="I24" s="39">
        <v>2063</v>
      </c>
      <c r="J24" s="39">
        <v>1117</v>
      </c>
      <c r="K24" s="39">
        <v>776</v>
      </c>
      <c r="L24" s="39">
        <v>1259</v>
      </c>
      <c r="M24" s="39">
        <v>1542</v>
      </c>
      <c r="N24" s="39">
        <v>1061</v>
      </c>
      <c r="O24" s="39">
        <v>1727</v>
      </c>
      <c r="P24" s="39">
        <v>3362</v>
      </c>
      <c r="Q24" s="34">
        <f t="shared" si="0"/>
        <v>2127.5</v>
      </c>
      <c r="R24" s="25">
        <f t="shared" si="7"/>
        <v>1.0315968456491909E-2</v>
      </c>
      <c r="S24" s="7">
        <f t="shared" si="8"/>
        <v>0.92588301942295237</v>
      </c>
      <c r="T24" s="34">
        <f t="shared" si="1"/>
        <v>2952</v>
      </c>
      <c r="U24" s="6">
        <f t="shared" si="2"/>
        <v>1.4344673875718368E-2</v>
      </c>
      <c r="V24" s="7">
        <f t="shared" si="3"/>
        <v>0.88342927764783652</v>
      </c>
      <c r="W24" s="34">
        <f t="shared" si="4"/>
        <v>1303</v>
      </c>
      <c r="X24" s="6">
        <f t="shared" si="5"/>
        <v>6.3045336515975018E-3</v>
      </c>
      <c r="Y24" s="7">
        <f t="shared" si="6"/>
        <v>0.96815476670483669</v>
      </c>
    </row>
    <row r="25" spans="1:40">
      <c r="A25" s="20">
        <v>24</v>
      </c>
      <c r="B25" s="58">
        <v>1</v>
      </c>
      <c r="C25" s="15">
        <v>2101</v>
      </c>
      <c r="D25" s="17">
        <v>2200</v>
      </c>
      <c r="E25" s="39">
        <v>3427</v>
      </c>
      <c r="F25" s="39">
        <v>2992</v>
      </c>
      <c r="G25" s="39">
        <v>2877</v>
      </c>
      <c r="H25" s="39">
        <v>2200</v>
      </c>
      <c r="I25" s="39">
        <v>1736</v>
      </c>
      <c r="J25" s="39">
        <v>940</v>
      </c>
      <c r="K25" s="39">
        <v>602</v>
      </c>
      <c r="L25" s="39">
        <v>1043</v>
      </c>
      <c r="M25" s="39">
        <v>1286</v>
      </c>
      <c r="N25" s="39">
        <v>851</v>
      </c>
      <c r="O25" s="39">
        <v>1494</v>
      </c>
      <c r="P25" s="39">
        <v>3125</v>
      </c>
      <c r="Q25" s="34">
        <f t="shared" si="0"/>
        <v>1881.0833333333333</v>
      </c>
      <c r="R25" s="25">
        <f t="shared" si="7"/>
        <v>9.1211263599056732E-3</v>
      </c>
      <c r="S25" s="7">
        <f t="shared" si="8"/>
        <v>0.93500414578285806</v>
      </c>
      <c r="T25" s="34">
        <f t="shared" si="1"/>
        <v>2685.8333333333335</v>
      </c>
      <c r="U25" s="6">
        <f t="shared" si="2"/>
        <v>1.3051288364227727E-2</v>
      </c>
      <c r="V25" s="7">
        <f t="shared" si="3"/>
        <v>0.89648056601206427</v>
      </c>
      <c r="W25" s="34">
        <f t="shared" si="4"/>
        <v>1076.3333333333333</v>
      </c>
      <c r="X25" s="6">
        <f t="shared" si="5"/>
        <v>5.2078125252003919E-3</v>
      </c>
      <c r="Y25" s="7">
        <f t="shared" si="6"/>
        <v>0.97336257923003711</v>
      </c>
    </row>
    <row r="26" spans="1:40">
      <c r="A26" s="20">
        <v>25</v>
      </c>
      <c r="B26" s="58">
        <v>1</v>
      </c>
      <c r="C26" s="15">
        <v>2201</v>
      </c>
      <c r="D26" s="17">
        <v>2300</v>
      </c>
      <c r="E26" s="39">
        <v>3091</v>
      </c>
      <c r="F26" s="39">
        <v>2628</v>
      </c>
      <c r="G26" s="39">
        <v>2591</v>
      </c>
      <c r="H26" s="39">
        <v>1776</v>
      </c>
      <c r="I26" s="39">
        <v>1401</v>
      </c>
      <c r="J26" s="39">
        <v>731</v>
      </c>
      <c r="K26" s="39">
        <v>536</v>
      </c>
      <c r="L26" s="39">
        <v>825</v>
      </c>
      <c r="M26" s="39">
        <v>1016</v>
      </c>
      <c r="N26" s="39">
        <v>715</v>
      </c>
      <c r="O26" s="39">
        <v>1328</v>
      </c>
      <c r="P26" s="39">
        <v>2613</v>
      </c>
      <c r="Q26" s="34">
        <f t="shared" si="0"/>
        <v>1604.25</v>
      </c>
      <c r="R26" s="25">
        <f t="shared" si="7"/>
        <v>7.7787978361114661E-3</v>
      </c>
      <c r="S26" s="7">
        <f t="shared" si="8"/>
        <v>0.94278294361896953</v>
      </c>
      <c r="T26" s="34">
        <f t="shared" si="1"/>
        <v>2337.8333333333335</v>
      </c>
      <c r="U26" s="6">
        <f t="shared" si="2"/>
        <v>1.1360249574000766E-2</v>
      </c>
      <c r="V26" s="7">
        <f t="shared" si="3"/>
        <v>0.907840815586065</v>
      </c>
      <c r="W26" s="34">
        <f t="shared" si="4"/>
        <v>870.66666666666663</v>
      </c>
      <c r="X26" s="6">
        <f t="shared" si="5"/>
        <v>4.2126993855136031E-3</v>
      </c>
      <c r="Y26" s="7">
        <f t="shared" si="6"/>
        <v>0.97757527861555071</v>
      </c>
    </row>
    <row r="27" spans="1:40">
      <c r="A27" s="20">
        <v>26</v>
      </c>
      <c r="B27" s="58">
        <v>1</v>
      </c>
      <c r="C27" s="15">
        <v>2301</v>
      </c>
      <c r="D27" s="17">
        <v>2400</v>
      </c>
      <c r="E27" s="39">
        <v>2702</v>
      </c>
      <c r="F27" s="39">
        <v>2461</v>
      </c>
      <c r="G27" s="39">
        <v>2254</v>
      </c>
      <c r="H27" s="39">
        <v>1596</v>
      </c>
      <c r="I27" s="39">
        <v>1267</v>
      </c>
      <c r="J27" s="39">
        <v>605</v>
      </c>
      <c r="K27" s="39">
        <v>427</v>
      </c>
      <c r="L27" s="39">
        <v>699</v>
      </c>
      <c r="M27" s="39">
        <v>865</v>
      </c>
      <c r="N27" s="39">
        <v>594</v>
      </c>
      <c r="O27" s="39">
        <v>1074</v>
      </c>
      <c r="P27" s="39">
        <v>2373</v>
      </c>
      <c r="Q27" s="34">
        <f t="shared" si="0"/>
        <v>1409.75</v>
      </c>
      <c r="R27" s="25">
        <f t="shared" si="7"/>
        <v>6.8356928467870589E-3</v>
      </c>
      <c r="S27" s="7">
        <f t="shared" si="8"/>
        <v>0.94961863646575662</v>
      </c>
      <c r="T27" s="34">
        <f t="shared" si="1"/>
        <v>2076.6666666666665</v>
      </c>
      <c r="U27" s="6">
        <f t="shared" si="2"/>
        <v>1.0091160596852465E-2</v>
      </c>
      <c r="V27" s="7">
        <f t="shared" si="3"/>
        <v>0.91793197618291744</v>
      </c>
      <c r="W27" s="34">
        <f t="shared" si="4"/>
        <v>742.83333333333337</v>
      </c>
      <c r="X27" s="6">
        <f t="shared" si="5"/>
        <v>3.594180926729351E-3</v>
      </c>
      <c r="Y27" s="7">
        <f t="shared" si="6"/>
        <v>0.98116945954228008</v>
      </c>
    </row>
    <row r="28" spans="1:40">
      <c r="A28" s="20">
        <v>27</v>
      </c>
      <c r="B28" s="58">
        <v>1</v>
      </c>
      <c r="C28" s="15">
        <v>2401</v>
      </c>
      <c r="D28" s="17">
        <v>2500</v>
      </c>
      <c r="E28" s="39">
        <v>2546</v>
      </c>
      <c r="F28" s="39">
        <v>2090</v>
      </c>
      <c r="G28" s="39">
        <v>1980</v>
      </c>
      <c r="H28" s="39">
        <v>1377</v>
      </c>
      <c r="I28" s="39">
        <v>1012</v>
      </c>
      <c r="J28" s="39">
        <v>491</v>
      </c>
      <c r="K28" s="39">
        <v>386</v>
      </c>
      <c r="L28" s="39">
        <v>536</v>
      </c>
      <c r="M28" s="39">
        <v>684</v>
      </c>
      <c r="N28" s="39">
        <v>456</v>
      </c>
      <c r="O28" s="39">
        <v>952</v>
      </c>
      <c r="P28" s="39">
        <v>2201</v>
      </c>
      <c r="Q28" s="34">
        <f t="shared" si="0"/>
        <v>1225.9166666666667</v>
      </c>
      <c r="R28" s="25">
        <f t="shared" si="7"/>
        <v>5.9443091250862704E-3</v>
      </c>
      <c r="S28" s="7">
        <f t="shared" si="8"/>
        <v>0.95556294559084287</v>
      </c>
      <c r="T28" s="34">
        <f t="shared" si="1"/>
        <v>1857.6666666666667</v>
      </c>
      <c r="U28" s="6">
        <f t="shared" si="2"/>
        <v>9.0269723926579126E-3</v>
      </c>
      <c r="V28" s="7">
        <f t="shared" si="3"/>
        <v>0.92695894857557537</v>
      </c>
      <c r="W28" s="34">
        <f t="shared" si="4"/>
        <v>594.16666666666663</v>
      </c>
      <c r="X28" s="6">
        <f t="shared" si="5"/>
        <v>2.8748608938277171E-3</v>
      </c>
      <c r="Y28" s="7">
        <f t="shared" si="6"/>
        <v>0.98404432043610779</v>
      </c>
    </row>
    <row r="29" spans="1:40">
      <c r="A29" s="20">
        <v>28</v>
      </c>
      <c r="B29" s="58">
        <v>1</v>
      </c>
      <c r="C29" s="15">
        <v>2501</v>
      </c>
      <c r="D29" s="17">
        <v>2600</v>
      </c>
      <c r="E29" s="39">
        <v>2303</v>
      </c>
      <c r="F29" s="39">
        <v>1955</v>
      </c>
      <c r="G29" s="39">
        <v>1766</v>
      </c>
      <c r="H29" s="39">
        <v>1168</v>
      </c>
      <c r="I29" s="39">
        <v>816</v>
      </c>
      <c r="J29" s="39">
        <v>386</v>
      </c>
      <c r="K29" s="39">
        <v>288</v>
      </c>
      <c r="L29" s="39">
        <v>458</v>
      </c>
      <c r="M29" s="39">
        <v>573</v>
      </c>
      <c r="N29" s="39">
        <v>361</v>
      </c>
      <c r="O29" s="39">
        <v>817</v>
      </c>
      <c r="P29" s="39">
        <v>1880</v>
      </c>
      <c r="Q29" s="34">
        <f t="shared" si="0"/>
        <v>1064.25</v>
      </c>
      <c r="R29" s="25">
        <f t="shared" si="7"/>
        <v>5.1604086626658111E-3</v>
      </c>
      <c r="S29" s="7">
        <f t="shared" si="8"/>
        <v>0.96072335425350863</v>
      </c>
      <c r="T29" s="34">
        <f t="shared" si="1"/>
        <v>1648.1666666666667</v>
      </c>
      <c r="U29" s="6">
        <f t="shared" si="2"/>
        <v>8.008947603713807E-3</v>
      </c>
      <c r="V29" s="7">
        <f t="shared" si="3"/>
        <v>0.93496789617928922</v>
      </c>
      <c r="W29" s="34">
        <f t="shared" si="4"/>
        <v>480.33333333333331</v>
      </c>
      <c r="X29" s="6">
        <f t="shared" si="5"/>
        <v>2.3240810928503454E-3</v>
      </c>
      <c r="Y29" s="7">
        <f t="shared" si="6"/>
        <v>0.98636840152895811</v>
      </c>
      <c r="AK29" s="19"/>
      <c r="AL29" s="19"/>
      <c r="AM29" s="19"/>
      <c r="AN29" s="19"/>
    </row>
    <row r="30" spans="1:40">
      <c r="A30" s="20">
        <v>29</v>
      </c>
      <c r="B30" s="58">
        <v>1</v>
      </c>
      <c r="C30" s="15">
        <v>2601</v>
      </c>
      <c r="D30" s="17">
        <v>2700</v>
      </c>
      <c r="E30" s="39">
        <v>2033</v>
      </c>
      <c r="F30" s="39">
        <v>1761</v>
      </c>
      <c r="G30" s="39">
        <v>1589</v>
      </c>
      <c r="H30" s="39">
        <v>1006</v>
      </c>
      <c r="I30" s="39">
        <v>721</v>
      </c>
      <c r="J30" s="39">
        <v>318</v>
      </c>
      <c r="K30" s="39">
        <v>223</v>
      </c>
      <c r="L30" s="39">
        <v>359</v>
      </c>
      <c r="M30" s="39">
        <v>461</v>
      </c>
      <c r="N30" s="39">
        <v>285</v>
      </c>
      <c r="O30" s="39">
        <v>652</v>
      </c>
      <c r="P30" s="39">
        <v>1689</v>
      </c>
      <c r="Q30" s="34">
        <f t="shared" si="0"/>
        <v>924.75</v>
      </c>
      <c r="R30" s="25">
        <f t="shared" si="7"/>
        <v>4.4839914595256837E-3</v>
      </c>
      <c r="S30" s="7">
        <f t="shared" si="8"/>
        <v>0.96520734571303435</v>
      </c>
      <c r="T30" s="34">
        <f t="shared" si="1"/>
        <v>1455</v>
      </c>
      <c r="U30" s="6">
        <f t="shared" si="2"/>
        <v>7.0702914936213498E-3</v>
      </c>
      <c r="V30" s="7">
        <f t="shared" si="3"/>
        <v>0.94203818767291059</v>
      </c>
      <c r="W30" s="34">
        <f t="shared" si="4"/>
        <v>394.5</v>
      </c>
      <c r="X30" s="6">
        <f t="shared" si="5"/>
        <v>1.908778607486734E-3</v>
      </c>
      <c r="Y30" s="7">
        <f t="shared" si="6"/>
        <v>0.98827718013644483</v>
      </c>
      <c r="AK30" s="19"/>
    </row>
    <row r="31" spans="1:40">
      <c r="A31" s="20">
        <v>30</v>
      </c>
      <c r="B31" s="58">
        <v>1</v>
      </c>
      <c r="C31" s="15">
        <v>2701</v>
      </c>
      <c r="D31" s="17">
        <v>2800</v>
      </c>
      <c r="E31" s="39">
        <v>1890</v>
      </c>
      <c r="F31" s="39">
        <v>1498</v>
      </c>
      <c r="G31" s="39">
        <v>1388</v>
      </c>
      <c r="H31" s="39">
        <v>860</v>
      </c>
      <c r="I31" s="39">
        <v>594</v>
      </c>
      <c r="J31" s="39">
        <v>281</v>
      </c>
      <c r="K31" s="39">
        <v>168</v>
      </c>
      <c r="L31" s="39">
        <v>336</v>
      </c>
      <c r="M31" s="39">
        <v>412</v>
      </c>
      <c r="N31" s="39">
        <v>287</v>
      </c>
      <c r="O31" s="39">
        <v>556</v>
      </c>
      <c r="P31" s="39">
        <v>1551</v>
      </c>
      <c r="Q31" s="34">
        <f t="shared" si="0"/>
        <v>818.41666666666663</v>
      </c>
      <c r="R31" s="25">
        <f t="shared" si="7"/>
        <v>3.9683950729027433E-3</v>
      </c>
      <c r="S31" s="7">
        <f t="shared" si="8"/>
        <v>0.96917574078593705</v>
      </c>
      <c r="T31" s="34">
        <f t="shared" si="1"/>
        <v>1290.5</v>
      </c>
      <c r="U31" s="6">
        <f t="shared" si="2"/>
        <v>6.2709355137583181E-3</v>
      </c>
      <c r="V31" s="7">
        <f t="shared" si="3"/>
        <v>0.94830912318666893</v>
      </c>
      <c r="W31" s="34">
        <f t="shared" si="4"/>
        <v>346.33333333333331</v>
      </c>
      <c r="X31" s="6">
        <f t="shared" si="5"/>
        <v>1.6757253681273481E-3</v>
      </c>
      <c r="Y31" s="7">
        <f t="shared" si="6"/>
        <v>0.98995290550457216</v>
      </c>
    </row>
    <row r="32" spans="1:40">
      <c r="A32" s="20">
        <v>31</v>
      </c>
      <c r="B32" s="58">
        <v>1</v>
      </c>
      <c r="C32" s="15">
        <v>2801</v>
      </c>
      <c r="D32" s="17">
        <v>2900</v>
      </c>
      <c r="E32" s="39">
        <v>1704</v>
      </c>
      <c r="F32" s="39">
        <v>1409</v>
      </c>
      <c r="G32" s="39">
        <v>1269</v>
      </c>
      <c r="H32" s="39">
        <v>742</v>
      </c>
      <c r="I32" s="39">
        <v>469</v>
      </c>
      <c r="J32" s="39">
        <v>197</v>
      </c>
      <c r="K32" s="39">
        <v>150</v>
      </c>
      <c r="L32" s="39">
        <v>276</v>
      </c>
      <c r="M32" s="39">
        <v>305</v>
      </c>
      <c r="N32" s="39">
        <v>201</v>
      </c>
      <c r="O32" s="39">
        <v>428</v>
      </c>
      <c r="P32" s="39">
        <v>1406</v>
      </c>
      <c r="Q32" s="34">
        <f t="shared" si="0"/>
        <v>713</v>
      </c>
      <c r="R32" s="25">
        <f t="shared" si="7"/>
        <v>3.4572434827162073E-3</v>
      </c>
      <c r="S32" s="7">
        <f t="shared" si="8"/>
        <v>0.9726329842686533</v>
      </c>
      <c r="T32" s="34">
        <f t="shared" si="1"/>
        <v>1159.6666666666667</v>
      </c>
      <c r="U32" s="6">
        <f t="shared" si="2"/>
        <v>5.6351761984670514E-3</v>
      </c>
      <c r="V32" s="7">
        <f t="shared" si="3"/>
        <v>0.95394429938513603</v>
      </c>
      <c r="W32" s="34">
        <f t="shared" si="4"/>
        <v>266.33333333333331</v>
      </c>
      <c r="X32" s="6">
        <f t="shared" si="5"/>
        <v>1.2886473235166037E-3</v>
      </c>
      <c r="Y32" s="7">
        <f t="shared" si="6"/>
        <v>0.99124155282808879</v>
      </c>
    </row>
    <row r="33" spans="1:25">
      <c r="A33" s="20">
        <v>32</v>
      </c>
      <c r="B33" s="58">
        <v>1</v>
      </c>
      <c r="C33" s="15">
        <v>2901</v>
      </c>
      <c r="D33" s="17">
        <v>3000</v>
      </c>
      <c r="E33" s="39">
        <v>1539</v>
      </c>
      <c r="F33" s="39">
        <v>1239</v>
      </c>
      <c r="G33" s="39">
        <v>1216</v>
      </c>
      <c r="H33" s="39">
        <v>652</v>
      </c>
      <c r="I33" s="39">
        <v>406</v>
      </c>
      <c r="J33" s="39">
        <v>197</v>
      </c>
      <c r="K33" s="39">
        <v>148</v>
      </c>
      <c r="L33" s="39">
        <v>235</v>
      </c>
      <c r="M33" s="39">
        <v>275</v>
      </c>
      <c r="N33" s="39">
        <v>194</v>
      </c>
      <c r="O33" s="39">
        <v>378</v>
      </c>
      <c r="P33" s="39">
        <v>1250</v>
      </c>
      <c r="Q33" s="34">
        <f t="shared" si="0"/>
        <v>644.08333333333337</v>
      </c>
      <c r="R33" s="25">
        <f t="shared" si="7"/>
        <v>3.1230756051792386E-3</v>
      </c>
      <c r="S33" s="7">
        <f t="shared" si="8"/>
        <v>0.97575605987383252</v>
      </c>
      <c r="T33" s="34">
        <f t="shared" si="1"/>
        <v>1045.6666666666667</v>
      </c>
      <c r="U33" s="6">
        <f t="shared" si="2"/>
        <v>5.0812152154616668E-3</v>
      </c>
      <c r="V33" s="7">
        <f t="shared" si="3"/>
        <v>0.95902551460059771</v>
      </c>
      <c r="W33" s="34">
        <f t="shared" si="4"/>
        <v>242.5</v>
      </c>
      <c r="X33" s="6">
        <f t="shared" si="5"/>
        <v>1.1733303227263194E-3</v>
      </c>
      <c r="Y33" s="7">
        <f t="shared" si="6"/>
        <v>0.99241488315081516</v>
      </c>
    </row>
    <row r="34" spans="1:25">
      <c r="A34" s="20">
        <v>33</v>
      </c>
      <c r="B34" s="58">
        <v>1</v>
      </c>
      <c r="C34" s="15">
        <v>3001</v>
      </c>
      <c r="D34" s="17">
        <v>3100</v>
      </c>
      <c r="E34" s="39">
        <v>1428</v>
      </c>
      <c r="F34" s="39">
        <v>1143</v>
      </c>
      <c r="G34" s="39">
        <v>1019</v>
      </c>
      <c r="H34" s="39">
        <v>511</v>
      </c>
      <c r="I34" s="39">
        <v>337</v>
      </c>
      <c r="J34" s="39">
        <v>129</v>
      </c>
      <c r="K34" s="39">
        <v>103</v>
      </c>
      <c r="L34" s="39">
        <v>186</v>
      </c>
      <c r="M34" s="39">
        <v>217</v>
      </c>
      <c r="N34" s="39">
        <v>141</v>
      </c>
      <c r="O34" s="39">
        <v>308</v>
      </c>
      <c r="P34" s="39">
        <v>1074</v>
      </c>
      <c r="Q34" s="34">
        <f t="shared" si="0"/>
        <v>549.66666666666663</v>
      </c>
      <c r="R34" s="25">
        <f t="shared" si="7"/>
        <v>2.6652615722295584E-3</v>
      </c>
      <c r="S34" s="7">
        <f t="shared" si="8"/>
        <v>0.97842132144606209</v>
      </c>
      <c r="T34" s="34">
        <f t="shared" si="1"/>
        <v>913.83333333333337</v>
      </c>
      <c r="U34" s="6">
        <f t="shared" si="2"/>
        <v>4.4405965933019317E-3</v>
      </c>
      <c r="V34" s="7">
        <f t="shared" si="3"/>
        <v>0.96346611119389969</v>
      </c>
      <c r="W34" s="34">
        <f t="shared" si="4"/>
        <v>185.5</v>
      </c>
      <c r="X34" s="6">
        <f t="shared" si="5"/>
        <v>8.9753721594116394E-4</v>
      </c>
      <c r="Y34" s="7">
        <f t="shared" si="6"/>
        <v>0.99331242036675638</v>
      </c>
    </row>
    <row r="35" spans="1:25">
      <c r="A35" s="20">
        <v>34</v>
      </c>
      <c r="B35" s="58">
        <v>1</v>
      </c>
      <c r="C35" s="15">
        <v>3101</v>
      </c>
      <c r="D35" s="17">
        <v>3200</v>
      </c>
      <c r="E35" s="39">
        <v>1229</v>
      </c>
      <c r="F35" s="39">
        <v>976</v>
      </c>
      <c r="G35" s="39">
        <v>883</v>
      </c>
      <c r="H35" s="39">
        <v>482</v>
      </c>
      <c r="I35" s="39">
        <v>299</v>
      </c>
      <c r="J35" s="39">
        <v>124</v>
      </c>
      <c r="K35" s="39">
        <v>91</v>
      </c>
      <c r="L35" s="39">
        <v>152</v>
      </c>
      <c r="M35" s="39">
        <v>201</v>
      </c>
      <c r="N35" s="39">
        <v>138</v>
      </c>
      <c r="O35" s="39">
        <v>271</v>
      </c>
      <c r="P35" s="39">
        <v>917</v>
      </c>
      <c r="Q35" s="34">
        <f t="shared" si="0"/>
        <v>480.25</v>
      </c>
      <c r="R35" s="25">
        <f t="shared" si="7"/>
        <v>2.3286692602727328E-3</v>
      </c>
      <c r="S35" s="7">
        <f t="shared" si="8"/>
        <v>0.98074999070633484</v>
      </c>
      <c r="T35" s="34">
        <f t="shared" si="1"/>
        <v>793</v>
      </c>
      <c r="U35" s="6">
        <f t="shared" si="2"/>
        <v>3.8534303466953475E-3</v>
      </c>
      <c r="V35" s="7">
        <f t="shared" si="3"/>
        <v>0.96731954154059507</v>
      </c>
      <c r="W35" s="34">
        <f t="shared" si="4"/>
        <v>167.5</v>
      </c>
      <c r="X35" s="6">
        <f t="shared" si="5"/>
        <v>8.1044465590374636E-4</v>
      </c>
      <c r="Y35" s="7">
        <f t="shared" si="6"/>
        <v>0.99412286502266012</v>
      </c>
    </row>
    <row r="36" spans="1:25">
      <c r="A36" s="20">
        <v>35</v>
      </c>
      <c r="B36" s="58">
        <v>1</v>
      </c>
      <c r="C36" s="15">
        <v>3201</v>
      </c>
      <c r="D36" s="17">
        <v>3300</v>
      </c>
      <c r="E36" s="39">
        <v>1192</v>
      </c>
      <c r="F36" s="39">
        <v>907</v>
      </c>
      <c r="G36" s="39">
        <v>776</v>
      </c>
      <c r="H36" s="39">
        <v>392</v>
      </c>
      <c r="I36" s="39">
        <v>250</v>
      </c>
      <c r="J36" s="39">
        <v>111</v>
      </c>
      <c r="K36" s="39">
        <v>87</v>
      </c>
      <c r="L36" s="39">
        <v>146</v>
      </c>
      <c r="M36" s="39">
        <v>175</v>
      </c>
      <c r="N36" s="39">
        <v>109</v>
      </c>
      <c r="O36" s="39">
        <v>227</v>
      </c>
      <c r="P36" s="39">
        <v>872</v>
      </c>
      <c r="Q36" s="34">
        <f t="shared" si="0"/>
        <v>437</v>
      </c>
      <c r="R36" s="25">
        <f t="shared" si="7"/>
        <v>2.1189556829550949E-3</v>
      </c>
      <c r="S36" s="7">
        <f t="shared" si="8"/>
        <v>0.9828689463892899</v>
      </c>
      <c r="T36" s="34">
        <f t="shared" si="1"/>
        <v>727.66666666666663</v>
      </c>
      <c r="U36" s="6">
        <f t="shared" si="2"/>
        <v>3.535955631288753E-3</v>
      </c>
      <c r="V36" s="7">
        <f t="shared" si="3"/>
        <v>0.9708554971718838</v>
      </c>
      <c r="W36" s="34">
        <f t="shared" si="4"/>
        <v>146.33333333333334</v>
      </c>
      <c r="X36" s="6">
        <f t="shared" si="5"/>
        <v>7.0803025660048696E-4</v>
      </c>
      <c r="Y36" s="7">
        <f t="shared" si="6"/>
        <v>0.99483089527926061</v>
      </c>
    </row>
    <row r="37" spans="1:25">
      <c r="A37" s="20">
        <v>36</v>
      </c>
      <c r="B37" s="58">
        <v>1</v>
      </c>
      <c r="C37" s="15">
        <v>3301</v>
      </c>
      <c r="D37" s="17">
        <v>3400</v>
      </c>
      <c r="E37" s="39">
        <v>1084</v>
      </c>
      <c r="F37" s="39">
        <v>819</v>
      </c>
      <c r="G37" s="39">
        <v>682</v>
      </c>
      <c r="H37" s="39">
        <v>378</v>
      </c>
      <c r="I37" s="39">
        <v>206</v>
      </c>
      <c r="J37" s="39">
        <v>83</v>
      </c>
      <c r="K37" s="39">
        <v>75</v>
      </c>
      <c r="L37" s="39">
        <v>108</v>
      </c>
      <c r="M37" s="39">
        <v>151</v>
      </c>
      <c r="N37" s="39">
        <v>86</v>
      </c>
      <c r="O37" s="39">
        <v>205</v>
      </c>
      <c r="P37" s="39">
        <v>780</v>
      </c>
      <c r="Q37" s="34">
        <f t="shared" si="0"/>
        <v>388.08333333333331</v>
      </c>
      <c r="R37" s="25">
        <f t="shared" si="7"/>
        <v>1.8817651822124095E-3</v>
      </c>
      <c r="S37" s="7">
        <f t="shared" si="8"/>
        <v>0.98475071157150229</v>
      </c>
      <c r="T37" s="34">
        <f t="shared" si="1"/>
        <v>658</v>
      </c>
      <c r="U37" s="6">
        <f t="shared" si="2"/>
        <v>3.1974239194521295E-3</v>
      </c>
      <c r="V37" s="7">
        <f t="shared" si="3"/>
        <v>0.9740529210913359</v>
      </c>
      <c r="W37" s="34">
        <f t="shared" si="4"/>
        <v>118.16666666666667</v>
      </c>
      <c r="X37" s="6">
        <f t="shared" si="5"/>
        <v>5.7174652839378731E-4</v>
      </c>
      <c r="Y37" s="7">
        <f t="shared" si="6"/>
        <v>0.99540264180765436</v>
      </c>
    </row>
    <row r="38" spans="1:25">
      <c r="A38" s="20">
        <v>37</v>
      </c>
      <c r="B38" s="58">
        <v>1</v>
      </c>
      <c r="C38" s="15">
        <v>3401</v>
      </c>
      <c r="D38" s="17">
        <v>3500</v>
      </c>
      <c r="E38" s="39">
        <v>902</v>
      </c>
      <c r="F38" s="39">
        <v>702</v>
      </c>
      <c r="G38" s="39">
        <v>615</v>
      </c>
      <c r="H38" s="39">
        <v>280</v>
      </c>
      <c r="I38" s="39">
        <v>212</v>
      </c>
      <c r="J38" s="39">
        <v>75</v>
      </c>
      <c r="K38" s="39">
        <v>67</v>
      </c>
      <c r="L38" s="39">
        <v>96</v>
      </c>
      <c r="M38" s="39">
        <v>126</v>
      </c>
      <c r="N38" s="39">
        <v>75</v>
      </c>
      <c r="O38" s="39">
        <v>153</v>
      </c>
      <c r="P38" s="39">
        <v>701</v>
      </c>
      <c r="Q38" s="34">
        <f t="shared" si="0"/>
        <v>333.66666666666669</v>
      </c>
      <c r="R38" s="25">
        <f t="shared" si="7"/>
        <v>1.6179059028512968E-3</v>
      </c>
      <c r="S38" s="7">
        <f t="shared" si="8"/>
        <v>0.98636861747435356</v>
      </c>
      <c r="T38" s="34">
        <f t="shared" si="1"/>
        <v>558.83333333333337</v>
      </c>
      <c r="U38" s="6">
        <f t="shared" si="2"/>
        <v>2.7155426549956918E-3</v>
      </c>
      <c r="V38" s="7">
        <f t="shared" si="3"/>
        <v>0.97676846374633164</v>
      </c>
      <c r="W38" s="34">
        <f t="shared" si="4"/>
        <v>108.5</v>
      </c>
      <c r="X38" s="6">
        <f t="shared" si="5"/>
        <v>5.2497459800332231E-4</v>
      </c>
      <c r="Y38" s="7">
        <f t="shared" si="6"/>
        <v>0.99592761640565763</v>
      </c>
    </row>
    <row r="39" spans="1:25">
      <c r="A39" s="20">
        <v>38</v>
      </c>
      <c r="B39" s="60">
        <v>1</v>
      </c>
      <c r="C39" s="18"/>
      <c r="D39" s="10" t="s">
        <v>3</v>
      </c>
      <c r="E39" s="13">
        <v>8625</v>
      </c>
      <c r="F39" s="13">
        <v>6233</v>
      </c>
      <c r="G39" s="13">
        <v>5006</v>
      </c>
      <c r="H39" s="13">
        <v>2061</v>
      </c>
      <c r="I39" s="13">
        <v>1269</v>
      </c>
      <c r="J39" s="13">
        <v>658</v>
      </c>
      <c r="K39" s="13">
        <v>562</v>
      </c>
      <c r="L39" s="13">
        <v>830</v>
      </c>
      <c r="M39" s="13">
        <v>973</v>
      </c>
      <c r="N39" s="13">
        <v>758</v>
      </c>
      <c r="O39" s="13">
        <v>1235</v>
      </c>
      <c r="P39" s="28">
        <v>5525</v>
      </c>
      <c r="Q39" s="8">
        <f t="shared" si="0"/>
        <v>2811.25</v>
      </c>
      <c r="R39" s="29">
        <f t="shared" si="7"/>
        <v>1.3631382525646477E-2</v>
      </c>
      <c r="S39" s="30">
        <f t="shared" si="8"/>
        <v>1</v>
      </c>
      <c r="T39" s="8">
        <f t="shared" si="1"/>
        <v>4780.833333333333</v>
      </c>
      <c r="U39" s="31">
        <f t="shared" si="2"/>
        <v>2.3231536253668778E-2</v>
      </c>
      <c r="V39" s="30">
        <f t="shared" si="3"/>
        <v>1.0000000000000004</v>
      </c>
      <c r="W39" s="8">
        <f t="shared" si="4"/>
        <v>841.66666666666663</v>
      </c>
      <c r="X39" s="31">
        <f t="shared" si="5"/>
        <v>4.072383594342208E-3</v>
      </c>
      <c r="Y39" s="30">
        <f t="shared" si="6"/>
        <v>0.99999999999999989</v>
      </c>
    </row>
    <row r="40" spans="1:25">
      <c r="A40" s="20">
        <v>39</v>
      </c>
      <c r="B40" s="60"/>
      <c r="C40" s="9" t="s">
        <v>1</v>
      </c>
      <c r="D40" s="9"/>
      <c r="E40" s="13">
        <f t="shared" ref="E40:P40" si="9">SUM(E4:E39)</f>
        <v>205359</v>
      </c>
      <c r="F40" s="13">
        <f t="shared" si="9"/>
        <v>206104</v>
      </c>
      <c r="G40" s="13">
        <f t="shared" si="9"/>
        <v>205604</v>
      </c>
      <c r="H40" s="13">
        <f t="shared" si="9"/>
        <v>206268</v>
      </c>
      <c r="I40" s="13">
        <f t="shared" si="9"/>
        <v>206656</v>
      </c>
      <c r="J40" s="13">
        <f t="shared" si="9"/>
        <v>207043</v>
      </c>
      <c r="K40" s="13">
        <f t="shared" si="9"/>
        <v>206679</v>
      </c>
      <c r="L40" s="13">
        <f t="shared" si="9"/>
        <v>208143</v>
      </c>
      <c r="M40" s="13">
        <f t="shared" si="9"/>
        <v>205794</v>
      </c>
      <c r="N40" s="13">
        <f t="shared" si="9"/>
        <v>205745</v>
      </c>
      <c r="O40" s="13">
        <f t="shared" si="9"/>
        <v>205918</v>
      </c>
      <c r="P40" s="28">
        <f t="shared" si="9"/>
        <v>205491</v>
      </c>
      <c r="Q40" s="8">
        <f>SUM(E40:P40)/12</f>
        <v>206233.66666666666</v>
      </c>
      <c r="R40" s="66"/>
      <c r="S40" s="10"/>
      <c r="T40" s="8">
        <f>SUM(T4:T39)</f>
        <v>205790.66666666666</v>
      </c>
      <c r="U40" s="9"/>
      <c r="V40" s="10"/>
      <c r="W40" s="8">
        <f>SUM(W4:W39)</f>
        <v>206676.66666666672</v>
      </c>
      <c r="X40" s="9"/>
      <c r="Y40" s="10"/>
    </row>
    <row r="41" spans="1:25">
      <c r="A41" s="21">
        <v>40</v>
      </c>
      <c r="F41" s="5">
        <f>(F40-E40)/E40</f>
        <v>3.6277932790868676E-3</v>
      </c>
      <c r="G41" s="5">
        <f>(G40-F40)/F40</f>
        <v>-2.425959709661142E-3</v>
      </c>
      <c r="H41" s="5">
        <f t="shared" ref="H41:P41" si="10">(H40-G40)/G40</f>
        <v>3.2295091535184139E-3</v>
      </c>
      <c r="I41" s="5">
        <f t="shared" si="10"/>
        <v>1.8810479570267808E-3</v>
      </c>
      <c r="J41" s="5">
        <f t="shared" si="10"/>
        <v>1.8726772994735212E-3</v>
      </c>
      <c r="K41" s="5">
        <f t="shared" si="10"/>
        <v>-1.7580888994073694E-3</v>
      </c>
      <c r="L41" s="5">
        <f t="shared" si="10"/>
        <v>7.0834482458304905E-3</v>
      </c>
      <c r="M41" s="5">
        <f t="shared" si="10"/>
        <v>-1.1285510442340121E-2</v>
      </c>
      <c r="N41" s="5">
        <f t="shared" si="10"/>
        <v>-2.3810217984975268E-4</v>
      </c>
      <c r="O41" s="5">
        <f t="shared" si="10"/>
        <v>8.4084667914165591E-4</v>
      </c>
      <c r="P41" s="5">
        <f t="shared" si="10"/>
        <v>-2.0736409638788256E-3</v>
      </c>
      <c r="Q41" s="11"/>
    </row>
    <row r="42" spans="1:25">
      <c r="A42" s="21">
        <v>41</v>
      </c>
    </row>
    <row r="43" spans="1:25">
      <c r="A43" s="21">
        <v>42</v>
      </c>
      <c r="C43" t="s">
        <v>86</v>
      </c>
      <c r="E43" s="2">
        <f>SUM(E19:E39)</f>
        <v>66883</v>
      </c>
      <c r="F43" s="2">
        <f t="shared" ref="F43:Q43" si="11">SUM(F19:F39)</f>
        <v>56210</v>
      </c>
      <c r="G43" s="2">
        <f t="shared" si="11"/>
        <v>52186</v>
      </c>
      <c r="H43" s="2">
        <f t="shared" si="11"/>
        <v>38340</v>
      </c>
      <c r="I43" s="2">
        <f t="shared" si="11"/>
        <v>31520</v>
      </c>
      <c r="J43" s="2">
        <f t="shared" si="11"/>
        <v>18676</v>
      </c>
      <c r="K43" s="2">
        <f t="shared" si="11"/>
        <v>13422</v>
      </c>
      <c r="L43" s="2">
        <f t="shared" si="11"/>
        <v>20303</v>
      </c>
      <c r="M43" s="2">
        <f t="shared" si="11"/>
        <v>24433</v>
      </c>
      <c r="N43" s="2">
        <f t="shared" si="11"/>
        <v>18046</v>
      </c>
      <c r="O43" s="2">
        <f t="shared" si="11"/>
        <v>27559</v>
      </c>
      <c r="P43" s="2">
        <f t="shared" si="11"/>
        <v>56569</v>
      </c>
      <c r="Q43" s="2">
        <f t="shared" si="11"/>
        <v>35345.583333333336</v>
      </c>
      <c r="S43" s="2"/>
    </row>
    <row r="44" spans="1:25">
      <c r="A44" s="21">
        <v>43</v>
      </c>
      <c r="C44" t="s">
        <v>87</v>
      </c>
      <c r="E44" s="5">
        <f>E43/E40</f>
        <v>0.32568818508076103</v>
      </c>
      <c r="F44" s="5">
        <f t="shared" ref="F44:Q44" si="12">F43/F40</f>
        <v>0.27272639056010556</v>
      </c>
      <c r="G44" s="5">
        <f t="shared" si="12"/>
        <v>0.25381801910468665</v>
      </c>
      <c r="H44" s="5">
        <f t="shared" si="12"/>
        <v>0.18587468730001747</v>
      </c>
      <c r="I44" s="5">
        <f t="shared" si="12"/>
        <v>0.1525240012387736</v>
      </c>
      <c r="J44" s="5">
        <f t="shared" si="12"/>
        <v>9.0203484300362721E-2</v>
      </c>
      <c r="K44" s="5">
        <f t="shared" si="12"/>
        <v>6.4941285761978718E-2</v>
      </c>
      <c r="L44" s="5">
        <f t="shared" si="12"/>
        <v>9.7543515755994681E-2</v>
      </c>
      <c r="M44" s="5">
        <f t="shared" si="12"/>
        <v>0.118725521638143</v>
      </c>
      <c r="N44" s="5">
        <f t="shared" si="12"/>
        <v>8.7710515443874704E-2</v>
      </c>
      <c r="O44" s="5">
        <f t="shared" si="12"/>
        <v>0.13383482745558911</v>
      </c>
      <c r="P44" s="5">
        <f t="shared" si="12"/>
        <v>0.27528699553751745</v>
      </c>
      <c r="Q44" s="5">
        <f t="shared" si="12"/>
        <v>0.17138609764652071</v>
      </c>
    </row>
    <row r="45" spans="1:25">
      <c r="A45" s="48">
        <v>44</v>
      </c>
      <c r="E45" s="37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4"/>
    </row>
    <row r="46" spans="1:25">
      <c r="A46" s="48"/>
    </row>
    <row r="47" spans="1:25">
      <c r="A47" s="48"/>
    </row>
    <row r="48" spans="1:25">
      <c r="A48" s="48"/>
    </row>
    <row r="49" spans="1:1">
      <c r="A49" s="48"/>
    </row>
    <row r="50" spans="1:1">
      <c r="A50" s="48"/>
    </row>
    <row r="51" spans="1:1">
      <c r="A51" s="48"/>
    </row>
    <row r="52" spans="1:1">
      <c r="A52" s="48"/>
    </row>
    <row r="53" spans="1:1">
      <c r="A53" s="48"/>
    </row>
    <row r="54" spans="1:1">
      <c r="A54" s="48"/>
    </row>
    <row r="55" spans="1:1">
      <c r="A55" s="48"/>
    </row>
    <row r="56" spans="1:1">
      <c r="A56" s="48"/>
    </row>
    <row r="57" spans="1:1">
      <c r="A57" s="48"/>
    </row>
    <row r="58" spans="1:1">
      <c r="A58" s="48"/>
    </row>
    <row r="59" spans="1:1">
      <c r="A59" s="48"/>
    </row>
    <row r="60" spans="1:1">
      <c r="A60" s="48"/>
    </row>
    <row r="61" spans="1:1">
      <c r="A61" s="48"/>
    </row>
    <row r="62" spans="1:1">
      <c r="A62" s="48"/>
    </row>
    <row r="63" spans="1:1">
      <c r="A63" s="48"/>
    </row>
    <row r="64" spans="1:1">
      <c r="A64" s="48"/>
    </row>
    <row r="65" spans="1:1">
      <c r="A65" s="48"/>
    </row>
    <row r="66" spans="1:1">
      <c r="A66" s="48"/>
    </row>
    <row r="67" spans="1:1">
      <c r="A67" s="48"/>
    </row>
  </sheetData>
  <mergeCells count="5">
    <mergeCell ref="E2:P2"/>
    <mergeCell ref="Q2:S2"/>
    <mergeCell ref="C2:D2"/>
    <mergeCell ref="T2:V2"/>
    <mergeCell ref="W2:Y2"/>
  </mergeCells>
  <conditionalFormatting sqref="E4:P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1" bottom="1" header="0.5" footer="0.5"/>
  <pageSetup scale="45" orientation="landscape" r:id="rId1"/>
  <headerFooter scaleWithDoc="0">
    <oddFooter>&amp;LTestimony of Christopher T. Mickelson
Dockets UE-120436 et al.&amp;RExhibit No. ___ (CTM-4)
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zoomScale="90" zoomScaleNormal="90" workbookViewId="0">
      <pane xSplit="4" ySplit="3" topLeftCell="E4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RowHeight="15"/>
  <cols>
    <col min="1" max="1" width="4.7109375" style="33" bestFit="1" customWidth="1"/>
    <col min="2" max="2" width="4.42578125" style="1" bestFit="1" customWidth="1"/>
    <col min="3" max="4" width="6.42578125" bestFit="1" customWidth="1"/>
    <col min="5" max="16" width="8.42578125" bestFit="1" customWidth="1"/>
    <col min="17" max="17" width="11.140625" bestFit="1" customWidth="1"/>
    <col min="18" max="18" width="7.42578125" bestFit="1" customWidth="1"/>
    <col min="19" max="19" width="9.42578125" bestFit="1" customWidth="1"/>
  </cols>
  <sheetData>
    <row r="1" spans="1:20" s="48" customFormat="1" ht="30">
      <c r="A1" s="23" t="s">
        <v>32</v>
      </c>
      <c r="B1" s="22" t="s">
        <v>33</v>
      </c>
      <c r="C1" s="48" t="s">
        <v>34</v>
      </c>
      <c r="D1" s="48" t="s">
        <v>36</v>
      </c>
      <c r="E1" s="48" t="s">
        <v>35</v>
      </c>
      <c r="F1" s="22" t="s">
        <v>40</v>
      </c>
      <c r="G1" s="48" t="s">
        <v>41</v>
      </c>
      <c r="H1" s="48" t="s">
        <v>42</v>
      </c>
      <c r="I1" s="48" t="s">
        <v>43</v>
      </c>
      <c r="J1" s="22" t="s">
        <v>44</v>
      </c>
      <c r="K1" s="48" t="s">
        <v>45</v>
      </c>
      <c r="L1" s="48" t="s">
        <v>46</v>
      </c>
      <c r="M1" s="48" t="s">
        <v>47</v>
      </c>
      <c r="N1" s="22" t="s">
        <v>48</v>
      </c>
      <c r="O1" s="48" t="s">
        <v>49</v>
      </c>
      <c r="P1" s="48" t="s">
        <v>50</v>
      </c>
      <c r="Q1" s="48" t="s">
        <v>55</v>
      </c>
      <c r="R1" s="48" t="s">
        <v>51</v>
      </c>
      <c r="S1" s="22" t="s">
        <v>52</v>
      </c>
    </row>
    <row r="2" spans="1:20" s="48" customFormat="1">
      <c r="A2" s="48">
        <v>1</v>
      </c>
      <c r="B2" s="52"/>
      <c r="C2" s="107" t="s">
        <v>0</v>
      </c>
      <c r="D2" s="107"/>
      <c r="E2" s="107" t="s">
        <v>39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 t="s">
        <v>60</v>
      </c>
      <c r="R2" s="109"/>
      <c r="S2" s="110"/>
    </row>
    <row r="3" spans="1:20" s="48" customFormat="1">
      <c r="A3" s="48">
        <v>2</v>
      </c>
      <c r="B3" s="53" t="s">
        <v>5</v>
      </c>
      <c r="C3" s="49" t="s">
        <v>37</v>
      </c>
      <c r="D3" s="47" t="s">
        <v>38</v>
      </c>
      <c r="E3" s="54">
        <v>40544</v>
      </c>
      <c r="F3" s="54">
        <v>40575</v>
      </c>
      <c r="G3" s="54">
        <v>40603</v>
      </c>
      <c r="H3" s="54">
        <v>40634</v>
      </c>
      <c r="I3" s="55">
        <v>40664</v>
      </c>
      <c r="J3" s="55">
        <v>40695</v>
      </c>
      <c r="K3" s="55">
        <v>40725</v>
      </c>
      <c r="L3" s="55">
        <v>40756</v>
      </c>
      <c r="M3" s="55">
        <v>40787</v>
      </c>
      <c r="N3" s="55">
        <v>40817</v>
      </c>
      <c r="O3" s="54">
        <v>40848</v>
      </c>
      <c r="P3" s="54">
        <v>40878</v>
      </c>
      <c r="Q3" s="46" t="s">
        <v>62</v>
      </c>
      <c r="R3" s="56" t="s">
        <v>4</v>
      </c>
      <c r="S3" s="57" t="s">
        <v>61</v>
      </c>
      <c r="T3" s="32"/>
    </row>
    <row r="4" spans="1:20">
      <c r="A4" s="33">
        <v>3</v>
      </c>
      <c r="B4" s="58">
        <v>11</v>
      </c>
      <c r="C4" s="15">
        <v>0</v>
      </c>
      <c r="D4" s="17">
        <v>100</v>
      </c>
      <c r="E4" s="67">
        <v>5771</v>
      </c>
      <c r="F4" s="68">
        <v>6173</v>
      </c>
      <c r="G4" s="68">
        <v>6295</v>
      </c>
      <c r="H4" s="68">
        <v>6743</v>
      </c>
      <c r="I4" s="68">
        <v>6926</v>
      </c>
      <c r="J4" s="68">
        <v>7199</v>
      </c>
      <c r="K4" s="68">
        <v>7640</v>
      </c>
      <c r="L4" s="68">
        <v>7494</v>
      </c>
      <c r="M4" s="68">
        <v>7244</v>
      </c>
      <c r="N4" s="68">
        <v>7122</v>
      </c>
      <c r="O4" s="68">
        <v>6758</v>
      </c>
      <c r="P4" s="69">
        <v>5867</v>
      </c>
      <c r="Q4" s="34">
        <f>SUM(E4:P4)/12</f>
        <v>6769.333333333333</v>
      </c>
      <c r="R4" s="25">
        <f>Q4/$Q$40</f>
        <v>0.23877578615058109</v>
      </c>
      <c r="S4" s="7">
        <f>R4</f>
        <v>0.23877578615058109</v>
      </c>
    </row>
    <row r="5" spans="1:20">
      <c r="A5" s="48">
        <v>4</v>
      </c>
      <c r="B5" s="58">
        <v>11</v>
      </c>
      <c r="C5" s="15">
        <v>101</v>
      </c>
      <c r="D5" s="17">
        <v>200</v>
      </c>
      <c r="E5" s="70">
        <v>2047</v>
      </c>
      <c r="F5" s="39">
        <v>2043</v>
      </c>
      <c r="G5" s="39">
        <v>2125</v>
      </c>
      <c r="H5" s="39">
        <v>2368</v>
      </c>
      <c r="I5" s="39">
        <v>2549</v>
      </c>
      <c r="J5" s="39">
        <v>2755</v>
      </c>
      <c r="K5" s="39">
        <v>2865</v>
      </c>
      <c r="L5" s="39">
        <v>2908</v>
      </c>
      <c r="M5" s="39">
        <v>2857</v>
      </c>
      <c r="N5" s="39">
        <v>2825</v>
      </c>
      <c r="O5" s="39">
        <v>2666</v>
      </c>
      <c r="P5" s="40">
        <v>2251</v>
      </c>
      <c r="Q5" s="34">
        <f t="shared" ref="Q5:Q39" si="0">SUM(E5:P5)/12</f>
        <v>2521.5833333333335</v>
      </c>
      <c r="R5" s="25">
        <f t="shared" ref="R5:R39" si="1">Q5/$Q$40</f>
        <v>8.8944215495499732E-2</v>
      </c>
      <c r="S5" s="7">
        <f t="shared" ref="S5:S39" si="2">R5+S4</f>
        <v>0.32772000164608084</v>
      </c>
    </row>
    <row r="6" spans="1:20">
      <c r="A6" s="48">
        <v>5</v>
      </c>
      <c r="B6" s="58">
        <v>11</v>
      </c>
      <c r="C6" s="15">
        <v>201</v>
      </c>
      <c r="D6" s="17">
        <v>300</v>
      </c>
      <c r="E6" s="70">
        <v>1510</v>
      </c>
      <c r="F6" s="39">
        <v>1518</v>
      </c>
      <c r="G6" s="39">
        <v>1539</v>
      </c>
      <c r="H6" s="39">
        <v>1656</v>
      </c>
      <c r="I6" s="39">
        <v>1685</v>
      </c>
      <c r="J6" s="39">
        <v>1868</v>
      </c>
      <c r="K6" s="39">
        <v>1962</v>
      </c>
      <c r="L6" s="39">
        <v>1958</v>
      </c>
      <c r="M6" s="39">
        <v>1939</v>
      </c>
      <c r="N6" s="39">
        <v>1910</v>
      </c>
      <c r="O6" s="39">
        <v>1827</v>
      </c>
      <c r="P6" s="40">
        <v>1633</v>
      </c>
      <c r="Q6" s="34">
        <f t="shared" si="0"/>
        <v>1750.4166666666667</v>
      </c>
      <c r="R6" s="25">
        <f t="shared" si="1"/>
        <v>6.1742729319639506E-2</v>
      </c>
      <c r="S6" s="7">
        <f t="shared" si="2"/>
        <v>0.38946273096572037</v>
      </c>
    </row>
    <row r="7" spans="1:20">
      <c r="A7" s="48">
        <v>6</v>
      </c>
      <c r="B7" s="58">
        <v>11</v>
      </c>
      <c r="C7" s="15">
        <v>301</v>
      </c>
      <c r="D7" s="17">
        <v>400</v>
      </c>
      <c r="E7" s="70">
        <v>1268</v>
      </c>
      <c r="F7" s="39">
        <v>1319</v>
      </c>
      <c r="G7" s="39">
        <v>1336</v>
      </c>
      <c r="H7" s="39">
        <v>1414</v>
      </c>
      <c r="I7" s="39">
        <v>1385</v>
      </c>
      <c r="J7" s="39">
        <v>1495</v>
      </c>
      <c r="K7" s="39">
        <v>1537</v>
      </c>
      <c r="L7" s="39">
        <v>1510</v>
      </c>
      <c r="M7" s="39">
        <v>1403</v>
      </c>
      <c r="N7" s="39">
        <v>1486</v>
      </c>
      <c r="O7" s="39">
        <v>1487</v>
      </c>
      <c r="P7" s="40">
        <v>1310</v>
      </c>
      <c r="Q7" s="34">
        <f t="shared" si="0"/>
        <v>1412.5</v>
      </c>
      <c r="R7" s="25">
        <f t="shared" si="1"/>
        <v>4.9823340250792172E-2</v>
      </c>
      <c r="S7" s="7">
        <f t="shared" si="2"/>
        <v>0.43928607121651253</v>
      </c>
    </row>
    <row r="8" spans="1:20">
      <c r="A8" s="48">
        <v>7</v>
      </c>
      <c r="B8" s="58">
        <v>11</v>
      </c>
      <c r="C8" s="15">
        <v>401</v>
      </c>
      <c r="D8" s="17">
        <v>500</v>
      </c>
      <c r="E8" s="70">
        <v>1083</v>
      </c>
      <c r="F8" s="39">
        <v>1076</v>
      </c>
      <c r="G8" s="39">
        <v>1097</v>
      </c>
      <c r="H8" s="39">
        <v>1161</v>
      </c>
      <c r="I8" s="39">
        <v>1212</v>
      </c>
      <c r="J8" s="39">
        <v>1203</v>
      </c>
      <c r="K8" s="39">
        <v>1191</v>
      </c>
      <c r="L8" s="39">
        <v>1182</v>
      </c>
      <c r="M8" s="39">
        <v>1160</v>
      </c>
      <c r="N8" s="39">
        <v>1182</v>
      </c>
      <c r="O8" s="39">
        <v>1190</v>
      </c>
      <c r="P8" s="40">
        <v>1135</v>
      </c>
      <c r="Q8" s="34">
        <f t="shared" si="0"/>
        <v>1156</v>
      </c>
      <c r="R8" s="25">
        <f t="shared" si="1"/>
        <v>4.077577439286071E-2</v>
      </c>
      <c r="S8" s="7">
        <f t="shared" si="2"/>
        <v>0.48006184560937326</v>
      </c>
    </row>
    <row r="9" spans="1:20">
      <c r="A9" s="48">
        <v>8</v>
      </c>
      <c r="B9" s="58">
        <v>11</v>
      </c>
      <c r="C9" s="15">
        <v>501</v>
      </c>
      <c r="D9" s="17">
        <v>600</v>
      </c>
      <c r="E9" s="70">
        <v>1042</v>
      </c>
      <c r="F9" s="39">
        <v>998</v>
      </c>
      <c r="G9" s="39">
        <v>1054</v>
      </c>
      <c r="H9" s="39">
        <v>1004</v>
      </c>
      <c r="I9" s="39">
        <v>983</v>
      </c>
      <c r="J9" s="39">
        <v>996</v>
      </c>
      <c r="K9" s="39">
        <v>1047</v>
      </c>
      <c r="L9" s="39">
        <v>948</v>
      </c>
      <c r="M9" s="39">
        <v>949</v>
      </c>
      <c r="N9" s="39">
        <v>1014</v>
      </c>
      <c r="O9" s="39">
        <v>1010</v>
      </c>
      <c r="P9" s="40">
        <v>959</v>
      </c>
      <c r="Q9" s="34">
        <f t="shared" si="0"/>
        <v>1000.3333333333334</v>
      </c>
      <c r="R9" s="25">
        <f t="shared" si="1"/>
        <v>3.5284918959912051E-2</v>
      </c>
      <c r="S9" s="7">
        <f t="shared" si="2"/>
        <v>0.5153467645692853</v>
      </c>
    </row>
    <row r="10" spans="1:20">
      <c r="A10" s="48">
        <v>9</v>
      </c>
      <c r="B10" s="58">
        <v>11</v>
      </c>
      <c r="C10" s="15">
        <v>601</v>
      </c>
      <c r="D10" s="17">
        <v>700</v>
      </c>
      <c r="E10" s="70">
        <v>877</v>
      </c>
      <c r="F10" s="39">
        <v>929</v>
      </c>
      <c r="G10" s="39">
        <v>907</v>
      </c>
      <c r="H10" s="39">
        <v>895</v>
      </c>
      <c r="I10" s="39">
        <v>880</v>
      </c>
      <c r="J10" s="39">
        <v>869</v>
      </c>
      <c r="K10" s="39">
        <v>848</v>
      </c>
      <c r="L10" s="39">
        <v>831</v>
      </c>
      <c r="M10" s="39">
        <v>781</v>
      </c>
      <c r="N10" s="39">
        <v>863</v>
      </c>
      <c r="O10" s="39">
        <v>905</v>
      </c>
      <c r="P10" s="40">
        <v>876</v>
      </c>
      <c r="Q10" s="34">
        <f t="shared" si="0"/>
        <v>871.75</v>
      </c>
      <c r="R10" s="25">
        <f t="shared" si="1"/>
        <v>3.0749378310533152E-2</v>
      </c>
      <c r="S10" s="7">
        <f t="shared" si="2"/>
        <v>0.54609614287981845</v>
      </c>
    </row>
    <row r="11" spans="1:20">
      <c r="A11" s="48">
        <v>10</v>
      </c>
      <c r="B11" s="58">
        <v>11</v>
      </c>
      <c r="C11" s="15">
        <v>701</v>
      </c>
      <c r="D11" s="17">
        <v>800</v>
      </c>
      <c r="E11" s="70">
        <v>795</v>
      </c>
      <c r="F11" s="39">
        <v>850</v>
      </c>
      <c r="G11" s="39">
        <v>851</v>
      </c>
      <c r="H11" s="39">
        <v>860</v>
      </c>
      <c r="I11" s="39">
        <v>841</v>
      </c>
      <c r="J11" s="39">
        <v>835</v>
      </c>
      <c r="K11" s="39">
        <v>760</v>
      </c>
      <c r="L11" s="39">
        <v>710</v>
      </c>
      <c r="M11" s="39">
        <v>740</v>
      </c>
      <c r="N11" s="39">
        <v>794</v>
      </c>
      <c r="O11" s="39">
        <v>847</v>
      </c>
      <c r="P11" s="40">
        <v>845</v>
      </c>
      <c r="Q11" s="34">
        <f t="shared" si="0"/>
        <v>810.66666666666663</v>
      </c>
      <c r="R11" s="25">
        <f t="shared" si="1"/>
        <v>2.8594776044820427E-2</v>
      </c>
      <c r="S11" s="7">
        <f t="shared" si="2"/>
        <v>0.57469091892463886</v>
      </c>
    </row>
    <row r="12" spans="1:20">
      <c r="A12" s="48">
        <v>11</v>
      </c>
      <c r="B12" s="58">
        <v>11</v>
      </c>
      <c r="C12" s="15">
        <v>801</v>
      </c>
      <c r="D12" s="17">
        <v>900</v>
      </c>
      <c r="E12" s="70">
        <v>775</v>
      </c>
      <c r="F12" s="39">
        <v>765</v>
      </c>
      <c r="G12" s="39">
        <v>728</v>
      </c>
      <c r="H12" s="39">
        <v>736</v>
      </c>
      <c r="I12" s="39">
        <v>759</v>
      </c>
      <c r="J12" s="39">
        <v>703</v>
      </c>
      <c r="K12" s="39">
        <v>631</v>
      </c>
      <c r="L12" s="39">
        <v>619</v>
      </c>
      <c r="M12" s="39">
        <v>605</v>
      </c>
      <c r="N12" s="39">
        <v>608</v>
      </c>
      <c r="O12" s="39">
        <v>689</v>
      </c>
      <c r="P12" s="40">
        <v>718</v>
      </c>
      <c r="Q12" s="34">
        <f t="shared" si="0"/>
        <v>694.66666666666663</v>
      </c>
      <c r="R12" s="25">
        <f t="shared" si="1"/>
        <v>2.4503089341038557E-2</v>
      </c>
      <c r="S12" s="7">
        <f t="shared" si="2"/>
        <v>0.59919400826567737</v>
      </c>
    </row>
    <row r="13" spans="1:20">
      <c r="A13" s="48">
        <v>12</v>
      </c>
      <c r="B13" s="58">
        <v>11</v>
      </c>
      <c r="C13" s="15">
        <v>901</v>
      </c>
      <c r="D13" s="17">
        <v>1000</v>
      </c>
      <c r="E13" s="70">
        <v>666</v>
      </c>
      <c r="F13" s="39">
        <v>676</v>
      </c>
      <c r="G13" s="39">
        <v>677</v>
      </c>
      <c r="H13" s="39">
        <v>648</v>
      </c>
      <c r="I13" s="39">
        <v>645</v>
      </c>
      <c r="J13" s="39">
        <v>650</v>
      </c>
      <c r="K13" s="39">
        <v>638</v>
      </c>
      <c r="L13" s="39">
        <v>596</v>
      </c>
      <c r="M13" s="39">
        <v>577</v>
      </c>
      <c r="N13" s="39">
        <v>585</v>
      </c>
      <c r="O13" s="39">
        <v>651</v>
      </c>
      <c r="P13" s="40">
        <v>647</v>
      </c>
      <c r="Q13" s="34">
        <f t="shared" si="0"/>
        <v>638</v>
      </c>
      <c r="R13" s="25">
        <f t="shared" si="1"/>
        <v>2.250427687080029E-2</v>
      </c>
      <c r="S13" s="7">
        <f t="shared" si="2"/>
        <v>0.62169828513647762</v>
      </c>
    </row>
    <row r="14" spans="1:20">
      <c r="A14" s="48">
        <v>13</v>
      </c>
      <c r="B14" s="58">
        <v>11</v>
      </c>
      <c r="C14" s="15">
        <v>1001</v>
      </c>
      <c r="D14" s="17">
        <v>1100</v>
      </c>
      <c r="E14" s="70">
        <v>703</v>
      </c>
      <c r="F14" s="39">
        <v>646</v>
      </c>
      <c r="G14" s="39">
        <v>637</v>
      </c>
      <c r="H14" s="39">
        <v>594</v>
      </c>
      <c r="I14" s="39">
        <v>558</v>
      </c>
      <c r="J14" s="39">
        <v>578</v>
      </c>
      <c r="K14" s="39">
        <v>535</v>
      </c>
      <c r="L14" s="39">
        <v>484</v>
      </c>
      <c r="M14" s="39">
        <v>516</v>
      </c>
      <c r="N14" s="39">
        <v>515</v>
      </c>
      <c r="O14" s="39">
        <v>580</v>
      </c>
      <c r="P14" s="40">
        <v>618</v>
      </c>
      <c r="Q14" s="34">
        <f t="shared" si="0"/>
        <v>580.33333333333337</v>
      </c>
      <c r="R14" s="25">
        <f t="shared" si="1"/>
        <v>2.0470191239322522E-2</v>
      </c>
      <c r="S14" s="7">
        <f t="shared" si="2"/>
        <v>0.6421684763758001</v>
      </c>
    </row>
    <row r="15" spans="1:20">
      <c r="A15" s="48">
        <v>14</v>
      </c>
      <c r="B15" s="58">
        <v>11</v>
      </c>
      <c r="C15" s="15">
        <v>1101</v>
      </c>
      <c r="D15" s="17">
        <v>1200</v>
      </c>
      <c r="E15" s="70">
        <v>615</v>
      </c>
      <c r="F15" s="39">
        <v>624</v>
      </c>
      <c r="G15" s="39">
        <v>621</v>
      </c>
      <c r="H15" s="39">
        <v>596</v>
      </c>
      <c r="I15" s="39">
        <v>547</v>
      </c>
      <c r="J15" s="39">
        <v>568</v>
      </c>
      <c r="K15" s="39">
        <v>483</v>
      </c>
      <c r="L15" s="39">
        <v>466</v>
      </c>
      <c r="M15" s="39">
        <v>488</v>
      </c>
      <c r="N15" s="39">
        <v>503</v>
      </c>
      <c r="O15" s="39">
        <v>532</v>
      </c>
      <c r="P15" s="40">
        <v>580</v>
      </c>
      <c r="Q15" s="34">
        <f t="shared" si="0"/>
        <v>551.91666666666663</v>
      </c>
      <c r="R15" s="25">
        <f t="shared" si="1"/>
        <v>1.9467845574100091E-2</v>
      </c>
      <c r="S15" s="7">
        <f t="shared" si="2"/>
        <v>0.66163632194990019</v>
      </c>
    </row>
    <row r="16" spans="1:20">
      <c r="A16" s="48">
        <v>15</v>
      </c>
      <c r="B16" s="58">
        <v>11</v>
      </c>
      <c r="C16" s="15">
        <v>1201</v>
      </c>
      <c r="D16" s="17">
        <v>1300</v>
      </c>
      <c r="E16" s="70">
        <v>502</v>
      </c>
      <c r="F16" s="39">
        <v>534</v>
      </c>
      <c r="G16" s="39">
        <v>497</v>
      </c>
      <c r="H16" s="39">
        <v>537</v>
      </c>
      <c r="I16" s="39">
        <v>497</v>
      </c>
      <c r="J16" s="39">
        <v>477</v>
      </c>
      <c r="K16" s="39">
        <v>446</v>
      </c>
      <c r="L16" s="39">
        <v>423</v>
      </c>
      <c r="M16" s="39">
        <v>426</v>
      </c>
      <c r="N16" s="39">
        <v>456</v>
      </c>
      <c r="O16" s="39">
        <v>486</v>
      </c>
      <c r="P16" s="40">
        <v>550</v>
      </c>
      <c r="Q16" s="34">
        <f t="shared" si="0"/>
        <v>485.91666666666669</v>
      </c>
      <c r="R16" s="25">
        <f t="shared" si="1"/>
        <v>1.7139816932293168E-2</v>
      </c>
      <c r="S16" s="7">
        <f t="shared" si="2"/>
        <v>0.67877613888219335</v>
      </c>
    </row>
    <row r="17" spans="1:19">
      <c r="A17" s="48">
        <v>16</v>
      </c>
      <c r="B17" s="58">
        <v>11</v>
      </c>
      <c r="C17" s="15">
        <v>1301</v>
      </c>
      <c r="D17" s="17">
        <v>1400</v>
      </c>
      <c r="E17" s="70">
        <v>523</v>
      </c>
      <c r="F17" s="39">
        <v>535</v>
      </c>
      <c r="G17" s="39">
        <v>522</v>
      </c>
      <c r="H17" s="39">
        <v>506</v>
      </c>
      <c r="I17" s="39">
        <v>496</v>
      </c>
      <c r="J17" s="39">
        <v>452</v>
      </c>
      <c r="K17" s="39">
        <v>399</v>
      </c>
      <c r="L17" s="39">
        <v>393</v>
      </c>
      <c r="M17" s="39">
        <v>432</v>
      </c>
      <c r="N17" s="39">
        <v>422</v>
      </c>
      <c r="O17" s="39">
        <v>465</v>
      </c>
      <c r="P17" s="40">
        <v>491</v>
      </c>
      <c r="Q17" s="34">
        <f t="shared" si="0"/>
        <v>469.66666666666669</v>
      </c>
      <c r="R17" s="25">
        <f t="shared" si="1"/>
        <v>1.6566628062151312E-2</v>
      </c>
      <c r="S17" s="7">
        <f t="shared" si="2"/>
        <v>0.6953427669443446</v>
      </c>
    </row>
    <row r="18" spans="1:19">
      <c r="A18" s="48">
        <v>17</v>
      </c>
      <c r="B18" s="58">
        <v>11</v>
      </c>
      <c r="C18" s="15">
        <v>1401</v>
      </c>
      <c r="D18" s="17">
        <v>1500</v>
      </c>
      <c r="E18" s="70">
        <v>466</v>
      </c>
      <c r="F18" s="39">
        <v>451</v>
      </c>
      <c r="G18" s="39">
        <v>478</v>
      </c>
      <c r="H18" s="39">
        <v>445</v>
      </c>
      <c r="I18" s="39">
        <v>437</v>
      </c>
      <c r="J18" s="39">
        <v>357</v>
      </c>
      <c r="K18" s="39">
        <v>363</v>
      </c>
      <c r="L18" s="39">
        <v>384</v>
      </c>
      <c r="M18" s="39">
        <v>357</v>
      </c>
      <c r="N18" s="39">
        <v>367</v>
      </c>
      <c r="O18" s="39">
        <v>411</v>
      </c>
      <c r="P18" s="40">
        <v>455</v>
      </c>
      <c r="Q18" s="34">
        <f t="shared" si="0"/>
        <v>414.25</v>
      </c>
      <c r="R18" s="25">
        <f t="shared" si="1"/>
        <v>1.4611907043462413E-2</v>
      </c>
      <c r="S18" s="7">
        <f t="shared" si="2"/>
        <v>0.70995467398780698</v>
      </c>
    </row>
    <row r="19" spans="1:19">
      <c r="A19" s="48">
        <v>18</v>
      </c>
      <c r="B19" s="58">
        <v>11</v>
      </c>
      <c r="C19" s="15">
        <v>1501</v>
      </c>
      <c r="D19" s="17">
        <v>1600</v>
      </c>
      <c r="E19" s="70">
        <v>462</v>
      </c>
      <c r="F19" s="39">
        <v>427</v>
      </c>
      <c r="G19" s="39">
        <v>402</v>
      </c>
      <c r="H19" s="39">
        <v>399</v>
      </c>
      <c r="I19" s="39">
        <v>418</v>
      </c>
      <c r="J19" s="39">
        <v>364</v>
      </c>
      <c r="K19" s="39">
        <v>342</v>
      </c>
      <c r="L19" s="39">
        <v>373</v>
      </c>
      <c r="M19" s="39">
        <v>327</v>
      </c>
      <c r="N19" s="39">
        <v>404</v>
      </c>
      <c r="O19" s="39">
        <v>421</v>
      </c>
      <c r="P19" s="40">
        <v>433</v>
      </c>
      <c r="Q19" s="34">
        <f t="shared" si="0"/>
        <v>397.66666666666669</v>
      </c>
      <c r="R19" s="25">
        <f t="shared" si="1"/>
        <v>1.402696045290739E-2</v>
      </c>
      <c r="S19" s="7">
        <f t="shared" si="2"/>
        <v>0.72398163444071439</v>
      </c>
    </row>
    <row r="20" spans="1:19">
      <c r="A20" s="48">
        <v>19</v>
      </c>
      <c r="B20" s="58">
        <v>11</v>
      </c>
      <c r="C20" s="15">
        <v>1601</v>
      </c>
      <c r="D20" s="17">
        <v>1700</v>
      </c>
      <c r="E20" s="70">
        <v>401</v>
      </c>
      <c r="F20" s="39">
        <v>430</v>
      </c>
      <c r="G20" s="39">
        <v>410</v>
      </c>
      <c r="H20" s="39">
        <v>369</v>
      </c>
      <c r="I20" s="39">
        <v>340</v>
      </c>
      <c r="J20" s="39">
        <v>334</v>
      </c>
      <c r="K20" s="39">
        <v>304</v>
      </c>
      <c r="L20" s="39">
        <v>302</v>
      </c>
      <c r="M20" s="39">
        <v>300</v>
      </c>
      <c r="N20" s="39">
        <v>309</v>
      </c>
      <c r="O20" s="39">
        <v>320</v>
      </c>
      <c r="P20" s="40">
        <v>345</v>
      </c>
      <c r="Q20" s="34">
        <f t="shared" si="0"/>
        <v>347</v>
      </c>
      <c r="R20" s="25">
        <f t="shared" si="1"/>
        <v>1.2239786950106113E-2</v>
      </c>
      <c r="S20" s="7">
        <f t="shared" si="2"/>
        <v>0.73622142139082047</v>
      </c>
    </row>
    <row r="21" spans="1:19">
      <c r="A21" s="48">
        <v>20</v>
      </c>
      <c r="B21" s="58">
        <v>11</v>
      </c>
      <c r="C21" s="15">
        <v>1701</v>
      </c>
      <c r="D21" s="17">
        <v>1800</v>
      </c>
      <c r="E21" s="70">
        <v>364</v>
      </c>
      <c r="F21" s="39">
        <v>380</v>
      </c>
      <c r="G21" s="39">
        <v>345</v>
      </c>
      <c r="H21" s="39">
        <v>342</v>
      </c>
      <c r="I21" s="39">
        <v>348</v>
      </c>
      <c r="J21" s="39">
        <v>293</v>
      </c>
      <c r="K21" s="39">
        <v>275</v>
      </c>
      <c r="L21" s="39">
        <v>267</v>
      </c>
      <c r="M21" s="39">
        <v>317</v>
      </c>
      <c r="N21" s="39">
        <v>303</v>
      </c>
      <c r="O21" s="39">
        <v>336</v>
      </c>
      <c r="P21" s="40">
        <v>370</v>
      </c>
      <c r="Q21" s="34">
        <f t="shared" si="0"/>
        <v>328.33333333333331</v>
      </c>
      <c r="R21" s="25">
        <f t="shared" si="1"/>
        <v>1.15813546069688E-2</v>
      </c>
      <c r="S21" s="7">
        <f t="shared" si="2"/>
        <v>0.74780277599778933</v>
      </c>
    </row>
    <row r="22" spans="1:19">
      <c r="A22" s="48">
        <v>21</v>
      </c>
      <c r="B22" s="58">
        <v>11</v>
      </c>
      <c r="C22" s="15">
        <v>1801</v>
      </c>
      <c r="D22" s="17">
        <v>1900</v>
      </c>
      <c r="E22" s="70">
        <v>345</v>
      </c>
      <c r="F22" s="39">
        <v>342</v>
      </c>
      <c r="G22" s="39">
        <v>343</v>
      </c>
      <c r="H22" s="39">
        <v>327</v>
      </c>
      <c r="I22" s="39">
        <v>275</v>
      </c>
      <c r="J22" s="39">
        <v>277</v>
      </c>
      <c r="K22" s="39">
        <v>236</v>
      </c>
      <c r="L22" s="39">
        <v>232</v>
      </c>
      <c r="M22" s="39">
        <v>254</v>
      </c>
      <c r="N22" s="39">
        <v>241</v>
      </c>
      <c r="O22" s="39">
        <v>264</v>
      </c>
      <c r="P22" s="40">
        <v>300</v>
      </c>
      <c r="Q22" s="34">
        <f t="shared" si="0"/>
        <v>286.33333333333331</v>
      </c>
      <c r="R22" s="25">
        <f t="shared" si="1"/>
        <v>1.0099881834909846E-2</v>
      </c>
      <c r="S22" s="7">
        <f t="shared" si="2"/>
        <v>0.75790265783269917</v>
      </c>
    </row>
    <row r="23" spans="1:19">
      <c r="A23" s="48">
        <v>22</v>
      </c>
      <c r="B23" s="58">
        <v>11</v>
      </c>
      <c r="C23" s="15">
        <v>1901</v>
      </c>
      <c r="D23" s="17">
        <v>2000</v>
      </c>
      <c r="E23" s="70">
        <v>344</v>
      </c>
      <c r="F23" s="39">
        <v>334</v>
      </c>
      <c r="G23" s="39">
        <v>320</v>
      </c>
      <c r="H23" s="39">
        <v>333</v>
      </c>
      <c r="I23" s="39">
        <v>295</v>
      </c>
      <c r="J23" s="39">
        <v>304</v>
      </c>
      <c r="K23" s="39">
        <v>244</v>
      </c>
      <c r="L23" s="39">
        <v>255</v>
      </c>
      <c r="M23" s="39">
        <v>285</v>
      </c>
      <c r="N23" s="39">
        <v>234</v>
      </c>
      <c r="O23" s="39">
        <v>299</v>
      </c>
      <c r="P23" s="40">
        <v>340</v>
      </c>
      <c r="Q23" s="34">
        <f t="shared" si="0"/>
        <v>298.91666666666669</v>
      </c>
      <c r="R23" s="25">
        <f t="shared" si="1"/>
        <v>1.0543735780506876E-2</v>
      </c>
      <c r="S23" s="7">
        <f t="shared" si="2"/>
        <v>0.76844639361320599</v>
      </c>
    </row>
    <row r="24" spans="1:19">
      <c r="A24" s="48">
        <v>23</v>
      </c>
      <c r="B24" s="58">
        <v>11</v>
      </c>
      <c r="C24" s="15">
        <v>2001</v>
      </c>
      <c r="D24" s="17">
        <v>2100</v>
      </c>
      <c r="E24" s="70">
        <v>270</v>
      </c>
      <c r="F24" s="39">
        <v>300</v>
      </c>
      <c r="G24" s="39">
        <v>289</v>
      </c>
      <c r="H24" s="39">
        <v>278</v>
      </c>
      <c r="I24" s="39">
        <v>273</v>
      </c>
      <c r="J24" s="39">
        <v>233</v>
      </c>
      <c r="K24" s="39">
        <v>216</v>
      </c>
      <c r="L24" s="39">
        <v>243</v>
      </c>
      <c r="M24" s="39">
        <v>210</v>
      </c>
      <c r="N24" s="39">
        <v>253</v>
      </c>
      <c r="O24" s="39">
        <v>247</v>
      </c>
      <c r="P24" s="40">
        <v>263</v>
      </c>
      <c r="Q24" s="34">
        <f t="shared" si="0"/>
        <v>256.25</v>
      </c>
      <c r="R24" s="25">
        <f t="shared" si="1"/>
        <v>9.0387475676215884E-3</v>
      </c>
      <c r="S24" s="7">
        <f t="shared" si="2"/>
        <v>0.77748514118082757</v>
      </c>
    </row>
    <row r="25" spans="1:19">
      <c r="A25" s="48">
        <v>24</v>
      </c>
      <c r="B25" s="58">
        <v>11</v>
      </c>
      <c r="C25" s="15">
        <v>2101</v>
      </c>
      <c r="D25" s="17">
        <v>2200</v>
      </c>
      <c r="E25" s="70">
        <v>346</v>
      </c>
      <c r="F25" s="39">
        <v>305</v>
      </c>
      <c r="G25" s="39">
        <v>301</v>
      </c>
      <c r="H25" s="39">
        <v>275</v>
      </c>
      <c r="I25" s="39">
        <v>228</v>
      </c>
      <c r="J25" s="39">
        <v>235</v>
      </c>
      <c r="K25" s="39">
        <v>229</v>
      </c>
      <c r="L25" s="39">
        <v>219</v>
      </c>
      <c r="M25" s="39">
        <v>229</v>
      </c>
      <c r="N25" s="39">
        <v>229</v>
      </c>
      <c r="O25" s="39">
        <v>248</v>
      </c>
      <c r="P25" s="40">
        <v>302</v>
      </c>
      <c r="Q25" s="34">
        <f t="shared" si="0"/>
        <v>262.16666666666669</v>
      </c>
      <c r="R25" s="25">
        <f t="shared" si="1"/>
        <v>9.2474471049552916E-3</v>
      </c>
      <c r="S25" s="7">
        <f t="shared" si="2"/>
        <v>0.78673258828578285</v>
      </c>
    </row>
    <row r="26" spans="1:19">
      <c r="A26" s="48">
        <v>25</v>
      </c>
      <c r="B26" s="58">
        <v>11</v>
      </c>
      <c r="C26" s="15">
        <v>2201</v>
      </c>
      <c r="D26" s="17">
        <v>2300</v>
      </c>
      <c r="E26" s="70">
        <v>270</v>
      </c>
      <c r="F26" s="39">
        <v>239</v>
      </c>
      <c r="G26" s="39">
        <v>247</v>
      </c>
      <c r="H26" s="39">
        <v>247</v>
      </c>
      <c r="I26" s="39">
        <v>235</v>
      </c>
      <c r="J26" s="39">
        <v>207</v>
      </c>
      <c r="K26" s="39">
        <v>195</v>
      </c>
      <c r="L26" s="39">
        <v>197</v>
      </c>
      <c r="M26" s="39">
        <v>213</v>
      </c>
      <c r="N26" s="39">
        <v>189</v>
      </c>
      <c r="O26" s="39">
        <v>221</v>
      </c>
      <c r="P26" s="40">
        <v>253</v>
      </c>
      <c r="Q26" s="34">
        <f t="shared" si="0"/>
        <v>226.08333333333334</v>
      </c>
      <c r="R26" s="25">
        <f t="shared" si="1"/>
        <v>7.9746738702300406E-3</v>
      </c>
      <c r="S26" s="7">
        <f t="shared" si="2"/>
        <v>0.79470726215601284</v>
      </c>
    </row>
    <row r="27" spans="1:19">
      <c r="A27" s="48">
        <v>26</v>
      </c>
      <c r="B27" s="58">
        <v>11</v>
      </c>
      <c r="C27" s="15">
        <v>2301</v>
      </c>
      <c r="D27" s="17">
        <v>2400</v>
      </c>
      <c r="E27" s="70">
        <v>275</v>
      </c>
      <c r="F27" s="39">
        <v>252</v>
      </c>
      <c r="G27" s="39">
        <v>278</v>
      </c>
      <c r="H27" s="39">
        <v>219</v>
      </c>
      <c r="I27" s="39">
        <v>231</v>
      </c>
      <c r="J27" s="39">
        <v>209</v>
      </c>
      <c r="K27" s="39">
        <v>186</v>
      </c>
      <c r="L27" s="39">
        <v>191</v>
      </c>
      <c r="M27" s="39">
        <v>223</v>
      </c>
      <c r="N27" s="39">
        <v>231</v>
      </c>
      <c r="O27" s="39">
        <v>224</v>
      </c>
      <c r="P27" s="40">
        <v>257</v>
      </c>
      <c r="Q27" s="34">
        <f t="shared" si="0"/>
        <v>231.33333333333334</v>
      </c>
      <c r="R27" s="25">
        <f t="shared" si="1"/>
        <v>8.1598579667374084E-3</v>
      </c>
      <c r="S27" s="7">
        <f t="shared" si="2"/>
        <v>0.8028671201227503</v>
      </c>
    </row>
    <row r="28" spans="1:19">
      <c r="A28" s="48">
        <v>27</v>
      </c>
      <c r="B28" s="58">
        <v>11</v>
      </c>
      <c r="C28" s="15">
        <v>2401</v>
      </c>
      <c r="D28" s="17">
        <v>2500</v>
      </c>
      <c r="E28" s="70">
        <v>201</v>
      </c>
      <c r="F28" s="39">
        <v>264</v>
      </c>
      <c r="G28" s="39">
        <v>235</v>
      </c>
      <c r="H28" s="39">
        <v>199</v>
      </c>
      <c r="I28" s="39">
        <v>186</v>
      </c>
      <c r="J28" s="39">
        <v>166</v>
      </c>
      <c r="K28" s="39">
        <v>158</v>
      </c>
      <c r="L28" s="39">
        <v>161</v>
      </c>
      <c r="M28" s="39">
        <v>183</v>
      </c>
      <c r="N28" s="39">
        <v>187</v>
      </c>
      <c r="O28" s="39">
        <v>181</v>
      </c>
      <c r="P28" s="40">
        <v>200</v>
      </c>
      <c r="Q28" s="34">
        <f t="shared" si="0"/>
        <v>193.41666666666666</v>
      </c>
      <c r="R28" s="25">
        <f t="shared" si="1"/>
        <v>6.8224172697397426E-3</v>
      </c>
      <c r="S28" s="7">
        <f t="shared" si="2"/>
        <v>0.80968953739249006</v>
      </c>
    </row>
    <row r="29" spans="1:19">
      <c r="A29" s="48">
        <v>28</v>
      </c>
      <c r="B29" s="58">
        <v>11</v>
      </c>
      <c r="C29" s="15">
        <v>2501</v>
      </c>
      <c r="D29" s="17">
        <v>2600</v>
      </c>
      <c r="E29" s="70">
        <v>242</v>
      </c>
      <c r="F29" s="39">
        <v>247</v>
      </c>
      <c r="G29" s="39">
        <v>236</v>
      </c>
      <c r="H29" s="39">
        <v>213</v>
      </c>
      <c r="I29" s="39">
        <v>209</v>
      </c>
      <c r="J29" s="39">
        <v>182</v>
      </c>
      <c r="K29" s="39">
        <v>165</v>
      </c>
      <c r="L29" s="39">
        <v>199</v>
      </c>
      <c r="M29" s="39">
        <v>188</v>
      </c>
      <c r="N29" s="39">
        <v>211</v>
      </c>
      <c r="O29" s="39">
        <v>179</v>
      </c>
      <c r="P29" s="40">
        <v>228</v>
      </c>
      <c r="Q29" s="34">
        <f t="shared" si="0"/>
        <v>208.25</v>
      </c>
      <c r="R29" s="25">
        <f t="shared" si="1"/>
        <v>7.3456358281256424E-3</v>
      </c>
      <c r="S29" s="7">
        <f t="shared" si="2"/>
        <v>0.8170351732206157</v>
      </c>
    </row>
    <row r="30" spans="1:19">
      <c r="A30" s="48">
        <v>29</v>
      </c>
      <c r="B30" s="58">
        <v>11</v>
      </c>
      <c r="C30" s="15">
        <v>2601</v>
      </c>
      <c r="D30" s="17">
        <v>2700</v>
      </c>
      <c r="E30" s="70">
        <v>225</v>
      </c>
      <c r="F30" s="39">
        <v>218</v>
      </c>
      <c r="G30" s="39">
        <v>214</v>
      </c>
      <c r="H30" s="39">
        <v>191</v>
      </c>
      <c r="I30" s="39">
        <v>176</v>
      </c>
      <c r="J30" s="39">
        <v>172</v>
      </c>
      <c r="K30" s="39">
        <v>165</v>
      </c>
      <c r="L30" s="39">
        <v>156</v>
      </c>
      <c r="M30" s="39">
        <v>164</v>
      </c>
      <c r="N30" s="39">
        <v>163</v>
      </c>
      <c r="O30" s="39">
        <v>206</v>
      </c>
      <c r="P30" s="40">
        <v>212</v>
      </c>
      <c r="Q30" s="34">
        <f t="shared" si="0"/>
        <v>188.5</v>
      </c>
      <c r="R30" s="25">
        <f t="shared" si="1"/>
        <v>6.64899089364554E-3</v>
      </c>
      <c r="S30" s="7">
        <f t="shared" si="2"/>
        <v>0.82368416411426126</v>
      </c>
    </row>
    <row r="31" spans="1:19">
      <c r="A31" s="48">
        <v>30</v>
      </c>
      <c r="B31" s="58">
        <v>11</v>
      </c>
      <c r="C31" s="15">
        <v>2701</v>
      </c>
      <c r="D31" s="17">
        <v>2800</v>
      </c>
      <c r="E31" s="70">
        <v>229</v>
      </c>
      <c r="F31" s="39">
        <v>193</v>
      </c>
      <c r="G31" s="39">
        <v>208</v>
      </c>
      <c r="H31" s="39">
        <v>204</v>
      </c>
      <c r="I31" s="39">
        <v>171</v>
      </c>
      <c r="J31" s="39">
        <v>189</v>
      </c>
      <c r="K31" s="39">
        <v>164</v>
      </c>
      <c r="L31" s="39">
        <v>189</v>
      </c>
      <c r="M31" s="39">
        <v>148</v>
      </c>
      <c r="N31" s="39">
        <v>162</v>
      </c>
      <c r="O31" s="39">
        <v>184</v>
      </c>
      <c r="P31" s="40">
        <v>198</v>
      </c>
      <c r="Q31" s="34">
        <f t="shared" si="0"/>
        <v>186.58333333333334</v>
      </c>
      <c r="R31" s="25">
        <f t="shared" si="1"/>
        <v>6.5813840012698341E-3</v>
      </c>
      <c r="S31" s="7">
        <f t="shared" si="2"/>
        <v>0.8302655481155311</v>
      </c>
    </row>
    <row r="32" spans="1:19">
      <c r="A32" s="48">
        <v>31</v>
      </c>
      <c r="B32" s="58">
        <v>11</v>
      </c>
      <c r="C32" s="15">
        <v>2801</v>
      </c>
      <c r="D32" s="17">
        <v>2900</v>
      </c>
      <c r="E32" s="70">
        <v>181</v>
      </c>
      <c r="F32" s="39">
        <v>201</v>
      </c>
      <c r="G32" s="39">
        <v>179</v>
      </c>
      <c r="H32" s="39">
        <v>168</v>
      </c>
      <c r="I32" s="39">
        <v>160</v>
      </c>
      <c r="J32" s="39">
        <v>166</v>
      </c>
      <c r="K32" s="39">
        <v>145</v>
      </c>
      <c r="L32" s="39">
        <v>146</v>
      </c>
      <c r="M32" s="39">
        <v>160</v>
      </c>
      <c r="N32" s="39">
        <v>147</v>
      </c>
      <c r="O32" s="39">
        <v>159</v>
      </c>
      <c r="P32" s="40">
        <v>201</v>
      </c>
      <c r="Q32" s="34">
        <f t="shared" si="0"/>
        <v>167.75</v>
      </c>
      <c r="R32" s="25">
        <f t="shared" si="1"/>
        <v>5.9170727979259378E-3</v>
      </c>
      <c r="S32" s="7">
        <f t="shared" si="2"/>
        <v>0.83618262091345708</v>
      </c>
    </row>
    <row r="33" spans="1:19">
      <c r="A33" s="48">
        <v>32</v>
      </c>
      <c r="B33" s="58">
        <v>11</v>
      </c>
      <c r="C33" s="15">
        <v>2901</v>
      </c>
      <c r="D33" s="17">
        <v>3000</v>
      </c>
      <c r="E33" s="70">
        <v>203</v>
      </c>
      <c r="F33" s="39">
        <v>179</v>
      </c>
      <c r="G33" s="39">
        <v>173</v>
      </c>
      <c r="H33" s="39">
        <v>188</v>
      </c>
      <c r="I33" s="39">
        <v>173</v>
      </c>
      <c r="J33" s="39">
        <v>157</v>
      </c>
      <c r="K33" s="39">
        <v>171</v>
      </c>
      <c r="L33" s="39">
        <v>144</v>
      </c>
      <c r="M33" s="39">
        <v>136</v>
      </c>
      <c r="N33" s="39">
        <v>156</v>
      </c>
      <c r="O33" s="39">
        <v>155</v>
      </c>
      <c r="P33" s="40">
        <v>207</v>
      </c>
      <c r="Q33" s="34">
        <f t="shared" si="0"/>
        <v>170.16666666666666</v>
      </c>
      <c r="R33" s="25">
        <f t="shared" si="1"/>
        <v>6.0023162709213936E-3</v>
      </c>
      <c r="S33" s="7">
        <f t="shared" si="2"/>
        <v>0.84218493718437848</v>
      </c>
    </row>
    <row r="34" spans="1:19">
      <c r="A34" s="48">
        <v>33</v>
      </c>
      <c r="B34" s="58">
        <v>11</v>
      </c>
      <c r="C34" s="15">
        <v>3001</v>
      </c>
      <c r="D34" s="17">
        <v>3100</v>
      </c>
      <c r="E34" s="70">
        <v>190</v>
      </c>
      <c r="F34" s="39">
        <v>184</v>
      </c>
      <c r="G34" s="39">
        <v>158</v>
      </c>
      <c r="H34" s="39">
        <v>141</v>
      </c>
      <c r="I34" s="39">
        <v>134</v>
      </c>
      <c r="J34" s="39">
        <v>130</v>
      </c>
      <c r="K34" s="39">
        <v>135</v>
      </c>
      <c r="L34" s="39">
        <v>131</v>
      </c>
      <c r="M34" s="39">
        <v>140</v>
      </c>
      <c r="N34" s="39">
        <v>122</v>
      </c>
      <c r="O34" s="39">
        <v>130</v>
      </c>
      <c r="P34" s="40">
        <v>196</v>
      </c>
      <c r="Q34" s="34">
        <f t="shared" si="0"/>
        <v>149.25</v>
      </c>
      <c r="R34" s="25">
        <f t="shared" si="1"/>
        <v>5.2645193149952084E-3</v>
      </c>
      <c r="S34" s="7">
        <f t="shared" si="2"/>
        <v>0.84744945649937364</v>
      </c>
    </row>
    <row r="35" spans="1:19">
      <c r="A35" s="48">
        <v>34</v>
      </c>
      <c r="B35" s="58">
        <v>11</v>
      </c>
      <c r="C35" s="15">
        <v>3101</v>
      </c>
      <c r="D35" s="17">
        <v>3200</v>
      </c>
      <c r="E35" s="70">
        <v>194</v>
      </c>
      <c r="F35" s="39">
        <v>176</v>
      </c>
      <c r="G35" s="39">
        <v>177</v>
      </c>
      <c r="H35" s="39">
        <v>167</v>
      </c>
      <c r="I35" s="39">
        <v>183</v>
      </c>
      <c r="J35" s="39">
        <v>142</v>
      </c>
      <c r="K35" s="39">
        <v>137</v>
      </c>
      <c r="L35" s="39">
        <v>158</v>
      </c>
      <c r="M35" s="39">
        <v>157</v>
      </c>
      <c r="N35" s="39">
        <v>160</v>
      </c>
      <c r="O35" s="39">
        <v>147</v>
      </c>
      <c r="P35" s="40">
        <v>179</v>
      </c>
      <c r="Q35" s="34">
        <f t="shared" si="0"/>
        <v>164.75</v>
      </c>
      <c r="R35" s="25">
        <f t="shared" si="1"/>
        <v>5.811253314207441E-3</v>
      </c>
      <c r="S35" s="7">
        <f t="shared" si="2"/>
        <v>0.85326070981358104</v>
      </c>
    </row>
    <row r="36" spans="1:19">
      <c r="A36" s="48">
        <v>35</v>
      </c>
      <c r="B36" s="58">
        <v>11</v>
      </c>
      <c r="C36" s="15">
        <v>3201</v>
      </c>
      <c r="D36" s="17">
        <v>3300</v>
      </c>
      <c r="E36" s="70">
        <v>164</v>
      </c>
      <c r="F36" s="39">
        <v>146</v>
      </c>
      <c r="G36" s="39">
        <v>162</v>
      </c>
      <c r="H36" s="39">
        <v>155</v>
      </c>
      <c r="I36" s="39">
        <v>120</v>
      </c>
      <c r="J36" s="39">
        <v>121</v>
      </c>
      <c r="K36" s="39">
        <v>100</v>
      </c>
      <c r="L36" s="39">
        <v>123</v>
      </c>
      <c r="M36" s="39">
        <v>122</v>
      </c>
      <c r="N36" s="39">
        <v>118</v>
      </c>
      <c r="O36" s="39">
        <v>123</v>
      </c>
      <c r="P36" s="40">
        <v>147</v>
      </c>
      <c r="Q36" s="34">
        <f t="shared" si="0"/>
        <v>133.41666666666666</v>
      </c>
      <c r="R36" s="25">
        <f t="shared" si="1"/>
        <v>4.7060275953698088E-3</v>
      </c>
      <c r="S36" s="7">
        <f t="shared" si="2"/>
        <v>0.8579667374089508</v>
      </c>
    </row>
    <row r="37" spans="1:19">
      <c r="A37" s="48">
        <v>36</v>
      </c>
      <c r="B37" s="58">
        <v>11</v>
      </c>
      <c r="C37" s="15">
        <v>3301</v>
      </c>
      <c r="D37" s="17">
        <v>3400</v>
      </c>
      <c r="E37" s="70">
        <v>163</v>
      </c>
      <c r="F37" s="39">
        <v>161</v>
      </c>
      <c r="G37" s="39">
        <v>153</v>
      </c>
      <c r="H37" s="39">
        <v>150</v>
      </c>
      <c r="I37" s="39">
        <v>140</v>
      </c>
      <c r="J37" s="39">
        <v>122</v>
      </c>
      <c r="K37" s="39">
        <v>105</v>
      </c>
      <c r="L37" s="39">
        <v>109</v>
      </c>
      <c r="M37" s="39">
        <v>130</v>
      </c>
      <c r="N37" s="39">
        <v>127</v>
      </c>
      <c r="O37" s="39">
        <v>124</v>
      </c>
      <c r="P37" s="40">
        <v>166</v>
      </c>
      <c r="Q37" s="34">
        <f t="shared" si="0"/>
        <v>137.5</v>
      </c>
      <c r="R37" s="25">
        <f t="shared" si="1"/>
        <v>4.8500596704310964E-3</v>
      </c>
      <c r="S37" s="7">
        <f t="shared" si="2"/>
        <v>0.86281679707938186</v>
      </c>
    </row>
    <row r="38" spans="1:19">
      <c r="A38" s="48">
        <v>37</v>
      </c>
      <c r="B38" s="58">
        <v>11</v>
      </c>
      <c r="C38" s="15">
        <v>3401</v>
      </c>
      <c r="D38" s="17">
        <v>3500</v>
      </c>
      <c r="E38" s="70">
        <v>145</v>
      </c>
      <c r="F38" s="39">
        <v>141</v>
      </c>
      <c r="G38" s="39">
        <v>122</v>
      </c>
      <c r="H38" s="39">
        <v>111</v>
      </c>
      <c r="I38" s="39">
        <v>150</v>
      </c>
      <c r="J38" s="39">
        <v>110</v>
      </c>
      <c r="K38" s="39">
        <v>103</v>
      </c>
      <c r="L38" s="39">
        <v>92</v>
      </c>
      <c r="M38" s="39">
        <v>112</v>
      </c>
      <c r="N38" s="39">
        <v>81</v>
      </c>
      <c r="O38" s="39">
        <v>120</v>
      </c>
      <c r="P38" s="40">
        <v>134</v>
      </c>
      <c r="Q38" s="34">
        <f t="shared" si="0"/>
        <v>118.41666666666667</v>
      </c>
      <c r="R38" s="25">
        <f>Q38/$Q$40</f>
        <v>4.176930176777326E-3</v>
      </c>
      <c r="S38" s="7">
        <f t="shared" si="2"/>
        <v>0.8669937272561592</v>
      </c>
    </row>
    <row r="39" spans="1:19">
      <c r="A39" s="48">
        <v>38</v>
      </c>
      <c r="B39" s="58">
        <v>11</v>
      </c>
      <c r="C39" s="15"/>
      <c r="D39" s="71" t="s">
        <v>3</v>
      </c>
      <c r="E39" s="70">
        <v>4511</v>
      </c>
      <c r="F39" s="39">
        <v>4339</v>
      </c>
      <c r="G39" s="39">
        <v>4183</v>
      </c>
      <c r="H39" s="39">
        <v>3695</v>
      </c>
      <c r="I39" s="39">
        <v>3537</v>
      </c>
      <c r="J39" s="39">
        <v>3340</v>
      </c>
      <c r="K39" s="39">
        <v>3159</v>
      </c>
      <c r="L39" s="39">
        <v>3534</v>
      </c>
      <c r="M39" s="39">
        <v>3736</v>
      </c>
      <c r="N39" s="39">
        <v>3526</v>
      </c>
      <c r="O39" s="39">
        <v>3414</v>
      </c>
      <c r="P39" s="40">
        <v>4275</v>
      </c>
      <c r="Q39" s="8">
        <f t="shared" si="0"/>
        <v>3770.75</v>
      </c>
      <c r="R39" s="29">
        <f t="shared" si="1"/>
        <v>0.13300627274384041</v>
      </c>
      <c r="S39" s="30">
        <f t="shared" si="2"/>
        <v>0.99999999999999956</v>
      </c>
    </row>
    <row r="40" spans="1:19">
      <c r="A40" s="48">
        <v>39</v>
      </c>
      <c r="B40" s="72"/>
      <c r="C40" s="73" t="s">
        <v>1</v>
      </c>
      <c r="D40" s="73"/>
      <c r="E40" s="74">
        <f t="shared" ref="E40:P40" si="3">SUM(E4:E39)</f>
        <v>28368</v>
      </c>
      <c r="F40" s="74">
        <f t="shared" si="3"/>
        <v>28595</v>
      </c>
      <c r="G40" s="74">
        <f t="shared" si="3"/>
        <v>28499</v>
      </c>
      <c r="H40" s="74">
        <f t="shared" si="3"/>
        <v>28534</v>
      </c>
      <c r="I40" s="74">
        <f t="shared" si="3"/>
        <v>28382</v>
      </c>
      <c r="J40" s="74">
        <f t="shared" si="3"/>
        <v>28458</v>
      </c>
      <c r="K40" s="74">
        <f t="shared" si="3"/>
        <v>28279</v>
      </c>
      <c r="L40" s="74">
        <f t="shared" si="3"/>
        <v>28327</v>
      </c>
      <c r="M40" s="74">
        <f t="shared" si="3"/>
        <v>28208</v>
      </c>
      <c r="N40" s="74">
        <f t="shared" si="3"/>
        <v>28205</v>
      </c>
      <c r="O40" s="74">
        <f t="shared" si="3"/>
        <v>28206</v>
      </c>
      <c r="P40" s="75">
        <f t="shared" si="3"/>
        <v>28141</v>
      </c>
      <c r="Q40" s="8">
        <f>SUM(E40:P40)/12</f>
        <v>28350.166666666668</v>
      </c>
      <c r="R40" s="27"/>
      <c r="S40" s="10"/>
    </row>
    <row r="41" spans="1:19">
      <c r="A41" s="48">
        <v>40</v>
      </c>
    </row>
  </sheetData>
  <mergeCells count="3">
    <mergeCell ref="C2:D2"/>
    <mergeCell ref="E2:P2"/>
    <mergeCell ref="Q2:S2"/>
  </mergeCells>
  <conditionalFormatting sqref="E4:P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1" right="0.25" top="1" bottom="0.5" header="0.5" footer="0.5"/>
  <pageSetup scale="57" orientation="portrait" r:id="rId1"/>
  <headerFooter scaleWithDoc="0">
    <oddFooter>&amp;LTestimony of Christopher T. Mickelson
Dockets UE-120436 et al.&amp;RExhibit No. ___ (CTM-4)
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zoomScale="90" zoomScaleNormal="90" workbookViewId="0">
      <pane xSplit="4" ySplit="3" topLeftCell="E4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RowHeight="15"/>
  <cols>
    <col min="1" max="1" width="4.7109375" style="33" bestFit="1" customWidth="1"/>
    <col min="2" max="2" width="4.42578125" style="1" bestFit="1" customWidth="1"/>
    <col min="3" max="4" width="6.7109375" bestFit="1" customWidth="1"/>
    <col min="5" max="6" width="7.28515625" bestFit="1" customWidth="1"/>
    <col min="7" max="7" width="7.5703125" bestFit="1" customWidth="1"/>
    <col min="8" max="8" width="7.28515625" bestFit="1" customWidth="1"/>
    <col min="9" max="9" width="7.7109375" bestFit="1" customWidth="1"/>
    <col min="10" max="16" width="7.28515625" bestFit="1" customWidth="1"/>
    <col min="17" max="17" width="10" bestFit="1" customWidth="1"/>
    <col min="18" max="18" width="7.42578125" bestFit="1" customWidth="1"/>
    <col min="19" max="19" width="8.5703125" bestFit="1" customWidth="1"/>
  </cols>
  <sheetData>
    <row r="1" spans="1:20" s="48" customFormat="1" ht="30">
      <c r="A1" s="23" t="s">
        <v>32</v>
      </c>
      <c r="B1" s="22" t="s">
        <v>33</v>
      </c>
      <c r="C1" s="48" t="s">
        <v>34</v>
      </c>
      <c r="D1" s="48" t="s">
        <v>36</v>
      </c>
      <c r="E1" s="48" t="s">
        <v>35</v>
      </c>
      <c r="F1" s="22" t="s">
        <v>40</v>
      </c>
      <c r="G1" s="48" t="s">
        <v>41</v>
      </c>
      <c r="H1" s="48" t="s">
        <v>42</v>
      </c>
      <c r="I1" s="48" t="s">
        <v>43</v>
      </c>
      <c r="J1" s="22" t="s">
        <v>44</v>
      </c>
      <c r="K1" s="48" t="s">
        <v>45</v>
      </c>
      <c r="L1" s="48" t="s">
        <v>46</v>
      </c>
      <c r="M1" s="48" t="s">
        <v>47</v>
      </c>
      <c r="N1" s="22" t="s">
        <v>48</v>
      </c>
      <c r="O1" s="48" t="s">
        <v>49</v>
      </c>
      <c r="P1" s="48" t="s">
        <v>50</v>
      </c>
      <c r="Q1" s="48" t="s">
        <v>55</v>
      </c>
      <c r="R1" s="48" t="s">
        <v>51</v>
      </c>
      <c r="S1" s="22" t="s">
        <v>52</v>
      </c>
    </row>
    <row r="2" spans="1:20" s="48" customFormat="1">
      <c r="A2" s="48">
        <v>1</v>
      </c>
      <c r="B2" s="52"/>
      <c r="C2" s="107" t="s">
        <v>0</v>
      </c>
      <c r="D2" s="107"/>
      <c r="E2" s="107" t="s">
        <v>39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 t="s">
        <v>60</v>
      </c>
      <c r="R2" s="109"/>
      <c r="S2" s="110"/>
    </row>
    <row r="3" spans="1:20" s="48" customFormat="1">
      <c r="A3" s="48">
        <v>2</v>
      </c>
      <c r="B3" s="53" t="s">
        <v>5</v>
      </c>
      <c r="C3" s="49" t="s">
        <v>37</v>
      </c>
      <c r="D3" s="47" t="s">
        <v>38</v>
      </c>
      <c r="E3" s="54">
        <v>40544</v>
      </c>
      <c r="F3" s="54">
        <v>40575</v>
      </c>
      <c r="G3" s="54">
        <v>40603</v>
      </c>
      <c r="H3" s="54">
        <v>40634</v>
      </c>
      <c r="I3" s="55">
        <v>40664</v>
      </c>
      <c r="J3" s="55">
        <v>40695</v>
      </c>
      <c r="K3" s="55">
        <v>40725</v>
      </c>
      <c r="L3" s="55">
        <v>40756</v>
      </c>
      <c r="M3" s="55">
        <v>40787</v>
      </c>
      <c r="N3" s="55">
        <v>40817</v>
      </c>
      <c r="O3" s="54">
        <v>40848</v>
      </c>
      <c r="P3" s="54">
        <v>40878</v>
      </c>
      <c r="Q3" s="76" t="s">
        <v>62</v>
      </c>
      <c r="R3" s="77" t="s">
        <v>4</v>
      </c>
      <c r="S3" s="78" t="s">
        <v>61</v>
      </c>
      <c r="T3" s="51"/>
    </row>
    <row r="4" spans="1:20">
      <c r="A4" s="48">
        <v>3</v>
      </c>
      <c r="B4" s="58">
        <v>21</v>
      </c>
      <c r="C4" s="15">
        <v>0</v>
      </c>
      <c r="D4" s="17">
        <v>2500</v>
      </c>
      <c r="E4" s="39">
        <v>25</v>
      </c>
      <c r="F4" s="39">
        <v>21</v>
      </c>
      <c r="G4" s="39">
        <v>28</v>
      </c>
      <c r="H4" s="39">
        <v>22</v>
      </c>
      <c r="I4" s="39">
        <v>29</v>
      </c>
      <c r="J4" s="39">
        <v>46</v>
      </c>
      <c r="K4" s="39">
        <v>64</v>
      </c>
      <c r="L4" s="39">
        <v>51</v>
      </c>
      <c r="M4" s="39">
        <v>45</v>
      </c>
      <c r="N4" s="39">
        <v>17</v>
      </c>
      <c r="O4" s="39">
        <v>9</v>
      </c>
      <c r="P4" s="39">
        <v>6</v>
      </c>
      <c r="Q4" s="24">
        <f>SUM(E4:P4)/12</f>
        <v>30.25</v>
      </c>
      <c r="R4" s="25">
        <f>Q4/$Q$19</f>
        <v>1.240050558535169E-2</v>
      </c>
      <c r="S4" s="7">
        <f>R4</f>
        <v>1.240050558535169E-2</v>
      </c>
    </row>
    <row r="5" spans="1:20">
      <c r="A5" s="48">
        <v>4</v>
      </c>
      <c r="B5" s="58">
        <v>21</v>
      </c>
      <c r="C5" s="15">
        <v>2501</v>
      </c>
      <c r="D5" s="17">
        <v>5000</v>
      </c>
      <c r="E5" s="39">
        <v>21</v>
      </c>
      <c r="F5" s="39">
        <v>12</v>
      </c>
      <c r="G5" s="39">
        <v>16</v>
      </c>
      <c r="H5" s="39">
        <v>18</v>
      </c>
      <c r="I5" s="39">
        <v>11</v>
      </c>
      <c r="J5" s="39">
        <v>30</v>
      </c>
      <c r="K5" s="39">
        <v>58</v>
      </c>
      <c r="L5" s="39">
        <v>50</v>
      </c>
      <c r="M5" s="39">
        <v>34</v>
      </c>
      <c r="N5" s="39">
        <v>26</v>
      </c>
      <c r="O5" s="39">
        <v>16</v>
      </c>
      <c r="P5" s="39">
        <v>11</v>
      </c>
      <c r="Q5" s="24">
        <f t="shared" ref="Q5:Q18" si="0">SUM(E5:P5)/12</f>
        <v>25.25</v>
      </c>
      <c r="R5" s="25">
        <f t="shared" ref="R5:R18" si="1">Q5/$Q$19</f>
        <v>1.0350835240665461E-2</v>
      </c>
      <c r="S5" s="7">
        <f t="shared" ref="S5:S18" si="2">R5+S4</f>
        <v>2.2751340826017152E-2</v>
      </c>
    </row>
    <row r="6" spans="1:20">
      <c r="A6" s="48">
        <v>5</v>
      </c>
      <c r="B6" s="58">
        <v>21</v>
      </c>
      <c r="C6" s="15">
        <v>5001</v>
      </c>
      <c r="D6" s="17">
        <v>7500</v>
      </c>
      <c r="E6" s="39">
        <v>24</v>
      </c>
      <c r="F6" s="39">
        <v>35</v>
      </c>
      <c r="G6" s="39">
        <v>35</v>
      </c>
      <c r="H6" s="39">
        <v>38</v>
      </c>
      <c r="I6" s="39">
        <v>49</v>
      </c>
      <c r="J6" s="39">
        <v>71</v>
      </c>
      <c r="K6" s="39">
        <v>96</v>
      </c>
      <c r="L6" s="39">
        <v>92</v>
      </c>
      <c r="M6" s="39">
        <v>72</v>
      </c>
      <c r="N6" s="39">
        <v>76</v>
      </c>
      <c r="O6" s="39">
        <v>53</v>
      </c>
      <c r="P6" s="39">
        <v>33</v>
      </c>
      <c r="Q6" s="24">
        <f t="shared" si="0"/>
        <v>56.166666666666664</v>
      </c>
      <c r="R6" s="25">
        <f t="shared" si="1"/>
        <v>2.3024630205308646E-2</v>
      </c>
      <c r="S6" s="7">
        <f t="shared" si="2"/>
        <v>4.5775971031325802E-2</v>
      </c>
    </row>
    <row r="7" spans="1:20">
      <c r="A7" s="48">
        <v>6</v>
      </c>
      <c r="B7" s="58">
        <v>21</v>
      </c>
      <c r="C7" s="15">
        <v>7501</v>
      </c>
      <c r="D7" s="17">
        <v>10000</v>
      </c>
      <c r="E7" s="39">
        <v>85</v>
      </c>
      <c r="F7" s="39">
        <v>88</v>
      </c>
      <c r="G7" s="39">
        <v>98</v>
      </c>
      <c r="H7" s="39">
        <v>121</v>
      </c>
      <c r="I7" s="39">
        <v>126</v>
      </c>
      <c r="J7" s="39">
        <v>128</v>
      </c>
      <c r="K7" s="39">
        <v>152</v>
      </c>
      <c r="L7" s="39">
        <v>122</v>
      </c>
      <c r="M7" s="39">
        <v>104</v>
      </c>
      <c r="N7" s="39">
        <v>90</v>
      </c>
      <c r="O7" s="39">
        <v>118</v>
      </c>
      <c r="P7" s="39">
        <v>66</v>
      </c>
      <c r="Q7" s="24">
        <f t="shared" si="0"/>
        <v>108.16666666666667</v>
      </c>
      <c r="R7" s="25">
        <f t="shared" si="1"/>
        <v>4.4341201790045442E-2</v>
      </c>
      <c r="S7" s="7">
        <f t="shared" si="2"/>
        <v>9.0117172821371244E-2</v>
      </c>
    </row>
    <row r="8" spans="1:20">
      <c r="A8" s="48">
        <v>7</v>
      </c>
      <c r="B8" s="58">
        <v>21</v>
      </c>
      <c r="C8" s="15">
        <v>10001</v>
      </c>
      <c r="D8" s="17">
        <v>12500</v>
      </c>
      <c r="E8" s="39">
        <v>173</v>
      </c>
      <c r="F8" s="39">
        <v>193</v>
      </c>
      <c r="G8" s="39">
        <v>225</v>
      </c>
      <c r="H8" s="39">
        <v>256</v>
      </c>
      <c r="I8" s="39">
        <v>233</v>
      </c>
      <c r="J8" s="39">
        <v>206</v>
      </c>
      <c r="K8" s="39">
        <v>178</v>
      </c>
      <c r="L8" s="39">
        <v>183</v>
      </c>
      <c r="M8" s="39">
        <v>153</v>
      </c>
      <c r="N8" s="39">
        <v>164</v>
      </c>
      <c r="O8" s="39">
        <v>213</v>
      </c>
      <c r="P8" s="39">
        <v>162</v>
      </c>
      <c r="Q8" s="24">
        <f t="shared" si="0"/>
        <v>194.91666666666666</v>
      </c>
      <c r="R8" s="25">
        <f t="shared" si="1"/>
        <v>7.9902982270351516E-2</v>
      </c>
      <c r="S8" s="7">
        <f t="shared" si="2"/>
        <v>0.17002015509172275</v>
      </c>
    </row>
    <row r="9" spans="1:20">
      <c r="A9" s="48">
        <v>8</v>
      </c>
      <c r="B9" s="58">
        <v>21</v>
      </c>
      <c r="C9" s="15">
        <v>12501</v>
      </c>
      <c r="D9" s="17">
        <v>15000</v>
      </c>
      <c r="E9" s="39">
        <v>203</v>
      </c>
      <c r="F9" s="39">
        <v>233</v>
      </c>
      <c r="G9" s="39">
        <v>235</v>
      </c>
      <c r="H9" s="39">
        <v>240</v>
      </c>
      <c r="I9" s="39">
        <v>228</v>
      </c>
      <c r="J9" s="39">
        <v>216</v>
      </c>
      <c r="K9" s="39">
        <v>211</v>
      </c>
      <c r="L9" s="39">
        <v>188</v>
      </c>
      <c r="M9" s="39">
        <v>173</v>
      </c>
      <c r="N9" s="39">
        <v>210</v>
      </c>
      <c r="O9" s="39">
        <v>256</v>
      </c>
      <c r="P9" s="39">
        <v>226</v>
      </c>
      <c r="Q9" s="24">
        <f t="shared" si="0"/>
        <v>218.25</v>
      </c>
      <c r="R9" s="25">
        <f t="shared" si="1"/>
        <v>8.9468110545553925E-2</v>
      </c>
      <c r="S9" s="7">
        <f t="shared" si="2"/>
        <v>0.25948826563727667</v>
      </c>
    </row>
    <row r="10" spans="1:20">
      <c r="A10" s="48">
        <v>9</v>
      </c>
      <c r="B10" s="58">
        <v>21</v>
      </c>
      <c r="C10" s="15">
        <v>15001</v>
      </c>
      <c r="D10" s="17">
        <v>17500</v>
      </c>
      <c r="E10" s="39">
        <v>227</v>
      </c>
      <c r="F10" s="39">
        <v>223</v>
      </c>
      <c r="G10" s="39">
        <v>219</v>
      </c>
      <c r="H10" s="39">
        <v>228</v>
      </c>
      <c r="I10" s="39">
        <v>222</v>
      </c>
      <c r="J10" s="39">
        <v>198</v>
      </c>
      <c r="K10" s="39">
        <v>207</v>
      </c>
      <c r="L10" s="39">
        <v>196</v>
      </c>
      <c r="M10" s="39">
        <v>202</v>
      </c>
      <c r="N10" s="39">
        <v>225</v>
      </c>
      <c r="O10" s="39">
        <v>224</v>
      </c>
      <c r="P10" s="39">
        <v>218</v>
      </c>
      <c r="Q10" s="24">
        <f t="shared" si="0"/>
        <v>215.75</v>
      </c>
      <c r="R10" s="25">
        <f t="shared" si="1"/>
        <v>8.8443275373210811E-2</v>
      </c>
      <c r="S10" s="7">
        <f t="shared" si="2"/>
        <v>0.34793154101048751</v>
      </c>
    </row>
    <row r="11" spans="1:20">
      <c r="A11" s="48">
        <v>10</v>
      </c>
      <c r="B11" s="58">
        <v>21</v>
      </c>
      <c r="C11" s="15">
        <v>17501</v>
      </c>
      <c r="D11" s="17">
        <v>20000</v>
      </c>
      <c r="E11" s="39">
        <v>209</v>
      </c>
      <c r="F11" s="39">
        <v>189</v>
      </c>
      <c r="G11" s="39">
        <v>198</v>
      </c>
      <c r="H11" s="39">
        <v>184</v>
      </c>
      <c r="I11" s="39">
        <v>184</v>
      </c>
      <c r="J11" s="39">
        <v>184</v>
      </c>
      <c r="K11" s="39">
        <v>170</v>
      </c>
      <c r="L11" s="39">
        <v>178</v>
      </c>
      <c r="M11" s="39">
        <v>190</v>
      </c>
      <c r="N11" s="39">
        <v>163</v>
      </c>
      <c r="O11" s="39">
        <v>176</v>
      </c>
      <c r="P11" s="39">
        <v>187</v>
      </c>
      <c r="Q11" s="24">
        <f t="shared" si="0"/>
        <v>184.33333333333334</v>
      </c>
      <c r="R11" s="25">
        <f t="shared" si="1"/>
        <v>7.5564513374099002E-2</v>
      </c>
      <c r="S11" s="7">
        <f t="shared" si="2"/>
        <v>0.42349605438458648</v>
      </c>
    </row>
    <row r="12" spans="1:20">
      <c r="A12" s="48">
        <v>11</v>
      </c>
      <c r="B12" s="58">
        <v>21</v>
      </c>
      <c r="C12" s="15">
        <v>20001</v>
      </c>
      <c r="D12" s="17">
        <v>22500</v>
      </c>
      <c r="E12" s="39">
        <v>141</v>
      </c>
      <c r="F12" s="39">
        <v>170</v>
      </c>
      <c r="G12" s="39">
        <v>143</v>
      </c>
      <c r="H12" s="39">
        <v>151</v>
      </c>
      <c r="I12" s="39">
        <v>131</v>
      </c>
      <c r="J12" s="39">
        <v>138</v>
      </c>
      <c r="K12" s="39">
        <v>157</v>
      </c>
      <c r="L12" s="39">
        <v>165</v>
      </c>
      <c r="M12" s="39">
        <v>147</v>
      </c>
      <c r="N12" s="39">
        <v>139</v>
      </c>
      <c r="O12" s="39">
        <v>134</v>
      </c>
      <c r="P12" s="39">
        <v>166</v>
      </c>
      <c r="Q12" s="24">
        <f t="shared" si="0"/>
        <v>148.5</v>
      </c>
      <c r="R12" s="25">
        <f t="shared" si="1"/>
        <v>6.0875209237181024E-2</v>
      </c>
      <c r="S12" s="7">
        <f t="shared" si="2"/>
        <v>0.48437126362176752</v>
      </c>
    </row>
    <row r="13" spans="1:20">
      <c r="A13" s="48">
        <v>12</v>
      </c>
      <c r="B13" s="58">
        <v>21</v>
      </c>
      <c r="C13" s="15">
        <v>22501</v>
      </c>
      <c r="D13" s="17">
        <v>25000</v>
      </c>
      <c r="E13" s="39">
        <v>161</v>
      </c>
      <c r="F13" s="39">
        <v>127</v>
      </c>
      <c r="G13" s="39">
        <v>130</v>
      </c>
      <c r="H13" s="39">
        <v>95</v>
      </c>
      <c r="I13" s="39">
        <v>103</v>
      </c>
      <c r="J13" s="39">
        <v>117</v>
      </c>
      <c r="K13" s="39">
        <v>114</v>
      </c>
      <c r="L13" s="39">
        <v>122</v>
      </c>
      <c r="M13" s="39">
        <v>129</v>
      </c>
      <c r="N13" s="39">
        <v>122</v>
      </c>
      <c r="O13" s="39">
        <v>115</v>
      </c>
      <c r="P13" s="39">
        <v>125</v>
      </c>
      <c r="Q13" s="24">
        <f t="shared" si="0"/>
        <v>121.66666666666667</v>
      </c>
      <c r="R13" s="25">
        <f t="shared" si="1"/>
        <v>4.9875311720698257E-2</v>
      </c>
      <c r="S13" s="7">
        <f t="shared" si="2"/>
        <v>0.53424657534246578</v>
      </c>
    </row>
    <row r="14" spans="1:20">
      <c r="A14" s="48">
        <v>13</v>
      </c>
      <c r="B14" s="58">
        <v>21</v>
      </c>
      <c r="C14" s="15">
        <v>25001</v>
      </c>
      <c r="D14" s="17">
        <v>27500</v>
      </c>
      <c r="E14" s="39">
        <v>104</v>
      </c>
      <c r="F14" s="39">
        <v>103</v>
      </c>
      <c r="G14" s="39">
        <v>93</v>
      </c>
      <c r="H14" s="39">
        <v>112</v>
      </c>
      <c r="I14" s="39">
        <v>107</v>
      </c>
      <c r="J14" s="39">
        <v>103</v>
      </c>
      <c r="K14" s="39">
        <v>98</v>
      </c>
      <c r="L14" s="39">
        <v>92</v>
      </c>
      <c r="M14" s="39">
        <v>114</v>
      </c>
      <c r="N14" s="39">
        <v>102</v>
      </c>
      <c r="O14" s="39">
        <v>100</v>
      </c>
      <c r="P14" s="39">
        <v>113</v>
      </c>
      <c r="Q14" s="24">
        <f t="shared" si="0"/>
        <v>103.41666666666667</v>
      </c>
      <c r="R14" s="25">
        <f t="shared" si="1"/>
        <v>4.2394014962593519E-2</v>
      </c>
      <c r="S14" s="7">
        <f t="shared" si="2"/>
        <v>0.57664059030505932</v>
      </c>
    </row>
    <row r="15" spans="1:20">
      <c r="A15" s="48">
        <v>14</v>
      </c>
      <c r="B15" s="58">
        <v>21</v>
      </c>
      <c r="C15" s="15">
        <v>27501</v>
      </c>
      <c r="D15" s="17">
        <v>30000</v>
      </c>
      <c r="E15" s="39">
        <v>91</v>
      </c>
      <c r="F15" s="39">
        <v>87</v>
      </c>
      <c r="G15" s="39">
        <v>79</v>
      </c>
      <c r="H15" s="39">
        <v>63</v>
      </c>
      <c r="I15" s="39">
        <v>76</v>
      </c>
      <c r="J15" s="39">
        <v>93</v>
      </c>
      <c r="K15" s="39">
        <v>78</v>
      </c>
      <c r="L15" s="39">
        <v>89</v>
      </c>
      <c r="M15" s="39">
        <v>93</v>
      </c>
      <c r="N15" s="39">
        <v>92</v>
      </c>
      <c r="O15" s="39">
        <v>67</v>
      </c>
      <c r="P15" s="39">
        <v>92</v>
      </c>
      <c r="Q15" s="24">
        <f t="shared" si="0"/>
        <v>83.333333333333329</v>
      </c>
      <c r="R15" s="25">
        <f t="shared" si="1"/>
        <v>3.4161172411437159E-2</v>
      </c>
      <c r="S15" s="7">
        <f t="shared" si="2"/>
        <v>0.61080176271649644</v>
      </c>
    </row>
    <row r="16" spans="1:20">
      <c r="A16" s="48">
        <v>15</v>
      </c>
      <c r="B16" s="58">
        <v>21</v>
      </c>
      <c r="C16" s="15">
        <v>30001</v>
      </c>
      <c r="D16" s="17">
        <v>32500</v>
      </c>
      <c r="E16" s="39">
        <v>82</v>
      </c>
      <c r="F16" s="39">
        <v>81</v>
      </c>
      <c r="G16" s="39">
        <v>79</v>
      </c>
      <c r="H16" s="39">
        <v>84</v>
      </c>
      <c r="I16" s="39">
        <v>86</v>
      </c>
      <c r="J16" s="39">
        <v>70</v>
      </c>
      <c r="K16" s="39">
        <v>73</v>
      </c>
      <c r="L16" s="39">
        <v>68</v>
      </c>
      <c r="M16" s="39">
        <v>75</v>
      </c>
      <c r="N16" s="39">
        <v>84</v>
      </c>
      <c r="O16" s="39">
        <v>83</v>
      </c>
      <c r="P16" s="39">
        <v>84</v>
      </c>
      <c r="Q16" s="24">
        <f t="shared" si="0"/>
        <v>79.083333333333329</v>
      </c>
      <c r="R16" s="25">
        <f t="shared" si="1"/>
        <v>3.2418952618453865E-2</v>
      </c>
      <c r="S16" s="7">
        <f t="shared" si="2"/>
        <v>0.64322071533495029</v>
      </c>
    </row>
    <row r="17" spans="1:19">
      <c r="A17" s="48">
        <v>16</v>
      </c>
      <c r="B17" s="58">
        <v>21</v>
      </c>
      <c r="C17" s="15">
        <v>32501</v>
      </c>
      <c r="D17" s="17">
        <v>35000</v>
      </c>
      <c r="E17" s="39">
        <v>62</v>
      </c>
      <c r="F17" s="39">
        <v>77</v>
      </c>
      <c r="G17" s="39">
        <v>63</v>
      </c>
      <c r="H17" s="39">
        <v>71</v>
      </c>
      <c r="I17" s="39">
        <v>71</v>
      </c>
      <c r="J17" s="39">
        <v>69</v>
      </c>
      <c r="K17" s="39">
        <v>62</v>
      </c>
      <c r="L17" s="39">
        <v>62</v>
      </c>
      <c r="M17" s="39">
        <v>62</v>
      </c>
      <c r="N17" s="39">
        <v>59</v>
      </c>
      <c r="O17" s="39">
        <v>71</v>
      </c>
      <c r="P17" s="39">
        <v>63</v>
      </c>
      <c r="Q17" s="24">
        <f t="shared" si="0"/>
        <v>66</v>
      </c>
      <c r="R17" s="25">
        <f t="shared" si="1"/>
        <v>2.7055648549858233E-2</v>
      </c>
      <c r="S17" s="7">
        <f t="shared" si="2"/>
        <v>0.67027636388480849</v>
      </c>
    </row>
    <row r="18" spans="1:19">
      <c r="A18" s="48">
        <v>17</v>
      </c>
      <c r="B18" s="58">
        <v>21</v>
      </c>
      <c r="C18" s="15"/>
      <c r="D18" s="71" t="s">
        <v>3</v>
      </c>
      <c r="E18" s="39">
        <v>845</v>
      </c>
      <c r="F18" s="39">
        <v>843</v>
      </c>
      <c r="G18" s="39">
        <v>809</v>
      </c>
      <c r="H18" s="39">
        <v>757</v>
      </c>
      <c r="I18" s="39">
        <v>771</v>
      </c>
      <c r="J18" s="39">
        <v>784</v>
      </c>
      <c r="K18" s="39">
        <v>721</v>
      </c>
      <c r="L18" s="39">
        <v>786</v>
      </c>
      <c r="M18" s="39">
        <v>827</v>
      </c>
      <c r="N18" s="39">
        <v>860</v>
      </c>
      <c r="O18" s="39">
        <v>787</v>
      </c>
      <c r="P18" s="39">
        <v>862</v>
      </c>
      <c r="Q18" s="26">
        <f t="shared" si="0"/>
        <v>804.33333333333337</v>
      </c>
      <c r="R18" s="29">
        <f t="shared" si="1"/>
        <v>0.32972363611519151</v>
      </c>
      <c r="S18" s="30">
        <f t="shared" si="2"/>
        <v>1</v>
      </c>
    </row>
    <row r="19" spans="1:19">
      <c r="A19" s="48">
        <v>18</v>
      </c>
      <c r="B19" s="72"/>
      <c r="C19" s="73" t="s">
        <v>1</v>
      </c>
      <c r="D19" s="73"/>
      <c r="E19" s="74">
        <f t="shared" ref="E19:P19" si="3">SUM(E4:E18)</f>
        <v>2453</v>
      </c>
      <c r="F19" s="74">
        <f t="shared" si="3"/>
        <v>2482</v>
      </c>
      <c r="G19" s="74">
        <f t="shared" si="3"/>
        <v>2450</v>
      </c>
      <c r="H19" s="74">
        <f t="shared" si="3"/>
        <v>2440</v>
      </c>
      <c r="I19" s="74">
        <f t="shared" si="3"/>
        <v>2427</v>
      </c>
      <c r="J19" s="74">
        <f t="shared" si="3"/>
        <v>2453</v>
      </c>
      <c r="K19" s="74">
        <f t="shared" si="3"/>
        <v>2439</v>
      </c>
      <c r="L19" s="74">
        <f t="shared" si="3"/>
        <v>2444</v>
      </c>
      <c r="M19" s="74">
        <f t="shared" si="3"/>
        <v>2420</v>
      </c>
      <c r="N19" s="74">
        <f t="shared" si="3"/>
        <v>2429</v>
      </c>
      <c r="O19" s="74">
        <f t="shared" si="3"/>
        <v>2422</v>
      </c>
      <c r="P19" s="75">
        <f t="shared" si="3"/>
        <v>2414</v>
      </c>
      <c r="Q19" s="27">
        <f>SUM(E19:P19)/12</f>
        <v>2439.4166666666665</v>
      </c>
      <c r="R19" s="29"/>
      <c r="S19" s="30"/>
    </row>
    <row r="20" spans="1:19">
      <c r="A20" s="48">
        <v>19</v>
      </c>
    </row>
  </sheetData>
  <mergeCells count="3">
    <mergeCell ref="C2:D2"/>
    <mergeCell ref="E2:P2"/>
    <mergeCell ref="Q2:S2"/>
  </mergeCells>
  <conditionalFormatting sqref="E4:P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1" bottom="1" header="0.5" footer="0.5"/>
  <pageSetup scale="89" orientation="landscape" r:id="rId1"/>
  <headerFooter scaleWithDoc="0">
    <oddFooter>&amp;LTestimony of Christopher T. Mickelson
Dockets UE-120436 et al.&amp;RExhibit No. ___ (CTM-4)
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zoomScale="90" zoomScaleNormal="90" workbookViewId="0">
      <pane xSplit="4" ySplit="3" topLeftCell="E7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RowHeight="15"/>
  <cols>
    <col min="1" max="1" width="4.7109375" style="48" bestFit="1" customWidth="1"/>
    <col min="2" max="2" width="4.42578125" style="1" bestFit="1" customWidth="1"/>
    <col min="3" max="4" width="11.140625" bestFit="1" customWidth="1"/>
    <col min="5" max="5" width="6.85546875" bestFit="1" customWidth="1"/>
    <col min="6" max="6" width="7" bestFit="1" customWidth="1"/>
    <col min="7" max="7" width="7.5703125" bestFit="1" customWidth="1"/>
    <col min="8" max="8" width="7" bestFit="1" customWidth="1"/>
    <col min="9" max="9" width="7.7109375" bestFit="1" customWidth="1"/>
    <col min="10" max="10" width="6.85546875" bestFit="1" customWidth="1"/>
    <col min="11" max="11" width="6.28515625" bestFit="1" customWidth="1"/>
    <col min="12" max="12" width="7.140625" bestFit="1" customWidth="1"/>
    <col min="13" max="14" width="7" bestFit="1" customWidth="1"/>
    <col min="15" max="15" width="7.28515625" bestFit="1" customWidth="1"/>
    <col min="16" max="16" width="7.140625" bestFit="1" customWidth="1"/>
    <col min="17" max="17" width="10.5703125" bestFit="1" customWidth="1"/>
    <col min="18" max="18" width="6.28515625" bestFit="1" customWidth="1"/>
    <col min="19" max="19" width="9.42578125" bestFit="1" customWidth="1"/>
    <col min="20" max="20" width="3.140625" bestFit="1" customWidth="1"/>
  </cols>
  <sheetData>
    <row r="1" spans="1:20" s="48" customFormat="1" ht="30">
      <c r="A1" s="23" t="s">
        <v>32</v>
      </c>
      <c r="B1" s="22" t="s">
        <v>33</v>
      </c>
      <c r="C1" s="48" t="s">
        <v>34</v>
      </c>
      <c r="D1" s="48" t="s">
        <v>36</v>
      </c>
      <c r="E1" s="48" t="s">
        <v>35</v>
      </c>
      <c r="F1" s="22" t="s">
        <v>40</v>
      </c>
      <c r="G1" s="48" t="s">
        <v>41</v>
      </c>
      <c r="H1" s="48" t="s">
        <v>42</v>
      </c>
      <c r="I1" s="48" t="s">
        <v>43</v>
      </c>
      <c r="J1" s="22" t="s">
        <v>44</v>
      </c>
      <c r="K1" s="48" t="s">
        <v>45</v>
      </c>
      <c r="L1" s="48" t="s">
        <v>46</v>
      </c>
      <c r="M1" s="48" t="s">
        <v>47</v>
      </c>
      <c r="N1" s="22" t="s">
        <v>48</v>
      </c>
      <c r="O1" s="48" t="s">
        <v>49</v>
      </c>
      <c r="P1" s="48" t="s">
        <v>50</v>
      </c>
      <c r="Q1" s="48" t="s">
        <v>55</v>
      </c>
      <c r="R1" s="48" t="s">
        <v>51</v>
      </c>
      <c r="S1" s="22" t="s">
        <v>52</v>
      </c>
    </row>
    <row r="2" spans="1:20" s="48" customFormat="1">
      <c r="A2" s="48">
        <v>1</v>
      </c>
      <c r="B2" s="52"/>
      <c r="C2" s="107" t="s">
        <v>0</v>
      </c>
      <c r="D2" s="107"/>
      <c r="E2" s="107" t="s">
        <v>39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 t="s">
        <v>60</v>
      </c>
      <c r="R2" s="109"/>
      <c r="S2" s="110"/>
    </row>
    <row r="3" spans="1:20" s="48" customFormat="1">
      <c r="A3" s="48">
        <v>2</v>
      </c>
      <c r="B3" s="53" t="s">
        <v>5</v>
      </c>
      <c r="C3" s="83" t="s">
        <v>37</v>
      </c>
      <c r="D3" s="84" t="s">
        <v>38</v>
      </c>
      <c r="E3" s="54">
        <v>40544</v>
      </c>
      <c r="F3" s="54">
        <v>40575</v>
      </c>
      <c r="G3" s="54">
        <v>40603</v>
      </c>
      <c r="H3" s="54">
        <v>40634</v>
      </c>
      <c r="I3" s="55">
        <v>40664</v>
      </c>
      <c r="J3" s="55">
        <v>40695</v>
      </c>
      <c r="K3" s="55">
        <v>40725</v>
      </c>
      <c r="L3" s="55">
        <v>40756</v>
      </c>
      <c r="M3" s="55">
        <v>40787</v>
      </c>
      <c r="N3" s="55">
        <v>40817</v>
      </c>
      <c r="O3" s="54">
        <v>40848</v>
      </c>
      <c r="P3" s="54">
        <v>40878</v>
      </c>
      <c r="Q3" s="76" t="s">
        <v>62</v>
      </c>
      <c r="R3" s="77" t="s">
        <v>4</v>
      </c>
      <c r="S3" s="78" t="s">
        <v>61</v>
      </c>
      <c r="T3" s="51"/>
    </row>
    <row r="4" spans="1:20">
      <c r="A4" s="48">
        <v>3</v>
      </c>
      <c r="B4" s="58">
        <v>25</v>
      </c>
      <c r="C4" s="14">
        <v>0</v>
      </c>
      <c r="D4" s="68">
        <v>500000</v>
      </c>
      <c r="E4" s="90">
        <v>0</v>
      </c>
      <c r="F4" s="85">
        <v>0</v>
      </c>
      <c r="G4" s="85">
        <v>0</v>
      </c>
      <c r="H4" s="85">
        <v>0</v>
      </c>
      <c r="I4" s="85">
        <v>0</v>
      </c>
      <c r="J4" s="85">
        <v>0</v>
      </c>
      <c r="K4" s="85">
        <v>0</v>
      </c>
      <c r="L4" s="85">
        <v>0</v>
      </c>
      <c r="M4" s="85">
        <v>0</v>
      </c>
      <c r="N4" s="85">
        <v>0</v>
      </c>
      <c r="O4" s="85">
        <v>0</v>
      </c>
      <c r="P4" s="91">
        <v>0</v>
      </c>
      <c r="Q4" s="86">
        <f>SUM(E4:P4)/12</f>
        <v>0</v>
      </c>
      <c r="R4" s="87">
        <f>Q4/$Q$17</f>
        <v>0</v>
      </c>
      <c r="S4" s="88">
        <f>R4</f>
        <v>0</v>
      </c>
    </row>
    <row r="5" spans="1:20">
      <c r="A5" s="48">
        <v>4</v>
      </c>
      <c r="B5" s="58">
        <v>25</v>
      </c>
      <c r="C5" s="89">
        <f>D4</f>
        <v>500000</v>
      </c>
      <c r="D5" s="79">
        <f>D4+500000</f>
        <v>1000000</v>
      </c>
      <c r="E5" s="34">
        <v>2</v>
      </c>
      <c r="F5" s="79">
        <v>4</v>
      </c>
      <c r="G5" s="79">
        <v>1</v>
      </c>
      <c r="H5" s="79">
        <v>3</v>
      </c>
      <c r="I5" s="79">
        <v>3</v>
      </c>
      <c r="J5" s="79">
        <v>3</v>
      </c>
      <c r="K5" s="79">
        <v>2</v>
      </c>
      <c r="L5" s="79">
        <v>1</v>
      </c>
      <c r="M5" s="79">
        <v>2</v>
      </c>
      <c r="N5" s="79">
        <v>3</v>
      </c>
      <c r="O5" s="79">
        <v>4</v>
      </c>
      <c r="P5" s="92">
        <v>3</v>
      </c>
      <c r="Q5" s="80">
        <f t="shared" ref="Q5:Q16" si="0">SUM(E5:P5)/12</f>
        <v>2.5833333333333335</v>
      </c>
      <c r="R5" s="81">
        <f t="shared" ref="R5:R16" si="1">Q5/$Q$17</f>
        <v>0.11742424242424243</v>
      </c>
      <c r="S5" s="7">
        <f t="shared" ref="S5:S16" si="2">R5+S4</f>
        <v>0.11742424242424243</v>
      </c>
    </row>
    <row r="6" spans="1:20">
      <c r="A6" s="48">
        <v>5</v>
      </c>
      <c r="B6" s="58">
        <v>25</v>
      </c>
      <c r="C6" s="34">
        <f t="shared" ref="C6:C16" si="3">D5</f>
        <v>1000000</v>
      </c>
      <c r="D6" s="79">
        <f t="shared" ref="D6:D15" si="4">D5+500000</f>
        <v>1500000</v>
      </c>
      <c r="E6" s="34">
        <v>5</v>
      </c>
      <c r="F6" s="79">
        <v>4</v>
      </c>
      <c r="G6" s="79">
        <v>6</v>
      </c>
      <c r="H6" s="79">
        <v>5</v>
      </c>
      <c r="I6" s="79">
        <v>5</v>
      </c>
      <c r="J6" s="79">
        <v>5</v>
      </c>
      <c r="K6" s="79">
        <v>6</v>
      </c>
      <c r="L6" s="79">
        <v>5</v>
      </c>
      <c r="M6" s="79">
        <v>6</v>
      </c>
      <c r="N6" s="79">
        <v>5</v>
      </c>
      <c r="O6" s="79">
        <v>3</v>
      </c>
      <c r="P6" s="92">
        <v>4</v>
      </c>
      <c r="Q6" s="80">
        <f t="shared" si="0"/>
        <v>4.916666666666667</v>
      </c>
      <c r="R6" s="81">
        <f t="shared" si="1"/>
        <v>0.22348484848484851</v>
      </c>
      <c r="S6" s="7">
        <f t="shared" si="2"/>
        <v>0.34090909090909094</v>
      </c>
    </row>
    <row r="7" spans="1:20">
      <c r="A7" s="48">
        <v>6</v>
      </c>
      <c r="B7" s="58">
        <v>25</v>
      </c>
      <c r="C7" s="34">
        <f t="shared" si="3"/>
        <v>1500000</v>
      </c>
      <c r="D7" s="79">
        <f t="shared" si="4"/>
        <v>2000000</v>
      </c>
      <c r="E7" s="34">
        <v>3</v>
      </c>
      <c r="F7" s="79">
        <v>2</v>
      </c>
      <c r="G7" s="79">
        <v>3</v>
      </c>
      <c r="H7" s="79">
        <v>2</v>
      </c>
      <c r="I7" s="79">
        <v>4</v>
      </c>
      <c r="J7" s="79">
        <v>4</v>
      </c>
      <c r="K7" s="79">
        <v>3</v>
      </c>
      <c r="L7" s="79">
        <v>4</v>
      </c>
      <c r="M7" s="79">
        <v>2</v>
      </c>
      <c r="N7" s="79">
        <v>2</v>
      </c>
      <c r="O7" s="79">
        <v>3</v>
      </c>
      <c r="P7" s="92">
        <v>2</v>
      </c>
      <c r="Q7" s="80">
        <f t="shared" si="0"/>
        <v>2.8333333333333335</v>
      </c>
      <c r="R7" s="81">
        <f t="shared" si="1"/>
        <v>0.12878787878787878</v>
      </c>
      <c r="S7" s="7">
        <f t="shared" si="2"/>
        <v>0.46969696969696972</v>
      </c>
    </row>
    <row r="8" spans="1:20">
      <c r="A8" s="48">
        <v>7</v>
      </c>
      <c r="B8" s="58">
        <v>25</v>
      </c>
      <c r="C8" s="34">
        <f t="shared" si="3"/>
        <v>2000000</v>
      </c>
      <c r="D8" s="79">
        <f t="shared" si="4"/>
        <v>2500000</v>
      </c>
      <c r="E8" s="34">
        <v>2</v>
      </c>
      <c r="F8" s="79">
        <v>4</v>
      </c>
      <c r="G8" s="79">
        <v>4</v>
      </c>
      <c r="H8" s="79">
        <v>5</v>
      </c>
      <c r="I8" s="79">
        <v>3</v>
      </c>
      <c r="J8" s="79">
        <v>3</v>
      </c>
      <c r="K8" s="79">
        <v>4</v>
      </c>
      <c r="L8" s="79">
        <v>4</v>
      </c>
      <c r="M8" s="79">
        <v>4</v>
      </c>
      <c r="N8" s="79">
        <v>5</v>
      </c>
      <c r="O8" s="79">
        <v>4</v>
      </c>
      <c r="P8" s="92">
        <v>5</v>
      </c>
      <c r="Q8" s="80">
        <f t="shared" si="0"/>
        <v>3.9166666666666665</v>
      </c>
      <c r="R8" s="81">
        <f t="shared" si="1"/>
        <v>0.17803030303030301</v>
      </c>
      <c r="S8" s="7">
        <f t="shared" si="2"/>
        <v>0.64772727272727271</v>
      </c>
    </row>
    <row r="9" spans="1:20">
      <c r="A9" s="48">
        <v>8</v>
      </c>
      <c r="B9" s="58">
        <v>25</v>
      </c>
      <c r="C9" s="34">
        <f t="shared" si="3"/>
        <v>2500000</v>
      </c>
      <c r="D9" s="79">
        <f t="shared" si="4"/>
        <v>3000000</v>
      </c>
      <c r="E9" s="34">
        <v>4</v>
      </c>
      <c r="F9" s="79">
        <v>1</v>
      </c>
      <c r="G9" s="79">
        <v>1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1</v>
      </c>
      <c r="P9" s="92">
        <v>1</v>
      </c>
      <c r="Q9" s="80">
        <f t="shared" si="0"/>
        <v>0.66666666666666663</v>
      </c>
      <c r="R9" s="81">
        <f t="shared" si="1"/>
        <v>3.03030303030303E-2</v>
      </c>
      <c r="S9" s="7">
        <f t="shared" si="2"/>
        <v>0.67803030303030298</v>
      </c>
    </row>
    <row r="10" spans="1:20">
      <c r="A10" s="48">
        <v>9</v>
      </c>
      <c r="B10" s="58">
        <v>25</v>
      </c>
      <c r="C10" s="34">
        <f t="shared" si="3"/>
        <v>3000000</v>
      </c>
      <c r="D10" s="79">
        <f t="shared" si="4"/>
        <v>3500000</v>
      </c>
      <c r="E10" s="34">
        <v>2</v>
      </c>
      <c r="F10" s="79">
        <v>2</v>
      </c>
      <c r="G10" s="79">
        <v>2</v>
      </c>
      <c r="H10" s="79">
        <v>2</v>
      </c>
      <c r="I10" s="79">
        <v>1</v>
      </c>
      <c r="J10" s="79">
        <v>1</v>
      </c>
      <c r="K10" s="79">
        <v>1</v>
      </c>
      <c r="L10" s="79">
        <v>1</v>
      </c>
      <c r="M10" s="79">
        <v>2</v>
      </c>
      <c r="N10" s="79">
        <v>0</v>
      </c>
      <c r="O10" s="79">
        <v>2</v>
      </c>
      <c r="P10" s="92">
        <v>2</v>
      </c>
      <c r="Q10" s="80">
        <f t="shared" si="0"/>
        <v>1.5</v>
      </c>
      <c r="R10" s="81">
        <f t="shared" si="1"/>
        <v>6.8181818181818177E-2</v>
      </c>
      <c r="S10" s="7">
        <f t="shared" si="2"/>
        <v>0.7462121212121211</v>
      </c>
    </row>
    <row r="11" spans="1:20">
      <c r="A11" s="48">
        <v>10</v>
      </c>
      <c r="B11" s="58">
        <v>25</v>
      </c>
      <c r="C11" s="34">
        <f t="shared" si="3"/>
        <v>3500000</v>
      </c>
      <c r="D11" s="79">
        <f t="shared" si="4"/>
        <v>4000000</v>
      </c>
      <c r="E11" s="34">
        <v>2</v>
      </c>
      <c r="F11" s="79">
        <v>2</v>
      </c>
      <c r="G11" s="79">
        <v>1</v>
      </c>
      <c r="H11" s="79">
        <v>2</v>
      </c>
      <c r="I11" s="79">
        <v>2</v>
      </c>
      <c r="J11" s="79">
        <v>2</v>
      </c>
      <c r="K11" s="79">
        <v>1</v>
      </c>
      <c r="L11" s="79">
        <v>1</v>
      </c>
      <c r="M11" s="79">
        <v>0</v>
      </c>
      <c r="N11" s="79">
        <v>3</v>
      </c>
      <c r="O11" s="79">
        <v>1</v>
      </c>
      <c r="P11" s="92">
        <v>0</v>
      </c>
      <c r="Q11" s="80">
        <f t="shared" si="0"/>
        <v>1.4166666666666667</v>
      </c>
      <c r="R11" s="81">
        <f t="shared" si="1"/>
        <v>6.4393939393939392E-2</v>
      </c>
      <c r="S11" s="7">
        <f t="shared" si="2"/>
        <v>0.81060606060606055</v>
      </c>
    </row>
    <row r="12" spans="1:20">
      <c r="A12" s="48">
        <v>11</v>
      </c>
      <c r="B12" s="58">
        <v>25</v>
      </c>
      <c r="C12" s="34">
        <f t="shared" si="3"/>
        <v>4000000</v>
      </c>
      <c r="D12" s="79">
        <f t="shared" si="4"/>
        <v>4500000</v>
      </c>
      <c r="E12" s="34">
        <v>0</v>
      </c>
      <c r="F12" s="79">
        <v>0</v>
      </c>
      <c r="G12" s="79">
        <v>1</v>
      </c>
      <c r="H12" s="79">
        <v>0</v>
      </c>
      <c r="I12" s="79">
        <v>0</v>
      </c>
      <c r="J12" s="79">
        <v>0</v>
      </c>
      <c r="K12" s="79">
        <v>2</v>
      </c>
      <c r="L12" s="79">
        <v>1</v>
      </c>
      <c r="M12" s="79">
        <v>2</v>
      </c>
      <c r="N12" s="79">
        <v>0</v>
      </c>
      <c r="O12" s="79">
        <v>1</v>
      </c>
      <c r="P12" s="92">
        <v>3</v>
      </c>
      <c r="Q12" s="80">
        <f t="shared" si="0"/>
        <v>0.83333333333333337</v>
      </c>
      <c r="R12" s="81">
        <f t="shared" si="1"/>
        <v>3.787878787878788E-2</v>
      </c>
      <c r="S12" s="7">
        <f t="shared" si="2"/>
        <v>0.8484848484848484</v>
      </c>
    </row>
    <row r="13" spans="1:20">
      <c r="A13" s="48">
        <v>12</v>
      </c>
      <c r="B13" s="58">
        <v>25</v>
      </c>
      <c r="C13" s="34">
        <f t="shared" si="3"/>
        <v>4500000</v>
      </c>
      <c r="D13" s="79">
        <f t="shared" si="4"/>
        <v>5000000</v>
      </c>
      <c r="E13" s="34">
        <v>0</v>
      </c>
      <c r="F13" s="79">
        <v>1</v>
      </c>
      <c r="G13" s="79">
        <v>0</v>
      </c>
      <c r="H13" s="79">
        <v>1</v>
      </c>
      <c r="I13" s="79">
        <v>2</v>
      </c>
      <c r="J13" s="79">
        <v>0</v>
      </c>
      <c r="K13" s="79">
        <v>1</v>
      </c>
      <c r="L13" s="79">
        <v>2</v>
      </c>
      <c r="M13" s="79">
        <v>1</v>
      </c>
      <c r="N13" s="79">
        <v>0</v>
      </c>
      <c r="O13" s="79">
        <v>1</v>
      </c>
      <c r="P13" s="92">
        <v>0</v>
      </c>
      <c r="Q13" s="80">
        <f t="shared" si="0"/>
        <v>0.75</v>
      </c>
      <c r="R13" s="81">
        <f t="shared" si="1"/>
        <v>3.4090909090909088E-2</v>
      </c>
      <c r="S13" s="7">
        <f t="shared" si="2"/>
        <v>0.88257575757575746</v>
      </c>
    </row>
    <row r="14" spans="1:20">
      <c r="A14" s="48">
        <v>13</v>
      </c>
      <c r="B14" s="58">
        <v>25</v>
      </c>
      <c r="C14" s="34">
        <f t="shared" si="3"/>
        <v>5000000</v>
      </c>
      <c r="D14" s="79">
        <f t="shared" si="4"/>
        <v>5500000</v>
      </c>
      <c r="E14" s="34">
        <v>0</v>
      </c>
      <c r="F14" s="79">
        <v>1</v>
      </c>
      <c r="G14" s="79">
        <v>1</v>
      </c>
      <c r="H14" s="79">
        <v>1</v>
      </c>
      <c r="I14" s="79">
        <v>0</v>
      </c>
      <c r="J14" s="79">
        <v>2</v>
      </c>
      <c r="K14" s="79">
        <v>1</v>
      </c>
      <c r="L14" s="79">
        <v>1</v>
      </c>
      <c r="M14" s="79">
        <v>1</v>
      </c>
      <c r="N14" s="79">
        <v>2</v>
      </c>
      <c r="O14" s="79">
        <v>1</v>
      </c>
      <c r="P14" s="92">
        <v>0</v>
      </c>
      <c r="Q14" s="80">
        <f t="shared" si="0"/>
        <v>0.91666666666666663</v>
      </c>
      <c r="R14" s="81">
        <f t="shared" si="1"/>
        <v>4.1666666666666664E-2</v>
      </c>
      <c r="S14" s="7">
        <f t="shared" si="2"/>
        <v>0.92424242424242409</v>
      </c>
    </row>
    <row r="15" spans="1:20">
      <c r="A15" s="48">
        <v>14</v>
      </c>
      <c r="B15" s="58">
        <v>25</v>
      </c>
      <c r="C15" s="34">
        <f t="shared" si="3"/>
        <v>5500000</v>
      </c>
      <c r="D15" s="79">
        <f t="shared" si="4"/>
        <v>6000000</v>
      </c>
      <c r="E15" s="34">
        <v>1</v>
      </c>
      <c r="F15" s="79">
        <v>0</v>
      </c>
      <c r="G15" s="79">
        <v>1</v>
      </c>
      <c r="H15" s="79">
        <v>0</v>
      </c>
      <c r="I15" s="79">
        <v>1</v>
      </c>
      <c r="J15" s="79">
        <v>1</v>
      </c>
      <c r="K15" s="79">
        <v>0</v>
      </c>
      <c r="L15" s="79">
        <v>1</v>
      </c>
      <c r="M15" s="79">
        <v>1</v>
      </c>
      <c r="N15" s="79">
        <v>1</v>
      </c>
      <c r="O15" s="79">
        <v>0</v>
      </c>
      <c r="P15" s="92">
        <v>1</v>
      </c>
      <c r="Q15" s="80">
        <f t="shared" si="0"/>
        <v>0.66666666666666663</v>
      </c>
      <c r="R15" s="81">
        <f t="shared" si="1"/>
        <v>3.03030303030303E-2</v>
      </c>
      <c r="S15" s="7">
        <f t="shared" si="2"/>
        <v>0.95454545454545436</v>
      </c>
    </row>
    <row r="16" spans="1:20">
      <c r="A16" s="48">
        <v>15</v>
      </c>
      <c r="B16" s="58">
        <v>25</v>
      </c>
      <c r="C16" s="34">
        <f t="shared" si="3"/>
        <v>6000000</v>
      </c>
      <c r="D16" s="16" t="s">
        <v>3</v>
      </c>
      <c r="E16" s="34">
        <v>1</v>
      </c>
      <c r="F16" s="79">
        <v>1</v>
      </c>
      <c r="G16" s="79">
        <v>1</v>
      </c>
      <c r="H16" s="79">
        <v>1</v>
      </c>
      <c r="I16" s="79">
        <v>1</v>
      </c>
      <c r="J16" s="79">
        <v>1</v>
      </c>
      <c r="K16" s="79">
        <v>1</v>
      </c>
      <c r="L16" s="79">
        <v>1</v>
      </c>
      <c r="M16" s="79">
        <v>1</v>
      </c>
      <c r="N16" s="79">
        <v>1</v>
      </c>
      <c r="O16" s="79">
        <v>1</v>
      </c>
      <c r="P16" s="92">
        <v>1</v>
      </c>
      <c r="Q16" s="82">
        <f t="shared" si="0"/>
        <v>1</v>
      </c>
      <c r="R16" s="66">
        <f t="shared" si="1"/>
        <v>4.5454545454545456E-2</v>
      </c>
      <c r="S16" s="30">
        <f t="shared" si="2"/>
        <v>0.99999999999999978</v>
      </c>
    </row>
    <row r="17" spans="1:19">
      <c r="A17" s="48">
        <v>16</v>
      </c>
      <c r="B17" s="72"/>
      <c r="C17" s="73"/>
      <c r="D17" s="73"/>
      <c r="E17" s="93">
        <f t="shared" ref="E17:Q17" si="5">SUM(E4:E16)</f>
        <v>22</v>
      </c>
      <c r="F17" s="93">
        <f t="shared" si="5"/>
        <v>22</v>
      </c>
      <c r="G17" s="93">
        <f t="shared" si="5"/>
        <v>22</v>
      </c>
      <c r="H17" s="93">
        <f t="shared" si="5"/>
        <v>22</v>
      </c>
      <c r="I17" s="93">
        <f t="shared" si="5"/>
        <v>22</v>
      </c>
      <c r="J17" s="93">
        <f t="shared" si="5"/>
        <v>22</v>
      </c>
      <c r="K17" s="93">
        <f t="shared" si="5"/>
        <v>22</v>
      </c>
      <c r="L17" s="93">
        <f t="shared" si="5"/>
        <v>22</v>
      </c>
      <c r="M17" s="93">
        <f t="shared" si="5"/>
        <v>22</v>
      </c>
      <c r="N17" s="93">
        <f t="shared" si="5"/>
        <v>22</v>
      </c>
      <c r="O17" s="93">
        <f t="shared" si="5"/>
        <v>22</v>
      </c>
      <c r="P17" s="94">
        <f t="shared" si="5"/>
        <v>22</v>
      </c>
      <c r="Q17" s="82">
        <f t="shared" si="5"/>
        <v>22</v>
      </c>
      <c r="R17" s="66"/>
      <c r="S17" s="30"/>
    </row>
    <row r="18" spans="1:19">
      <c r="A18" s="48">
        <v>17</v>
      </c>
      <c r="S18" s="4"/>
    </row>
  </sheetData>
  <mergeCells count="3">
    <mergeCell ref="C2:D2"/>
    <mergeCell ref="E2:P2"/>
    <mergeCell ref="Q2:S2"/>
  </mergeCells>
  <conditionalFormatting sqref="E4:P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1" bottom="1" header="0.5" footer="0.5"/>
  <pageSetup scale="91" orientation="landscape" r:id="rId1"/>
  <headerFooter scaleWithDoc="0">
    <oddFooter>&amp;LTestimony of Christopher T. Mickelson
Dockets UE-120436 et al.&amp;RExhibit No. ___ (CTM-4)
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zoomScale="90" zoomScaleNormal="90" workbookViewId="0">
      <pane xSplit="4" ySplit="3" topLeftCell="E34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RowHeight="15"/>
  <cols>
    <col min="1" max="1" width="4.7109375" style="48" bestFit="1" customWidth="1"/>
    <col min="2" max="2" width="4.42578125" style="1" bestFit="1" customWidth="1"/>
    <col min="3" max="4" width="6.42578125" bestFit="1" customWidth="1"/>
    <col min="5" max="6" width="7.28515625" bestFit="1" customWidth="1"/>
    <col min="7" max="7" width="7.5703125" bestFit="1" customWidth="1"/>
    <col min="8" max="8" width="7.28515625" bestFit="1" customWidth="1"/>
    <col min="9" max="9" width="7.7109375" bestFit="1" customWidth="1"/>
    <col min="10" max="16" width="7.28515625" bestFit="1" customWidth="1"/>
    <col min="17" max="17" width="10.5703125" bestFit="1" customWidth="1"/>
    <col min="18" max="18" width="7.42578125" bestFit="1" customWidth="1"/>
    <col min="19" max="19" width="9.42578125" bestFit="1" customWidth="1"/>
  </cols>
  <sheetData>
    <row r="1" spans="1:20" s="48" customFormat="1" ht="30">
      <c r="A1" s="23" t="s">
        <v>32</v>
      </c>
      <c r="B1" s="22" t="s">
        <v>33</v>
      </c>
      <c r="C1" s="48" t="s">
        <v>34</v>
      </c>
      <c r="D1" s="48" t="s">
        <v>36</v>
      </c>
      <c r="E1" s="48" t="s">
        <v>35</v>
      </c>
      <c r="F1" s="22" t="s">
        <v>40</v>
      </c>
      <c r="G1" s="48" t="s">
        <v>41</v>
      </c>
      <c r="H1" s="48" t="s">
        <v>42</v>
      </c>
      <c r="I1" s="48" t="s">
        <v>43</v>
      </c>
      <c r="J1" s="22" t="s">
        <v>44</v>
      </c>
      <c r="K1" s="48" t="s">
        <v>45</v>
      </c>
      <c r="L1" s="48" t="s">
        <v>46</v>
      </c>
      <c r="M1" s="48" t="s">
        <v>47</v>
      </c>
      <c r="N1" s="22" t="s">
        <v>48</v>
      </c>
      <c r="O1" s="48" t="s">
        <v>49</v>
      </c>
      <c r="P1" s="48" t="s">
        <v>50</v>
      </c>
      <c r="Q1" s="48" t="s">
        <v>55</v>
      </c>
      <c r="R1" s="48" t="s">
        <v>51</v>
      </c>
      <c r="S1" s="22" t="s">
        <v>52</v>
      </c>
    </row>
    <row r="2" spans="1:20" s="48" customFormat="1">
      <c r="A2" s="48">
        <v>1</v>
      </c>
      <c r="B2" s="52"/>
      <c r="C2" s="107" t="s">
        <v>0</v>
      </c>
      <c r="D2" s="107"/>
      <c r="E2" s="107" t="s">
        <v>39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 t="s">
        <v>60</v>
      </c>
      <c r="R2" s="109"/>
      <c r="S2" s="110"/>
    </row>
    <row r="3" spans="1:20" s="48" customFormat="1">
      <c r="A3" s="48">
        <v>2</v>
      </c>
      <c r="B3" s="53" t="s">
        <v>5</v>
      </c>
      <c r="C3" s="49" t="s">
        <v>37</v>
      </c>
      <c r="D3" s="47" t="s">
        <v>38</v>
      </c>
      <c r="E3" s="95">
        <v>40544</v>
      </c>
      <c r="F3" s="95">
        <v>40575</v>
      </c>
      <c r="G3" s="95">
        <v>40603</v>
      </c>
      <c r="H3" s="95">
        <v>40634</v>
      </c>
      <c r="I3" s="96">
        <v>40664</v>
      </c>
      <c r="J3" s="96">
        <v>40695</v>
      </c>
      <c r="K3" s="96">
        <v>40725</v>
      </c>
      <c r="L3" s="96">
        <v>40756</v>
      </c>
      <c r="M3" s="96">
        <v>40787</v>
      </c>
      <c r="N3" s="96">
        <v>40817</v>
      </c>
      <c r="O3" s="95">
        <v>40848</v>
      </c>
      <c r="P3" s="95">
        <v>40878</v>
      </c>
      <c r="Q3" s="76" t="s">
        <v>62</v>
      </c>
      <c r="R3" s="77" t="s">
        <v>4</v>
      </c>
      <c r="S3" s="78" t="s">
        <v>61</v>
      </c>
      <c r="T3" s="51"/>
    </row>
    <row r="4" spans="1:20">
      <c r="A4" s="48">
        <v>3</v>
      </c>
      <c r="B4" s="58">
        <v>30</v>
      </c>
      <c r="C4" s="15">
        <v>0</v>
      </c>
      <c r="D4" s="16">
        <v>100</v>
      </c>
      <c r="E4" s="67">
        <v>1414</v>
      </c>
      <c r="F4" s="68">
        <v>1418</v>
      </c>
      <c r="G4" s="68">
        <v>1396</v>
      </c>
      <c r="H4" s="68">
        <v>1247</v>
      </c>
      <c r="I4" s="68">
        <v>1194</v>
      </c>
      <c r="J4" s="68">
        <v>1139</v>
      </c>
      <c r="K4" s="68">
        <v>945</v>
      </c>
      <c r="L4" s="68">
        <v>821</v>
      </c>
      <c r="M4" s="68">
        <v>793</v>
      </c>
      <c r="N4" s="68">
        <v>1031</v>
      </c>
      <c r="O4" s="68">
        <v>1347</v>
      </c>
      <c r="P4" s="69">
        <v>1423</v>
      </c>
      <c r="Q4" s="59">
        <f>SUM(E4:P4)/12</f>
        <v>1180.6666666666667</v>
      </c>
      <c r="R4" s="25">
        <f>Q4/$Q$40</f>
        <v>0.48985236662863468</v>
      </c>
      <c r="S4" s="7">
        <f>R4</f>
        <v>0.48985236662863468</v>
      </c>
    </row>
    <row r="5" spans="1:20">
      <c r="A5" s="48">
        <v>4</v>
      </c>
      <c r="B5" s="58">
        <v>30</v>
      </c>
      <c r="C5" s="15">
        <v>101</v>
      </c>
      <c r="D5" s="16">
        <v>200</v>
      </c>
      <c r="E5" s="70">
        <v>149</v>
      </c>
      <c r="F5" s="39">
        <v>141</v>
      </c>
      <c r="G5" s="39">
        <v>159</v>
      </c>
      <c r="H5" s="39">
        <v>188</v>
      </c>
      <c r="I5" s="39">
        <v>166</v>
      </c>
      <c r="J5" s="39">
        <v>162</v>
      </c>
      <c r="K5" s="39">
        <v>189</v>
      </c>
      <c r="L5" s="39">
        <v>189</v>
      </c>
      <c r="M5" s="39">
        <v>182</v>
      </c>
      <c r="N5" s="39">
        <v>202</v>
      </c>
      <c r="O5" s="39">
        <v>177</v>
      </c>
      <c r="P5" s="40">
        <v>155</v>
      </c>
      <c r="Q5" s="59">
        <f t="shared" ref="Q5:Q39" si="0">SUM(E5:P5)/12</f>
        <v>171.58333333333334</v>
      </c>
      <c r="R5" s="25">
        <f t="shared" ref="R5:R39" si="1">Q5/$Q$40</f>
        <v>7.1189019119731703E-2</v>
      </c>
      <c r="S5" s="7">
        <f t="shared" ref="S5:S39" si="2">R5+S4</f>
        <v>0.56104138574836637</v>
      </c>
    </row>
    <row r="6" spans="1:20">
      <c r="A6" s="48">
        <v>5</v>
      </c>
      <c r="B6" s="58">
        <v>30</v>
      </c>
      <c r="C6" s="15">
        <v>201</v>
      </c>
      <c r="D6" s="16">
        <v>300</v>
      </c>
      <c r="E6" s="70">
        <v>92</v>
      </c>
      <c r="F6" s="39">
        <v>108</v>
      </c>
      <c r="G6" s="39">
        <v>105</v>
      </c>
      <c r="H6" s="39">
        <v>117</v>
      </c>
      <c r="I6" s="39">
        <v>100</v>
      </c>
      <c r="J6" s="39">
        <v>105</v>
      </c>
      <c r="K6" s="39">
        <v>111</v>
      </c>
      <c r="L6" s="39">
        <v>124</v>
      </c>
      <c r="M6" s="39">
        <v>121</v>
      </c>
      <c r="N6" s="39">
        <v>111</v>
      </c>
      <c r="O6" s="39">
        <v>94</v>
      </c>
      <c r="P6" s="40">
        <v>96</v>
      </c>
      <c r="Q6" s="59">
        <f t="shared" si="0"/>
        <v>107</v>
      </c>
      <c r="R6" s="25">
        <f t="shared" si="1"/>
        <v>4.4393735089720984E-2</v>
      </c>
      <c r="S6" s="7">
        <f t="shared" si="2"/>
        <v>0.60543512083808737</v>
      </c>
    </row>
    <row r="7" spans="1:20">
      <c r="A7" s="48">
        <v>6</v>
      </c>
      <c r="B7" s="58">
        <v>30</v>
      </c>
      <c r="C7" s="15">
        <v>301</v>
      </c>
      <c r="D7" s="16">
        <v>400</v>
      </c>
      <c r="E7" s="70">
        <v>70</v>
      </c>
      <c r="F7" s="39">
        <v>71</v>
      </c>
      <c r="G7" s="39">
        <v>72</v>
      </c>
      <c r="H7" s="39">
        <v>79</v>
      </c>
      <c r="I7" s="39">
        <v>67</v>
      </c>
      <c r="J7" s="39">
        <v>61</v>
      </c>
      <c r="K7" s="39">
        <v>68</v>
      </c>
      <c r="L7" s="39">
        <v>71</v>
      </c>
      <c r="M7" s="39">
        <v>71</v>
      </c>
      <c r="N7" s="39">
        <v>98</v>
      </c>
      <c r="O7" s="39">
        <v>63</v>
      </c>
      <c r="P7" s="40">
        <v>69</v>
      </c>
      <c r="Q7" s="59">
        <f t="shared" si="0"/>
        <v>71.666666666666671</v>
      </c>
      <c r="R7" s="25">
        <f t="shared" si="1"/>
        <v>2.9734121633302218E-2</v>
      </c>
      <c r="S7" s="7">
        <f t="shared" si="2"/>
        <v>0.63516924247138962</v>
      </c>
    </row>
    <row r="8" spans="1:20">
      <c r="A8" s="48">
        <v>7</v>
      </c>
      <c r="B8" s="58">
        <v>30</v>
      </c>
      <c r="C8" s="15">
        <v>401</v>
      </c>
      <c r="D8" s="16">
        <v>500</v>
      </c>
      <c r="E8" s="70">
        <v>40</v>
      </c>
      <c r="F8" s="39">
        <v>54</v>
      </c>
      <c r="G8" s="39">
        <v>40</v>
      </c>
      <c r="H8" s="39">
        <v>70</v>
      </c>
      <c r="I8" s="39">
        <v>43</v>
      </c>
      <c r="J8" s="39">
        <v>54</v>
      </c>
      <c r="K8" s="39">
        <v>45</v>
      </c>
      <c r="L8" s="39">
        <v>46</v>
      </c>
      <c r="M8" s="39">
        <v>59</v>
      </c>
      <c r="N8" s="39">
        <v>56</v>
      </c>
      <c r="O8" s="39">
        <v>44</v>
      </c>
      <c r="P8" s="40">
        <v>47</v>
      </c>
      <c r="Q8" s="59">
        <f t="shared" si="0"/>
        <v>49.833333333333336</v>
      </c>
      <c r="R8" s="25">
        <f t="shared" si="1"/>
        <v>2.067558690315666E-2</v>
      </c>
      <c r="S8" s="7">
        <f t="shared" si="2"/>
        <v>0.65584482937454625</v>
      </c>
    </row>
    <row r="9" spans="1:20">
      <c r="A9" s="48">
        <v>8</v>
      </c>
      <c r="B9" s="58">
        <v>30</v>
      </c>
      <c r="C9" s="15">
        <v>501</v>
      </c>
      <c r="D9" s="16">
        <v>600</v>
      </c>
      <c r="E9" s="70">
        <v>41</v>
      </c>
      <c r="F9" s="39">
        <v>37</v>
      </c>
      <c r="G9" s="39">
        <v>42</v>
      </c>
      <c r="H9" s="39">
        <v>45</v>
      </c>
      <c r="I9" s="39">
        <v>45</v>
      </c>
      <c r="J9" s="39">
        <v>29</v>
      </c>
      <c r="K9" s="39">
        <v>39</v>
      </c>
      <c r="L9" s="39">
        <v>45</v>
      </c>
      <c r="M9" s="39">
        <v>58</v>
      </c>
      <c r="N9" s="39">
        <v>35</v>
      </c>
      <c r="O9" s="39">
        <v>48</v>
      </c>
      <c r="P9" s="40">
        <v>38</v>
      </c>
      <c r="Q9" s="59">
        <f t="shared" si="0"/>
        <v>41.833333333333336</v>
      </c>
      <c r="R9" s="25">
        <f t="shared" si="1"/>
        <v>1.7356429139439203E-2</v>
      </c>
      <c r="S9" s="7">
        <f t="shared" si="2"/>
        <v>0.67320125851398549</v>
      </c>
    </row>
    <row r="10" spans="1:20">
      <c r="A10" s="48">
        <v>9</v>
      </c>
      <c r="B10" s="58">
        <v>30</v>
      </c>
      <c r="C10" s="15">
        <v>601</v>
      </c>
      <c r="D10" s="16">
        <v>700</v>
      </c>
      <c r="E10" s="70">
        <v>33</v>
      </c>
      <c r="F10" s="39">
        <v>34</v>
      </c>
      <c r="G10" s="39">
        <v>38</v>
      </c>
      <c r="H10" s="39">
        <v>36</v>
      </c>
      <c r="I10" s="39">
        <v>41</v>
      </c>
      <c r="J10" s="39">
        <v>29</v>
      </c>
      <c r="K10" s="39">
        <v>50</v>
      </c>
      <c r="L10" s="39">
        <v>47</v>
      </c>
      <c r="M10" s="39">
        <v>36</v>
      </c>
      <c r="N10" s="39">
        <v>39</v>
      </c>
      <c r="O10" s="39">
        <v>34</v>
      </c>
      <c r="P10" s="40">
        <v>34</v>
      </c>
      <c r="Q10" s="59">
        <f t="shared" si="0"/>
        <v>37.583333333333336</v>
      </c>
      <c r="R10" s="25">
        <f t="shared" si="1"/>
        <v>1.5593126577464303E-2</v>
      </c>
      <c r="S10" s="7">
        <f t="shared" si="2"/>
        <v>0.68879438509144975</v>
      </c>
    </row>
    <row r="11" spans="1:20">
      <c r="A11" s="48">
        <v>10</v>
      </c>
      <c r="B11" s="58">
        <v>30</v>
      </c>
      <c r="C11" s="15">
        <v>701</v>
      </c>
      <c r="D11" s="16">
        <v>800</v>
      </c>
      <c r="E11" s="70">
        <v>26</v>
      </c>
      <c r="F11" s="39">
        <v>39</v>
      </c>
      <c r="G11" s="39">
        <v>30</v>
      </c>
      <c r="H11" s="39">
        <v>39</v>
      </c>
      <c r="I11" s="39">
        <v>39</v>
      </c>
      <c r="J11" s="39">
        <v>34</v>
      </c>
      <c r="K11" s="39">
        <v>27</v>
      </c>
      <c r="L11" s="39">
        <v>37</v>
      </c>
      <c r="M11" s="39">
        <v>43</v>
      </c>
      <c r="N11" s="39">
        <v>28</v>
      </c>
      <c r="O11" s="39">
        <v>31</v>
      </c>
      <c r="P11" s="40">
        <v>35</v>
      </c>
      <c r="Q11" s="59">
        <f t="shared" si="0"/>
        <v>34</v>
      </c>
      <c r="R11" s="25">
        <f t="shared" si="1"/>
        <v>1.4106420495799191E-2</v>
      </c>
      <c r="S11" s="7">
        <f t="shared" si="2"/>
        <v>0.70290080558724899</v>
      </c>
    </row>
    <row r="12" spans="1:20">
      <c r="A12" s="48">
        <v>11</v>
      </c>
      <c r="B12" s="58">
        <v>30</v>
      </c>
      <c r="C12" s="15">
        <v>801</v>
      </c>
      <c r="D12" s="16">
        <v>900</v>
      </c>
      <c r="E12" s="70">
        <v>31</v>
      </c>
      <c r="F12" s="39">
        <v>31</v>
      </c>
      <c r="G12" s="39">
        <v>28</v>
      </c>
      <c r="H12" s="39">
        <v>35</v>
      </c>
      <c r="I12" s="39">
        <v>35</v>
      </c>
      <c r="J12" s="39">
        <v>25</v>
      </c>
      <c r="K12" s="39">
        <v>30</v>
      </c>
      <c r="L12" s="39">
        <v>31</v>
      </c>
      <c r="M12" s="39">
        <v>27</v>
      </c>
      <c r="N12" s="39">
        <v>30</v>
      </c>
      <c r="O12" s="39">
        <v>23</v>
      </c>
      <c r="P12" s="40">
        <v>30</v>
      </c>
      <c r="Q12" s="59">
        <f t="shared" si="0"/>
        <v>29.666666666666668</v>
      </c>
      <c r="R12" s="25">
        <f t="shared" si="1"/>
        <v>1.2308543373785568E-2</v>
      </c>
      <c r="S12" s="7">
        <f t="shared" si="2"/>
        <v>0.71520934896103461</v>
      </c>
    </row>
    <row r="13" spans="1:20">
      <c r="A13" s="48">
        <v>12</v>
      </c>
      <c r="B13" s="58">
        <v>30</v>
      </c>
      <c r="C13" s="15">
        <v>901</v>
      </c>
      <c r="D13" s="16">
        <v>1000</v>
      </c>
      <c r="E13" s="70">
        <v>30</v>
      </c>
      <c r="F13" s="39">
        <v>33</v>
      </c>
      <c r="G13" s="39">
        <v>46</v>
      </c>
      <c r="H13" s="39">
        <v>25</v>
      </c>
      <c r="I13" s="39">
        <v>37</v>
      </c>
      <c r="J13" s="39">
        <v>26</v>
      </c>
      <c r="K13" s="39">
        <v>26</v>
      </c>
      <c r="L13" s="39">
        <v>24</v>
      </c>
      <c r="M13" s="39">
        <v>29</v>
      </c>
      <c r="N13" s="39">
        <v>29</v>
      </c>
      <c r="O13" s="39">
        <v>26</v>
      </c>
      <c r="P13" s="40">
        <v>23</v>
      </c>
      <c r="Q13" s="59">
        <f t="shared" si="0"/>
        <v>29.5</v>
      </c>
      <c r="R13" s="25">
        <f t="shared" si="1"/>
        <v>1.2239394253708121E-2</v>
      </c>
      <c r="S13" s="7">
        <f t="shared" si="2"/>
        <v>0.72744874321474273</v>
      </c>
    </row>
    <row r="14" spans="1:20">
      <c r="A14" s="48">
        <v>13</v>
      </c>
      <c r="B14" s="58">
        <v>30</v>
      </c>
      <c r="C14" s="15">
        <v>1001</v>
      </c>
      <c r="D14" s="16">
        <v>1100</v>
      </c>
      <c r="E14" s="70">
        <v>26</v>
      </c>
      <c r="F14" s="39">
        <v>32</v>
      </c>
      <c r="G14" s="39">
        <v>27</v>
      </c>
      <c r="H14" s="39">
        <v>33</v>
      </c>
      <c r="I14" s="39">
        <v>28</v>
      </c>
      <c r="J14" s="39">
        <v>21</v>
      </c>
      <c r="K14" s="39">
        <v>26</v>
      </c>
      <c r="L14" s="39">
        <v>23</v>
      </c>
      <c r="M14" s="39">
        <v>29</v>
      </c>
      <c r="N14" s="39">
        <v>18</v>
      </c>
      <c r="O14" s="39">
        <v>28</v>
      </c>
      <c r="P14" s="40">
        <v>24</v>
      </c>
      <c r="Q14" s="59">
        <f t="shared" si="0"/>
        <v>26.25</v>
      </c>
      <c r="R14" s="25">
        <f t="shared" si="1"/>
        <v>1.0890986412197904E-2</v>
      </c>
      <c r="S14" s="7">
        <f t="shared" si="2"/>
        <v>0.73833972962694061</v>
      </c>
    </row>
    <row r="15" spans="1:20">
      <c r="A15" s="48">
        <v>14</v>
      </c>
      <c r="B15" s="58">
        <v>30</v>
      </c>
      <c r="C15" s="15">
        <v>1101</v>
      </c>
      <c r="D15" s="16">
        <v>1200</v>
      </c>
      <c r="E15" s="70">
        <v>33</v>
      </c>
      <c r="F15" s="39">
        <v>23</v>
      </c>
      <c r="G15" s="39">
        <v>30</v>
      </c>
      <c r="H15" s="39">
        <v>21</v>
      </c>
      <c r="I15" s="39">
        <v>28</v>
      </c>
      <c r="J15" s="39">
        <v>28</v>
      </c>
      <c r="K15" s="39">
        <v>19</v>
      </c>
      <c r="L15" s="39">
        <v>26</v>
      </c>
      <c r="M15" s="39">
        <v>27</v>
      </c>
      <c r="N15" s="39">
        <v>26</v>
      </c>
      <c r="O15" s="39">
        <v>22</v>
      </c>
      <c r="P15" s="40">
        <v>22</v>
      </c>
      <c r="Q15" s="59">
        <f t="shared" si="0"/>
        <v>25.416666666666668</v>
      </c>
      <c r="R15" s="25">
        <f t="shared" si="1"/>
        <v>1.054524081181067E-2</v>
      </c>
      <c r="S15" s="7">
        <f t="shared" si="2"/>
        <v>0.74888497043875124</v>
      </c>
    </row>
    <row r="16" spans="1:20">
      <c r="A16" s="48">
        <v>15</v>
      </c>
      <c r="B16" s="58">
        <v>30</v>
      </c>
      <c r="C16" s="15">
        <v>1201</v>
      </c>
      <c r="D16" s="16">
        <v>1300</v>
      </c>
      <c r="E16" s="70">
        <v>15</v>
      </c>
      <c r="F16" s="39">
        <v>24</v>
      </c>
      <c r="G16" s="39">
        <v>19</v>
      </c>
      <c r="H16" s="39">
        <v>21</v>
      </c>
      <c r="I16" s="39">
        <v>18</v>
      </c>
      <c r="J16" s="39">
        <v>28</v>
      </c>
      <c r="K16" s="39">
        <v>15</v>
      </c>
      <c r="L16" s="39">
        <v>18</v>
      </c>
      <c r="M16" s="39">
        <v>13</v>
      </c>
      <c r="N16" s="39">
        <v>19</v>
      </c>
      <c r="O16" s="39">
        <v>21</v>
      </c>
      <c r="P16" s="40">
        <v>20</v>
      </c>
      <c r="Q16" s="59">
        <f t="shared" si="0"/>
        <v>19.25</v>
      </c>
      <c r="R16" s="25">
        <f t="shared" si="1"/>
        <v>7.9867233689451308E-3</v>
      </c>
      <c r="S16" s="7">
        <f t="shared" si="2"/>
        <v>0.75687169380769637</v>
      </c>
    </row>
    <row r="17" spans="1:19">
      <c r="A17" s="48">
        <v>16</v>
      </c>
      <c r="B17" s="58">
        <v>30</v>
      </c>
      <c r="C17" s="15">
        <v>1301</v>
      </c>
      <c r="D17" s="16">
        <v>1400</v>
      </c>
      <c r="E17" s="70">
        <v>18</v>
      </c>
      <c r="F17" s="39">
        <v>16</v>
      </c>
      <c r="G17" s="39">
        <v>12</v>
      </c>
      <c r="H17" s="39">
        <v>18</v>
      </c>
      <c r="I17" s="39">
        <v>9</v>
      </c>
      <c r="J17" s="39">
        <v>22</v>
      </c>
      <c r="K17" s="39">
        <v>23</v>
      </c>
      <c r="L17" s="39">
        <v>16</v>
      </c>
      <c r="M17" s="39">
        <v>15</v>
      </c>
      <c r="N17" s="39">
        <v>20</v>
      </c>
      <c r="O17" s="39">
        <v>16</v>
      </c>
      <c r="P17" s="40">
        <v>16</v>
      </c>
      <c r="Q17" s="59">
        <f t="shared" si="0"/>
        <v>16.75</v>
      </c>
      <c r="R17" s="25">
        <f t="shared" si="1"/>
        <v>6.9494865677834248E-3</v>
      </c>
      <c r="S17" s="7">
        <f t="shared" si="2"/>
        <v>0.76382118037547975</v>
      </c>
    </row>
    <row r="18" spans="1:19">
      <c r="A18" s="48">
        <v>17</v>
      </c>
      <c r="B18" s="58">
        <v>30</v>
      </c>
      <c r="C18" s="15">
        <v>1401</v>
      </c>
      <c r="D18" s="16">
        <v>1500</v>
      </c>
      <c r="E18" s="70">
        <v>16</v>
      </c>
      <c r="F18" s="39">
        <v>14</v>
      </c>
      <c r="G18" s="39">
        <v>16</v>
      </c>
      <c r="H18" s="39">
        <v>21</v>
      </c>
      <c r="I18" s="39">
        <v>17</v>
      </c>
      <c r="J18" s="39">
        <v>15</v>
      </c>
      <c r="K18" s="39">
        <v>13</v>
      </c>
      <c r="L18" s="39">
        <v>10</v>
      </c>
      <c r="M18" s="39">
        <v>15</v>
      </c>
      <c r="N18" s="39">
        <v>19</v>
      </c>
      <c r="O18" s="39">
        <v>18</v>
      </c>
      <c r="P18" s="40">
        <v>16</v>
      </c>
      <c r="Q18" s="59">
        <f t="shared" si="0"/>
        <v>15.833333333333334</v>
      </c>
      <c r="R18" s="25">
        <f t="shared" si="1"/>
        <v>6.5691664073574667E-3</v>
      </c>
      <c r="S18" s="7">
        <f t="shared" si="2"/>
        <v>0.77039034678283724</v>
      </c>
    </row>
    <row r="19" spans="1:19">
      <c r="A19" s="48">
        <v>18</v>
      </c>
      <c r="B19" s="58">
        <v>30</v>
      </c>
      <c r="C19" s="15">
        <v>1501</v>
      </c>
      <c r="D19" s="16">
        <v>1600</v>
      </c>
      <c r="E19" s="70">
        <v>12</v>
      </c>
      <c r="F19" s="39">
        <v>14</v>
      </c>
      <c r="G19" s="39">
        <v>14</v>
      </c>
      <c r="H19" s="39">
        <v>18</v>
      </c>
      <c r="I19" s="39">
        <v>9</v>
      </c>
      <c r="J19" s="39">
        <v>17</v>
      </c>
      <c r="K19" s="39">
        <v>11</v>
      </c>
      <c r="L19" s="39">
        <v>14</v>
      </c>
      <c r="M19" s="39">
        <v>16</v>
      </c>
      <c r="N19" s="39">
        <v>19</v>
      </c>
      <c r="O19" s="39">
        <v>21</v>
      </c>
      <c r="P19" s="40">
        <v>21</v>
      </c>
      <c r="Q19" s="59">
        <f t="shared" si="0"/>
        <v>15.5</v>
      </c>
      <c r="R19" s="25">
        <f t="shared" si="1"/>
        <v>6.4308681672025723E-3</v>
      </c>
      <c r="S19" s="7">
        <f t="shared" si="2"/>
        <v>0.77682121495003986</v>
      </c>
    </row>
    <row r="20" spans="1:19">
      <c r="A20" s="48">
        <v>19</v>
      </c>
      <c r="B20" s="58">
        <v>30</v>
      </c>
      <c r="C20" s="15">
        <v>1601</v>
      </c>
      <c r="D20" s="16">
        <v>1700</v>
      </c>
      <c r="E20" s="70">
        <v>13</v>
      </c>
      <c r="F20" s="39">
        <v>14</v>
      </c>
      <c r="G20" s="39">
        <v>13</v>
      </c>
      <c r="H20" s="39">
        <v>21</v>
      </c>
      <c r="I20" s="39">
        <v>13</v>
      </c>
      <c r="J20" s="39">
        <v>15</v>
      </c>
      <c r="K20" s="39">
        <v>19</v>
      </c>
      <c r="L20" s="39">
        <v>10</v>
      </c>
      <c r="M20" s="39">
        <v>20</v>
      </c>
      <c r="N20" s="39">
        <v>10</v>
      </c>
      <c r="O20" s="39">
        <v>11</v>
      </c>
      <c r="P20" s="40">
        <v>14</v>
      </c>
      <c r="Q20" s="59">
        <f t="shared" si="0"/>
        <v>14.416666666666666</v>
      </c>
      <c r="R20" s="25">
        <f t="shared" si="1"/>
        <v>5.9813988866991661E-3</v>
      </c>
      <c r="S20" s="7">
        <f t="shared" si="2"/>
        <v>0.78280261383673899</v>
      </c>
    </row>
    <row r="21" spans="1:19">
      <c r="A21" s="48">
        <v>20</v>
      </c>
      <c r="B21" s="58">
        <v>30</v>
      </c>
      <c r="C21" s="15">
        <v>1701</v>
      </c>
      <c r="D21" s="16">
        <v>1800</v>
      </c>
      <c r="E21" s="70">
        <v>15</v>
      </c>
      <c r="F21" s="39">
        <v>16</v>
      </c>
      <c r="G21" s="39">
        <v>9</v>
      </c>
      <c r="H21" s="39">
        <v>14</v>
      </c>
      <c r="I21" s="39">
        <v>14</v>
      </c>
      <c r="J21" s="39">
        <v>13</v>
      </c>
      <c r="K21" s="39">
        <v>16</v>
      </c>
      <c r="L21" s="39">
        <v>20</v>
      </c>
      <c r="M21" s="39">
        <v>13</v>
      </c>
      <c r="N21" s="39">
        <v>13</v>
      </c>
      <c r="O21" s="39">
        <v>22</v>
      </c>
      <c r="P21" s="40">
        <v>15</v>
      </c>
      <c r="Q21" s="59">
        <f t="shared" si="0"/>
        <v>15</v>
      </c>
      <c r="R21" s="25">
        <f t="shared" si="1"/>
        <v>6.2234208069702314E-3</v>
      </c>
      <c r="S21" s="7">
        <f t="shared" si="2"/>
        <v>0.78902603464370924</v>
      </c>
    </row>
    <row r="22" spans="1:19">
      <c r="A22" s="48">
        <v>21</v>
      </c>
      <c r="B22" s="58">
        <v>30</v>
      </c>
      <c r="C22" s="15">
        <v>1801</v>
      </c>
      <c r="D22" s="16">
        <v>1900</v>
      </c>
      <c r="E22" s="70">
        <v>13</v>
      </c>
      <c r="F22" s="39">
        <v>9</v>
      </c>
      <c r="G22" s="39">
        <v>10</v>
      </c>
      <c r="H22" s="39">
        <v>16</v>
      </c>
      <c r="I22" s="39">
        <v>16</v>
      </c>
      <c r="J22" s="39">
        <v>11</v>
      </c>
      <c r="K22" s="39">
        <v>20</v>
      </c>
      <c r="L22" s="39">
        <v>10</v>
      </c>
      <c r="M22" s="39">
        <v>5</v>
      </c>
      <c r="N22" s="39">
        <v>13</v>
      </c>
      <c r="O22" s="39">
        <v>11</v>
      </c>
      <c r="P22" s="40">
        <v>10</v>
      </c>
      <c r="Q22" s="59">
        <f t="shared" si="0"/>
        <v>12</v>
      </c>
      <c r="R22" s="25">
        <f t="shared" si="1"/>
        <v>4.9787366455761846E-3</v>
      </c>
      <c r="S22" s="7">
        <f t="shared" si="2"/>
        <v>0.79400477128928537</v>
      </c>
    </row>
    <row r="23" spans="1:19">
      <c r="A23" s="48">
        <v>22</v>
      </c>
      <c r="B23" s="58">
        <v>30</v>
      </c>
      <c r="C23" s="15">
        <v>1901</v>
      </c>
      <c r="D23" s="16">
        <v>2000</v>
      </c>
      <c r="E23" s="70">
        <v>11</v>
      </c>
      <c r="F23" s="39">
        <v>7</v>
      </c>
      <c r="G23" s="39">
        <v>14</v>
      </c>
      <c r="H23" s="39">
        <v>9</v>
      </c>
      <c r="I23" s="39">
        <v>10</v>
      </c>
      <c r="J23" s="39">
        <v>14</v>
      </c>
      <c r="K23" s="39">
        <v>9</v>
      </c>
      <c r="L23" s="39">
        <v>14</v>
      </c>
      <c r="M23" s="39">
        <v>16</v>
      </c>
      <c r="N23" s="39">
        <v>13</v>
      </c>
      <c r="O23" s="39">
        <v>5</v>
      </c>
      <c r="P23" s="40">
        <v>13</v>
      </c>
      <c r="Q23" s="59">
        <f t="shared" si="0"/>
        <v>11.25</v>
      </c>
      <c r="R23" s="25">
        <f t="shared" si="1"/>
        <v>4.6675656052276738E-3</v>
      </c>
      <c r="S23" s="7">
        <f t="shared" si="2"/>
        <v>0.798672336894513</v>
      </c>
    </row>
    <row r="24" spans="1:19">
      <c r="A24" s="48">
        <v>23</v>
      </c>
      <c r="B24" s="58">
        <v>30</v>
      </c>
      <c r="C24" s="15">
        <v>2001</v>
      </c>
      <c r="D24" s="16">
        <v>2100</v>
      </c>
      <c r="E24" s="70">
        <v>10</v>
      </c>
      <c r="F24" s="39">
        <v>14</v>
      </c>
      <c r="G24" s="39">
        <v>7</v>
      </c>
      <c r="H24" s="39">
        <v>12</v>
      </c>
      <c r="I24" s="39">
        <v>10</v>
      </c>
      <c r="J24" s="39">
        <v>9</v>
      </c>
      <c r="K24" s="39">
        <v>12</v>
      </c>
      <c r="L24" s="39">
        <v>8</v>
      </c>
      <c r="M24" s="39">
        <v>12</v>
      </c>
      <c r="N24" s="39">
        <v>9</v>
      </c>
      <c r="O24" s="39">
        <v>9</v>
      </c>
      <c r="P24" s="40">
        <v>10</v>
      </c>
      <c r="Q24" s="59">
        <f t="shared" si="0"/>
        <v>10.166666666666666</v>
      </c>
      <c r="R24" s="25">
        <f t="shared" si="1"/>
        <v>4.2180963247242676E-3</v>
      </c>
      <c r="S24" s="7">
        <f t="shared" si="2"/>
        <v>0.80289043321923725</v>
      </c>
    </row>
    <row r="25" spans="1:19">
      <c r="A25" s="48">
        <v>24</v>
      </c>
      <c r="B25" s="58">
        <v>30</v>
      </c>
      <c r="C25" s="15">
        <v>2101</v>
      </c>
      <c r="D25" s="16">
        <v>2200</v>
      </c>
      <c r="E25" s="70">
        <v>11</v>
      </c>
      <c r="F25" s="39">
        <v>9</v>
      </c>
      <c r="G25" s="39">
        <v>14</v>
      </c>
      <c r="H25" s="39">
        <v>12</v>
      </c>
      <c r="I25" s="39">
        <v>21</v>
      </c>
      <c r="J25" s="39">
        <v>10</v>
      </c>
      <c r="K25" s="39">
        <v>5</v>
      </c>
      <c r="L25" s="39">
        <v>12</v>
      </c>
      <c r="M25" s="39">
        <v>12</v>
      </c>
      <c r="N25" s="39">
        <v>14</v>
      </c>
      <c r="O25" s="39">
        <v>8</v>
      </c>
      <c r="P25" s="40">
        <v>4</v>
      </c>
      <c r="Q25" s="59">
        <f t="shared" si="0"/>
        <v>11</v>
      </c>
      <c r="R25" s="25">
        <f t="shared" si="1"/>
        <v>4.5638419251115029E-3</v>
      </c>
      <c r="S25" s="7">
        <f t="shared" si="2"/>
        <v>0.80745427514434875</v>
      </c>
    </row>
    <row r="26" spans="1:19">
      <c r="A26" s="48">
        <v>25</v>
      </c>
      <c r="B26" s="58">
        <v>30</v>
      </c>
      <c r="C26" s="15">
        <v>2201</v>
      </c>
      <c r="D26" s="16">
        <v>2300</v>
      </c>
      <c r="E26" s="70">
        <v>10</v>
      </c>
      <c r="F26" s="39">
        <v>10</v>
      </c>
      <c r="G26" s="39">
        <v>8</v>
      </c>
      <c r="H26" s="39">
        <v>16</v>
      </c>
      <c r="I26" s="39">
        <v>10</v>
      </c>
      <c r="J26" s="39">
        <v>11</v>
      </c>
      <c r="K26" s="39">
        <v>10</v>
      </c>
      <c r="L26" s="39">
        <v>16</v>
      </c>
      <c r="M26" s="39">
        <v>9</v>
      </c>
      <c r="N26" s="39">
        <v>12</v>
      </c>
      <c r="O26" s="39">
        <v>7</v>
      </c>
      <c r="P26" s="40">
        <v>10</v>
      </c>
      <c r="Q26" s="59">
        <f t="shared" si="0"/>
        <v>10.75</v>
      </c>
      <c r="R26" s="25">
        <f t="shared" si="1"/>
        <v>4.4601182449953321E-3</v>
      </c>
      <c r="S26" s="7">
        <f t="shared" si="2"/>
        <v>0.81191439338934412</v>
      </c>
    </row>
    <row r="27" spans="1:19">
      <c r="A27" s="48">
        <v>26</v>
      </c>
      <c r="B27" s="58">
        <v>30</v>
      </c>
      <c r="C27" s="15">
        <v>2301</v>
      </c>
      <c r="D27" s="16">
        <v>2400</v>
      </c>
      <c r="E27" s="70">
        <v>5</v>
      </c>
      <c r="F27" s="39">
        <v>14</v>
      </c>
      <c r="G27" s="39">
        <v>12</v>
      </c>
      <c r="H27" s="39">
        <v>7</v>
      </c>
      <c r="I27" s="39">
        <v>9</v>
      </c>
      <c r="J27" s="39">
        <v>5</v>
      </c>
      <c r="K27" s="39">
        <v>5</v>
      </c>
      <c r="L27" s="39">
        <v>14</v>
      </c>
      <c r="M27" s="39">
        <v>13</v>
      </c>
      <c r="N27" s="39">
        <v>10</v>
      </c>
      <c r="O27" s="39">
        <v>16</v>
      </c>
      <c r="P27" s="40">
        <v>10</v>
      </c>
      <c r="Q27" s="59">
        <f t="shared" si="0"/>
        <v>10</v>
      </c>
      <c r="R27" s="25">
        <f t="shared" si="1"/>
        <v>4.1489472046468212E-3</v>
      </c>
      <c r="S27" s="7">
        <f t="shared" si="2"/>
        <v>0.81606334059399099</v>
      </c>
    </row>
    <row r="28" spans="1:19">
      <c r="A28" s="48">
        <v>27</v>
      </c>
      <c r="B28" s="58">
        <v>30</v>
      </c>
      <c r="C28" s="15">
        <v>2401</v>
      </c>
      <c r="D28" s="16">
        <v>2500</v>
      </c>
      <c r="E28" s="70">
        <v>9</v>
      </c>
      <c r="F28" s="39">
        <v>8</v>
      </c>
      <c r="G28" s="39">
        <v>7</v>
      </c>
      <c r="H28" s="39">
        <v>6</v>
      </c>
      <c r="I28" s="39">
        <v>8</v>
      </c>
      <c r="J28" s="39">
        <v>12</v>
      </c>
      <c r="K28" s="39">
        <v>14</v>
      </c>
      <c r="L28" s="39">
        <v>13</v>
      </c>
      <c r="M28" s="39">
        <v>11</v>
      </c>
      <c r="N28" s="39">
        <v>15</v>
      </c>
      <c r="O28" s="39">
        <v>9</v>
      </c>
      <c r="P28" s="40">
        <v>10</v>
      </c>
      <c r="Q28" s="59">
        <f t="shared" si="0"/>
        <v>10.166666666666666</v>
      </c>
      <c r="R28" s="25">
        <f t="shared" si="1"/>
        <v>4.2180963247242676E-3</v>
      </c>
      <c r="S28" s="7">
        <f t="shared" si="2"/>
        <v>0.82028143691871525</v>
      </c>
    </row>
    <row r="29" spans="1:19">
      <c r="A29" s="48">
        <v>28</v>
      </c>
      <c r="B29" s="58">
        <v>30</v>
      </c>
      <c r="C29" s="15">
        <v>2501</v>
      </c>
      <c r="D29" s="16">
        <v>2600</v>
      </c>
      <c r="E29" s="70">
        <v>10</v>
      </c>
      <c r="F29" s="39">
        <v>7</v>
      </c>
      <c r="G29" s="39">
        <v>4</v>
      </c>
      <c r="H29" s="39">
        <v>10</v>
      </c>
      <c r="I29" s="39">
        <v>8</v>
      </c>
      <c r="J29" s="39">
        <v>11</v>
      </c>
      <c r="K29" s="39">
        <v>7</v>
      </c>
      <c r="L29" s="39">
        <v>10</v>
      </c>
      <c r="M29" s="39">
        <v>14</v>
      </c>
      <c r="N29" s="39">
        <v>10</v>
      </c>
      <c r="O29" s="39">
        <v>5</v>
      </c>
      <c r="P29" s="40">
        <v>3</v>
      </c>
      <c r="Q29" s="59">
        <f t="shared" si="0"/>
        <v>8.25</v>
      </c>
      <c r="R29" s="25">
        <f t="shared" si="1"/>
        <v>3.4228814438336274E-3</v>
      </c>
      <c r="S29" s="7">
        <f t="shared" si="2"/>
        <v>0.82370431836254887</v>
      </c>
    </row>
    <row r="30" spans="1:19">
      <c r="A30" s="48">
        <v>29</v>
      </c>
      <c r="B30" s="58">
        <v>30</v>
      </c>
      <c r="C30" s="15">
        <v>2601</v>
      </c>
      <c r="D30" s="16">
        <v>2700</v>
      </c>
      <c r="E30" s="70">
        <v>8</v>
      </c>
      <c r="F30" s="39">
        <v>6</v>
      </c>
      <c r="G30" s="39">
        <v>5</v>
      </c>
      <c r="H30" s="39">
        <v>9</v>
      </c>
      <c r="I30" s="39">
        <v>7</v>
      </c>
      <c r="J30" s="39">
        <v>12</v>
      </c>
      <c r="K30" s="39">
        <v>14</v>
      </c>
      <c r="L30" s="39">
        <v>10</v>
      </c>
      <c r="M30" s="39">
        <v>13</v>
      </c>
      <c r="N30" s="39">
        <v>12</v>
      </c>
      <c r="O30" s="39">
        <v>8</v>
      </c>
      <c r="P30" s="40">
        <v>9</v>
      </c>
      <c r="Q30" s="59">
        <f t="shared" si="0"/>
        <v>9.4166666666666661</v>
      </c>
      <c r="R30" s="25">
        <f t="shared" si="1"/>
        <v>3.9069252843757559E-3</v>
      </c>
      <c r="S30" s="7">
        <f t="shared" si="2"/>
        <v>0.82761124364692462</v>
      </c>
    </row>
    <row r="31" spans="1:19">
      <c r="A31" s="48">
        <v>30</v>
      </c>
      <c r="B31" s="58">
        <v>30</v>
      </c>
      <c r="C31" s="15">
        <v>2701</v>
      </c>
      <c r="D31" s="16">
        <v>2800</v>
      </c>
      <c r="E31" s="70">
        <v>7</v>
      </c>
      <c r="F31" s="39">
        <v>7</v>
      </c>
      <c r="G31" s="39">
        <v>3</v>
      </c>
      <c r="H31" s="39">
        <v>4</v>
      </c>
      <c r="I31" s="39">
        <v>8</v>
      </c>
      <c r="J31" s="39">
        <v>13</v>
      </c>
      <c r="K31" s="39">
        <v>9</v>
      </c>
      <c r="L31" s="39">
        <v>9</v>
      </c>
      <c r="M31" s="39">
        <v>8</v>
      </c>
      <c r="N31" s="39">
        <v>9</v>
      </c>
      <c r="O31" s="39">
        <v>9</v>
      </c>
      <c r="P31" s="40">
        <v>2</v>
      </c>
      <c r="Q31" s="59">
        <f t="shared" si="0"/>
        <v>7.333333333333333</v>
      </c>
      <c r="R31" s="25">
        <f t="shared" si="1"/>
        <v>3.0425612834076685E-3</v>
      </c>
      <c r="S31" s="7">
        <f t="shared" si="2"/>
        <v>0.83065380493033225</v>
      </c>
    </row>
    <row r="32" spans="1:19">
      <c r="A32" s="48">
        <v>31</v>
      </c>
      <c r="B32" s="58">
        <v>30</v>
      </c>
      <c r="C32" s="15">
        <v>2801</v>
      </c>
      <c r="D32" s="16">
        <v>2900</v>
      </c>
      <c r="E32" s="70">
        <v>6</v>
      </c>
      <c r="F32" s="39">
        <v>2</v>
      </c>
      <c r="G32" s="39">
        <v>5</v>
      </c>
      <c r="H32" s="39">
        <v>10</v>
      </c>
      <c r="I32" s="39">
        <v>7</v>
      </c>
      <c r="J32" s="39">
        <v>8</v>
      </c>
      <c r="K32" s="39">
        <v>8</v>
      </c>
      <c r="L32" s="39">
        <v>16</v>
      </c>
      <c r="M32" s="39">
        <v>4</v>
      </c>
      <c r="N32" s="39">
        <v>11</v>
      </c>
      <c r="O32" s="39">
        <v>11</v>
      </c>
      <c r="P32" s="40">
        <v>4</v>
      </c>
      <c r="Q32" s="59">
        <f t="shared" si="0"/>
        <v>7.666666666666667</v>
      </c>
      <c r="R32" s="25">
        <f t="shared" si="1"/>
        <v>3.180859523562563E-3</v>
      </c>
      <c r="S32" s="7">
        <f t="shared" si="2"/>
        <v>0.83383466445389487</v>
      </c>
    </row>
    <row r="33" spans="1:19">
      <c r="A33" s="48">
        <v>32</v>
      </c>
      <c r="B33" s="58">
        <v>30</v>
      </c>
      <c r="C33" s="15">
        <v>2901</v>
      </c>
      <c r="D33" s="16">
        <v>3000</v>
      </c>
      <c r="E33" s="70">
        <v>4</v>
      </c>
      <c r="F33" s="39">
        <v>2</v>
      </c>
      <c r="G33" s="39">
        <v>6</v>
      </c>
      <c r="H33" s="39">
        <v>5</v>
      </c>
      <c r="I33" s="39">
        <v>9</v>
      </c>
      <c r="J33" s="39">
        <v>8</v>
      </c>
      <c r="K33" s="39">
        <v>9</v>
      </c>
      <c r="L33" s="39">
        <v>5</v>
      </c>
      <c r="M33" s="39">
        <v>6</v>
      </c>
      <c r="N33" s="39">
        <v>16</v>
      </c>
      <c r="O33" s="39">
        <v>5</v>
      </c>
      <c r="P33" s="40">
        <v>3</v>
      </c>
      <c r="Q33" s="59">
        <f t="shared" si="0"/>
        <v>6.5</v>
      </c>
      <c r="R33" s="25">
        <f t="shared" si="1"/>
        <v>2.6968156830204336E-3</v>
      </c>
      <c r="S33" s="7">
        <f t="shared" si="2"/>
        <v>0.83653148013691525</v>
      </c>
    </row>
    <row r="34" spans="1:19">
      <c r="A34" s="48">
        <v>33</v>
      </c>
      <c r="B34" s="58">
        <v>30</v>
      </c>
      <c r="C34" s="15">
        <v>3001</v>
      </c>
      <c r="D34" s="16">
        <v>3100</v>
      </c>
      <c r="E34" s="70">
        <v>2</v>
      </c>
      <c r="F34" s="39">
        <v>7</v>
      </c>
      <c r="G34" s="39">
        <v>10</v>
      </c>
      <c r="H34" s="39">
        <v>7</v>
      </c>
      <c r="I34" s="39">
        <v>8</v>
      </c>
      <c r="J34" s="39">
        <v>7</v>
      </c>
      <c r="K34" s="39">
        <v>13</v>
      </c>
      <c r="L34" s="39">
        <v>7</v>
      </c>
      <c r="M34" s="39">
        <v>9</v>
      </c>
      <c r="N34" s="39">
        <v>13</v>
      </c>
      <c r="O34" s="39">
        <v>9</v>
      </c>
      <c r="P34" s="40">
        <v>3</v>
      </c>
      <c r="Q34" s="59">
        <f t="shared" si="0"/>
        <v>7.916666666666667</v>
      </c>
      <c r="R34" s="25">
        <f t="shared" si="1"/>
        <v>3.2845832036787334E-3</v>
      </c>
      <c r="S34" s="7">
        <f t="shared" si="2"/>
        <v>0.839816063340594</v>
      </c>
    </row>
    <row r="35" spans="1:19">
      <c r="A35" s="48">
        <v>34</v>
      </c>
      <c r="B35" s="58">
        <v>30</v>
      </c>
      <c r="C35" s="15">
        <v>3101</v>
      </c>
      <c r="D35" s="16">
        <v>3200</v>
      </c>
      <c r="E35" s="70">
        <v>2</v>
      </c>
      <c r="F35" s="39">
        <v>10</v>
      </c>
      <c r="G35" s="39">
        <v>7</v>
      </c>
      <c r="H35" s="39">
        <v>11</v>
      </c>
      <c r="I35" s="39">
        <v>8</v>
      </c>
      <c r="J35" s="39">
        <v>9</v>
      </c>
      <c r="K35" s="39">
        <v>6</v>
      </c>
      <c r="L35" s="39">
        <v>5</v>
      </c>
      <c r="M35" s="39">
        <v>9</v>
      </c>
      <c r="N35" s="39">
        <v>11</v>
      </c>
      <c r="O35" s="39">
        <v>3</v>
      </c>
      <c r="P35" s="40">
        <v>1</v>
      </c>
      <c r="Q35" s="59">
        <f t="shared" si="0"/>
        <v>6.833333333333333</v>
      </c>
      <c r="R35" s="25">
        <f t="shared" si="1"/>
        <v>2.8351139231753276E-3</v>
      </c>
      <c r="S35" s="7">
        <f t="shared" si="2"/>
        <v>0.84265117726376937</v>
      </c>
    </row>
    <row r="36" spans="1:19">
      <c r="A36" s="48">
        <v>35</v>
      </c>
      <c r="B36" s="58">
        <v>30</v>
      </c>
      <c r="C36" s="15">
        <v>3201</v>
      </c>
      <c r="D36" s="16">
        <v>3300</v>
      </c>
      <c r="E36" s="70">
        <v>3</v>
      </c>
      <c r="F36" s="39">
        <v>5</v>
      </c>
      <c r="G36" s="39">
        <v>7</v>
      </c>
      <c r="H36" s="39">
        <v>11</v>
      </c>
      <c r="I36" s="39">
        <v>5</v>
      </c>
      <c r="J36" s="39">
        <v>7</v>
      </c>
      <c r="K36" s="39">
        <v>7</v>
      </c>
      <c r="L36" s="39">
        <v>10</v>
      </c>
      <c r="M36" s="39">
        <v>10</v>
      </c>
      <c r="N36" s="39">
        <v>9</v>
      </c>
      <c r="O36" s="39">
        <v>3</v>
      </c>
      <c r="P36" s="40">
        <v>6</v>
      </c>
      <c r="Q36" s="59">
        <f t="shared" si="0"/>
        <v>6.916666666666667</v>
      </c>
      <c r="R36" s="25">
        <f t="shared" si="1"/>
        <v>2.8696884832140513E-3</v>
      </c>
      <c r="S36" s="7">
        <f t="shared" si="2"/>
        <v>0.84552086574698337</v>
      </c>
    </row>
    <row r="37" spans="1:19">
      <c r="A37" s="48">
        <v>36</v>
      </c>
      <c r="B37" s="58">
        <v>30</v>
      </c>
      <c r="C37" s="15">
        <v>3301</v>
      </c>
      <c r="D37" s="16">
        <v>3400</v>
      </c>
      <c r="E37" s="70">
        <v>4</v>
      </c>
      <c r="F37" s="39">
        <v>5</v>
      </c>
      <c r="G37" s="39">
        <v>5</v>
      </c>
      <c r="H37" s="39">
        <v>6</v>
      </c>
      <c r="I37" s="39">
        <v>5</v>
      </c>
      <c r="J37" s="39">
        <v>7</v>
      </c>
      <c r="K37" s="39">
        <v>3</v>
      </c>
      <c r="L37" s="39">
        <v>4</v>
      </c>
      <c r="M37" s="39">
        <v>6</v>
      </c>
      <c r="N37" s="39">
        <v>6</v>
      </c>
      <c r="O37" s="39">
        <v>8</v>
      </c>
      <c r="P37" s="40">
        <v>3</v>
      </c>
      <c r="Q37" s="59">
        <f t="shared" si="0"/>
        <v>5.166666666666667</v>
      </c>
      <c r="R37" s="25">
        <f t="shared" si="1"/>
        <v>2.1436227224008574E-3</v>
      </c>
      <c r="S37" s="7">
        <f t="shared" si="2"/>
        <v>0.84766448846938425</v>
      </c>
    </row>
    <row r="38" spans="1:19">
      <c r="A38" s="48">
        <v>37</v>
      </c>
      <c r="B38" s="58">
        <v>30</v>
      </c>
      <c r="C38" s="15">
        <v>3401</v>
      </c>
      <c r="D38" s="16">
        <v>3500</v>
      </c>
      <c r="E38" s="70">
        <v>7</v>
      </c>
      <c r="F38" s="39">
        <v>3</v>
      </c>
      <c r="G38" s="39">
        <v>2</v>
      </c>
      <c r="H38" s="39">
        <v>8</v>
      </c>
      <c r="I38" s="39">
        <v>7</v>
      </c>
      <c r="J38" s="39">
        <v>2</v>
      </c>
      <c r="K38" s="39">
        <v>7</v>
      </c>
      <c r="L38" s="39">
        <v>7</v>
      </c>
      <c r="M38" s="39">
        <v>7</v>
      </c>
      <c r="N38" s="39">
        <v>7</v>
      </c>
      <c r="O38" s="39">
        <v>4</v>
      </c>
      <c r="P38" s="40">
        <v>9</v>
      </c>
      <c r="Q38" s="59">
        <f t="shared" si="0"/>
        <v>5.833333333333333</v>
      </c>
      <c r="R38" s="25">
        <f t="shared" si="1"/>
        <v>2.4202192027106455E-3</v>
      </c>
      <c r="S38" s="7">
        <f t="shared" si="2"/>
        <v>0.85008470767209487</v>
      </c>
    </row>
    <row r="39" spans="1:19">
      <c r="A39" s="48">
        <v>38</v>
      </c>
      <c r="B39" s="58">
        <v>30</v>
      </c>
      <c r="C39" s="15"/>
      <c r="D39" s="16" t="s">
        <v>3</v>
      </c>
      <c r="E39" s="70">
        <v>191</v>
      </c>
      <c r="F39" s="39">
        <v>192</v>
      </c>
      <c r="G39" s="39">
        <v>185</v>
      </c>
      <c r="H39" s="39">
        <v>204</v>
      </c>
      <c r="I39" s="39">
        <v>341</v>
      </c>
      <c r="J39" s="39">
        <v>425</v>
      </c>
      <c r="K39" s="39">
        <v>586</v>
      </c>
      <c r="L39" s="39">
        <v>676</v>
      </c>
      <c r="M39" s="39">
        <v>678</v>
      </c>
      <c r="N39" s="39">
        <v>454</v>
      </c>
      <c r="O39" s="39">
        <v>222</v>
      </c>
      <c r="P39" s="40">
        <v>182</v>
      </c>
      <c r="Q39" s="27">
        <f t="shared" si="0"/>
        <v>361.33333333333331</v>
      </c>
      <c r="R39" s="29">
        <f t="shared" si="1"/>
        <v>0.14991529232790513</v>
      </c>
      <c r="S39" s="30">
        <f t="shared" si="2"/>
        <v>1</v>
      </c>
    </row>
    <row r="40" spans="1:19">
      <c r="A40" s="48">
        <v>39</v>
      </c>
      <c r="B40" s="72"/>
      <c r="C40" s="73" t="s">
        <v>1</v>
      </c>
      <c r="D40" s="73"/>
      <c r="E40" s="74">
        <f t="shared" ref="E40:P40" si="3">SUM(E4:E39)</f>
        <v>2387</v>
      </c>
      <c r="F40" s="74">
        <f t="shared" si="3"/>
        <v>2436</v>
      </c>
      <c r="G40" s="74">
        <f t="shared" si="3"/>
        <v>2407</v>
      </c>
      <c r="H40" s="74">
        <f t="shared" si="3"/>
        <v>2411</v>
      </c>
      <c r="I40" s="74">
        <f t="shared" si="3"/>
        <v>2400</v>
      </c>
      <c r="J40" s="74">
        <f t="shared" si="3"/>
        <v>2404</v>
      </c>
      <c r="K40" s="74">
        <f t="shared" si="3"/>
        <v>2416</v>
      </c>
      <c r="L40" s="74">
        <f t="shared" si="3"/>
        <v>2418</v>
      </c>
      <c r="M40" s="74">
        <f t="shared" si="3"/>
        <v>2409</v>
      </c>
      <c r="N40" s="74">
        <f t="shared" si="3"/>
        <v>2447</v>
      </c>
      <c r="O40" s="74">
        <f t="shared" si="3"/>
        <v>2398</v>
      </c>
      <c r="P40" s="75">
        <f t="shared" si="3"/>
        <v>2390</v>
      </c>
      <c r="Q40" s="27">
        <f>SUM(E40:P40)/12</f>
        <v>2410.25</v>
      </c>
      <c r="R40" s="27"/>
      <c r="S40" s="10"/>
    </row>
    <row r="41" spans="1:19">
      <c r="A41" s="48">
        <v>40</v>
      </c>
    </row>
  </sheetData>
  <mergeCells count="3">
    <mergeCell ref="C2:D2"/>
    <mergeCell ref="E2:P2"/>
    <mergeCell ref="Q2:S2"/>
  </mergeCells>
  <conditionalFormatting sqref="E4:P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1" right="0.25" top="1" bottom="1" header="0.5" footer="0.5"/>
  <pageSetup scale="63" orientation="portrait" r:id="rId1"/>
  <headerFooter scaleWithDoc="0">
    <oddFooter>&amp;LTestimony of Christopher T. Mickelson
Dockets UE-120436 et al.&amp;RExhibit No. ___ (CTM-4)
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90" zoomScaleNormal="90" workbookViewId="0">
      <selection activeCell="B42" sqref="B42"/>
    </sheetView>
  </sheetViews>
  <sheetFormatPr defaultRowHeight="15"/>
  <cols>
    <col min="1" max="1" width="5.28515625" style="33" customWidth="1"/>
    <col min="2" max="2" width="32.7109375" customWidth="1"/>
    <col min="3" max="7" width="9.28515625" customWidth="1"/>
  </cols>
  <sheetData>
    <row r="1" spans="1:7" s="33" customFormat="1" ht="30">
      <c r="A1" s="23" t="s">
        <v>32</v>
      </c>
      <c r="B1" s="33" t="s">
        <v>82</v>
      </c>
      <c r="C1" s="33" t="s">
        <v>83</v>
      </c>
      <c r="D1" s="33" t="s">
        <v>84</v>
      </c>
      <c r="E1" s="33" t="s">
        <v>85</v>
      </c>
      <c r="F1" s="48" t="s">
        <v>89</v>
      </c>
      <c r="G1" s="48" t="s">
        <v>93</v>
      </c>
    </row>
    <row r="2" spans="1:7" s="48" customFormat="1">
      <c r="A2" s="33">
        <v>1</v>
      </c>
      <c r="B2" s="83"/>
      <c r="C2" s="84"/>
      <c r="D2" s="117" t="s">
        <v>92</v>
      </c>
      <c r="E2" s="118"/>
      <c r="F2" s="117" t="s">
        <v>91</v>
      </c>
      <c r="G2" s="118"/>
    </row>
    <row r="3" spans="1:7">
      <c r="A3" s="33">
        <v>2</v>
      </c>
      <c r="B3" s="99" t="s">
        <v>8</v>
      </c>
      <c r="C3" s="102"/>
      <c r="D3" s="101" t="s">
        <v>22</v>
      </c>
      <c r="E3" s="100" t="s">
        <v>21</v>
      </c>
      <c r="F3" s="101" t="s">
        <v>22</v>
      </c>
      <c r="G3" s="100" t="s">
        <v>21</v>
      </c>
    </row>
    <row r="4" spans="1:7">
      <c r="A4" s="33">
        <v>3</v>
      </c>
      <c r="B4" s="15" t="s">
        <v>9</v>
      </c>
      <c r="C4" s="17" t="s">
        <v>14</v>
      </c>
      <c r="D4" s="70">
        <f>E4*$C$28</f>
        <v>225</v>
      </c>
      <c r="E4" s="40">
        <v>250</v>
      </c>
      <c r="F4" s="70">
        <f>G4*$C$28</f>
        <v>360</v>
      </c>
      <c r="G4" s="40">
        <v>400</v>
      </c>
    </row>
    <row r="5" spans="1:7">
      <c r="A5" s="33">
        <v>4</v>
      </c>
      <c r="B5" s="15" t="s">
        <v>10</v>
      </c>
      <c r="C5" s="17" t="s">
        <v>14</v>
      </c>
      <c r="D5" s="70">
        <f>E5*$C$28</f>
        <v>99</v>
      </c>
      <c r="E5" s="40">
        <v>110</v>
      </c>
      <c r="F5" s="70">
        <f>G5*$C$28</f>
        <v>99</v>
      </c>
      <c r="G5" s="40">
        <v>110</v>
      </c>
    </row>
    <row r="6" spans="1:7">
      <c r="A6" s="33">
        <v>5</v>
      </c>
      <c r="B6" s="18" t="s">
        <v>11</v>
      </c>
      <c r="C6" s="10" t="s">
        <v>14</v>
      </c>
      <c r="D6" s="98">
        <f>E6*$C$28</f>
        <v>306</v>
      </c>
      <c r="E6" s="28">
        <v>340</v>
      </c>
      <c r="F6" s="98">
        <f>G6*$C$28</f>
        <v>306</v>
      </c>
      <c r="G6" s="28">
        <v>340</v>
      </c>
    </row>
    <row r="7" spans="1:7">
      <c r="A7" s="33">
        <v>6</v>
      </c>
      <c r="B7" s="15" t="s">
        <v>63</v>
      </c>
      <c r="C7" s="17"/>
      <c r="D7" s="34">
        <f>SUM(D4:D6)</f>
        <v>630</v>
      </c>
      <c r="E7" s="92">
        <f>SUM(E4:E6)</f>
        <v>700</v>
      </c>
      <c r="F7" s="34">
        <f>SUM(F4:F6)</f>
        <v>765</v>
      </c>
      <c r="G7" s="92">
        <f>SUM(G4:G6)</f>
        <v>850</v>
      </c>
    </row>
    <row r="8" spans="1:7">
      <c r="A8" s="33">
        <v>7</v>
      </c>
      <c r="B8" s="15"/>
      <c r="C8" s="17"/>
      <c r="D8" s="70"/>
      <c r="E8" s="40"/>
      <c r="F8" s="70"/>
      <c r="G8" s="40"/>
    </row>
    <row r="9" spans="1:7">
      <c r="A9" s="33">
        <v>8</v>
      </c>
      <c r="B9" s="15" t="s">
        <v>12</v>
      </c>
      <c r="C9" s="17" t="s">
        <v>14</v>
      </c>
      <c r="D9" s="70">
        <f>E9*$C$28</f>
        <v>612</v>
      </c>
      <c r="E9" s="40">
        <v>680</v>
      </c>
      <c r="F9" s="70">
        <f>G9*$C$28</f>
        <v>612</v>
      </c>
      <c r="G9" s="40">
        <v>680</v>
      </c>
    </row>
    <row r="10" spans="1:7">
      <c r="A10" s="33">
        <v>9</v>
      </c>
      <c r="B10" s="18" t="s">
        <v>13</v>
      </c>
      <c r="C10" s="10" t="s">
        <v>14</v>
      </c>
      <c r="D10" s="98">
        <f>E10*$C$28</f>
        <v>162</v>
      </c>
      <c r="E10" s="28">
        <v>180</v>
      </c>
      <c r="F10" s="98">
        <f>G10*$C$28</f>
        <v>162</v>
      </c>
      <c r="G10" s="28">
        <v>180</v>
      </c>
    </row>
    <row r="11" spans="1:7">
      <c r="A11" s="33">
        <v>10</v>
      </c>
      <c r="B11" s="15" t="s">
        <v>2</v>
      </c>
      <c r="C11" s="17"/>
      <c r="D11" s="70">
        <f>SUM(D7:D10)</f>
        <v>1404</v>
      </c>
      <c r="E11" s="40">
        <f>SUM(E7:E10)</f>
        <v>1560</v>
      </c>
      <c r="F11" s="70">
        <f>SUM(F7:F10)</f>
        <v>1539</v>
      </c>
      <c r="G11" s="40">
        <f>SUM(G7:G10)</f>
        <v>1710</v>
      </c>
    </row>
    <row r="12" spans="1:7">
      <c r="A12" s="33">
        <v>11</v>
      </c>
      <c r="B12" s="18" t="s">
        <v>88</v>
      </c>
      <c r="C12" s="10"/>
      <c r="D12" s="98">
        <f>D9+D7</f>
        <v>1242</v>
      </c>
      <c r="E12" s="28">
        <f>E9+E7</f>
        <v>1380</v>
      </c>
      <c r="F12" s="98">
        <f>F9+F7</f>
        <v>1377</v>
      </c>
      <c r="G12" s="28">
        <f>G9+G7</f>
        <v>1530</v>
      </c>
    </row>
    <row r="13" spans="1:7">
      <c r="A13" s="33">
        <v>12</v>
      </c>
    </row>
    <row r="14" spans="1:7">
      <c r="A14" s="33">
        <v>13</v>
      </c>
    </row>
    <row r="15" spans="1:7">
      <c r="A15" s="33">
        <v>14</v>
      </c>
      <c r="B15" s="103" t="s">
        <v>16</v>
      </c>
      <c r="C15" s="104"/>
      <c r="D15" s="105" t="s">
        <v>22</v>
      </c>
      <c r="E15" s="106" t="s">
        <v>21</v>
      </c>
      <c r="F15" s="105" t="s">
        <v>22</v>
      </c>
      <c r="G15" s="106" t="s">
        <v>21</v>
      </c>
    </row>
    <row r="16" spans="1:7">
      <c r="A16" s="33">
        <v>15</v>
      </c>
      <c r="B16" s="15" t="s">
        <v>17</v>
      </c>
      <c r="C16" s="17" t="s">
        <v>20</v>
      </c>
      <c r="D16" s="70">
        <f>E16*$C$28</f>
        <v>7.2</v>
      </c>
      <c r="E16" s="40">
        <v>8</v>
      </c>
      <c r="F16" s="70">
        <f>G16*$C$28</f>
        <v>7.2</v>
      </c>
      <c r="G16" s="40">
        <v>8</v>
      </c>
    </row>
    <row r="17" spans="1:9">
      <c r="A17" s="33">
        <v>16</v>
      </c>
      <c r="B17" s="18" t="s">
        <v>18</v>
      </c>
      <c r="C17" s="10" t="s">
        <v>20</v>
      </c>
      <c r="D17" s="98">
        <f>E17*$C$28</f>
        <v>18.900000000000002</v>
      </c>
      <c r="E17" s="28">
        <v>21</v>
      </c>
      <c r="F17" s="98">
        <f>G17*$C$28</f>
        <v>18.900000000000002</v>
      </c>
      <c r="G17" s="28">
        <v>21</v>
      </c>
    </row>
    <row r="18" spans="1:9">
      <c r="A18" s="33">
        <v>17</v>
      </c>
      <c r="B18" s="15" t="s">
        <v>63</v>
      </c>
      <c r="C18" s="17"/>
      <c r="D18" s="70">
        <f>SUM(D16:D17)</f>
        <v>26.1</v>
      </c>
      <c r="E18" s="40">
        <f>SUM(E16:E17)</f>
        <v>29</v>
      </c>
      <c r="F18" s="70">
        <f>SUM(F16:F17)</f>
        <v>26.1</v>
      </c>
      <c r="G18" s="40">
        <f>SUM(G16:G17)</f>
        <v>29</v>
      </c>
    </row>
    <row r="19" spans="1:9">
      <c r="A19" s="33">
        <v>18</v>
      </c>
      <c r="B19" s="15"/>
      <c r="C19" s="17"/>
      <c r="D19" s="70"/>
      <c r="E19" s="40"/>
      <c r="F19" s="70"/>
      <c r="G19" s="40"/>
    </row>
    <row r="20" spans="1:9">
      <c r="A20" s="33">
        <v>19</v>
      </c>
      <c r="B20" s="18" t="s">
        <v>19</v>
      </c>
      <c r="C20" s="10" t="s">
        <v>20</v>
      </c>
      <c r="D20" s="98">
        <f>E20*$C$28</f>
        <v>43.2</v>
      </c>
      <c r="E20" s="28">
        <v>48</v>
      </c>
      <c r="F20" s="98">
        <f>G20*$C$28</f>
        <v>43.2</v>
      </c>
      <c r="G20" s="28">
        <v>48</v>
      </c>
    </row>
    <row r="21" spans="1:9">
      <c r="A21" s="33">
        <v>20</v>
      </c>
      <c r="B21" s="18" t="s">
        <v>31</v>
      </c>
      <c r="C21" s="10"/>
      <c r="D21" s="98">
        <f>SUM(D18:D20)</f>
        <v>69.300000000000011</v>
      </c>
      <c r="E21" s="28">
        <f>SUM(E18:E20)</f>
        <v>77</v>
      </c>
      <c r="F21" s="98">
        <f>SUM(F18:F20)</f>
        <v>69.300000000000011</v>
      </c>
      <c r="G21" s="28">
        <f>SUM(G18:G20)</f>
        <v>77</v>
      </c>
    </row>
    <row r="22" spans="1:9">
      <c r="A22" s="33">
        <v>21</v>
      </c>
      <c r="D22" s="3"/>
      <c r="E22" s="3"/>
      <c r="F22" s="3"/>
      <c r="G22" s="3"/>
    </row>
    <row r="23" spans="1:9">
      <c r="A23" s="33">
        <v>22</v>
      </c>
    </row>
    <row r="24" spans="1:9">
      <c r="A24" s="33">
        <v>23</v>
      </c>
    </row>
    <row r="25" spans="1:9">
      <c r="A25" s="33">
        <v>24</v>
      </c>
      <c r="B25" s="50" t="s">
        <v>30</v>
      </c>
      <c r="C25" s="50" t="s">
        <v>29</v>
      </c>
    </row>
    <row r="26" spans="1:9">
      <c r="A26" s="33">
        <v>25</v>
      </c>
      <c r="B26" t="s">
        <v>23</v>
      </c>
      <c r="C26">
        <v>0.5</v>
      </c>
    </row>
    <row r="27" spans="1:9">
      <c r="A27" s="33">
        <v>26</v>
      </c>
      <c r="B27" t="s">
        <v>24</v>
      </c>
      <c r="C27">
        <v>0.7</v>
      </c>
    </row>
    <row r="28" spans="1:9">
      <c r="A28" s="33">
        <v>27</v>
      </c>
      <c r="B28" t="s">
        <v>25</v>
      </c>
      <c r="C28">
        <v>0.9</v>
      </c>
      <c r="I28" s="33"/>
    </row>
    <row r="29" spans="1:9">
      <c r="A29" s="33">
        <v>28</v>
      </c>
      <c r="B29" t="s">
        <v>26</v>
      </c>
      <c r="C29">
        <v>1.1000000000000001</v>
      </c>
    </row>
    <row r="30" spans="1:9">
      <c r="A30" s="33">
        <v>29</v>
      </c>
      <c r="B30" t="s">
        <v>27</v>
      </c>
      <c r="C30">
        <v>1.4</v>
      </c>
    </row>
    <row r="31" spans="1:9">
      <c r="A31" s="33">
        <v>30</v>
      </c>
      <c r="B31" t="s">
        <v>28</v>
      </c>
      <c r="C31">
        <v>1.6</v>
      </c>
    </row>
    <row r="32" spans="1:9">
      <c r="A32" s="33">
        <v>31</v>
      </c>
    </row>
    <row r="33" spans="1:2">
      <c r="A33" s="33">
        <v>32</v>
      </c>
      <c r="B33" s="12" t="s">
        <v>15</v>
      </c>
    </row>
    <row r="34" spans="1:2">
      <c r="A34" s="48">
        <v>33</v>
      </c>
    </row>
  </sheetData>
  <mergeCells count="2">
    <mergeCell ref="D2:E2"/>
    <mergeCell ref="F2:G2"/>
  </mergeCells>
  <hyperlinks>
    <hyperlink ref="B33" r:id="rId1" display="http://www.hud.gov/offices/adm/hudclips/guidebooks/7420.10G/7420g18GUID.pdf"/>
  </hyperlinks>
  <pageMargins left="1" right="0.25" top="1" bottom="1" header="0.5" footer="0.5"/>
  <pageSetup scale="92" orientation="landscape" r:id="rId2"/>
  <headerFooter scaleWithDoc="0">
    <oddFooter>&amp;LTestimony of Christopher T. Mickelson
Dockets UE-120436 et al.&amp;RExhibit No. ___ (CTM-4)
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="90" zoomScaleNormal="90" workbookViewId="0">
      <selection activeCell="B42" sqref="B42"/>
    </sheetView>
  </sheetViews>
  <sheetFormatPr defaultColWidth="8.28515625" defaultRowHeight="15"/>
  <cols>
    <col min="1" max="1" width="5" style="33" customWidth="1"/>
    <col min="2" max="2" width="34.85546875" customWidth="1"/>
    <col min="3" max="6" width="12.85546875" bestFit="1" customWidth="1"/>
  </cols>
  <sheetData>
    <row r="1" spans="1:6" s="33" customFormat="1" ht="30">
      <c r="A1" s="23" t="s">
        <v>32</v>
      </c>
      <c r="B1" s="33" t="s">
        <v>82</v>
      </c>
      <c r="C1" s="33" t="s">
        <v>83</v>
      </c>
      <c r="D1" s="33" t="s">
        <v>84</v>
      </c>
      <c r="E1" s="48" t="s">
        <v>85</v>
      </c>
      <c r="F1" s="48" t="s">
        <v>89</v>
      </c>
    </row>
    <row r="2" spans="1:6">
      <c r="A2" s="33">
        <v>1</v>
      </c>
      <c r="B2" s="119" t="s">
        <v>65</v>
      </c>
      <c r="C2" s="107"/>
      <c r="D2" s="107"/>
      <c r="E2" s="107"/>
      <c r="F2" s="120"/>
    </row>
    <row r="3" spans="1:6">
      <c r="A3" s="48"/>
      <c r="B3" s="32"/>
      <c r="C3" s="107" t="s">
        <v>92</v>
      </c>
      <c r="D3" s="107"/>
      <c r="E3" s="107" t="s">
        <v>91</v>
      </c>
      <c r="F3" s="107"/>
    </row>
    <row r="4" spans="1:6">
      <c r="A4" s="33">
        <v>2</v>
      </c>
      <c r="B4" s="15"/>
      <c r="C4" s="119" t="s">
        <v>90</v>
      </c>
      <c r="D4" s="120"/>
      <c r="E4" s="121" t="s">
        <v>67</v>
      </c>
      <c r="F4" s="122"/>
    </row>
    <row r="5" spans="1:6" s="38" customFormat="1" ht="30">
      <c r="A5" s="33">
        <v>3</v>
      </c>
      <c r="B5" s="43" t="s">
        <v>81</v>
      </c>
      <c r="C5" s="97" t="s">
        <v>66</v>
      </c>
      <c r="D5" s="45" t="s">
        <v>74</v>
      </c>
      <c r="E5" s="44" t="s">
        <v>66</v>
      </c>
      <c r="F5" s="45" t="s">
        <v>74</v>
      </c>
    </row>
    <row r="6" spans="1:6">
      <c r="A6" s="48">
        <v>4</v>
      </c>
      <c r="B6" s="15" t="s">
        <v>68</v>
      </c>
      <c r="C6" s="70">
        <v>1462</v>
      </c>
      <c r="D6" s="40">
        <f>C6/12</f>
        <v>121.83333333333333</v>
      </c>
      <c r="E6" s="39">
        <v>1462</v>
      </c>
      <c r="F6" s="40">
        <f>E6/12</f>
        <v>121.83333333333333</v>
      </c>
    </row>
    <row r="7" spans="1:6">
      <c r="A7" s="48">
        <v>5</v>
      </c>
      <c r="B7" s="15" t="s">
        <v>73</v>
      </c>
      <c r="C7" s="70">
        <v>2552</v>
      </c>
      <c r="D7" s="40">
        <f>C7/12</f>
        <v>212.66666666666666</v>
      </c>
      <c r="E7" s="39">
        <v>2552</v>
      </c>
      <c r="F7" s="40">
        <f>E7/12</f>
        <v>212.66666666666666</v>
      </c>
    </row>
    <row r="8" spans="1:6">
      <c r="A8" s="48">
        <v>6</v>
      </c>
      <c r="B8" s="15" t="s">
        <v>76</v>
      </c>
      <c r="C8" s="70">
        <v>940</v>
      </c>
      <c r="D8" s="40">
        <f>C8/12</f>
        <v>78.333333333333329</v>
      </c>
      <c r="E8" s="39">
        <v>940</v>
      </c>
      <c r="F8" s="40">
        <f>E8/12</f>
        <v>78.333333333333329</v>
      </c>
    </row>
    <row r="9" spans="1:6">
      <c r="A9" s="48">
        <v>7</v>
      </c>
      <c r="B9" s="18" t="s">
        <v>75</v>
      </c>
      <c r="C9" s="98">
        <f>536+440+209+400</f>
        <v>1585</v>
      </c>
      <c r="D9" s="28">
        <f>C9/12</f>
        <v>132.08333333333334</v>
      </c>
      <c r="E9" s="13">
        <v>4495</v>
      </c>
      <c r="F9" s="28">
        <f>E9/12</f>
        <v>374.58333333333331</v>
      </c>
    </row>
    <row r="10" spans="1:6">
      <c r="A10" s="48">
        <v>8</v>
      </c>
      <c r="B10" s="41" t="s">
        <v>79</v>
      </c>
      <c r="C10" s="70">
        <f>SUM(C6:C9)</f>
        <v>6539</v>
      </c>
      <c r="D10" s="40">
        <f>SUM(D6:D9)</f>
        <v>544.91666666666663</v>
      </c>
      <c r="E10" s="39">
        <f>SUM(E6:E9)</f>
        <v>9449</v>
      </c>
      <c r="F10" s="40">
        <f>SUM(F6:F9)</f>
        <v>787.41666666666663</v>
      </c>
    </row>
    <row r="11" spans="1:6">
      <c r="A11" s="48">
        <v>9</v>
      </c>
      <c r="B11" s="15"/>
      <c r="C11" s="70"/>
      <c r="D11" s="40"/>
      <c r="E11" s="39"/>
      <c r="F11" s="40"/>
    </row>
    <row r="12" spans="1:6">
      <c r="A12" s="48">
        <v>10</v>
      </c>
      <c r="B12" s="18" t="s">
        <v>69</v>
      </c>
      <c r="C12" s="70"/>
      <c r="D12" s="40"/>
      <c r="E12" s="39"/>
      <c r="F12" s="40"/>
    </row>
    <row r="13" spans="1:6">
      <c r="A13" s="48">
        <v>11</v>
      </c>
      <c r="B13" s="15" t="s">
        <v>70</v>
      </c>
      <c r="C13" s="70">
        <v>2796</v>
      </c>
      <c r="D13" s="40">
        <f>C13/12</f>
        <v>233</v>
      </c>
      <c r="E13" s="39">
        <v>2796</v>
      </c>
      <c r="F13" s="40">
        <f>E13/12</f>
        <v>233</v>
      </c>
    </row>
    <row r="14" spans="1:6">
      <c r="A14" s="48">
        <v>12</v>
      </c>
      <c r="B14" s="18" t="s">
        <v>80</v>
      </c>
      <c r="C14" s="98">
        <v>950</v>
      </c>
      <c r="D14" s="28">
        <f>C14/12</f>
        <v>79.166666666666671</v>
      </c>
      <c r="E14" s="13">
        <v>950</v>
      </c>
      <c r="F14" s="28">
        <f>E14/12</f>
        <v>79.166666666666671</v>
      </c>
    </row>
    <row r="15" spans="1:6">
      <c r="A15" s="48">
        <v>13</v>
      </c>
      <c r="B15" s="15" t="s">
        <v>78</v>
      </c>
      <c r="C15" s="70">
        <f>SUM(C13:C14)</f>
        <v>3746</v>
      </c>
      <c r="D15" s="40">
        <f>SUM(D13:D14)</f>
        <v>312.16666666666669</v>
      </c>
      <c r="E15" s="39">
        <f>SUM(E13:E14)</f>
        <v>3746</v>
      </c>
      <c r="F15" s="40">
        <f>SUM(F13:F14)</f>
        <v>312.16666666666669</v>
      </c>
    </row>
    <row r="16" spans="1:6">
      <c r="A16" s="48">
        <v>14</v>
      </c>
      <c r="B16" s="15"/>
      <c r="C16" s="70"/>
      <c r="D16" s="40"/>
      <c r="E16" s="39"/>
      <c r="F16" s="40"/>
    </row>
    <row r="17" spans="1:6">
      <c r="A17" s="48">
        <v>15</v>
      </c>
      <c r="B17" s="18" t="s">
        <v>71</v>
      </c>
      <c r="C17" s="70"/>
      <c r="D17" s="40"/>
      <c r="E17" s="39"/>
      <c r="F17" s="40"/>
    </row>
    <row r="18" spans="1:6">
      <c r="A18" s="48">
        <v>16</v>
      </c>
      <c r="B18" s="15" t="s">
        <v>72</v>
      </c>
      <c r="C18" s="70">
        <v>3524</v>
      </c>
      <c r="D18" s="40">
        <f>C18/12</f>
        <v>293.66666666666669</v>
      </c>
      <c r="E18" s="39">
        <v>3524</v>
      </c>
      <c r="F18" s="40">
        <f>E18/12</f>
        <v>293.66666666666669</v>
      </c>
    </row>
    <row r="19" spans="1:6">
      <c r="A19" s="48">
        <v>17</v>
      </c>
      <c r="B19" s="18" t="s">
        <v>77</v>
      </c>
      <c r="C19" s="98">
        <v>503</v>
      </c>
      <c r="D19" s="28">
        <f>C19/12</f>
        <v>41.916666666666664</v>
      </c>
      <c r="E19" s="13">
        <v>503</v>
      </c>
      <c r="F19" s="28">
        <f>E19/12</f>
        <v>41.916666666666664</v>
      </c>
    </row>
    <row r="20" spans="1:6">
      <c r="A20" s="48">
        <v>18</v>
      </c>
      <c r="B20" s="15" t="s">
        <v>78</v>
      </c>
      <c r="C20" s="70">
        <f>SUM(C18:C19)</f>
        <v>4027</v>
      </c>
      <c r="D20" s="40">
        <f>SUM(D18:D19)</f>
        <v>335.58333333333337</v>
      </c>
      <c r="E20" s="39">
        <f>SUM(E18:E19)</f>
        <v>4027</v>
      </c>
      <c r="F20" s="40">
        <f>SUM(F18:F19)</f>
        <v>335.58333333333337</v>
      </c>
    </row>
    <row r="21" spans="1:6">
      <c r="A21" s="48">
        <v>19</v>
      </c>
      <c r="B21" s="18"/>
      <c r="C21" s="18"/>
      <c r="D21" s="10"/>
      <c r="E21" s="9"/>
      <c r="F21" s="10"/>
    </row>
    <row r="22" spans="1:6">
      <c r="A22" s="48">
        <v>20</v>
      </c>
      <c r="B22" s="42" t="s">
        <v>2</v>
      </c>
      <c r="C22" s="98">
        <f>C20+C15+C10</f>
        <v>14312</v>
      </c>
      <c r="D22" s="28">
        <f>D20+D15+D10</f>
        <v>1192.6666666666665</v>
      </c>
      <c r="E22" s="13">
        <f>E20+E15+E10</f>
        <v>17222</v>
      </c>
      <c r="F22" s="28">
        <f>F20+F15+F10</f>
        <v>1435.1666666666665</v>
      </c>
    </row>
    <row r="23" spans="1:6">
      <c r="A23" s="48">
        <v>21</v>
      </c>
    </row>
    <row r="24" spans="1:6">
      <c r="A24" s="48">
        <v>22</v>
      </c>
      <c r="B24" s="12" t="s">
        <v>64</v>
      </c>
      <c r="C24" s="2"/>
      <c r="D24" s="2"/>
      <c r="E24" s="2"/>
      <c r="F24" s="2"/>
    </row>
    <row r="25" spans="1:6">
      <c r="A25" s="48">
        <v>23</v>
      </c>
    </row>
    <row r="26" spans="1:6">
      <c r="A26" s="48"/>
    </row>
  </sheetData>
  <mergeCells count="5">
    <mergeCell ref="C4:D4"/>
    <mergeCell ref="E4:F4"/>
    <mergeCell ref="B2:F2"/>
    <mergeCell ref="C3:D3"/>
    <mergeCell ref="E3:F3"/>
  </mergeCells>
  <hyperlinks>
    <hyperlink ref="B24" r:id="rId1"/>
  </hyperlinks>
  <pageMargins left="1" right="0.25" top="1" bottom="1" header="0.5" footer="0.5"/>
  <pageSetup orientation="landscape" r:id="rId2"/>
  <headerFooter scaleWithDoc="0">
    <oddFooter>&amp;LTestimony of Christopher T. Mickelson
Dockets UE-120436 et al.&amp;RExhibit No. ___ (CTM-4)
Page &amp;P</oddFooter>
  </headerFooter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D5169E-6740-4748-93A7-2388CE1A2BE3}"/>
</file>

<file path=customXml/itemProps2.xml><?xml version="1.0" encoding="utf-8"?>
<ds:datastoreItem xmlns:ds="http://schemas.openxmlformats.org/officeDocument/2006/customXml" ds:itemID="{4AC7E67C-EAE6-4286-95C9-CFC623446337}"/>
</file>

<file path=customXml/itemProps3.xml><?xml version="1.0" encoding="utf-8"?>
<ds:datastoreItem xmlns:ds="http://schemas.openxmlformats.org/officeDocument/2006/customXml" ds:itemID="{D2FBBA53-3A8A-4781-B159-6D3EAB1A89A5}"/>
</file>

<file path=customXml/itemProps4.xml><?xml version="1.0" encoding="utf-8"?>
<ds:datastoreItem xmlns:ds="http://schemas.openxmlformats.org/officeDocument/2006/customXml" ds:itemID="{3DBF99D8-AF0F-42AD-9FD1-DA2A5E4D6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Page 1, Sch 01</vt:lpstr>
      <vt:lpstr>Page 2, Sch 11</vt:lpstr>
      <vt:lpstr>Page 3, Sch 21</vt:lpstr>
      <vt:lpstr>Page 4, Sch 25</vt:lpstr>
      <vt:lpstr>Page 5, Sch 30</vt:lpstr>
      <vt:lpstr>Page 6, HUD Data</vt:lpstr>
      <vt:lpstr>Page 7, DOE Data</vt:lpstr>
      <vt:lpstr>'Page 2, Sch 11'!rates_elec_block_data</vt:lpstr>
      <vt:lpstr>'Page 3, Sch 21'!rates_elec_block_data</vt:lpstr>
      <vt:lpstr>'Page 5, Sch 30'!rates_elec_block_data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Mickelson, Christopher (UTC)</dc:creator>
  <cp:lastModifiedBy>Mickelson, Christopher (UTC)</cp:lastModifiedBy>
  <cp:lastPrinted>2012-09-17T23:39:34Z</cp:lastPrinted>
  <dcterms:created xsi:type="dcterms:W3CDTF">2012-05-14T17:13:47Z</dcterms:created>
  <dcterms:modified xsi:type="dcterms:W3CDTF">2012-09-17T23:40:53Z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