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3. 191 &amp; Migration Adjust - Send to WUTC\2024\10. October\"/>
    </mc:Choice>
  </mc:AlternateContent>
  <bookViews>
    <workbookView xWindow="7605" yWindow="405" windowWidth="20505" windowHeight="14415"/>
  </bookViews>
  <sheets>
    <sheet name="191 Accounts" sheetId="2" r:id="rId1"/>
    <sheet name="Migration Adjust" sheetId="3" r:id="rId2"/>
  </sheets>
  <externalReferences>
    <externalReference r:id="rId3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#REF!</definedName>
    <definedName name="_Regression_Out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E24" i="3" s="1"/>
  <c r="F23" i="3"/>
  <c r="G23" i="3" s="1"/>
  <c r="B23" i="3"/>
  <c r="C23" i="3" s="1"/>
  <c r="D22" i="3"/>
  <c r="E22" i="3" s="1"/>
  <c r="F21" i="3"/>
  <c r="G21" i="3" s="1"/>
  <c r="B21" i="3"/>
  <c r="C21" i="3" s="1"/>
  <c r="D20" i="3"/>
  <c r="E20" i="3" s="1"/>
  <c r="A17" i="3"/>
  <c r="G13" i="3"/>
  <c r="F13" i="3"/>
  <c r="F24" i="3" s="1"/>
  <c r="G24" i="3" s="1"/>
  <c r="D13" i="3"/>
  <c r="E13" i="3" s="1"/>
  <c r="C13" i="3"/>
  <c r="B13" i="3"/>
  <c r="B24" i="3" s="1"/>
  <c r="C24" i="3" s="1"/>
  <c r="F12" i="3"/>
  <c r="G12" i="3" s="1"/>
  <c r="E12" i="3"/>
  <c r="D12" i="3"/>
  <c r="D23" i="3" s="1"/>
  <c r="E23" i="3" s="1"/>
  <c r="B12" i="3"/>
  <c r="C12" i="3" s="1"/>
  <c r="G11" i="3"/>
  <c r="F11" i="3"/>
  <c r="F22" i="3" s="1"/>
  <c r="G22" i="3" s="1"/>
  <c r="D11" i="3"/>
  <c r="E11" i="3" s="1"/>
  <c r="C11" i="3"/>
  <c r="B11" i="3"/>
  <c r="B22" i="3" s="1"/>
  <c r="C22" i="3" s="1"/>
  <c r="F10" i="3"/>
  <c r="G10" i="3" s="1"/>
  <c r="E10" i="3"/>
  <c r="D10" i="3"/>
  <c r="D21" i="3" s="1"/>
  <c r="E21" i="3" s="1"/>
  <c r="B10" i="3"/>
  <c r="C10" i="3" s="1"/>
  <c r="G9" i="3"/>
  <c r="F9" i="3"/>
  <c r="F20" i="3" s="1"/>
  <c r="G20" i="3" s="1"/>
  <c r="D9" i="3"/>
  <c r="E9" i="3" s="1"/>
  <c r="C9" i="3"/>
  <c r="B9" i="3"/>
  <c r="B20" i="3" s="1"/>
  <c r="C20" i="3" s="1"/>
  <c r="A6" i="3"/>
  <c r="A2" i="3"/>
  <c r="D24" i="2" l="1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<sst xmlns="http://schemas.openxmlformats.org/spreadsheetml/2006/main" count="96" uniqueCount="39">
  <si>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</si>
  <si>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</si>
  <si>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</si>
  <si>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</si>
  <si>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</si>
  <si>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</si>
  <si>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</si>
  <si>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</si>
  <si>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</si>
  <si>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</si>
  <si>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</si>
  <si>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</si>
  <si>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</si>
  <si>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</si>
  <si>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</si>
  <si>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</si>
  <si>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</si>
  <si>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</si>
  <si>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</si>
  <si>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</si>
  <si>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</si>
  <si>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</si>
  <si>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</si>
  <si>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</si>
  <si>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</si>
  <si>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</si>
  <si>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</si>
  <si>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</si>
  <si>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October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</si>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</sst>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sz val="10"/>
      <name val="Arial"/>
      <family val="2"/>
    </font>
    <font>
      <sz val="8"/>
      <name val="Arial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b/>
      <u/>
      <sz val="8"/>
      <color rgb="FF0000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2" fillId="0" borderId="0"/>
    <xf numFmtId="0" fontId="1" fillId="0" borderId="0"/>
  </cellStyleXfs>
  <cellXfs count="55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 applyFill="1"/>
    <xf numFmtId="0" fontId="14" fillId="0" borderId="0" xfId="2" applyFont="1" applyFill="1" applyAlignment="1">
      <alignment horizontal="center"/>
    </xf>
    <xf numFmtId="17" fontId="15" fillId="0" borderId="0" xfId="3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6" fontId="13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2" fillId="0" borderId="0" xfId="11" applyFont="1" applyAlignment="1">
      <alignment horizontal="center" wrapText="1"/>
    </xf>
    <xf numFmtId="0" fontId="2" fillId="0" borderId="0" xfId="10" applyFont="1" applyAlignment="1">
      <alignment wrapText="1"/>
    </xf>
    <xf numFmtId="0" fontId="1" fillId="0" borderId="0" xfId="11"/>
    <xf numFmtId="167" fontId="16" fillId="2" borderId="0" xfId="11" applyNumberFormat="1" applyFont="1" applyFill="1" applyAlignment="1">
      <alignment horizontal="center" wrapText="1"/>
    </xf>
    <xf numFmtId="0" fontId="12" fillId="2" borderId="0" xfId="10" applyFill="1" applyAlignment="1">
      <alignment horizontal="center" wrapText="1"/>
    </xf>
    <xf numFmtId="0" fontId="16" fillId="0" borderId="0" xfId="11" applyFont="1"/>
    <xf numFmtId="0" fontId="16" fillId="0" borderId="2" xfId="11" applyFont="1" applyBorder="1" applyAlignment="1">
      <alignment horizontal="centerContinuous"/>
    </xf>
    <xf numFmtId="168" fontId="1" fillId="0" borderId="0" xfId="11" applyNumberFormat="1"/>
    <xf numFmtId="0" fontId="1" fillId="0" borderId="0" xfId="11" applyAlignment="1">
      <alignment horizontal="center"/>
    </xf>
  </cellXfs>
  <cellStyles count="12">
    <cellStyle name="Comma" xfId="8" builtinId="3"/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9"/>
    <cellStyle name="Normal 4" xfId="10"/>
    <cellStyle name="Normal 5" xfId="3"/>
    <cellStyle name="Normal_PERSONAL" xfId="11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131240</xdr:rowOff>
    </xdr:from>
    <xdr:to>
      <xdr:col>8</xdr:col>
      <xdr:colOff>419100</xdr:colOff>
      <xdr:row>112</xdr:row>
      <xdr:rowOff>10456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580290"/>
          <a:ext cx="7991475" cy="32605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4/11.%20November%202024/Migration%20Adjust%20-%20Nov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4) Volumes"/>
      <sheetName val="191 accounts (SAP)"/>
      <sheetName val="Conversion Factor"/>
      <sheetName val="FERC interest rate "/>
    </sheetNames>
    <sheetDataSet>
      <sheetData sheetId="0"/>
      <sheetData sheetId="1">
        <row r="39">
          <cell r="G39">
            <v>1.14E-3</v>
          </cell>
          <cell r="H39">
            <v>3.3E-4</v>
          </cell>
          <cell r="I39">
            <v>6.6E-4</v>
          </cell>
          <cell r="J39">
            <v>7.2999999999999996E-4</v>
          </cell>
          <cell r="K39">
            <v>6.8000000000000005E-4</v>
          </cell>
        </row>
        <row r="40">
          <cell r="G40">
            <v>-7.1590000000000001E-2</v>
          </cell>
          <cell r="H40">
            <v>-7.1590000000000001E-2</v>
          </cell>
          <cell r="I40">
            <v>-7.1590000000000001E-2</v>
          </cell>
          <cell r="J40">
            <v>-7.1590000000000001E-2</v>
          </cell>
          <cell r="K40">
            <v>-7.1590000000000001E-2</v>
          </cell>
        </row>
        <row r="41">
          <cell r="G41">
            <v>-7.0449999999999999E-2</v>
          </cell>
          <cell r="H41">
            <v>-7.1260000000000004E-2</v>
          </cell>
          <cell r="I41">
            <v>-7.0930000000000007E-2</v>
          </cell>
          <cell r="J41">
            <v>-7.0860000000000006E-2</v>
          </cell>
          <cell r="K41">
            <v>-7.0910000000000001E-2</v>
          </cell>
        </row>
      </sheetData>
      <sheetData sheetId="2"/>
      <sheetData sheetId="3">
        <row r="20">
          <cell r="A20">
            <v>45597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zoomScaleNormal="100" workbookViewId="0">
      <pane ySplit="7" topLeftCell="A8" activePane="bottomLeft" state="frozen"/>
      <selection pane="bottomLeft" activeCell="H23" sqref="H23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5703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1" t="s">
        <v>17</v>
      </c>
      <c r="B1" s="42"/>
      <c r="C1" s="42"/>
      <c r="D1" s="42"/>
    </row>
    <row r="2" spans="1:8" x14ac:dyDescent="0.2">
      <c r="A2" s="41" t="s">
        <v>18</v>
      </c>
      <c r="B2" s="42"/>
      <c r="C2" s="42"/>
      <c r="D2" s="42"/>
    </row>
    <row r="3" spans="1:8" ht="10.5" customHeight="1" x14ac:dyDescent="0.2">
      <c r="A3" s="43" t="s">
        <v>28</v>
      </c>
      <c r="B3" s="43"/>
      <c r="C3" s="43"/>
      <c r="D3" s="43"/>
    </row>
    <row r="4" spans="1:8" x14ac:dyDescent="0.2">
      <c r="A4" s="44">
        <v>2024</v>
      </c>
      <c r="B4" s="45"/>
      <c r="C4" s="45"/>
      <c r="D4" s="45"/>
    </row>
    <row r="5" spans="1:8" x14ac:dyDescent="0.2">
      <c r="A5" s="38"/>
      <c r="B5" s="38"/>
      <c r="C5" s="1"/>
      <c r="D5" s="38"/>
    </row>
    <row r="6" spans="1:8" x14ac:dyDescent="0.2">
      <c r="A6" s="7"/>
      <c r="B6" s="7"/>
      <c r="C6" s="39" t="s">
        <v>16</v>
      </c>
      <c r="D6" s="40">
        <v>45595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-106873.29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4020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-8916.84</v>
      </c>
    </row>
    <row r="15" spans="1:8" x14ac:dyDescent="0.2">
      <c r="A15" s="4"/>
      <c r="B15" s="4" t="s">
        <v>7</v>
      </c>
      <c r="C15" s="4"/>
      <c r="D15" s="14">
        <f>SUM(D11:D14)</f>
        <v>-4896.84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-111770.12999999999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-10004119.93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9931789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21243.599999999999</v>
      </c>
    </row>
    <row r="24" spans="1:19" x14ac:dyDescent="0.2">
      <c r="A24" s="4"/>
      <c r="B24" s="4" t="s">
        <v>7</v>
      </c>
      <c r="C24" s="4"/>
      <c r="D24" s="14">
        <f>SUM(D20:D23)</f>
        <v>9953032.5999999996</v>
      </c>
      <c r="E24" s="11"/>
    </row>
    <row r="25" spans="1:19" x14ac:dyDescent="0.2">
      <c r="A25" s="4"/>
      <c r="B25" s="4" t="s">
        <v>8</v>
      </c>
      <c r="C25" s="4"/>
      <c r="D25" s="13">
        <f>+D24+D19</f>
        <v>-51087.330000000075</v>
      </c>
      <c r="E25" s="13"/>
      <c r="F25" s="11"/>
      <c r="S25" s="37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-2589992.8099999977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1956321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-46381.97</v>
      </c>
    </row>
    <row r="42" spans="1:8" s="15" customFormat="1" x14ac:dyDescent="0.2">
      <c r="A42" s="4"/>
      <c r="B42" s="4" t="s">
        <v>7</v>
      </c>
      <c r="C42" s="4"/>
      <c r="D42" s="14">
        <f>SUM(D38:D41)</f>
        <v>1909939.03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-680053.7799999977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3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1245694.47999999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1661010.53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3">
        <f>SUM(D57:D58)</f>
        <v>1661010.53</v>
      </c>
      <c r="E59" s="11"/>
    </row>
    <row r="60" spans="1:9" x14ac:dyDescent="0.2">
      <c r="A60" s="4"/>
      <c r="B60" s="4" t="s">
        <v>8</v>
      </c>
      <c r="C60" s="4"/>
      <c r="D60" s="21">
        <f>+D59+D56</f>
        <v>2906705.00999999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-46647841.439999998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-10929997.65</v>
      </c>
      <c r="E66" s="22"/>
    </row>
    <row r="67" spans="1:9" s="24" customFormat="1" x14ac:dyDescent="0.2">
      <c r="A67" s="4"/>
      <c r="B67" s="4" t="s">
        <v>7</v>
      </c>
      <c r="C67" s="4"/>
      <c r="D67" s="33">
        <f>SUM(D64:D66)</f>
        <v>-10929997.65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-57577839.089999996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-1221431.6800000002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9379.7000000000007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3">
        <f>SUM(D72:D73)</f>
        <v>9379.7000000000007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-1212051.9800000002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-1158671.8700000001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-339304.42</v>
      </c>
      <c r="H80" s="11"/>
    </row>
    <row r="81" spans="1:8" x14ac:dyDescent="0.2">
      <c r="A81" s="4"/>
      <c r="B81" s="4" t="s">
        <v>7</v>
      </c>
      <c r="C81" s="4"/>
      <c r="D81" s="33">
        <f>SUM(D79:D80)</f>
        <v>-339304.42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-1497976.29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4">
        <f>SUMIF($B$1:$B$82,B85,$D$1:$D$82)</f>
        <v>-60483236.540000007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5">
        <f>SUMIF($B$1:$B$82,B86,$D$1:$D$82)</f>
        <v>2259162.9499999983</v>
      </c>
      <c r="F86" s="28"/>
    </row>
    <row r="87" spans="1:8" ht="12" thickBot="1" x14ac:dyDescent="0.25">
      <c r="A87" s="4"/>
      <c r="B87" s="4" t="s">
        <v>8</v>
      </c>
      <c r="C87" s="4"/>
      <c r="D87" s="36">
        <f>SUMIF($B$1:$B$82,B87,$D$1:$D$82)</f>
        <v>-58224073.590000004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-842911.23999999778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-57381162.350000009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5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E31" sqref="E31"/>
    </sheetView>
  </sheetViews>
  <sheetFormatPr defaultColWidth="9.140625" defaultRowHeight="12.75" x14ac:dyDescent="0.2"/>
  <cols>
    <col min="1" max="1" width="17.140625" style="48" customWidth="1"/>
    <col min="2" max="2" width="12.28515625" style="48" customWidth="1"/>
    <col min="3" max="3" width="11.28515625" style="48" customWidth="1"/>
    <col min="4" max="4" width="11.42578125" style="48" customWidth="1"/>
    <col min="5" max="5" width="11.140625" style="48" customWidth="1"/>
    <col min="6" max="6" width="12.5703125" style="48" customWidth="1"/>
    <col min="7" max="7" width="9.42578125" style="48" bestFit="1" customWidth="1"/>
    <col min="8" max="16384" width="9.140625" style="48"/>
  </cols>
  <sheetData>
    <row r="1" spans="1:7" x14ac:dyDescent="0.2">
      <c r="A1" s="46" t="s">
        <v>29</v>
      </c>
      <c r="B1" s="47"/>
      <c r="C1" s="47"/>
      <c r="D1" s="47"/>
      <c r="E1" s="47"/>
      <c r="F1" s="47"/>
      <c r="G1" s="47"/>
    </row>
    <row r="2" spans="1:7" x14ac:dyDescent="0.2">
      <c r="A2" s="49">
        <f>[1]CommodAmort!A20</f>
        <v>45597</v>
      </c>
      <c r="B2" s="50"/>
      <c r="C2" s="50"/>
      <c r="D2" s="50"/>
      <c r="E2" s="50"/>
      <c r="F2" s="50"/>
      <c r="G2" s="50"/>
    </row>
    <row r="5" spans="1:7" ht="14.1" customHeight="1" x14ac:dyDescent="0.2">
      <c r="A5" s="51" t="s">
        <v>30</v>
      </c>
    </row>
    <row r="6" spans="1:7" ht="14.1" customHeight="1" x14ac:dyDescent="0.2">
      <c r="A6" s="51" t="str">
        <f>"FROM SALES TO TRANSPORT in "&amp;TEXT([1]CommodAmort!A20,"mmmm, yyyy")&amp;" are as follows:"</f>
        <v>FROM SALES TO TRANSPORT in November, 2024 are as follows:</v>
      </c>
    </row>
    <row r="7" spans="1:7" ht="14.1" customHeight="1" x14ac:dyDescent="0.2"/>
    <row r="8" spans="1:7" ht="14.1" customHeight="1" x14ac:dyDescent="0.2">
      <c r="B8" s="52" t="s">
        <v>31</v>
      </c>
      <c r="C8" s="52"/>
      <c r="D8" s="52" t="s">
        <v>32</v>
      </c>
      <c r="E8" s="52"/>
      <c r="F8" s="52" t="s">
        <v>33</v>
      </c>
      <c r="G8" s="52"/>
    </row>
    <row r="9" spans="1:7" ht="14.1" customHeight="1" x14ac:dyDescent="0.2">
      <c r="A9" s="51" t="s">
        <v>34</v>
      </c>
      <c r="B9" s="53">
        <f>'[1]Amort Exh.'!G41</f>
        <v>-7.0449999999999999E-2</v>
      </c>
      <c r="C9" s="48" t="str">
        <f>IF(B9&gt;0,"Surcharge","Refund")</f>
        <v>Refund</v>
      </c>
      <c r="D9" s="53">
        <f>'[1]Amort Exh.'!G40</f>
        <v>-7.1590000000000001E-2</v>
      </c>
      <c r="E9" s="48" t="str">
        <f>IF(D9&gt;0,"Surcharge","Refund")</f>
        <v>Refund</v>
      </c>
      <c r="F9" s="53">
        <f>'[1]Amort Exh.'!G39</f>
        <v>1.14E-3</v>
      </c>
      <c r="G9" s="48" t="str">
        <f>IF(F9&gt;0,"Surcharge","Refund")</f>
        <v>Surcharge</v>
      </c>
    </row>
    <row r="10" spans="1:7" ht="14.1" customHeight="1" x14ac:dyDescent="0.2">
      <c r="A10" s="51" t="s">
        <v>35</v>
      </c>
      <c r="B10" s="53">
        <f>'[1]Amort Exh.'!H41</f>
        <v>-7.1260000000000004E-2</v>
      </c>
      <c r="C10" s="48" t="str">
        <f>IF(B10&gt;0,"Surcharge","Refund")</f>
        <v>Refund</v>
      </c>
      <c r="D10" s="53">
        <f>'[1]Amort Exh.'!H40</f>
        <v>-7.1590000000000001E-2</v>
      </c>
      <c r="E10" s="48" t="str">
        <f>IF(D10&gt;0,"Surcharge","Refund")</f>
        <v>Refund</v>
      </c>
      <c r="F10" s="53">
        <f>'[1]Amort Exh.'!H39</f>
        <v>3.3E-4</v>
      </c>
      <c r="G10" s="48" t="str">
        <f>IF(F10&gt;0,"Surcharge","Refund")</f>
        <v>Surcharge</v>
      </c>
    </row>
    <row r="11" spans="1:7" ht="14.1" customHeight="1" x14ac:dyDescent="0.2">
      <c r="A11" s="51" t="s">
        <v>36</v>
      </c>
      <c r="B11" s="53">
        <f>'[1]Amort Exh.'!I41</f>
        <v>-7.0930000000000007E-2</v>
      </c>
      <c r="C11" s="48" t="str">
        <f>IF(B11&gt;0,"Surcharge","Refund")</f>
        <v>Refund</v>
      </c>
      <c r="D11" s="53">
        <f>'[1]Amort Exh.'!I40</f>
        <v>-7.1590000000000001E-2</v>
      </c>
      <c r="E11" s="48" t="str">
        <f>IF(D11&gt;0,"Surcharge","Refund")</f>
        <v>Refund</v>
      </c>
      <c r="F11" s="53">
        <f>'[1]Amort Exh.'!I39</f>
        <v>6.6E-4</v>
      </c>
      <c r="G11" s="48" t="str">
        <f>IF(F11&gt;0,"Surcharge","Refund")</f>
        <v>Surcharge</v>
      </c>
    </row>
    <row r="12" spans="1:7" ht="14.1" customHeight="1" x14ac:dyDescent="0.2">
      <c r="A12" s="51" t="s">
        <v>37</v>
      </c>
      <c r="B12" s="53">
        <f>'[1]Amort Exh.'!J41</f>
        <v>-7.0860000000000006E-2</v>
      </c>
      <c r="C12" s="48" t="str">
        <f>IF(B12&gt;0,"Surcharge","Refund")</f>
        <v>Refund</v>
      </c>
      <c r="D12" s="53">
        <f>'[1]Amort Exh.'!J40</f>
        <v>-7.1590000000000001E-2</v>
      </c>
      <c r="E12" s="48" t="str">
        <f>IF(D12&gt;0,"Surcharge","Refund")</f>
        <v>Refund</v>
      </c>
      <c r="F12" s="53">
        <f>'[1]Amort Exh.'!J39</f>
        <v>7.2999999999999996E-4</v>
      </c>
      <c r="G12" s="48" t="str">
        <f>IF(F12&gt;0,"Surcharge","Refund")</f>
        <v>Surcharge</v>
      </c>
    </row>
    <row r="13" spans="1:7" ht="14.1" customHeight="1" x14ac:dyDescent="0.2">
      <c r="A13" s="51" t="s">
        <v>38</v>
      </c>
      <c r="B13" s="53">
        <f>'[1]Amort Exh.'!K41</f>
        <v>-7.0910000000000001E-2</v>
      </c>
      <c r="C13" s="48" t="str">
        <f>IF(B13&gt;0,"Surcharge","Refund")</f>
        <v>Refund</v>
      </c>
      <c r="D13" s="53">
        <f>'[1]Amort Exh.'!K40</f>
        <v>-7.1590000000000001E-2</v>
      </c>
      <c r="E13" s="48" t="str">
        <f>IF(D13&gt;0,"Surcharge","Refund")</f>
        <v>Refund</v>
      </c>
      <c r="F13" s="53">
        <f>'[1]Amort Exh.'!K39</f>
        <v>6.8000000000000005E-4</v>
      </c>
      <c r="G13" s="48" t="str">
        <f>IF(F13&gt;0,"Surcharge","Refund")</f>
        <v>Surcharge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51" t="s">
        <v>30</v>
      </c>
    </row>
    <row r="17" spans="1:7" ht="14.1" customHeight="1" x14ac:dyDescent="0.2">
      <c r="A17" s="51" t="str">
        <f>"FROM TRANSPORT TO SALES in "&amp;TEXT([1]CommodAmort!A20,"mmmm, yyyy")&amp;" are as follows:"</f>
        <v>FROM TRANSPORT TO SALES in November, 2024 are as follows:</v>
      </c>
    </row>
    <row r="18" spans="1:7" ht="14.1" customHeight="1" x14ac:dyDescent="0.2"/>
    <row r="19" spans="1:7" ht="14.1" customHeight="1" x14ac:dyDescent="0.2">
      <c r="B19" s="52" t="s">
        <v>31</v>
      </c>
      <c r="C19" s="52"/>
      <c r="D19" s="52" t="s">
        <v>32</v>
      </c>
      <c r="E19" s="52"/>
      <c r="F19" s="52" t="s">
        <v>33</v>
      </c>
      <c r="G19" s="52"/>
    </row>
    <row r="20" spans="1:7" ht="14.1" customHeight="1" x14ac:dyDescent="0.2">
      <c r="A20" s="51" t="s">
        <v>34</v>
      </c>
      <c r="B20" s="53">
        <f>-B9</f>
        <v>7.0449999999999999E-2</v>
      </c>
      <c r="C20" s="54" t="str">
        <f>IF(B20&gt;0,"Surcharge","Refund")</f>
        <v>Surcharge</v>
      </c>
      <c r="D20" s="53">
        <f>-D9</f>
        <v>7.1590000000000001E-2</v>
      </c>
      <c r="E20" s="54" t="str">
        <f>IF(D20&gt;0,"Surcharge","Refund")</f>
        <v>Surcharge</v>
      </c>
      <c r="F20" s="53">
        <f>-F9</f>
        <v>-1.14E-3</v>
      </c>
      <c r="G20" s="54" t="str">
        <f>IF(F20&gt;0,"Surcharge","Refund")</f>
        <v>Refund</v>
      </c>
    </row>
    <row r="21" spans="1:7" ht="14.1" customHeight="1" x14ac:dyDescent="0.2">
      <c r="A21" s="51" t="s">
        <v>35</v>
      </c>
      <c r="B21" s="53">
        <f>-B10</f>
        <v>7.1260000000000004E-2</v>
      </c>
      <c r="C21" s="54" t="str">
        <f>IF(B21&gt;0,"Surcharge","Refund")</f>
        <v>Surcharge</v>
      </c>
      <c r="D21" s="53">
        <f>-D10</f>
        <v>7.1590000000000001E-2</v>
      </c>
      <c r="E21" s="54" t="str">
        <f>IF(D21&gt;0,"Surcharge","Refund")</f>
        <v>Surcharge</v>
      </c>
      <c r="F21" s="53">
        <f>-F10</f>
        <v>-3.3E-4</v>
      </c>
      <c r="G21" s="54" t="str">
        <f>IF(F21&gt;0,"Surcharge","Refund")</f>
        <v>Refund</v>
      </c>
    </row>
    <row r="22" spans="1:7" ht="14.1" customHeight="1" x14ac:dyDescent="0.2">
      <c r="A22" s="51" t="s">
        <v>36</v>
      </c>
      <c r="B22" s="53">
        <f>-B11</f>
        <v>7.0930000000000007E-2</v>
      </c>
      <c r="C22" s="54" t="str">
        <f>IF(B22&gt;0,"Surcharge","Refund")</f>
        <v>Surcharge</v>
      </c>
      <c r="D22" s="53">
        <f>-D11</f>
        <v>7.1590000000000001E-2</v>
      </c>
      <c r="E22" s="54" t="str">
        <f>IF(D22&gt;0,"Surcharge","Refund")</f>
        <v>Surcharge</v>
      </c>
      <c r="F22" s="53">
        <f>-F11</f>
        <v>-6.6E-4</v>
      </c>
      <c r="G22" s="54" t="str">
        <f>IF(F22&gt;0,"Surcharge","Refund")</f>
        <v>Refund</v>
      </c>
    </row>
    <row r="23" spans="1:7" ht="14.1" customHeight="1" x14ac:dyDescent="0.2">
      <c r="A23" s="51" t="s">
        <v>37</v>
      </c>
      <c r="B23" s="53">
        <f>-B12</f>
        <v>7.0860000000000006E-2</v>
      </c>
      <c r="C23" s="54" t="str">
        <f>IF(B23&gt;0,"Surcharge","Refund")</f>
        <v>Surcharge</v>
      </c>
      <c r="D23" s="53">
        <f>-D12</f>
        <v>7.1590000000000001E-2</v>
      </c>
      <c r="E23" s="54" t="str">
        <f>IF(D23&gt;0,"Surcharge","Refund")</f>
        <v>Surcharge</v>
      </c>
      <c r="F23" s="53">
        <f>-F12</f>
        <v>-7.2999999999999996E-4</v>
      </c>
      <c r="G23" s="54" t="str">
        <f>IF(F23&gt;0,"Surcharge","Refund")</f>
        <v>Refund</v>
      </c>
    </row>
    <row r="24" spans="1:7" ht="14.1" customHeight="1" x14ac:dyDescent="0.2">
      <c r="A24" s="51" t="s">
        <v>38</v>
      </c>
      <c r="B24" s="53">
        <f>-B13</f>
        <v>7.0910000000000001E-2</v>
      </c>
      <c r="C24" s="54" t="str">
        <f>IF(B24&gt;0,"Surcharge","Refund")</f>
        <v>Surcharge</v>
      </c>
      <c r="D24" s="53">
        <f>-D13</f>
        <v>7.1590000000000001E-2</v>
      </c>
      <c r="E24" s="54" t="str">
        <f>IF(D24&gt;0,"Surcharge","Refund")</f>
        <v>Surcharge</v>
      </c>
      <c r="F24" s="53">
        <f>-F13</f>
        <v>-6.8000000000000005E-4</v>
      </c>
      <c r="G24" s="54" t="str">
        <f>IF(F24&gt;0,"Surcharge","Refund")</f>
        <v>Refund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47479BD-2ED2-4D55-85C7-D74FEFA34574}"/>
</file>

<file path=customXml/itemProps3.xml><?xml version="1.0" encoding="utf-8"?>
<ds:datastoreItem xmlns:ds="http://schemas.openxmlformats.org/officeDocument/2006/customXml" ds:itemID="{3AD2E4DA-11EA-46FC-8D73-3FC5FD11F8F4}"/>
</file>

<file path=customXml/itemProps4.xml><?xml version="1.0" encoding="utf-8"?>
<ds:datastoreItem xmlns:ds="http://schemas.openxmlformats.org/officeDocument/2006/customXml" ds:itemID="{7C8E2B6A-A9BF-401C-9F21-B3BEB144B1F2}"/>
</file>

<file path=customXml/itemProps5.xml><?xml version="1.0" encoding="utf-8"?>
<ds:datastoreItem xmlns:ds="http://schemas.openxmlformats.org/officeDocument/2006/customXml" ds:itemID="{BE371E2E-7AE1-4341-AC7A-2F0345651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191 Accounts</vt:lpstr>
      <vt:lpstr>Migration Adjust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 - Transmission</cp:lastModifiedBy>
  <cp:lastPrinted>2023-02-07T04:54:14Z</cp:lastPrinted>
  <dcterms:created xsi:type="dcterms:W3CDTF">2005-03-16T23:33:46Z</dcterms:created>
  <dcterms:modified xsi:type="dcterms:W3CDTF">2024-11-06T20:07:21Z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