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HARED\FILINGS\WA\2019 Dockets\_Dept of Commerce Reports\2019 Conservation Rpt and Renewable Rpt (6-1-19)\Working Docs\"/>
    </mc:Choice>
  </mc:AlternateContent>
  <bookViews>
    <workbookView xWindow="0" yWindow="0" windowWidth="19200" windowHeight="10995" tabRatio="719" activeTab="1"/>
  </bookViews>
  <sheets>
    <sheet name="Background" sheetId="21" r:id="rId1"/>
    <sheet name="Conservation Report" sheetId="18" r:id="rId2"/>
    <sheet name="Data" sheetId="19" state="hidden" r:id="rId3"/>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Report'!$A$3:$I$34</definedName>
    <definedName name="UtilityList">#REF!</definedName>
  </definedNames>
  <calcPr calcId="152511"/>
</workbook>
</file>

<file path=xl/calcChain.xml><?xml version="1.0" encoding="utf-8"?>
<calcChain xmlns="http://schemas.openxmlformats.org/spreadsheetml/2006/main">
  <c r="C22" i="18" l="1"/>
  <c r="C19" i="18"/>
  <c r="C18" i="18"/>
  <c r="C17" i="18"/>
  <c r="C16" i="18"/>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<sst xmlns="http://schemas.openxmlformats.org/spreadsheetml/2006/main" count="106" uniqueCount="101">
  <si>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</si>
  <si>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</si>
  <si>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</si>
  <si>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</si>
  <si>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</si>
  <si>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</si>
  <si>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</si>
  <si>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</si>
  <si>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</si>
  <si>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</si>
  <si>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</si>
  <si>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</si>
  <si>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</si>
  <si>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</si>
  <si>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</si>
  <si>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</si>
  <si>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</si>
  <si>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</si>
  <si>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</si>
  <si>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</si>
  <si>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</si>
  <si>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</si>
  <si>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</si>
  <si>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</si>
  <si>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</si>
  <si>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</si>
  <si>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</si>
  <si>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</si>
  <si>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</si>
  <si>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</si>
  <si>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</si>
  <si>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</si>
  <si>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</si>
  <si>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</si>
  <si>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</si>
  <si>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</si>
  <si>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</si>
  <si>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</si>
  <si>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</si>
  <si>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</si>
  <si>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</si>
  <si>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</si>
  <si>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</si>
  <si>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</si>
  <si>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</si>
  <si>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</si>
  <si>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</si>
  <si>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</si>
  <si>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</si>
  <si>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</si>
  <si>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</si>
  <si>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</si>
  <si>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</si>
  <si>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</si>
  <si>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</si>
  <si>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</si>
  <si>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</si>
  <si>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</si>
  <si>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</si>
  <si>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</si>
  <si>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</si>
  <si>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</si>
  <si>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</si>
  <si>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</si>
  <si>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</si>
  <si>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</si>
  <si>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</si>
  <si>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</si>
  <si>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</si>
  <si>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</si>
  <si>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</si>
  <si>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</si>
  <si>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</si>
  <si>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</si>
  <si>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</si>
  <si>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</si>
  <si>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</si>
  <si>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</si>
  <si>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</si>
  <si>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</si>
  <si>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</si>
  <si>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</si>
  <si>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</si>
  <si>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</si>
  <si>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</si>
  <si>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</si>
  <si>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</si>
  <si>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</si>
  <si>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</si>
  <si>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</si>
  <si>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</si>
  <si>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</si>
  <si>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</si>
  <si>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</si>
  <si>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</si>
  <si>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</si>
  <si>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</si>
  <si>
    <t>Pacific Power &amp; Light Company</t>
  </si>
  <si>
    <t>Cory Scott, Customer Solutions Group</t>
  </si>
  <si>
    <t>503-813-6011</t>
  </si>
  <si>
    <t>Cory.Scott@Pacificorp.com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</si>
</sst>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7">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3"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4" xfId="0" applyNumberFormat="1" applyFont="1" applyFill="1" applyBorder="1" applyAlignment="1" applyProtection="1">
      <alignment horizontal="center"/>
    </xf>
    <xf numFmtId="164" fontId="5" fillId="3" borderId="15"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20"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3"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4" xfId="0" applyNumberFormat="1" applyFont="1" applyFill="1" applyBorder="1" applyAlignment="1" applyProtection="1">
      <alignment horizontal="center"/>
    </xf>
    <xf numFmtId="164" fontId="5" fillId="10" borderId="15"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6" borderId="21" xfId="1" applyNumberFormat="1" applyFont="1" applyFill="1" applyBorder="1" applyAlignment="1">
      <alignment horizontal="right"/>
    </xf>
    <xf numFmtId="165" fontId="5" fillId="6" borderId="13" xfId="1" applyNumberFormat="1" applyFont="1" applyFill="1" applyBorder="1" applyAlignment="1">
      <alignment horizontal="right"/>
    </xf>
    <xf numFmtId="165" fontId="5" fillId="5" borderId="22" xfId="1" applyNumberFormat="1" applyFont="1" applyFill="1" applyBorder="1"/>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6" xfId="0" applyFont="1" applyFill="1" applyBorder="1" applyAlignment="1" applyProtection="1"/>
    <xf numFmtId="0" fontId="5" fillId="2" borderId="0" xfId="0" applyFont="1" applyFill="1" applyBorder="1" applyAlignment="1" applyProtection="1">
      <alignment horizontal="right" wrapText="1"/>
    </xf>
    <xf numFmtId="0" fontId="5" fillId="2" borderId="18" xfId="0" applyFont="1" applyFill="1" applyBorder="1" applyAlignment="1" applyProtection="1">
      <alignment horizontal="right" wrapText="1"/>
    </xf>
    <xf numFmtId="0" fontId="6" fillId="2" borderId="17" xfId="0" applyFont="1" applyFill="1" applyBorder="1" applyAlignment="1" applyProtection="1">
      <alignment horizontal="center"/>
    </xf>
    <xf numFmtId="0" fontId="6" fillId="0" borderId="17" xfId="0" applyFont="1" applyFill="1" applyBorder="1" applyAlignment="1" applyProtection="1">
      <alignment horizontal="center"/>
    </xf>
    <xf numFmtId="0" fontId="6" fillId="6" borderId="12" xfId="0" applyFont="1" applyFill="1" applyBorder="1" applyAlignment="1" applyProtection="1">
      <alignment horizontal="center"/>
      <protection locked="0"/>
    </xf>
    <xf numFmtId="0" fontId="6" fillId="2" borderId="19"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9</xdr:col>
      <xdr:colOff>0</xdr:colOff>
      <xdr:row>39</xdr:row>
      <xdr:rowOff>9525</xdr:rowOff>
    </xdr:to>
    <xdr:sp macro="" textlink="">
      <xdr:nvSpPr>
        <xdr:cNvPr id="2" name="TextBox 1"/>
        <xdr:cNvSpPr txBox="1"/>
      </xdr:nvSpPr>
      <xdr:spPr>
        <a:xfrm>
          <a:off x="38100" y="6772275"/>
          <a:ext cx="8334375" cy="42672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that are not used for target setting at the Washington Utilities and Transportation Commission (WUTC).</a:t>
          </a:r>
        </a:p>
        <a:p>
          <a:r>
            <a:rPr lang="en-US" sz="1100">
              <a:solidFill>
                <a:schemeClr val="dk1"/>
              </a:solidFill>
              <a:effectLst/>
              <a:latin typeface="+mn-lt"/>
              <a:ea typeface="+mn-ea"/>
              <a:cs typeface="+mn-cs"/>
            </a:rPr>
            <a:t>The target listed in this report, 83,484 MWh is the sum of the biennial conservation target (79,509 MWH) prior to the deduction of Northwest Energy Efficiency Alliance (NEEA) forecast (5,216 MWH); the process utilized by the WUTC to establish the biennial conservation target subject to penalty.  The target listed in this report includes a five percent decoupling commitment of 3,975 MWh. On January 12, 2018, the Commission considered the target filed by PacifiCorp and a different target proposed by WUTC staff. On January 12, 2018, the Commission approved a target of 78,268 MWh for the 2018-2019 biennium in Order 01 in Docket UE-171092 in accordance with WAC 480-109-120. The target does not include savings reported by NEEA.  The Company made a compliance filing on January 17, 2018 to reflect the calculation of the final approved target. The compliance filing is the source of the values used to calculate the target listed here.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PacifiCorp relied on 1) its 2017 “Demand-Side Resource Potential Assessment for the 2017-2036" (February 2017), 2) economic screening of the conservation potential identified through the 2017 Integrated Resource Plan (IRP) development, and 3) other post IRP adjustments (all documented in Appendix 1 of the PacifiCorp’s ten-year conservation potential and 2018-2019 biennial conservation target report) to establish its ten-year conservation forecast and biennial conservation target.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manner by which the Company arrived at its 2018-2019 biennial conservation target is explained on pages 7 -11 of “PacifiCorp’s Ten-Year Conservation Potential and 2018-2019 Biennial Conservation Target for its Washington Service Area” filed in Docket UE-171092.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Company’s engagement with the Washington DSM Advisory Group during the development of the 2018-2019 target is outlined in the on pages 12-13 of “PacifiCorp’s Ten-Year Conservation Potential and 2018-2019 Biennial Conservation Target for its Washington Service Area” filed in Docket UE-171092.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C33" sqref="C33"/>
    </sheetView>
  </sheetViews>
  <sheetFormatPr defaultRowHeight="15" x14ac:dyDescent="0.25"/>
  <cols>
    <col min="1" max="1" width="135.140625" customWidth="1"/>
    <col min="14" max="14" width="11.7109375" customWidth="1"/>
  </cols>
  <sheetData>
    <row r="1" spans="1:14" ht="18.75" x14ac:dyDescent="0.25">
      <c r="A1" s="6" t="s">
        <v>41</v>
      </c>
    </row>
    <row r="2" spans="1:14" x14ac:dyDescent="0.25">
      <c r="A2" s="54" t="s">
        <v>96</v>
      </c>
    </row>
    <row r="3" spans="1:14" x14ac:dyDescent="0.25">
      <c r="A3" s="6"/>
      <c r="N3" s="4"/>
    </row>
    <row r="4" spans="1:14" x14ac:dyDescent="0.25">
      <c r="A4" s="5" t="s">
        <v>44</v>
      </c>
    </row>
    <row r="5" spans="1:14" x14ac:dyDescent="0.25">
      <c r="A5" s="5" t="s">
        <v>29</v>
      </c>
    </row>
    <row r="6" spans="1:14" x14ac:dyDescent="0.25">
      <c r="A6" s="5" t="s">
        <v>45</v>
      </c>
    </row>
    <row r="8" spans="1:14" x14ac:dyDescent="0.25">
      <c r="A8" s="7" t="s">
        <v>36</v>
      </c>
    </row>
    <row r="9" spans="1:14" x14ac:dyDescent="0.25">
      <c r="A9" s="8" t="s">
        <v>37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3"/>
  <sheetViews>
    <sheetView tabSelected="1" zoomScaleNormal="100" workbookViewId="0">
      <selection activeCell="L10" sqref="L10"/>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42578125" style="15" customWidth="1"/>
    <col min="8" max="8" width="16.140625" style="15" customWidth="1"/>
    <col min="9" max="9" width="8.5703125" style="15" customWidth="1"/>
    <col min="10" max="10" width="9.140625" style="15"/>
    <col min="11" max="11" width="11.7109375" style="15" customWidth="1"/>
    <col min="12" max="16384" width="9.140625" style="15"/>
  </cols>
  <sheetData>
    <row r="1" spans="1:11" ht="15" x14ac:dyDescent="0.2">
      <c r="A1" s="63" t="s">
        <v>36</v>
      </c>
      <c r="B1" s="63"/>
      <c r="C1" s="63"/>
      <c r="D1" s="63"/>
      <c r="E1" s="63"/>
      <c r="F1" s="63"/>
      <c r="G1" s="63"/>
      <c r="H1" s="63"/>
      <c r="I1" s="63"/>
    </row>
    <row r="2" spans="1:11" ht="15" x14ac:dyDescent="0.2">
      <c r="A2" s="64" t="s">
        <v>37</v>
      </c>
      <c r="B2" s="64"/>
      <c r="C2" s="64"/>
      <c r="D2" s="64"/>
      <c r="E2" s="64"/>
      <c r="F2" s="64"/>
      <c r="G2" s="64"/>
      <c r="H2" s="64"/>
      <c r="I2" s="64"/>
    </row>
    <row r="3" spans="1:11" s="17" customFormat="1" ht="19.5" x14ac:dyDescent="0.4">
      <c r="A3" s="16" t="s">
        <v>95</v>
      </c>
    </row>
    <row r="4" spans="1:11" ht="15" customHeight="1" x14ac:dyDescent="0.2">
      <c r="A4" s="18"/>
    </row>
    <row r="5" spans="1:11" ht="14.25" customHeight="1" thickBot="1" x14ac:dyDescent="0.25">
      <c r="A5" s="19" t="s">
        <v>3</v>
      </c>
      <c r="B5" s="71" t="s">
        <v>97</v>
      </c>
      <c r="C5" s="71"/>
      <c r="D5" s="71"/>
      <c r="F5" s="72" t="s">
        <v>38</v>
      </c>
      <c r="G5" s="72"/>
      <c r="H5" s="72"/>
      <c r="I5" s="72"/>
      <c r="K5" s="20"/>
    </row>
    <row r="6" spans="1:11" ht="15" customHeight="1" x14ac:dyDescent="0.2">
      <c r="A6" s="21" t="s">
        <v>23</v>
      </c>
      <c r="B6" s="73">
        <v>43617</v>
      </c>
      <c r="C6" s="74"/>
      <c r="D6" s="74"/>
      <c r="E6" s="22"/>
      <c r="G6" s="1"/>
      <c r="H6" s="42" t="s">
        <v>39</v>
      </c>
      <c r="I6" s="1"/>
    </row>
    <row r="7" spans="1:11" ht="15" customHeight="1" x14ac:dyDescent="0.2">
      <c r="A7" s="23" t="s">
        <v>22</v>
      </c>
      <c r="B7" s="75" t="s">
        <v>98</v>
      </c>
      <c r="C7" s="76"/>
      <c r="D7" s="76"/>
      <c r="E7" s="17"/>
      <c r="G7" s="1"/>
      <c r="H7" s="43" t="s">
        <v>40</v>
      </c>
      <c r="I7" s="1"/>
    </row>
    <row r="8" spans="1:11" ht="15" customHeight="1" x14ac:dyDescent="0.2">
      <c r="A8" s="23" t="s">
        <v>0</v>
      </c>
      <c r="B8" s="76" t="s">
        <v>99</v>
      </c>
      <c r="C8" s="76"/>
      <c r="D8" s="76"/>
      <c r="E8" s="17"/>
      <c r="G8" s="23" t="s">
        <v>50</v>
      </c>
      <c r="H8" s="55">
        <v>394473</v>
      </c>
      <c r="I8" s="1"/>
    </row>
    <row r="9" spans="1:11" ht="15" customHeight="1" x14ac:dyDescent="0.2">
      <c r="A9" s="23" t="s">
        <v>1</v>
      </c>
      <c r="B9" s="58" t="s">
        <v>100</v>
      </c>
      <c r="C9" s="59"/>
      <c r="D9" s="59"/>
      <c r="E9" s="17"/>
      <c r="G9" s="44" t="s">
        <v>46</v>
      </c>
      <c r="H9" s="56">
        <v>83484</v>
      </c>
      <c r="I9" s="1"/>
    </row>
    <row r="10" spans="1:11" ht="15" customHeight="1" thickBot="1" x14ac:dyDescent="0.25">
      <c r="A10" s="23"/>
      <c r="B10" s="23"/>
      <c r="C10" s="23"/>
      <c r="D10" s="23"/>
      <c r="E10" s="17"/>
      <c r="G10" s="44" t="s">
        <v>49</v>
      </c>
      <c r="H10" s="57">
        <f>CON_2018_MWH+CON_2019_MWH</f>
        <v>55405.262000000002</v>
      </c>
      <c r="I10" s="1"/>
    </row>
    <row r="11" spans="1:11" s="17" customFormat="1" x14ac:dyDescent="0.2">
      <c r="E11" s="24"/>
      <c r="F11" s="15"/>
      <c r="G11" s="15"/>
      <c r="H11" s="15"/>
      <c r="I11" s="15"/>
    </row>
    <row r="12" spans="1:11" s="17" customFormat="1" ht="13.5" thickBot="1" x14ac:dyDescent="0.25">
      <c r="E12" s="24"/>
      <c r="F12" s="15"/>
      <c r="G12" s="15"/>
      <c r="H12" s="15"/>
      <c r="I12" s="15"/>
    </row>
    <row r="13" spans="1:11" ht="13.5" thickTop="1" x14ac:dyDescent="0.2">
      <c r="A13" s="66" t="s">
        <v>2</v>
      </c>
      <c r="B13" s="66"/>
      <c r="C13" s="66"/>
      <c r="D13" s="66"/>
      <c r="E13" s="66"/>
      <c r="F13" s="66"/>
      <c r="G13" s="66"/>
    </row>
    <row r="14" spans="1:11" ht="15" customHeight="1" x14ac:dyDescent="0.2">
      <c r="A14" s="25"/>
      <c r="C14" s="69" t="s">
        <v>47</v>
      </c>
      <c r="D14" s="69"/>
      <c r="F14" s="70" t="s">
        <v>48</v>
      </c>
      <c r="G14" s="70"/>
    </row>
    <row r="15" spans="1:11" ht="30.75" customHeight="1" x14ac:dyDescent="0.2">
      <c r="B15" s="26" t="s">
        <v>20</v>
      </c>
      <c r="C15" s="27" t="s">
        <v>6</v>
      </c>
      <c r="D15" s="27" t="s">
        <v>7</v>
      </c>
      <c r="F15" s="41" t="s">
        <v>6</v>
      </c>
      <c r="G15" s="41" t="s">
        <v>7</v>
      </c>
    </row>
    <row r="16" spans="1:11" ht="15" customHeight="1" x14ac:dyDescent="0.2">
      <c r="B16" s="3" t="s">
        <v>8</v>
      </c>
      <c r="C16" s="10">
        <f>18082898/1000</f>
        <v>18082.898000000001</v>
      </c>
      <c r="D16" s="11">
        <v>3318729</v>
      </c>
      <c r="F16" s="45"/>
      <c r="G16" s="46"/>
    </row>
    <row r="17" spans="1:7" ht="15" customHeight="1" x14ac:dyDescent="0.2">
      <c r="B17" s="3" t="s">
        <v>9</v>
      </c>
      <c r="C17" s="10">
        <f>25982934/1000</f>
        <v>25982.934000000001</v>
      </c>
      <c r="D17" s="11">
        <v>4512840</v>
      </c>
      <c r="F17" s="45"/>
      <c r="G17" s="46"/>
    </row>
    <row r="18" spans="1:7" ht="15" customHeight="1" x14ac:dyDescent="0.2">
      <c r="B18" s="3" t="s">
        <v>10</v>
      </c>
      <c r="C18" s="10">
        <f>7696902/1000</f>
        <v>7696.902</v>
      </c>
      <c r="D18" s="11">
        <v>1477305</v>
      </c>
      <c r="F18" s="45"/>
      <c r="G18" s="46"/>
    </row>
    <row r="19" spans="1:7" ht="15" customHeight="1" x14ac:dyDescent="0.2">
      <c r="B19" s="3" t="s">
        <v>11</v>
      </c>
      <c r="C19" s="10">
        <f>425924/1000</f>
        <v>425.92399999999998</v>
      </c>
      <c r="D19" s="11">
        <v>92248</v>
      </c>
      <c r="F19" s="45"/>
      <c r="G19" s="46"/>
    </row>
    <row r="20" spans="1:7" ht="15" customHeight="1" x14ac:dyDescent="0.2">
      <c r="B20" s="3" t="s">
        <v>17</v>
      </c>
      <c r="C20" s="10"/>
      <c r="D20" s="11"/>
      <c r="F20" s="45"/>
      <c r="G20" s="46"/>
    </row>
    <row r="21" spans="1:7" ht="15" customHeight="1" x14ac:dyDescent="0.2">
      <c r="B21" s="28" t="s">
        <v>18</v>
      </c>
      <c r="C21" s="10"/>
      <c r="D21" s="11"/>
      <c r="F21" s="45"/>
      <c r="G21" s="46"/>
    </row>
    <row r="22" spans="1:7" ht="15" customHeight="1" x14ac:dyDescent="0.2">
      <c r="B22" s="28" t="s">
        <v>4</v>
      </c>
      <c r="C22" s="12">
        <f>3216604/1000</f>
        <v>3216.6039999999998</v>
      </c>
      <c r="D22" s="11">
        <v>859487</v>
      </c>
      <c r="F22" s="47"/>
      <c r="G22" s="46"/>
    </row>
    <row r="23" spans="1:7" ht="15" customHeight="1" x14ac:dyDescent="0.2">
      <c r="B23" s="13"/>
      <c r="C23" s="12"/>
      <c r="D23" s="11"/>
      <c r="F23" s="47"/>
      <c r="G23" s="46"/>
    </row>
    <row r="24" spans="1:7" ht="15" customHeight="1" x14ac:dyDescent="0.2">
      <c r="B24" s="13"/>
      <c r="C24" s="12"/>
      <c r="D24" s="11"/>
      <c r="F24" s="47"/>
      <c r="G24" s="46"/>
    </row>
    <row r="25" spans="1:7" ht="30.75" customHeight="1" x14ac:dyDescent="0.2">
      <c r="A25" s="67" t="s">
        <v>21</v>
      </c>
      <c r="B25" s="68"/>
      <c r="D25" s="29"/>
      <c r="F25" s="48"/>
      <c r="G25" s="49"/>
    </row>
    <row r="26" spans="1:7" ht="15" customHeight="1" x14ac:dyDescent="0.2">
      <c r="B26" s="14"/>
      <c r="C26" s="30"/>
      <c r="D26" s="11"/>
      <c r="F26" s="50"/>
      <c r="G26" s="46"/>
    </row>
    <row r="27" spans="1:7" ht="15" customHeight="1" x14ac:dyDescent="0.2">
      <c r="B27" s="14"/>
      <c r="C27" s="31"/>
      <c r="D27" s="11"/>
      <c r="F27" s="51"/>
      <c r="G27" s="46"/>
    </row>
    <row r="28" spans="1:7" ht="15" customHeight="1" x14ac:dyDescent="0.2">
      <c r="B28" s="32" t="s">
        <v>5</v>
      </c>
      <c r="C28" s="33">
        <f>SUM(C16:C24)</f>
        <v>55405.262000000002</v>
      </c>
      <c r="D28" s="34">
        <f>SUM(D16:D27)</f>
        <v>10260609</v>
      </c>
      <c r="F28" s="52">
        <f>SUM(F16:F24)</f>
        <v>0</v>
      </c>
      <c r="G28" s="53">
        <f>SUM(G16:G27)</f>
        <v>0</v>
      </c>
    </row>
    <row r="29" spans="1:7" ht="15" customHeight="1" x14ac:dyDescent="0.2">
      <c r="A29" s="35"/>
      <c r="B29" s="36"/>
      <c r="C29" s="37"/>
      <c r="D29" s="36"/>
      <c r="E29" s="37"/>
    </row>
    <row r="30" spans="1:7" s="17" customFormat="1" ht="15" customHeight="1" x14ac:dyDescent="0.2">
      <c r="A30" s="19" t="s">
        <v>3</v>
      </c>
      <c r="B30" s="65" t="str">
        <f>CON_Utility_Name</f>
        <v>Pacific Power &amp; Light Company</v>
      </c>
      <c r="C30" s="65"/>
      <c r="D30" s="65"/>
      <c r="E30" s="65"/>
      <c r="F30" s="15"/>
      <c r="G30" s="15"/>
    </row>
    <row r="31" spans="1:7" s="17" customFormat="1" x14ac:dyDescent="0.2">
      <c r="A31" s="38" t="s">
        <v>12</v>
      </c>
      <c r="B31" s="61">
        <v>2018</v>
      </c>
      <c r="C31" s="61"/>
      <c r="D31" s="61"/>
      <c r="E31" s="61"/>
    </row>
    <row r="32" spans="1:7" s="17" customFormat="1" x14ac:dyDescent="0.2">
      <c r="A32" s="38"/>
      <c r="B32" s="39"/>
      <c r="C32" s="39"/>
      <c r="D32" s="39"/>
      <c r="E32" s="39"/>
    </row>
    <row r="33" spans="1:9" ht="28.5" customHeight="1" x14ac:dyDescent="0.2">
      <c r="A33" s="60" t="s">
        <v>35</v>
      </c>
      <c r="B33" s="60"/>
      <c r="C33" s="60"/>
      <c r="D33" s="60"/>
      <c r="E33" s="60"/>
      <c r="F33" s="60"/>
      <c r="G33" s="60"/>
      <c r="H33" s="60"/>
      <c r="I33" s="60"/>
    </row>
    <row r="34" spans="1:9" s="9" customFormat="1" ht="270.75" customHeight="1" x14ac:dyDescent="0.2">
      <c r="A34" s="62"/>
      <c r="B34" s="62"/>
      <c r="C34" s="62"/>
      <c r="D34" s="62"/>
      <c r="E34" s="62"/>
      <c r="F34" s="62"/>
      <c r="G34" s="62"/>
      <c r="H34" s="62"/>
      <c r="I34" s="62"/>
    </row>
    <row r="35" spans="1:9" s="9" customFormat="1" x14ac:dyDescent="0.2"/>
    <row r="36" spans="1:9" s="9" customFormat="1" x14ac:dyDescent="0.2"/>
    <row r="37" spans="1:9" s="9" customFormat="1" x14ac:dyDescent="0.2"/>
    <row r="38" spans="1:9" s="9" customFormat="1" x14ac:dyDescent="0.2"/>
    <row r="39" spans="1:9" s="9" customFormat="1" x14ac:dyDescent="0.2"/>
    <row r="40" spans="1:9" s="9" customFormat="1" x14ac:dyDescent="0.2"/>
    <row r="41" spans="1:9" s="9" customFormat="1" x14ac:dyDescent="0.2"/>
    <row r="42" spans="1:9" s="9" customFormat="1" x14ac:dyDescent="0.2"/>
    <row r="43" spans="1:9" s="9" customFormat="1" x14ac:dyDescent="0.2"/>
    <row r="44" spans="1:9" s="9" customFormat="1" x14ac:dyDescent="0.2"/>
    <row r="45" spans="1:9" s="9" customFormat="1" x14ac:dyDescent="0.2"/>
    <row r="46" spans="1:9" s="9" customFormat="1" x14ac:dyDescent="0.2"/>
    <row r="47" spans="1:9" s="9" customFormat="1" x14ac:dyDescent="0.2"/>
    <row r="48" spans="1:9" s="9" customFormat="1" x14ac:dyDescent="0.2"/>
    <row r="49" s="9" customFormat="1" x14ac:dyDescent="0.2"/>
    <row r="50" s="9" customFormat="1" x14ac:dyDescent="0.2"/>
    <row r="51" s="9" customFormat="1" x14ac:dyDescent="0.2"/>
    <row r="52" s="9" customFormat="1" x14ac:dyDescent="0.2"/>
    <row r="53" s="9" customFormat="1" x14ac:dyDescent="0.2"/>
  </sheetData>
  <mergeCells count="17">
    <mergeCell ref="B8:D8"/>
    <mergeCell ref="B9:D9"/>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s>
  <dataValidations count="2">
    <dataValidation type="list" allowBlank="1" showInputMessage="1" showErrorMessage="1" sqref="B5:D5">
      <formula1>UtilityList</formula1>
    </dataValidation>
    <dataValidation allowBlank="1" showInputMessage="1" showErrorMessage="1" prompt="Achievement in 2019 will be included in the report submitted in 2020." sqref="F16:G28"/>
  </dataValidations>
  <hyperlinks>
    <hyperlink ref="B9" r:id="rId1"/>
  </hyperlinks>
  <pageMargins left="0.7" right="0.7" top="0.75" bottom="0.75" header="0.3" footer="0.3"/>
  <pageSetup scale="72" orientation="portrait" r:id="rId2"/>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2" ht="165" x14ac:dyDescent="0.25">
      <c r="A1" s="40" t="s">
        <v>28</v>
      </c>
      <c r="B1" s="40" t="s">
        <v>51</v>
      </c>
      <c r="C1" s="40" t="s">
        <v>52</v>
      </c>
      <c r="D1" s="40" t="s">
        <v>53</v>
      </c>
      <c r="E1" s="40" t="s">
        <v>54</v>
      </c>
      <c r="F1" s="40" t="s">
        <v>55</v>
      </c>
      <c r="G1" s="40" t="s">
        <v>56</v>
      </c>
      <c r="H1" s="40" t="s">
        <v>57</v>
      </c>
      <c r="I1" s="40" t="s">
        <v>58</v>
      </c>
      <c r="J1" s="40" t="s">
        <v>59</v>
      </c>
      <c r="K1" s="40" t="s">
        <v>60</v>
      </c>
      <c r="L1" s="40" t="s">
        <v>61</v>
      </c>
      <c r="M1" s="40" t="s">
        <v>62</v>
      </c>
      <c r="N1" s="40" t="s">
        <v>63</v>
      </c>
      <c r="O1" s="40" t="s">
        <v>64</v>
      </c>
      <c r="P1" s="40" t="s">
        <v>65</v>
      </c>
      <c r="Q1" s="40" t="s">
        <v>66</v>
      </c>
      <c r="R1" s="40" t="s">
        <v>67</v>
      </c>
      <c r="S1" s="40" t="s">
        <v>68</v>
      </c>
      <c r="T1" s="40" t="s">
        <v>69</v>
      </c>
      <c r="U1" s="40" t="s">
        <v>70</v>
      </c>
      <c r="V1" s="40" t="s">
        <v>71</v>
      </c>
      <c r="W1" s="40" t="s">
        <v>72</v>
      </c>
      <c r="X1" s="40" t="s">
        <v>73</v>
      </c>
      <c r="Y1" s="40" t="s">
        <v>74</v>
      </c>
      <c r="Z1" s="40" t="s">
        <v>75</v>
      </c>
      <c r="AA1" s="40" t="s">
        <v>76</v>
      </c>
      <c r="AB1" s="40" t="s">
        <v>77</v>
      </c>
      <c r="AC1" s="40" t="s">
        <v>78</v>
      </c>
      <c r="AD1" s="40" t="s">
        <v>79</v>
      </c>
      <c r="AE1" s="40" t="s">
        <v>80</v>
      </c>
      <c r="AF1" s="40" t="s">
        <v>81</v>
      </c>
      <c r="AG1" s="40" t="s">
        <v>82</v>
      </c>
      <c r="AH1" s="40" t="s">
        <v>83</v>
      </c>
      <c r="AI1" s="40" t="s">
        <v>84</v>
      </c>
      <c r="AJ1" s="40" t="s">
        <v>85</v>
      </c>
      <c r="AK1" s="40" t="s">
        <v>86</v>
      </c>
      <c r="AL1" s="40" t="s">
        <v>87</v>
      </c>
      <c r="AM1" s="40" t="s">
        <v>88</v>
      </c>
      <c r="AN1" s="40" t="s">
        <v>89</v>
      </c>
      <c r="AO1" s="40" t="s">
        <v>90</v>
      </c>
      <c r="AP1" s="40" t="s">
        <v>91</v>
      </c>
      <c r="AQ1" s="40" t="s">
        <v>92</v>
      </c>
      <c r="AR1" s="40" t="s">
        <v>93</v>
      </c>
      <c r="AS1" s="40" t="s">
        <v>94</v>
      </c>
      <c r="AT1" s="40" t="s">
        <v>24</v>
      </c>
      <c r="AU1" s="40" t="s">
        <v>25</v>
      </c>
      <c r="AV1" s="40" t="s">
        <v>26</v>
      </c>
      <c r="AW1" s="40" t="s">
        <v>42</v>
      </c>
      <c r="AX1" s="40" t="s">
        <v>27</v>
      </c>
      <c r="AY1" s="40" t="s">
        <v>43</v>
      </c>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x14ac:dyDescent="0.25">
      <c r="A2" t="str">
        <f>CON_Utility_Name</f>
        <v>Pacific Power &amp; Light Company</v>
      </c>
      <c r="B2">
        <f>+CON_2018_Agriculture_Expend</f>
        <v>92248</v>
      </c>
      <c r="C2">
        <f>+CON_2018_Agriculture_MWH</f>
        <v>425.92399999999998</v>
      </c>
      <c r="D2">
        <f>+CON_2018_Commercial_Expend</f>
        <v>4512840</v>
      </c>
      <c r="E2">
        <f>+CON_2018_Commercial_MWH</f>
        <v>25982.934000000001</v>
      </c>
      <c r="F2">
        <f>+CON_2018_Distribution_Expend</f>
        <v>0</v>
      </c>
      <c r="G2">
        <f>+CON_2018_Distribution_MWH</f>
        <v>0</v>
      </c>
      <c r="H2">
        <f>+CON_2018_Expenditures</f>
        <v>10260609</v>
      </c>
      <c r="I2">
        <f>+CON_2018_Industrial_Expend</f>
        <v>1477305</v>
      </c>
      <c r="J2">
        <f>+CON_2018_Industrial_MWH</f>
        <v>7696.902</v>
      </c>
      <c r="K2">
        <f>+CON_2018_MWH</f>
        <v>55405.262000000002</v>
      </c>
      <c r="L2">
        <f>+CON_2018_NEEA_Expend</f>
        <v>859487</v>
      </c>
      <c r="M2">
        <f>+CON_2018_NEEA_MWH</f>
        <v>3216.6039999999998</v>
      </c>
      <c r="N2">
        <f>+CON_2018_OtherSector1_Expend</f>
        <v>0</v>
      </c>
      <c r="O2">
        <f>+CON_2018_OtherSector1_MWH</f>
        <v>0</v>
      </c>
      <c r="P2">
        <f>+CON_2018_OtherSector2_Expend</f>
        <v>0</v>
      </c>
      <c r="Q2">
        <f>+CON_2018_OtherSector2_MWH</f>
        <v>0</v>
      </c>
      <c r="R2">
        <f>+CON_2018_Production_Expend</f>
        <v>0</v>
      </c>
      <c r="S2">
        <f>+CON_2018_Production_MWH</f>
        <v>0</v>
      </c>
      <c r="T2">
        <f>+CON_2018_Program1_Expend</f>
        <v>0</v>
      </c>
      <c r="U2">
        <f>+CON_2018_Program2_Expend</f>
        <v>0</v>
      </c>
      <c r="V2">
        <f>+CON_2018_Residential_Expend</f>
        <v>3318729</v>
      </c>
      <c r="W2">
        <f>+CON_2018_Residential_MWH</f>
        <v>18082.898000000001</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t="str">
        <f>+CON_Contact_Name</f>
        <v>Cory Scott, Customer Solutions Group</v>
      </c>
      <c r="AU2" t="str">
        <f>+CON_Email</f>
        <v>Cory.Scott@Pacificorp.com</v>
      </c>
      <c r="AV2" t="str">
        <f>+CON_Phone</f>
        <v>503-813-6011</v>
      </c>
      <c r="AW2">
        <f>CON_Potential_2018_2027</f>
        <v>394473</v>
      </c>
      <c r="AX2">
        <f>+CON_Report_Date</f>
        <v>43617</v>
      </c>
      <c r="AY2">
        <f>+CON_Target_2018_2019</f>
        <v>83484</v>
      </c>
    </row>
    <row r="6" spans="1:82" x14ac:dyDescent="0.25">
      <c r="A6" s="2" t="s">
        <v>13</v>
      </c>
    </row>
    <row r="7" spans="1:82" x14ac:dyDescent="0.25">
      <c r="A7" s="2" t="s">
        <v>14</v>
      </c>
    </row>
    <row r="8" spans="1:82" x14ac:dyDescent="0.25">
      <c r="A8" s="2" t="s">
        <v>31</v>
      </c>
    </row>
    <row r="9" spans="1:82" x14ac:dyDescent="0.25">
      <c r="A9" s="2" t="s">
        <v>33</v>
      </c>
    </row>
    <row r="10" spans="1:82" x14ac:dyDescent="0.25">
      <c r="A10" s="2" t="s">
        <v>34</v>
      </c>
    </row>
    <row r="11" spans="1:82" x14ac:dyDescent="0.25">
      <c r="A11" s="2" t="s">
        <v>32</v>
      </c>
    </row>
    <row r="12" spans="1:82" x14ac:dyDescent="0.25">
      <c r="A12" s="2" t="s">
        <v>15</v>
      </c>
    </row>
    <row r="13" spans="1:82" x14ac:dyDescent="0.25">
      <c r="A13" s="2" t="s">
        <v>19</v>
      </c>
    </row>
    <row r="14" spans="1:82" x14ac:dyDescent="0.25">
      <c r="A14" s="2" t="s">
        <v>16</v>
      </c>
    </row>
    <row r="15" spans="1:82" x14ac:dyDescent="0.25">
      <c r="A15" s="2" t="s">
        <v>30</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171092</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3156BBC93C69C49887B727CA3AC463B" ma:contentTypeVersion="92" ma:contentTypeDescription="" ma:contentTypeScope="" ma:versionID="25466de10696f55c386c85ce342eb3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3B611A4B-61C0-4650-9A62-ABE843BEE799}"/>
</file>

<file path=customXml/itemProps4.xml><?xml version="1.0" encoding="utf-8"?>
<ds:datastoreItem xmlns:ds="http://schemas.openxmlformats.org/officeDocument/2006/customXml" ds:itemID="{6A5CF2CA-D912-48BE-B5F7-8A92D91013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McNay, Kaley</cp:lastModifiedBy>
  <cp:lastPrinted>2019-05-30T22:34:18Z</cp:lastPrinted>
  <dcterms:created xsi:type="dcterms:W3CDTF">2012-03-20T21:01:26Z</dcterms:created>
  <dcterms:modified xsi:type="dcterms:W3CDTF">2019-05-30T22:34:22Z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0x0101006E56B4D1795A2E4DB2F0B01679ED314A0073156BBC93C69C49887B727CA3AC463B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