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T:\Puget Sound Pilots - ORIGINAL PSP FILINGS\REBUTTAL TESTIMONIES\TRANCHE 3\Titone, Michael\"/>
    </mc:Choice>
  </mc:AlternateContent>
  <xr:revisionPtr revIDLastSave="0" documentId="13_ncr:1_{7A0C31B8-D4A7-424A-A9BD-21F4E5FA7D8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SP Inputs 2022 Annual" sheetId="1" r:id="rId1"/>
    <sheet name="PSP Tariff 2023 Annu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C8" i="2" s="1"/>
  <c r="E9" i="2"/>
  <c r="C9" i="2" s="1"/>
  <c r="E7" i="2"/>
  <c r="C7" i="2" s="1"/>
  <c r="G23" i="2"/>
  <c r="C6" i="2"/>
  <c r="G12" i="2"/>
  <c r="G13" i="2"/>
  <c r="F26" i="1"/>
  <c r="C23" i="2" s="1"/>
  <c r="F25" i="1"/>
  <c r="E14" i="1" s="1"/>
  <c r="F24" i="1"/>
  <c r="E7" i="1" s="1"/>
  <c r="E9" i="1" l="1"/>
  <c r="I23" i="2"/>
  <c r="E16" i="1" l="1"/>
  <c r="C13" i="2" s="1"/>
  <c r="C12" i="2"/>
  <c r="C15" i="2" l="1"/>
  <c r="C57" i="2" s="1"/>
  <c r="C59" i="2" l="1"/>
  <c r="C6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tc={52328889-8369-4D5A-B20F-966F36CE7726}</author>
    <author>tc={499DE023-76A2-4E26-B35B-672AEAA10186}</author>
    <author>tc={953700DD-1859-4F57-9E9A-5212B4F4980B}</author>
  </authors>
  <commentList>
    <comment ref="E7" authorId="0" shapeId="0" xr:uid="{52328889-8369-4D5A-B20F-966F36CE772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Derived from PSP Records for 2022
</t>
      </text>
    </comment>
    <comment ref="E8" authorId="1" shapeId="0" xr:uid="{499DE023-76A2-4E26-B35B-672AEAA1018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Derived from PSP Records for 2022
</t>
      </text>
    </comment>
    <comment ref="E9" authorId="2" shapeId="0" xr:uid="{953700DD-1859-4F57-9E9A-5212B4F4980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Derived from PSP Records for 2022
</t>
      </text>
    </comment>
  </commentList>
</comments>
</file>

<file path=xl/sharedStrings.xml><?xml version="1.0" encoding="utf-8"?>
<sst xmlns="http://schemas.openxmlformats.org/spreadsheetml/2006/main" count="71" uniqueCount="66">
  <si>
    <t>Total Non-Transportation Expenses</t>
  </si>
  <si>
    <t>INPUTS</t>
    <phoneticPr fontId="0" type="noConversion"/>
  </si>
  <si>
    <t>COLA adjustment calculations</t>
    <phoneticPr fontId="0" type="noConversion"/>
  </si>
  <si>
    <t>ENTER</t>
    <phoneticPr fontId="0" type="noConversion"/>
  </si>
  <si>
    <t>PRIOR TARIFF</t>
    <phoneticPr fontId="0" type="noConversion"/>
  </si>
  <si>
    <t>NEW TARIFF</t>
    <phoneticPr fontId="0" type="noConversion"/>
  </si>
  <si>
    <t>DATE</t>
    <phoneticPr fontId="0" type="noConversion"/>
  </si>
  <si>
    <t>CALCULATIONS</t>
  </si>
  <si>
    <t>ITEM</t>
  </si>
  <si>
    <t>SERVICE</t>
  </si>
  <si>
    <t>Annual Amount</t>
  </si>
  <si>
    <t>Total</t>
  </si>
  <si>
    <t>Total Annual Income per Tariff</t>
  </si>
  <si>
    <t xml:space="preserve"> </t>
  </si>
  <si>
    <t>Average Per Transit</t>
  </si>
  <si>
    <t>Average Per Billable</t>
  </si>
  <si>
    <t xml:space="preserve"> Expenses</t>
  </si>
  <si>
    <t>No. of Pilot FTE's Authorized</t>
  </si>
  <si>
    <t>VESSEL TRANSITS</t>
  </si>
  <si>
    <t>Puget Sound Pilots</t>
  </si>
  <si>
    <t>Sample Annual Tariff Adjustment Calculations</t>
  </si>
  <si>
    <t>Prepared March 2, 2023</t>
  </si>
  <si>
    <t>Total Tariff Expenses Provided by Tonnage Rates</t>
  </si>
  <si>
    <t>Retiree Pension Funding Annual Additional Investment - 15 Years</t>
  </si>
  <si>
    <t xml:space="preserve">      PSP Pilot Target Income</t>
  </si>
  <si>
    <t>Retiree Pension Recipient Estimated Annual Payments</t>
  </si>
  <si>
    <t>2022 Annual</t>
  </si>
  <si>
    <t>Voyages</t>
  </si>
  <si>
    <t>Per GRT Vessesl 0 to 20,000 GRT</t>
  </si>
  <si>
    <t>2022 COLA</t>
  </si>
  <si>
    <t>Base Charge/Vessel</t>
  </si>
  <si>
    <t>Tonnage Rate</t>
  </si>
  <si>
    <t>Per GRT Vessels 20,001 to 50,000 GRT</t>
  </si>
  <si>
    <t>Per GRT Vessels 50,000 to 100,000 GRT</t>
  </si>
  <si>
    <t>Per GRT Vessels Over 100,000 GRT</t>
  </si>
  <si>
    <t>Total GRT by Class</t>
  </si>
  <si>
    <t>2022 Annual Voyages</t>
  </si>
  <si>
    <t>2022 Annual Tariff Expenses</t>
  </si>
  <si>
    <t>Service Time Charge</t>
  </si>
  <si>
    <t>Harbor Shift Charge</t>
  </si>
  <si>
    <t xml:space="preserve">      Vessels less then 231.65 meters Length Overall</t>
  </si>
  <si>
    <t xml:space="preserve">      Vessels 231.65 meters Length Overall and over</t>
  </si>
  <si>
    <t>Sample Tariff Computation</t>
  </si>
  <si>
    <t>Pilot Boat Charge</t>
  </si>
  <si>
    <t>Transportation Charge</t>
  </si>
  <si>
    <t xml:space="preserve">      Service Time Charge</t>
  </si>
  <si>
    <t>Cancellation Charge</t>
  </si>
  <si>
    <t>Delay, Detention, Standby and Other</t>
  </si>
  <si>
    <t>Other Service Charges</t>
  </si>
  <si>
    <t xml:space="preserve">     Carried Out of District Charge</t>
  </si>
  <si>
    <t xml:space="preserve">     Additional Services Requested</t>
  </si>
  <si>
    <t>2022 Revenues Generated by Other Charges</t>
  </si>
  <si>
    <t>Board of Pilotage Commissioners Training Surcharge</t>
  </si>
  <si>
    <t>Per Pilot</t>
  </si>
  <si>
    <t>Finance Charges</t>
  </si>
  <si>
    <t>For Payments Made after 30 Days</t>
  </si>
  <si>
    <t>2022 Annual Tonnage Below 20,001 to 50,000 GRT</t>
  </si>
  <si>
    <t>2022 Annual Tonnage Over 50,000 up to 100,000 GRT</t>
  </si>
  <si>
    <t>2022 Annual Tonnage over 100,000 GRT</t>
  </si>
  <si>
    <t>Pilot Boat Expense</t>
  </si>
  <si>
    <t>Pilot Target Income</t>
  </si>
  <si>
    <t>Non Transportation Expenses</t>
  </si>
  <si>
    <t>Transportation Expenses</t>
  </si>
  <si>
    <t xml:space="preserve">     Total Pilot Target Income</t>
  </si>
  <si>
    <t>Exh. MJT-02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</si>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</sst>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0.0%"/>
    <numFmt numFmtId="167" formatCode="_(* #,##0_);_(* \(#,##0\);_(* &quot;-&quot;??_);_(@_)"/>
    <numFmt numFmtId="168" formatCode="#,##0.0000_);\(#,##0.0000\)"/>
    <numFmt numFmtId="169" formatCode="_(&quot;$&quot;* #,##0.00_);_(&quot;$&quot;* \(#,##0.00\);_(&quot;$&quot;* &quot;-&quot;?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indexed="14"/>
      <name val="Arial"/>
      <family val="2"/>
    </font>
    <font>
      <b/>
      <u/>
      <sz val="16"/>
      <name val="Arial"/>
      <family val="2"/>
    </font>
    <font>
      <b/>
      <u/>
      <sz val="14"/>
      <color indexed="18"/>
      <name val="Arial"/>
      <family val="2"/>
    </font>
    <font>
      <b/>
      <sz val="12"/>
      <color indexed="12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42" fontId="2" fillId="2" borderId="1" xfId="2" applyNumberFormat="1"/>
    <xf numFmtId="42" fontId="4" fillId="3" borderId="2" xfId="0" applyNumberFormat="1" applyFont="1" applyFill="1" applyBorder="1"/>
    <xf numFmtId="164" fontId="0" fillId="0" borderId="0" xfId="0" applyNumberFormat="1"/>
    <xf numFmtId="42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14" fontId="4" fillId="0" borderId="0" xfId="0" applyNumberFormat="1" applyFont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0" fillId="0" borderId="7" xfId="0" applyBorder="1"/>
    <xf numFmtId="3" fontId="3" fillId="4" borderId="8" xfId="0" applyNumberFormat="1" applyFont="1" applyFill="1" applyBorder="1" applyAlignment="1" applyProtection="1">
      <alignment horizontal="right"/>
      <protection locked="0"/>
    </xf>
    <xf numFmtId="165" fontId="3" fillId="4" borderId="8" xfId="0" applyNumberFormat="1" applyFont="1" applyFill="1" applyBorder="1" applyAlignment="1" applyProtection="1">
      <alignment horizontal="right"/>
      <protection locked="0"/>
    </xf>
    <xf numFmtId="0" fontId="0" fillId="0" borderId="11" xfId="0" applyBorder="1"/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quotePrefix="1" applyBorder="1"/>
    <xf numFmtId="0" fontId="0" fillId="0" borderId="15" xfId="0" applyBorder="1" applyAlignment="1">
      <alignment horizontal="center"/>
    </xf>
    <xf numFmtId="0" fontId="3" fillId="0" borderId="11" xfId="0" applyFont="1" applyBorder="1"/>
    <xf numFmtId="0" fontId="3" fillId="0" borderId="16" xfId="0" applyFont="1" applyBorder="1"/>
    <xf numFmtId="0" fontId="0" fillId="0" borderId="16" xfId="0" applyBorder="1"/>
    <xf numFmtId="44" fontId="0" fillId="0" borderId="16" xfId="0" applyNumberFormat="1" applyBorder="1"/>
    <xf numFmtId="166" fontId="0" fillId="0" borderId="16" xfId="0" applyNumberFormat="1" applyBorder="1"/>
    <xf numFmtId="3" fontId="0" fillId="0" borderId="16" xfId="0" applyNumberFormat="1" applyBorder="1"/>
    <xf numFmtId="167" fontId="0" fillId="0" borderId="16" xfId="1" applyNumberFormat="1" applyFont="1" applyBorder="1"/>
    <xf numFmtId="0" fontId="3" fillId="0" borderId="17" xfId="0" applyFont="1" applyBorder="1"/>
    <xf numFmtId="166" fontId="0" fillId="0" borderId="18" xfId="0" applyNumberFormat="1" applyBorder="1"/>
    <xf numFmtId="1" fontId="0" fillId="0" borderId="16" xfId="0" applyNumberFormat="1" applyBorder="1"/>
    <xf numFmtId="0" fontId="0" fillId="0" borderId="19" xfId="0" applyBorder="1"/>
    <xf numFmtId="0" fontId="0" fillId="0" borderId="17" xfId="0" applyBorder="1"/>
    <xf numFmtId="9" fontId="0" fillId="0" borderId="16" xfId="4" applyFont="1" applyBorder="1"/>
    <xf numFmtId="42" fontId="0" fillId="0" borderId="16" xfId="0" applyNumberFormat="1" applyBorder="1"/>
    <xf numFmtId="0" fontId="3" fillId="0" borderId="16" xfId="0" applyFont="1" applyBorder="1" applyAlignment="1">
      <alignment horizontal="left"/>
    </xf>
    <xf numFmtId="44" fontId="0" fillId="0" borderId="0" xfId="0" applyNumberFormat="1"/>
    <xf numFmtId="44" fontId="3" fillId="0" borderId="0" xfId="0" applyNumberFormat="1" applyFont="1"/>
    <xf numFmtId="44" fontId="0" fillId="0" borderId="2" xfId="0" applyNumberFormat="1" applyBorder="1"/>
    <xf numFmtId="44" fontId="0" fillId="0" borderId="14" xfId="0" applyNumberFormat="1" applyBorder="1"/>
    <xf numFmtId="169" fontId="10" fillId="0" borderId="10" xfId="0" applyNumberFormat="1" applyFont="1" applyBorder="1"/>
    <xf numFmtId="42" fontId="3" fillId="0" borderId="0" xfId="0" applyNumberFormat="1" applyFont="1"/>
    <xf numFmtId="0" fontId="11" fillId="0" borderId="3" xfId="0" applyFont="1" applyBorder="1" applyAlignment="1">
      <alignment horizontal="right"/>
    </xf>
    <xf numFmtId="0" fontId="12" fillId="0" borderId="4" xfId="0" applyFont="1" applyBorder="1"/>
    <xf numFmtId="0" fontId="13" fillId="0" borderId="6" xfId="0" applyFont="1" applyBorder="1" applyAlignment="1">
      <alignment horizontal="right"/>
    </xf>
    <xf numFmtId="0" fontId="13" fillId="0" borderId="6" xfId="0" applyFont="1" applyBorder="1" applyAlignment="1" applyProtection="1">
      <alignment horizontal="right"/>
      <protection locked="0"/>
    </xf>
    <xf numFmtId="0" fontId="14" fillId="0" borderId="0" xfId="0" applyFont="1"/>
    <xf numFmtId="42" fontId="16" fillId="0" borderId="16" xfId="2" applyNumberFormat="1" applyFont="1" applyFill="1" applyBorder="1"/>
    <xf numFmtId="44" fontId="16" fillId="0" borderId="16" xfId="2" applyNumberFormat="1" applyFont="1" applyFill="1" applyBorder="1" applyProtection="1"/>
    <xf numFmtId="164" fontId="0" fillId="5" borderId="14" xfId="0" applyNumberFormat="1" applyFill="1" applyBorder="1"/>
    <xf numFmtId="42" fontId="15" fillId="5" borderId="14" xfId="2" applyNumberFormat="1" applyFont="1" applyFill="1" applyBorder="1"/>
    <xf numFmtId="0" fontId="17" fillId="0" borderId="0" xfId="0" applyFont="1"/>
    <xf numFmtId="44" fontId="1" fillId="0" borderId="16" xfId="2" applyNumberFormat="1" applyFont="1" applyFill="1" applyBorder="1"/>
    <xf numFmtId="44" fontId="16" fillId="0" borderId="16" xfId="3" applyFont="1" applyBorder="1" applyProtection="1">
      <protection locked="0"/>
    </xf>
    <xf numFmtId="0" fontId="18" fillId="0" borderId="16" xfId="0" applyFont="1" applyBorder="1"/>
    <xf numFmtId="168" fontId="19" fillId="0" borderId="16" xfId="3" applyNumberFormat="1" applyFont="1" applyBorder="1"/>
    <xf numFmtId="44" fontId="19" fillId="0" borderId="16" xfId="0" applyNumberFormat="1" applyFont="1" applyBorder="1"/>
    <xf numFmtId="44" fontId="19" fillId="0" borderId="16" xfId="3" applyFont="1" applyBorder="1"/>
    <xf numFmtId="0" fontId="20" fillId="0" borderId="0" xfId="0" applyFont="1"/>
    <xf numFmtId="3" fontId="0" fillId="0" borderId="16" xfId="1" applyNumberFormat="1" applyFont="1" applyBorder="1"/>
    <xf numFmtId="3" fontId="0" fillId="0" borderId="16" xfId="1" applyNumberFormat="1" applyFont="1" applyBorder="1" applyAlignment="1">
      <alignment horizontal="right"/>
    </xf>
    <xf numFmtId="166" fontId="0" fillId="0" borderId="19" xfId="0" applyNumberFormat="1" applyBorder="1"/>
    <xf numFmtId="3" fontId="0" fillId="0" borderId="17" xfId="1" applyNumberFormat="1" applyFont="1" applyBorder="1" applyAlignment="1">
      <alignment horizontal="right"/>
    </xf>
    <xf numFmtId="167" fontId="0" fillId="0" borderId="19" xfId="1" applyNumberFormat="1" applyFont="1" applyBorder="1"/>
    <xf numFmtId="3" fontId="0" fillId="0" borderId="0" xfId="0" applyNumberFormat="1"/>
    <xf numFmtId="3" fontId="0" fillId="0" borderId="10" xfId="0" applyNumberFormat="1" applyBorder="1"/>
    <xf numFmtId="0" fontId="3" fillId="0" borderId="16" xfId="0" applyFont="1" applyBorder="1" applyAlignment="1">
      <alignment horizontal="right"/>
    </xf>
    <xf numFmtId="0" fontId="21" fillId="0" borderId="16" xfId="0" applyFont="1" applyBorder="1" applyAlignment="1">
      <alignment horizontal="right"/>
    </xf>
    <xf numFmtId="0" fontId="17" fillId="0" borderId="19" xfId="0" applyFont="1" applyBorder="1"/>
    <xf numFmtId="42" fontId="15" fillId="0" borderId="22" xfId="2" applyNumberFormat="1" applyFont="1" applyFill="1" applyBorder="1"/>
    <xf numFmtId="10" fontId="19" fillId="0" borderId="16" xfId="0" applyNumberFormat="1" applyFont="1" applyBorder="1"/>
    <xf numFmtId="3" fontId="3" fillId="4" borderId="8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2" fillId="0" borderId="0" xfId="0" applyFont="1"/>
  </cellXfs>
  <cellStyles count="5">
    <cellStyle name="Check Cell" xfId="2" builtinId="23"/>
    <cellStyle name="Comma" xfId="1" builtinId="3"/>
    <cellStyle name="Currency 2" xfId="3" xr:uid="{00000000-0005-0000-0000-000002000000}"/>
    <cellStyle name="Normal" xfId="0" builtinId="0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266700</xdr:colOff>
      <xdr:row>24</xdr:row>
      <xdr:rowOff>1269</xdr:rowOff>
    </xdr:from>
    <xdr:ext cx="3873500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676525" y="3658869"/>
          <a:ext cx="38735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rgbClr val="FF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ichael Titone" id="{91D6C033-9C22-4807-93CC-B8B49F3F3C47}" userId="16d22b5be31912e4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7" dT="2023-03-03T03:20:27.44" personId="{91D6C033-9C22-4807-93CC-B8B49F3F3C47}" id="{52328889-8369-4D5A-B20F-966F36CE7726}">
    <text xml:space="preserve">Derived from PSP Records for 2022
</text>
  </threadedComment>
  <threadedComment ref="E8" dT="2023-03-03T03:20:27.44" personId="{91D6C033-9C22-4807-93CC-B8B49F3F3C47}" id="{499DE023-76A2-4E26-B35B-672AEAA10186}">
    <text xml:space="preserve">Derived from PSP Records for 2022
</text>
  </threadedComment>
  <threadedComment ref="E9" dT="2023-03-03T03:20:27.44" personId="{91D6C033-9C22-4807-93CC-B8B49F3F3C47}" id="{953700DD-1859-4F57-9E9A-5212B4F4980B}">
    <text xml:space="preserve">Derived from PSP Records for 2022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zoomScale="70" zoomScaleNormal="70" workbookViewId="0">
      <selection activeCell="D2" sqref="D2"/>
    </sheetView>
  </sheetViews>
  <sheetFormatPr defaultRowHeight="15" x14ac:dyDescent="0.25"/>
  <cols>
    <col min="1" max="1" width="60.42578125" customWidth="1"/>
    <col min="2" max="2" width="16.140625" customWidth="1"/>
    <col min="3" max="3" width="17" customWidth="1"/>
    <col min="4" max="4" width="26.5703125" customWidth="1"/>
    <col min="5" max="5" width="18.42578125" customWidth="1"/>
    <col min="6" max="6" width="15.5703125" customWidth="1"/>
    <col min="7" max="7" width="16.42578125" customWidth="1"/>
    <col min="8" max="8" width="14.28515625" customWidth="1"/>
  </cols>
  <sheetData>
    <row r="1" spans="1:7" ht="23.25" x14ac:dyDescent="0.35">
      <c r="A1" s="60" t="s">
        <v>19</v>
      </c>
      <c r="F1" s="84" t="s">
        <v>64</v>
      </c>
    </row>
    <row r="2" spans="1:7" ht="23.25" x14ac:dyDescent="0.35">
      <c r="A2" s="60" t="s">
        <v>20</v>
      </c>
      <c r="F2" s="84" t="s">
        <v>65</v>
      </c>
    </row>
    <row r="3" spans="1:7" ht="21" x14ac:dyDescent="0.35">
      <c r="A3" s="60" t="s">
        <v>21</v>
      </c>
    </row>
    <row r="4" spans="1:7" ht="21" x14ac:dyDescent="0.35">
      <c r="A4" s="60"/>
    </row>
    <row r="5" spans="1:7" x14ac:dyDescent="0.25">
      <c r="A5" s="75" t="s">
        <v>16</v>
      </c>
      <c r="B5" s="76"/>
      <c r="C5" s="76"/>
      <c r="D5" s="76"/>
      <c r="E5" s="76"/>
      <c r="F5" s="77"/>
    </row>
    <row r="6" spans="1:7" ht="73.5" customHeight="1" x14ac:dyDescent="0.25"/>
    <row r="7" spans="1:7" x14ac:dyDescent="0.25">
      <c r="A7" t="s">
        <v>24</v>
      </c>
      <c r="C7" t="s">
        <v>13</v>
      </c>
      <c r="D7" t="s">
        <v>13</v>
      </c>
      <c r="E7" s="5">
        <f>+F24</f>
        <v>540600</v>
      </c>
      <c r="F7" s="5"/>
    </row>
    <row r="8" spans="1:7" x14ac:dyDescent="0.25">
      <c r="A8" t="s">
        <v>17</v>
      </c>
      <c r="C8" t="s">
        <v>13</v>
      </c>
      <c r="D8" t="s">
        <v>13</v>
      </c>
      <c r="E8" s="42">
        <v>56</v>
      </c>
    </row>
    <row r="9" spans="1:7" x14ac:dyDescent="0.25">
      <c r="A9" t="s">
        <v>63</v>
      </c>
      <c r="E9" s="43">
        <f>E7*E8</f>
        <v>30273600</v>
      </c>
      <c r="F9" s="38"/>
      <c r="G9" s="38"/>
    </row>
    <row r="10" spans="1:7" x14ac:dyDescent="0.25">
      <c r="E10" s="43"/>
      <c r="F10" s="38"/>
      <c r="G10" s="38"/>
    </row>
    <row r="11" spans="1:7" x14ac:dyDescent="0.25">
      <c r="A11" t="s">
        <v>25</v>
      </c>
      <c r="E11" s="43">
        <v>5000000</v>
      </c>
      <c r="F11" s="38"/>
      <c r="G11" s="38"/>
    </row>
    <row r="12" spans="1:7" x14ac:dyDescent="0.25">
      <c r="A12" t="s">
        <v>23</v>
      </c>
      <c r="E12" s="43">
        <v>4000000</v>
      </c>
      <c r="F12" s="38"/>
      <c r="G12" s="38"/>
    </row>
    <row r="13" spans="1:7" x14ac:dyDescent="0.25">
      <c r="E13" s="43"/>
      <c r="F13" s="38"/>
      <c r="G13" s="38"/>
    </row>
    <row r="14" spans="1:7" x14ac:dyDescent="0.25">
      <c r="A14" t="s">
        <v>0</v>
      </c>
      <c r="E14" s="52">
        <f>+F25</f>
        <v>2809000</v>
      </c>
    </row>
    <row r="16" spans="1:7" ht="15.75" thickBot="1" x14ac:dyDescent="0.3">
      <c r="A16" t="s">
        <v>22</v>
      </c>
      <c r="E16" s="3">
        <f>+E9+E11+E12+E14</f>
        <v>42082600</v>
      </c>
    </row>
    <row r="17" spans="1:6" ht="15.75" thickTop="1" x14ac:dyDescent="0.25"/>
    <row r="18" spans="1:6" ht="15.75" thickBot="1" x14ac:dyDescent="0.3">
      <c r="E18" s="4"/>
    </row>
    <row r="19" spans="1:6" ht="16.5" thickTop="1" thickBot="1" x14ac:dyDescent="0.3">
      <c r="A19" t="s">
        <v>59</v>
      </c>
      <c r="E19" s="2">
        <v>2750000</v>
      </c>
      <c r="F19" s="5"/>
    </row>
    <row r="20" spans="1:6" ht="15.75" thickTop="1" x14ac:dyDescent="0.25"/>
    <row r="21" spans="1:6" ht="15.75" thickBot="1" x14ac:dyDescent="0.3"/>
    <row r="22" spans="1:6" ht="20.25" x14ac:dyDescent="0.3">
      <c r="A22" s="44" t="s">
        <v>1</v>
      </c>
      <c r="B22" s="6"/>
      <c r="C22" s="6"/>
      <c r="D22" s="45" t="s">
        <v>2</v>
      </c>
      <c r="E22" s="6"/>
      <c r="F22" s="7"/>
    </row>
    <row r="23" spans="1:6" x14ac:dyDescent="0.25">
      <c r="A23" s="8"/>
      <c r="B23" s="9" t="s">
        <v>3</v>
      </c>
      <c r="E23" s="10" t="s">
        <v>4</v>
      </c>
      <c r="F23" s="11" t="s">
        <v>5</v>
      </c>
    </row>
    <row r="24" spans="1:6" ht="15.75" x14ac:dyDescent="0.25">
      <c r="A24" s="46" t="s">
        <v>6</v>
      </c>
      <c r="B24" s="12" t="s">
        <v>26</v>
      </c>
      <c r="D24" s="74" t="s">
        <v>60</v>
      </c>
      <c r="E24" s="5">
        <v>510000</v>
      </c>
      <c r="F24" s="51">
        <f>E24+(E24*$B$32)</f>
        <v>540600</v>
      </c>
    </row>
    <row r="25" spans="1:6" ht="15.75" x14ac:dyDescent="0.25">
      <c r="A25" s="13" t="s">
        <v>18</v>
      </c>
      <c r="B25" s="15">
        <v>7000</v>
      </c>
      <c r="D25" t="s">
        <v>61</v>
      </c>
      <c r="E25" s="5">
        <v>2650000</v>
      </c>
      <c r="F25" s="51">
        <f>E25+(E25*$B$32)</f>
        <v>2809000</v>
      </c>
    </row>
    <row r="26" spans="1:6" ht="15.75" x14ac:dyDescent="0.25">
      <c r="A26" s="13" t="s">
        <v>56</v>
      </c>
      <c r="B26" s="15">
        <v>90000000</v>
      </c>
      <c r="D26" t="s">
        <v>62</v>
      </c>
      <c r="E26" s="5">
        <v>2750000</v>
      </c>
      <c r="F26" s="51">
        <f>E26+(E26*$B$32)</f>
        <v>2915000</v>
      </c>
    </row>
    <row r="27" spans="1:6" ht="15.75" x14ac:dyDescent="0.25">
      <c r="A27" s="13" t="s">
        <v>57</v>
      </c>
      <c r="B27" s="15">
        <v>187500000</v>
      </c>
      <c r="F27" s="14"/>
    </row>
    <row r="28" spans="1:6" ht="15.75" x14ac:dyDescent="0.25">
      <c r="A28" s="13" t="s">
        <v>58</v>
      </c>
      <c r="B28" s="15">
        <v>120000000</v>
      </c>
      <c r="F28" s="14"/>
    </row>
    <row r="29" spans="1:6" ht="15.75" x14ac:dyDescent="0.25">
      <c r="A29" s="13"/>
      <c r="B29" s="73"/>
      <c r="F29" s="14"/>
    </row>
    <row r="30" spans="1:6" ht="15.75" x14ac:dyDescent="0.25">
      <c r="A30" s="47"/>
      <c r="B30" s="73"/>
      <c r="F30" s="14"/>
    </row>
    <row r="31" spans="1:6" ht="15.75" x14ac:dyDescent="0.25">
      <c r="A31" s="47"/>
      <c r="B31" s="73"/>
      <c r="F31" s="14"/>
    </row>
    <row r="32" spans="1:6" ht="15.75" x14ac:dyDescent="0.25">
      <c r="A32" s="13" t="s">
        <v>29</v>
      </c>
      <c r="B32" s="16">
        <v>0.06</v>
      </c>
      <c r="F32" s="14"/>
    </row>
    <row r="33" spans="2:2" x14ac:dyDescent="0.25">
      <c r="B33" s="16"/>
    </row>
    <row r="35" spans="2:2" x14ac:dyDescent="0.25">
      <c r="B35" s="48"/>
    </row>
  </sheetData>
  <mergeCells count="1">
    <mergeCell ref="A5:F5"/>
  </mergeCells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0"/>
  <sheetViews>
    <sheetView zoomScale="85" zoomScaleNormal="85" workbookViewId="0">
      <selection activeCell="I8" sqref="I8"/>
    </sheetView>
  </sheetViews>
  <sheetFormatPr defaultRowHeight="15" x14ac:dyDescent="0.25"/>
  <cols>
    <col min="2" max="2" width="46.42578125" customWidth="1"/>
    <col min="3" max="3" width="17.5703125" customWidth="1"/>
    <col min="4" max="4" width="11.85546875" bestFit="1" customWidth="1"/>
    <col min="5" max="5" width="15.140625" customWidth="1"/>
    <col min="6" max="6" width="20.42578125" customWidth="1"/>
    <col min="7" max="7" width="13.140625" customWidth="1"/>
    <col min="8" max="8" width="13.85546875" customWidth="1"/>
    <col min="9" max="9" width="19.140625" customWidth="1"/>
  </cols>
  <sheetData>
    <row r="1" spans="1:9" ht="18" x14ac:dyDescent="0.25">
      <c r="A1" s="78" t="s">
        <v>19</v>
      </c>
      <c r="B1" s="78"/>
      <c r="C1" s="78"/>
      <c r="D1" s="78"/>
      <c r="E1" s="78"/>
      <c r="F1" s="78"/>
      <c r="G1" s="78"/>
      <c r="H1" s="78"/>
      <c r="I1" s="78"/>
    </row>
    <row r="2" spans="1:9" ht="15.75" x14ac:dyDescent="0.25">
      <c r="A2" s="79" t="s">
        <v>42</v>
      </c>
      <c r="B2" s="80"/>
      <c r="C2" s="80"/>
      <c r="D2" s="80"/>
      <c r="E2" s="80"/>
      <c r="F2" s="80"/>
      <c r="G2" s="80"/>
      <c r="H2" s="80"/>
      <c r="I2" s="80"/>
    </row>
    <row r="3" spans="1:9" x14ac:dyDescent="0.25">
      <c r="A3" s="17"/>
      <c r="B3" s="17"/>
      <c r="C3" s="81" t="s">
        <v>7</v>
      </c>
      <c r="D3" s="82"/>
      <c r="E3" s="82"/>
      <c r="F3" s="82"/>
      <c r="G3" s="82"/>
      <c r="H3" s="83"/>
      <c r="I3" s="18"/>
    </row>
    <row r="4" spans="1:9" x14ac:dyDescent="0.25">
      <c r="A4" s="19" t="s">
        <v>8</v>
      </c>
      <c r="B4" s="19" t="s">
        <v>9</v>
      </c>
      <c r="C4" s="20" t="s">
        <v>10</v>
      </c>
      <c r="D4" s="21"/>
      <c r="E4" s="20" t="s">
        <v>35</v>
      </c>
      <c r="F4" s="20" t="s">
        <v>30</v>
      </c>
      <c r="G4" s="20" t="s">
        <v>27</v>
      </c>
      <c r="H4" s="22"/>
      <c r="I4" s="19" t="s">
        <v>31</v>
      </c>
    </row>
    <row r="5" spans="1:9" x14ac:dyDescent="0.25">
      <c r="A5" s="18">
        <v>300</v>
      </c>
      <c r="B5" s="23"/>
      <c r="C5" s="17"/>
      <c r="D5" s="17"/>
      <c r="E5" s="17"/>
      <c r="F5" s="17"/>
      <c r="G5" s="17"/>
      <c r="H5" s="17"/>
      <c r="I5" s="23"/>
    </row>
    <row r="6" spans="1:9" x14ac:dyDescent="0.25">
      <c r="A6" s="18"/>
      <c r="B6" s="24" t="s">
        <v>28</v>
      </c>
      <c r="C6" s="36">
        <f>(F6*G6)</f>
        <v>714000</v>
      </c>
      <c r="D6" s="27"/>
      <c r="E6" s="28"/>
      <c r="F6" s="28">
        <v>1428</v>
      </c>
      <c r="G6" s="28">
        <v>500</v>
      </c>
      <c r="H6" s="29"/>
      <c r="I6" s="57">
        <v>0</v>
      </c>
    </row>
    <row r="7" spans="1:9" x14ac:dyDescent="0.25">
      <c r="A7" s="18"/>
      <c r="B7" s="24" t="s">
        <v>32</v>
      </c>
      <c r="C7" s="36">
        <f>(F7*G7)+(E7*I7)</f>
        <v>10260000</v>
      </c>
      <c r="D7" s="27"/>
      <c r="E7" s="61">
        <f>+'PSP Inputs 2022 Annual'!B26</f>
        <v>90000000</v>
      </c>
      <c r="F7" s="61">
        <v>1428</v>
      </c>
      <c r="G7" s="28">
        <v>3000</v>
      </c>
      <c r="H7" s="29"/>
      <c r="I7" s="57">
        <v>6.6400000000000001E-2</v>
      </c>
    </row>
    <row r="8" spans="1:9" x14ac:dyDescent="0.25">
      <c r="A8" s="18"/>
      <c r="B8" s="24" t="s">
        <v>33</v>
      </c>
      <c r="C8" s="36">
        <f>(F8*G8)+(E8*I8)</f>
        <v>15082500</v>
      </c>
      <c r="D8" s="27"/>
      <c r="E8" s="62">
        <f>+'PSP Inputs 2022 Annual'!B27</f>
        <v>187500000</v>
      </c>
      <c r="F8" s="64">
        <v>1428</v>
      </c>
      <c r="G8" s="66">
        <v>2500</v>
      </c>
      <c r="H8" s="65"/>
      <c r="I8" s="57">
        <v>6.1400000000000003E-2</v>
      </c>
    </row>
    <row r="9" spans="1:9" x14ac:dyDescent="0.25">
      <c r="A9" s="18"/>
      <c r="B9" s="30" t="s">
        <v>34</v>
      </c>
      <c r="C9" s="36">
        <f>(F9*G9)+(E9*I9)</f>
        <v>8196000</v>
      </c>
      <c r="D9" s="63"/>
      <c r="E9" s="62">
        <f>+'PSP Inputs 2022 Annual'!B28</f>
        <v>120000000</v>
      </c>
      <c r="F9" s="64">
        <v>1428</v>
      </c>
      <c r="G9" s="67">
        <v>1000</v>
      </c>
      <c r="H9" s="65"/>
      <c r="I9" s="57">
        <v>5.6399999999999999E-2</v>
      </c>
    </row>
    <row r="10" spans="1:9" x14ac:dyDescent="0.25">
      <c r="A10" s="18"/>
      <c r="B10" s="30" t="s">
        <v>51</v>
      </c>
      <c r="C10" s="36">
        <v>7830100</v>
      </c>
      <c r="D10" s="63"/>
      <c r="E10" s="62"/>
      <c r="F10" s="64"/>
      <c r="G10" s="66"/>
      <c r="H10" s="65"/>
      <c r="I10" s="57"/>
    </row>
    <row r="11" spans="1:9" x14ac:dyDescent="0.25">
      <c r="A11" s="18"/>
      <c r="B11" s="30"/>
      <c r="C11" s="26"/>
      <c r="D11" s="63"/>
      <c r="E11" s="62"/>
      <c r="F11" s="64"/>
      <c r="G11" s="66"/>
      <c r="H11" s="65"/>
      <c r="I11" s="57"/>
    </row>
    <row r="12" spans="1:9" ht="15.75" thickBot="1" x14ac:dyDescent="0.3">
      <c r="A12" s="18"/>
      <c r="B12" s="30" t="s">
        <v>11</v>
      </c>
      <c r="C12" s="71">
        <f>SUM(C6:C10)</f>
        <v>42082600</v>
      </c>
      <c r="D12" s="31"/>
      <c r="E12" s="32"/>
      <c r="F12" s="32"/>
      <c r="G12" s="28">
        <f>SUM(G6:G9)</f>
        <v>7000</v>
      </c>
      <c r="H12" s="25"/>
      <c r="I12" s="24"/>
    </row>
    <row r="13" spans="1:9" ht="15.75" thickTop="1" x14ac:dyDescent="0.25">
      <c r="A13" s="18"/>
      <c r="B13" s="68" t="s">
        <v>37</v>
      </c>
      <c r="C13" s="36">
        <f>+'PSP Inputs 2022 Annual'!E16</f>
        <v>42082600</v>
      </c>
      <c r="E13" s="25"/>
      <c r="F13" s="69" t="s">
        <v>36</v>
      </c>
      <c r="G13" s="28">
        <f>+'PSP Inputs 2022 Annual'!B25</f>
        <v>7000</v>
      </c>
      <c r="H13" s="25"/>
      <c r="I13" s="56"/>
    </row>
    <row r="14" spans="1:9" x14ac:dyDescent="0.25">
      <c r="A14" s="18"/>
      <c r="B14" s="24"/>
      <c r="C14" s="25"/>
      <c r="D14" s="25"/>
      <c r="E14" s="25"/>
      <c r="F14" s="25"/>
      <c r="G14" s="25"/>
      <c r="H14" s="25"/>
      <c r="I14" s="24"/>
    </row>
    <row r="15" spans="1:9" x14ac:dyDescent="0.25">
      <c r="A15" s="18"/>
      <c r="B15" s="30"/>
      <c r="C15" s="55">
        <f>+C13-C12</f>
        <v>0</v>
      </c>
      <c r="D15" s="33"/>
      <c r="G15" s="28"/>
      <c r="H15" s="25"/>
      <c r="I15" s="59"/>
    </row>
    <row r="16" spans="1:9" x14ac:dyDescent="0.25">
      <c r="A16" s="18">
        <v>300</v>
      </c>
      <c r="B16" s="1" t="s">
        <v>38</v>
      </c>
      <c r="C16" s="50"/>
      <c r="D16" s="33"/>
      <c r="G16" s="28"/>
      <c r="H16" s="25"/>
      <c r="I16" s="58">
        <v>247.75</v>
      </c>
    </row>
    <row r="17" spans="1:9" x14ac:dyDescent="0.25">
      <c r="A17" s="18"/>
      <c r="B17" s="30"/>
      <c r="C17" s="54"/>
      <c r="D17" s="33"/>
      <c r="E17" s="25"/>
      <c r="F17" s="25"/>
      <c r="G17" s="28"/>
      <c r="H17" s="34"/>
      <c r="I17" s="58"/>
    </row>
    <row r="18" spans="1:9" x14ac:dyDescent="0.25">
      <c r="A18" s="18">
        <v>310</v>
      </c>
      <c r="B18" s="70" t="s">
        <v>39</v>
      </c>
      <c r="C18" s="25"/>
      <c r="D18" s="25"/>
      <c r="E18" s="25"/>
      <c r="F18" s="25"/>
      <c r="G18" s="25"/>
      <c r="H18" s="25"/>
      <c r="I18" s="58"/>
    </row>
    <row r="19" spans="1:9" x14ac:dyDescent="0.25">
      <c r="A19" s="18"/>
      <c r="B19" s="24" t="s">
        <v>40</v>
      </c>
      <c r="C19" s="26"/>
      <c r="D19" s="25"/>
      <c r="E19" s="25"/>
      <c r="F19" s="25"/>
      <c r="G19" s="28"/>
      <c r="H19" s="25"/>
      <c r="I19" s="58">
        <v>1223.3</v>
      </c>
    </row>
    <row r="20" spans="1:9" x14ac:dyDescent="0.25">
      <c r="A20" s="18"/>
      <c r="B20" s="24" t="s">
        <v>41</v>
      </c>
      <c r="C20" s="25"/>
      <c r="D20" s="25"/>
      <c r="E20" s="25"/>
      <c r="F20" s="25"/>
      <c r="G20" s="25"/>
      <c r="H20" s="25"/>
      <c r="I20" s="58">
        <v>1428</v>
      </c>
    </row>
    <row r="21" spans="1:9" x14ac:dyDescent="0.25">
      <c r="A21" s="18"/>
      <c r="B21" s="24" t="s">
        <v>45</v>
      </c>
      <c r="C21" s="25"/>
      <c r="D21" s="25"/>
      <c r="E21" s="25"/>
      <c r="F21" s="25"/>
      <c r="G21" s="25"/>
      <c r="H21" s="25"/>
      <c r="I21" s="58">
        <v>247.75</v>
      </c>
    </row>
    <row r="22" spans="1:9" x14ac:dyDescent="0.25">
      <c r="A22" s="18"/>
      <c r="B22" s="30"/>
      <c r="C22" s="25"/>
      <c r="D22" s="33"/>
      <c r="E22" s="25"/>
      <c r="F22" s="25"/>
      <c r="G22" s="25"/>
      <c r="H22" s="25"/>
      <c r="I22" s="58"/>
    </row>
    <row r="23" spans="1:9" x14ac:dyDescent="0.25">
      <c r="A23" s="18">
        <v>330</v>
      </c>
      <c r="B23" s="30" t="s">
        <v>43</v>
      </c>
      <c r="C23" s="49">
        <f>+'PSP Inputs 2022 Annual'!F26</f>
        <v>2915000</v>
      </c>
      <c r="D23" s="33"/>
      <c r="E23" s="25"/>
      <c r="F23" s="25"/>
      <c r="G23" s="28">
        <f>+'PSP Inputs 2022 Annual'!B25</f>
        <v>7000</v>
      </c>
      <c r="H23" s="25"/>
      <c r="I23" s="58">
        <f>C23/G23</f>
        <v>416.42857142857144</v>
      </c>
    </row>
    <row r="24" spans="1:9" x14ac:dyDescent="0.25">
      <c r="A24" s="18"/>
      <c r="B24" s="24"/>
      <c r="C24" s="25"/>
      <c r="D24" s="35"/>
      <c r="E24" s="25"/>
      <c r="F24" s="25"/>
      <c r="G24" s="26"/>
      <c r="H24" s="25"/>
      <c r="I24" s="58"/>
    </row>
    <row r="25" spans="1:9" x14ac:dyDescent="0.25">
      <c r="A25" s="18">
        <v>340</v>
      </c>
      <c r="B25" s="24" t="s">
        <v>44</v>
      </c>
      <c r="C25" s="25"/>
      <c r="D25" s="35"/>
      <c r="E25" s="25"/>
      <c r="F25" s="25"/>
      <c r="G25" s="26"/>
      <c r="H25" s="25"/>
      <c r="I25" s="58">
        <v>168.2</v>
      </c>
    </row>
    <row r="26" spans="1:9" x14ac:dyDescent="0.25">
      <c r="A26" s="18"/>
      <c r="B26" s="24"/>
      <c r="C26" s="25"/>
      <c r="D26" s="25"/>
      <c r="E26" s="25"/>
      <c r="F26" s="25"/>
      <c r="G26" s="25"/>
      <c r="H26" s="25"/>
      <c r="I26" s="58"/>
    </row>
    <row r="27" spans="1:9" x14ac:dyDescent="0.25">
      <c r="A27" s="18">
        <v>350</v>
      </c>
      <c r="B27" s="24" t="s">
        <v>46</v>
      </c>
      <c r="C27" s="26"/>
      <c r="D27" s="25"/>
      <c r="E27" s="25"/>
      <c r="F27" s="25"/>
      <c r="G27" s="25"/>
      <c r="H27" s="25"/>
      <c r="I27" s="58">
        <v>1428</v>
      </c>
    </row>
    <row r="28" spans="1:9" x14ac:dyDescent="0.25">
      <c r="A28" s="18"/>
      <c r="B28" s="24"/>
      <c r="C28" s="36"/>
      <c r="D28" s="25"/>
      <c r="E28" s="25"/>
      <c r="F28" s="25"/>
      <c r="G28" s="25"/>
      <c r="H28" s="25"/>
      <c r="I28" s="58"/>
    </row>
    <row r="29" spans="1:9" x14ac:dyDescent="0.25">
      <c r="A29" s="18">
        <v>360</v>
      </c>
      <c r="B29" s="24" t="s">
        <v>47</v>
      </c>
      <c r="C29" s="25"/>
      <c r="D29" s="25"/>
      <c r="E29" s="25"/>
      <c r="F29" s="25"/>
      <c r="G29" s="25"/>
      <c r="H29" s="25"/>
      <c r="I29" s="58">
        <v>247.75</v>
      </c>
    </row>
    <row r="30" spans="1:9" x14ac:dyDescent="0.25">
      <c r="A30" s="18"/>
      <c r="B30" s="24"/>
      <c r="C30" s="25"/>
      <c r="D30" s="25"/>
      <c r="E30" s="25"/>
      <c r="F30" s="25"/>
      <c r="G30" s="25"/>
      <c r="H30" s="25"/>
      <c r="I30" s="58"/>
    </row>
    <row r="31" spans="1:9" x14ac:dyDescent="0.25">
      <c r="A31" s="18">
        <v>370</v>
      </c>
      <c r="B31" s="24" t="s">
        <v>48</v>
      </c>
      <c r="C31" s="25"/>
      <c r="D31" s="35"/>
      <c r="E31" s="25"/>
      <c r="F31" s="25"/>
      <c r="G31" s="26"/>
      <c r="H31" s="25"/>
      <c r="I31" s="58"/>
    </row>
    <row r="32" spans="1:9" x14ac:dyDescent="0.25">
      <c r="A32" s="18"/>
      <c r="B32" s="24" t="s">
        <v>49</v>
      </c>
      <c r="C32" s="25"/>
      <c r="D32" s="25"/>
      <c r="E32" s="25"/>
      <c r="F32" s="25"/>
      <c r="G32" s="25"/>
      <c r="H32" s="25"/>
      <c r="I32" s="58">
        <v>1000</v>
      </c>
    </row>
    <row r="33" spans="1:9" x14ac:dyDescent="0.25">
      <c r="A33" s="18"/>
      <c r="B33" s="24" t="s">
        <v>50</v>
      </c>
      <c r="C33" s="25"/>
      <c r="D33" s="35"/>
      <c r="E33" s="25"/>
      <c r="F33" s="25"/>
      <c r="G33" s="26"/>
      <c r="H33" s="25"/>
      <c r="I33" s="58">
        <v>247.75</v>
      </c>
    </row>
    <row r="34" spans="1:9" x14ac:dyDescent="0.25">
      <c r="A34" s="18"/>
      <c r="B34" s="24"/>
      <c r="C34" s="25"/>
      <c r="D34" s="25"/>
      <c r="E34" s="25"/>
      <c r="F34" s="25"/>
      <c r="G34" s="25"/>
      <c r="H34" s="25"/>
      <c r="I34" s="58"/>
    </row>
    <row r="35" spans="1:9" x14ac:dyDescent="0.25">
      <c r="A35" s="18">
        <v>380</v>
      </c>
      <c r="B35" s="24" t="s">
        <v>52</v>
      </c>
      <c r="C35" s="25"/>
      <c r="D35" s="35"/>
      <c r="E35" s="25"/>
      <c r="F35" s="25"/>
      <c r="G35" s="26"/>
      <c r="H35" s="25" t="s">
        <v>53</v>
      </c>
      <c r="I35" s="58">
        <v>19</v>
      </c>
    </row>
    <row r="36" spans="1:9" x14ac:dyDescent="0.25">
      <c r="A36" s="18"/>
      <c r="B36" s="24"/>
      <c r="C36" s="25"/>
      <c r="D36" s="25"/>
      <c r="E36" s="25"/>
      <c r="F36" s="25"/>
      <c r="G36" s="25"/>
      <c r="H36" s="25"/>
      <c r="I36" s="58"/>
    </row>
    <row r="37" spans="1:9" x14ac:dyDescent="0.25">
      <c r="A37" s="18">
        <v>390</v>
      </c>
      <c r="B37" s="24" t="s">
        <v>54</v>
      </c>
      <c r="C37" s="25"/>
      <c r="D37" s="25"/>
      <c r="E37" s="25"/>
      <c r="F37" s="25"/>
      <c r="G37" s="25" t="s">
        <v>55</v>
      </c>
      <c r="H37" s="25"/>
      <c r="I37" s="72">
        <v>1.4999999999999999E-2</v>
      </c>
    </row>
    <row r="38" spans="1:9" x14ac:dyDescent="0.25">
      <c r="A38" s="18"/>
      <c r="B38" s="24"/>
      <c r="C38" s="25"/>
      <c r="D38" s="25"/>
      <c r="E38" s="25"/>
      <c r="F38" s="25"/>
      <c r="G38" s="25"/>
      <c r="H38" s="25"/>
      <c r="I38" s="58"/>
    </row>
    <row r="39" spans="1:9" x14ac:dyDescent="0.25">
      <c r="A39" s="18"/>
      <c r="B39" s="24"/>
      <c r="C39" s="25"/>
      <c r="D39" s="25"/>
      <c r="E39" s="25"/>
      <c r="F39" s="25"/>
      <c r="G39" s="25"/>
      <c r="H39" s="25"/>
      <c r="I39" s="58"/>
    </row>
    <row r="40" spans="1:9" x14ac:dyDescent="0.25">
      <c r="A40" s="18"/>
      <c r="B40" s="37"/>
      <c r="C40" s="25"/>
      <c r="D40" s="25"/>
      <c r="E40" s="25"/>
      <c r="F40" s="25"/>
      <c r="G40" s="25"/>
      <c r="H40" s="25"/>
      <c r="I40" s="58"/>
    </row>
    <row r="41" spans="1:9" x14ac:dyDescent="0.25">
      <c r="A41" s="18"/>
      <c r="B41" s="24"/>
      <c r="C41" s="25"/>
      <c r="D41" s="25"/>
      <c r="E41" s="25"/>
      <c r="F41" s="25"/>
      <c r="G41" s="25"/>
      <c r="H41" s="25"/>
      <c r="I41" s="58"/>
    </row>
    <row r="42" spans="1:9" x14ac:dyDescent="0.25">
      <c r="A42" s="18"/>
      <c r="B42" s="24"/>
      <c r="C42" s="25"/>
      <c r="D42" s="25"/>
      <c r="E42" s="25"/>
      <c r="F42" s="25"/>
      <c r="G42" s="25"/>
      <c r="H42" s="25"/>
      <c r="I42" s="58"/>
    </row>
    <row r="43" spans="1:9" x14ac:dyDescent="0.25">
      <c r="A43" s="18"/>
      <c r="B43" s="24"/>
      <c r="C43" s="25"/>
      <c r="D43" s="25"/>
      <c r="E43" s="25"/>
      <c r="F43" s="25"/>
      <c r="G43" s="25"/>
      <c r="H43" s="25"/>
      <c r="I43" s="58"/>
    </row>
    <row r="44" spans="1:9" x14ac:dyDescent="0.25">
      <c r="A44" s="18"/>
      <c r="B44" s="37"/>
      <c r="C44" s="25"/>
      <c r="D44" s="25"/>
      <c r="E44" s="25"/>
      <c r="F44" s="25"/>
      <c r="G44" s="25"/>
      <c r="H44" s="25"/>
      <c r="I44" s="58"/>
    </row>
    <row r="45" spans="1:9" x14ac:dyDescent="0.25">
      <c r="A45" s="18"/>
      <c r="B45" s="24"/>
      <c r="C45" s="25"/>
      <c r="D45" s="25"/>
      <c r="E45" s="25"/>
      <c r="F45" s="25"/>
      <c r="G45" s="25"/>
      <c r="H45" s="25"/>
      <c r="I45" s="58"/>
    </row>
    <row r="46" spans="1:9" x14ac:dyDescent="0.25">
      <c r="A46" s="18"/>
      <c r="B46" s="24"/>
      <c r="C46" s="25"/>
      <c r="D46" s="35"/>
      <c r="E46" s="25"/>
      <c r="F46" s="25"/>
      <c r="G46" s="26"/>
      <c r="H46" s="25"/>
      <c r="I46" s="58"/>
    </row>
    <row r="47" spans="1:9" x14ac:dyDescent="0.25">
      <c r="A47" s="18"/>
      <c r="B47" s="24"/>
      <c r="C47" s="25"/>
      <c r="D47" s="35"/>
      <c r="E47" s="25"/>
      <c r="F47" s="25"/>
      <c r="G47" s="26"/>
      <c r="H47" s="25"/>
      <c r="I47" s="58"/>
    </row>
    <row r="48" spans="1:9" x14ac:dyDescent="0.25">
      <c r="A48" s="18"/>
      <c r="B48" s="24"/>
      <c r="C48" s="25"/>
      <c r="D48" s="25"/>
      <c r="E48" s="25"/>
      <c r="F48" s="25"/>
      <c r="G48" s="25"/>
      <c r="H48" s="25"/>
      <c r="I48" s="58"/>
    </row>
    <row r="49" spans="1:10" x14ac:dyDescent="0.25">
      <c r="A49" s="18"/>
      <c r="B49" s="24"/>
      <c r="C49" s="25"/>
      <c r="D49" s="35"/>
      <c r="E49" s="25"/>
      <c r="F49" s="25"/>
      <c r="G49" s="26"/>
      <c r="H49" s="25"/>
      <c r="I49" s="58"/>
      <c r="J49" s="53"/>
    </row>
    <row r="50" spans="1:10" x14ac:dyDescent="0.25">
      <c r="A50" s="18"/>
      <c r="B50" s="24"/>
      <c r="C50" s="25"/>
      <c r="D50" s="25"/>
      <c r="E50" s="25"/>
      <c r="F50" s="25"/>
      <c r="G50" s="25"/>
      <c r="H50" s="25"/>
      <c r="I50" s="58"/>
      <c r="J50" s="53"/>
    </row>
    <row r="51" spans="1:10" x14ac:dyDescent="0.25">
      <c r="A51" s="18"/>
      <c r="B51" s="24"/>
      <c r="C51" s="25"/>
      <c r="D51" s="35"/>
      <c r="E51" s="25"/>
      <c r="F51" s="25"/>
      <c r="G51" s="26"/>
      <c r="H51" s="25"/>
      <c r="I51" s="58"/>
    </row>
    <row r="52" spans="1:10" x14ac:dyDescent="0.25">
      <c r="A52" s="18"/>
      <c r="B52" s="24"/>
      <c r="C52" s="25"/>
      <c r="D52" s="25"/>
      <c r="E52" s="25"/>
      <c r="F52" s="25"/>
      <c r="G52" s="25"/>
      <c r="H52" s="25"/>
      <c r="I52" s="58"/>
    </row>
    <row r="53" spans="1:10" x14ac:dyDescent="0.25">
      <c r="A53" s="18"/>
      <c r="B53" s="24"/>
      <c r="C53" s="25"/>
      <c r="D53" s="25"/>
      <c r="E53" s="25"/>
      <c r="F53" s="25"/>
      <c r="G53" s="25"/>
      <c r="H53" s="25"/>
      <c r="I53" s="58"/>
    </row>
    <row r="54" spans="1:10" x14ac:dyDescent="0.25">
      <c r="A54" s="18"/>
      <c r="B54" s="24"/>
      <c r="C54" s="25"/>
      <c r="D54" s="25"/>
      <c r="E54" s="25"/>
      <c r="F54" s="25"/>
      <c r="G54" s="25"/>
      <c r="H54" s="25"/>
      <c r="I54" s="58"/>
    </row>
    <row r="55" spans="1:10" x14ac:dyDescent="0.25">
      <c r="A55" s="18"/>
      <c r="B55" s="24"/>
      <c r="C55" s="25"/>
      <c r="D55" s="25"/>
      <c r="E55" s="25"/>
      <c r="F55" s="25"/>
      <c r="G55" s="25"/>
      <c r="H55" s="25"/>
      <c r="I55" s="58"/>
    </row>
    <row r="56" spans="1:10" x14ac:dyDescent="0.25">
      <c r="A56" s="18"/>
      <c r="B56" s="1"/>
      <c r="C56" s="38"/>
      <c r="I56" s="39"/>
    </row>
    <row r="57" spans="1:10" ht="15.75" thickBot="1" x14ac:dyDescent="0.3">
      <c r="A57" s="18"/>
      <c r="B57" s="1" t="s">
        <v>12</v>
      </c>
      <c r="C57" s="40">
        <f>SUM(C12:C55)</f>
        <v>87080200</v>
      </c>
    </row>
    <row r="58" spans="1:10" ht="15.75" thickTop="1" x14ac:dyDescent="0.25">
      <c r="A58" s="18"/>
    </row>
    <row r="59" spans="1:10" x14ac:dyDescent="0.25">
      <c r="A59" s="18" t="s">
        <v>13</v>
      </c>
      <c r="B59" s="1" t="s">
        <v>14</v>
      </c>
      <c r="C59" s="41" t="e">
        <f>C57/G15</f>
        <v>#DIV/0!</v>
      </c>
    </row>
    <row r="60" spans="1:10" x14ac:dyDescent="0.25">
      <c r="A60" s="1"/>
      <c r="B60" t="s">
        <v>15</v>
      </c>
      <c r="C60" s="38">
        <f>C57/G7</f>
        <v>29026.733333333334</v>
      </c>
    </row>
  </sheetData>
  <mergeCells count="3">
    <mergeCell ref="A1:I1"/>
    <mergeCell ref="A2:I2"/>
    <mergeCell ref="C3:H3"/>
  </mergeCells>
  <pageMargins left="0.7" right="0.7" top="0.75" bottom="0.75" header="0.3" footer="0.3"/>
  <pageSetup scale="58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SignificantOrder xmlns="dc463f71-b30c-4ab2-9473-d307f9d35888">false</SignificantOrder>
    <Date1 xmlns="dc463f71-b30c-4ab2-9473-d307f9d35888">2023-03-03T08:00:00+00:00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7AB7B2D-8D38-457D-B79F-73E0ACDFA924}"/>
</file>

<file path=customXml/itemProps2.xml><?xml version="1.0" encoding="utf-8"?>
<ds:datastoreItem xmlns:ds="http://schemas.openxmlformats.org/officeDocument/2006/customXml" ds:itemID="{028E50AE-2543-4D79-B0AF-E955753808DE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86890d4-f016-4989-8472-d908d73cda9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2F6FA46-860C-45A3-9BDE-04B2077547E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BD4C81C-3670-488C-A865-3668EFD3EB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PSP Inputs 2022 Annual</vt:lpstr>
      <vt:lpstr>PSP Tariff 2023 Annual</vt:lpstr>
    </vt:vector>
  </TitlesOfParts>
  <Company>Oregon Public Utility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 Susan</dc:creator>
  <cp:lastModifiedBy>Kathie McEachern</cp:lastModifiedBy>
  <cp:lastPrinted>2021-08-26T16:39:39Z</cp:lastPrinted>
  <dcterms:created xsi:type="dcterms:W3CDTF">2018-08-28T21:59:01Z</dcterms:created>
  <dcterms:modified xsi:type="dcterms:W3CDTF">2023-03-03T18:01:53Z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