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750" windowWidth="14340" windowHeight="7170" firstSheet="3" activeTab="4"/>
  </bookViews>
  <sheets>
    <sheet name="Electric LI Rate Discount" sheetId="1" r:id="rId1"/>
    <sheet name="NG LI Rate Discount" sheetId="5" r:id="rId2"/>
    <sheet name="Energy Burden Reduction" sheetId="3" r:id="rId3"/>
    <sheet name="Electric Budget &amp; Availability" sheetId="6" r:id="rId4"/>
    <sheet name="NG Budget &amp; Availability" sheetId="7" r:id="rId5"/>
  </sheets>
  <definedNames>
    <definedName name="_xlnm.Print_Area" localSheetId="3">'Electric Budget &amp; Availability'!$A$1:$G$21</definedName>
    <definedName name="_xlnm.Print_Area" localSheetId="0">'Electric LI Rate Discount'!$A$1:$F$27</definedName>
    <definedName name="_xlnm.Print_Area" localSheetId="4">'NG Budget &amp; Availability'!$A$1:$G$21</definedName>
    <definedName name="_xlnm.Print_Area" localSheetId="1">'NG LI Rate Discount'!$A$2:$F$25</definedName>
  </definedNames>
  <calcPr calcId="145621"/>
</workbook>
</file>

<file path=xl/calcChain.xml><?xml version="1.0" encoding="utf-8"?>
<calcChain xmlns="http://schemas.openxmlformats.org/spreadsheetml/2006/main">
  <c r="E17" i="7" l="1"/>
  <c r="D15" i="7"/>
  <c r="D14" i="7"/>
  <c r="D13" i="7"/>
  <c r="C7" i="7"/>
  <c r="F13" i="7" s="1"/>
  <c r="E17" i="6"/>
  <c r="C7" i="6"/>
  <c r="F15" i="6" s="1"/>
  <c r="G15" i="6" s="1"/>
  <c r="D14" i="6"/>
  <c r="D15" i="6"/>
  <c r="D13" i="6"/>
  <c r="D16" i="1"/>
  <c r="F19" i="5"/>
  <c r="E19" i="5" s="1"/>
  <c r="F14" i="5"/>
  <c r="E14" i="5" s="1"/>
  <c r="F9" i="5"/>
  <c r="E9" i="5" s="1"/>
  <c r="D21" i="5"/>
  <c r="F21" i="5" s="1"/>
  <c r="E21" i="5" s="1"/>
  <c r="D20" i="5"/>
  <c r="F20" i="5" s="1"/>
  <c r="E20" i="5" s="1"/>
  <c r="D16" i="5"/>
  <c r="F16" i="5" s="1"/>
  <c r="E16" i="5" s="1"/>
  <c r="D15" i="5"/>
  <c r="F15" i="5" s="1"/>
  <c r="E15" i="5" s="1"/>
  <c r="D11" i="5"/>
  <c r="F11" i="5" s="1"/>
  <c r="E11" i="5" s="1"/>
  <c r="D10" i="5"/>
  <c r="F10" i="5" s="1"/>
  <c r="E10" i="5" s="1"/>
  <c r="F21" i="1"/>
  <c r="E21" i="1" s="1"/>
  <c r="F15" i="1"/>
  <c r="E15" i="1" s="1"/>
  <c r="F9" i="1"/>
  <c r="E9" i="1" s="1"/>
  <c r="G13" i="7" l="1"/>
  <c r="F15" i="7"/>
  <c r="G15" i="7" s="1"/>
  <c r="F14" i="7"/>
  <c r="G14" i="7" s="1"/>
  <c r="F14" i="6"/>
  <c r="G14" i="6" s="1"/>
  <c r="F13" i="6"/>
  <c r="D24" i="1"/>
  <c r="F24" i="1" s="1"/>
  <c r="E24" i="1" s="1"/>
  <c r="D23" i="1"/>
  <c r="F23" i="1" s="1"/>
  <c r="E23" i="1" s="1"/>
  <c r="D22" i="1"/>
  <c r="F22" i="1" s="1"/>
  <c r="E22" i="1" s="1"/>
  <c r="D18" i="1"/>
  <c r="F18" i="1" s="1"/>
  <c r="E18" i="1" s="1"/>
  <c r="D17" i="1"/>
  <c r="F17" i="1" s="1"/>
  <c r="E17" i="1" s="1"/>
  <c r="F16" i="1"/>
  <c r="E16" i="1" s="1"/>
  <c r="D12" i="1"/>
  <c r="F12" i="1" s="1"/>
  <c r="E12" i="1" s="1"/>
  <c r="D11" i="1"/>
  <c r="F11" i="1" s="1"/>
  <c r="E11" i="1" s="1"/>
  <c r="D10" i="1"/>
  <c r="F10" i="1" s="1"/>
  <c r="E10" i="1" s="1"/>
  <c r="G17" i="7" l="1"/>
  <c r="F17" i="7"/>
  <c r="F17" i="6"/>
  <c r="G13" i="6"/>
  <c r="G17" i="6" s="1"/>
  <c r="D8" i="3" l="1"/>
  <c r="D7" i="3"/>
  <c r="C9" i="3"/>
  <c r="C8" i="3"/>
  <c r="C7" i="3"/>
  <c r="B9" i="3"/>
  <c r="B8" i="3"/>
  <c r="B7" i="3"/>
</calcChain>
</file>

<file path=xl/sharedStrings.xml><?xml version="1.0" encoding="utf-8"?>
<sst xmlns="http://schemas.openxmlformats.org/spreadsheetml/2006/main" count="132" uniqueCount="61">
  <si>
    <t>0-50% FPL</t>
  </si>
  <si>
    <t>51-100%FPL</t>
  </si>
  <si>
    <t>Basic Charge</t>
  </si>
  <si>
    <t>800 - 1,500 kWhs</t>
  </si>
  <si>
    <t>First 800 kWhs</t>
  </si>
  <si>
    <t>All over 1,500 kWhs</t>
  </si>
  <si>
    <t>Present Billing Rate (1)</t>
  </si>
  <si>
    <t>Total Billing Rate</t>
  </si>
  <si>
    <t>First 70 Therms</t>
  </si>
  <si>
    <t>All over 70 Therms</t>
  </si>
  <si>
    <t>Total</t>
  </si>
  <si>
    <t>51-100% FPL</t>
  </si>
  <si>
    <t>101-125% FPL</t>
  </si>
  <si>
    <t>Electric</t>
  </si>
  <si>
    <t>Gas</t>
  </si>
  <si>
    <t>Residential Service - Schedule 1, 0-50% of FPL</t>
  </si>
  <si>
    <t>Residential Service - Schedule 1, 51-100% of FPL</t>
  </si>
  <si>
    <t>Residential Service - Schedule 1, 101-125% of FPL</t>
  </si>
  <si>
    <t>General Service Schedule 101, 0-50% of FPL</t>
  </si>
  <si>
    <t>General Service Schedule 101, 51-100% of FPL</t>
  </si>
  <si>
    <t>General Service Schedule 101, 101-125% of FPL</t>
  </si>
  <si>
    <t>AVISTA UTILITIES</t>
  </si>
  <si>
    <t>WASHINGTON ELECTRIC</t>
  </si>
  <si>
    <t>WASHINGTON NATURAL GAS</t>
  </si>
  <si>
    <t>Staff Proposed Billing Rate (2)</t>
  </si>
  <si>
    <t>Type of Service</t>
  </si>
  <si>
    <t>(a)</t>
  </si>
  <si>
    <t>(b)</t>
  </si>
  <si>
    <t xml:space="preserve">(c) </t>
  </si>
  <si>
    <t>(d)</t>
  </si>
  <si>
    <t xml:space="preserve">(e) </t>
  </si>
  <si>
    <t>Budget per customer</t>
  </si>
  <si>
    <t>Administrative expenses per customer</t>
  </si>
  <si>
    <t>Income tier</t>
  </si>
  <si>
    <t>Budget per income tier</t>
  </si>
  <si>
    <t>Estimated participants per income tier</t>
  </si>
  <si>
    <t>Distribution of revenue to electric customers (1)</t>
  </si>
  <si>
    <t>Average LIRAP Heat grant (2)</t>
  </si>
  <si>
    <t>Proportion of LIRAP HEAT Recipients (3)</t>
  </si>
  <si>
    <t>(f)</t>
  </si>
  <si>
    <t>(g)</t>
  </si>
  <si>
    <t>WASHINGTON ELECTRIC AND NATURAL GAS</t>
  </si>
  <si>
    <t>PILOT LOW-INCOME DISCOUNT RATE  PROPOSAL</t>
  </si>
  <si>
    <t>PILOT LOW-INCOME RATE DISCOUNT PROPOSAL</t>
  </si>
  <si>
    <t>LOW-INCOME RATE DISCOUNTS</t>
  </si>
  <si>
    <t>Proposed Low-Income Rate Discount</t>
  </si>
  <si>
    <t>PILOT LOW-INCOME RATE DISCOUNT BUDGET AND AVAILABILITY</t>
  </si>
  <si>
    <t>Total Low-Income Rate Discount Budget</t>
  </si>
  <si>
    <t>Electric Low-Income Rate Discount Budget</t>
  </si>
  <si>
    <t>PILOT LOW-INCOME RATE DISCOUNT  BUDGET AND AVAILABILITY</t>
  </si>
  <si>
    <t>Schedule 89 - LIRAP Rate Discount</t>
  </si>
  <si>
    <t>Rate Discount as a Percentage of Billing Rate</t>
  </si>
  <si>
    <t>(1) Williams Direct, Exhibit No. ___ (JMW-3), at 13.</t>
  </si>
  <si>
    <t>(2) Williams Direct, Exhibit No. ___ (JMW-3), at 8.</t>
  </si>
  <si>
    <t xml:space="preserve">(3) Williams Direct, Exhibit No. ___ (JMW-3), at 11. </t>
  </si>
  <si>
    <t>Average Energy Burden Reduction for LIRAP Heat recipients, 2012-13 (1)</t>
  </si>
  <si>
    <t xml:space="preserve">(1) Williams Direct, Exhibit No. ___ (JMW-3), at 11. </t>
  </si>
  <si>
    <t>(1) Ehrbar Direct, Exhibit No. ___ (PDE-4), Page 3, column d.</t>
  </si>
  <si>
    <t>(1) Ehrbar Direct, Exhibit No. ___ (PDE-7), Page 3, column f.</t>
  </si>
  <si>
    <t>(2) Mickelson Direct, Exhibit No. ___ (CTM-6), Page 1, column h.</t>
  </si>
  <si>
    <t>(2) Mickelson Direct, Exhibit No. ___ (CTM-3), Page 1, column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</si>
</sst>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.00000_);_(&quot;$&quot;* \(#,##0.00000\);_(&quot;$&quot;* &quot;-&quot;???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44" fontId="3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1" xfId="0" applyBorder="1"/>
    <xf numFmtId="0" fontId="1" fillId="0" borderId="0" xfId="0" applyFont="1"/>
    <xf numFmtId="9" fontId="3" fillId="0" borderId="0" xfId="0" applyNumberFormat="1" applyFo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0" fontId="0" fillId="0" borderId="0" xfId="0" applyBorder="1"/>
    <xf numFmtId="9" fontId="0" fillId="0" borderId="0" xfId="0" applyNumberFormat="1" applyBorder="1"/>
    <xf numFmtId="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/>
    <xf numFmtId="0" fontId="4" fillId="0" borderId="0" xfId="0" applyFont="1" applyFill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65" fontId="3" fillId="0" borderId="2" xfId="0" applyNumberFormat="1" applyFont="1" applyBorder="1"/>
    <xf numFmtId="9" fontId="3" fillId="0" borderId="2" xfId="0" applyNumberFormat="1" applyFont="1" applyBorder="1"/>
    <xf numFmtId="6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0" fillId="0" borderId="2" xfId="0" applyBorder="1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Layout" topLeftCell="D25" zoomScaleNormal="75" workbookViewId="0">
      <selection activeCell="C25" sqref="C25"/>
    </sheetView>
  </sheetViews>
  <sheetFormatPr defaultColWidth="8.85546875" defaultRowHeight="15" x14ac:dyDescent="0.25"/>
  <cols>
    <col min="1" max="1" width="30.7109375" style="5" customWidth="1"/>
    <col min="2" max="6" width="17.28515625" style="5" customWidth="1"/>
    <col min="7" max="16384" width="8.85546875" style="5"/>
  </cols>
  <sheetData>
    <row r="1" spans="1:6" x14ac:dyDescent="0.25">
      <c r="A1" s="40" t="s">
        <v>21</v>
      </c>
      <c r="B1" s="40"/>
      <c r="C1" s="40"/>
      <c r="D1" s="40"/>
      <c r="E1" s="40"/>
      <c r="F1" s="40"/>
    </row>
    <row r="2" spans="1:6" x14ac:dyDescent="0.25">
      <c r="A2" s="40" t="s">
        <v>22</v>
      </c>
      <c r="B2" s="40"/>
      <c r="C2" s="40"/>
      <c r="D2" s="40"/>
      <c r="E2" s="40"/>
      <c r="F2" s="40"/>
    </row>
    <row r="3" spans="1:6" x14ac:dyDescent="0.25">
      <c r="A3" s="40" t="s">
        <v>43</v>
      </c>
      <c r="B3" s="40"/>
      <c r="C3" s="40"/>
      <c r="D3" s="40"/>
      <c r="E3" s="40"/>
      <c r="F3" s="40"/>
    </row>
    <row r="4" spans="1:6" x14ac:dyDescent="0.25">
      <c r="A4" s="4"/>
    </row>
    <row r="5" spans="1:6" ht="45" x14ac:dyDescent="0.25">
      <c r="A5" s="6" t="s">
        <v>25</v>
      </c>
      <c r="B5" s="6" t="s">
        <v>6</v>
      </c>
      <c r="C5" s="6" t="s">
        <v>24</v>
      </c>
      <c r="D5" s="6" t="s">
        <v>51</v>
      </c>
      <c r="E5" s="6" t="s">
        <v>50</v>
      </c>
      <c r="F5" s="6" t="s">
        <v>7</v>
      </c>
    </row>
    <row r="6" spans="1:6" x14ac:dyDescent="0.25">
      <c r="A6" s="24" t="s">
        <v>26</v>
      </c>
      <c r="B6" s="24" t="s">
        <v>27</v>
      </c>
      <c r="C6" s="24" t="s">
        <v>28</v>
      </c>
      <c r="D6" s="24" t="s">
        <v>29</v>
      </c>
      <c r="E6" s="24" t="s">
        <v>30</v>
      </c>
      <c r="F6" s="24" t="s">
        <v>39</v>
      </c>
    </row>
    <row r="8" spans="1:6" s="6" customFormat="1" ht="29.25" x14ac:dyDescent="0.25">
      <c r="A8" s="10" t="s">
        <v>15</v>
      </c>
    </row>
    <row r="9" spans="1:6" x14ac:dyDescent="0.25">
      <c r="A9" s="5" t="s">
        <v>2</v>
      </c>
      <c r="B9" s="7">
        <v>8</v>
      </c>
      <c r="C9" s="7">
        <v>8.5</v>
      </c>
      <c r="D9" s="7">
        <v>0</v>
      </c>
      <c r="E9" s="7">
        <f>C9-F9</f>
        <v>0</v>
      </c>
      <c r="F9" s="7">
        <f>C9</f>
        <v>8.5</v>
      </c>
    </row>
    <row r="10" spans="1:6" x14ac:dyDescent="0.25">
      <c r="A10" s="5" t="s">
        <v>4</v>
      </c>
      <c r="B10" s="8">
        <v>7.2650000000000006E-2</v>
      </c>
      <c r="C10" s="8">
        <v>7.1419999999999997E-2</v>
      </c>
      <c r="D10" s="14">
        <f>'Energy Burden Reduction'!B14</f>
        <v>0.45</v>
      </c>
      <c r="E10" s="8">
        <f>F10-C10</f>
        <v>-3.2138999999999994E-2</v>
      </c>
      <c r="F10" s="8">
        <f>C10*(1-D10)</f>
        <v>3.9281000000000003E-2</v>
      </c>
    </row>
    <row r="11" spans="1:6" x14ac:dyDescent="0.25">
      <c r="A11" s="5" t="s">
        <v>3</v>
      </c>
      <c r="B11" s="8">
        <v>8.4690000000000001E-2</v>
      </c>
      <c r="C11" s="8">
        <v>8.2860000000000003E-2</v>
      </c>
      <c r="D11" s="14">
        <f>'Energy Burden Reduction'!B14</f>
        <v>0.45</v>
      </c>
      <c r="E11" s="8">
        <f t="shared" ref="E11:E12" si="0">F11-C11</f>
        <v>-3.7287000000000001E-2</v>
      </c>
      <c r="F11" s="8">
        <f>C11*(1-D11)</f>
        <v>4.5573000000000002E-2</v>
      </c>
    </row>
    <row r="12" spans="1:6" x14ac:dyDescent="0.25">
      <c r="A12" s="5" t="s">
        <v>5</v>
      </c>
      <c r="B12" s="8">
        <v>9.9460000000000007E-2</v>
      </c>
      <c r="C12" s="8">
        <v>0.10194</v>
      </c>
      <c r="D12" s="14">
        <f>'Energy Burden Reduction'!B14</f>
        <v>0.45</v>
      </c>
      <c r="E12" s="8">
        <f t="shared" si="0"/>
        <v>-4.5872999999999997E-2</v>
      </c>
      <c r="F12" s="8">
        <f>C12*(1-D12)</f>
        <v>5.6067000000000006E-2</v>
      </c>
    </row>
    <row r="13" spans="1:6" x14ac:dyDescent="0.25">
      <c r="B13" s="8"/>
      <c r="C13" s="8"/>
      <c r="D13" s="8"/>
      <c r="E13" s="14"/>
      <c r="F13" s="8"/>
    </row>
    <row r="14" spans="1:6" ht="29.25" x14ac:dyDescent="0.25">
      <c r="A14" s="10" t="s">
        <v>16</v>
      </c>
      <c r="B14" s="6"/>
      <c r="C14" s="6"/>
      <c r="D14" s="6"/>
      <c r="E14" s="6"/>
      <c r="F14" s="6"/>
    </row>
    <row r="15" spans="1:6" x14ac:dyDescent="0.25">
      <c r="A15" s="5" t="s">
        <v>2</v>
      </c>
      <c r="B15" s="7">
        <v>8</v>
      </c>
      <c r="C15" s="7">
        <v>8.5</v>
      </c>
      <c r="D15" s="7">
        <v>0</v>
      </c>
      <c r="E15" s="7">
        <f>C15-F15</f>
        <v>0</v>
      </c>
      <c r="F15" s="7">
        <f>C15</f>
        <v>8.5</v>
      </c>
    </row>
    <row r="16" spans="1:6" x14ac:dyDescent="0.25">
      <c r="A16" s="5" t="s">
        <v>4</v>
      </c>
      <c r="B16" s="8">
        <v>7.2650000000000006E-2</v>
      </c>
      <c r="C16" s="8">
        <v>7.0470000000000005E-2</v>
      </c>
      <c r="D16" s="14">
        <f>'Energy Burden Reduction'!B15</f>
        <v>0.4</v>
      </c>
      <c r="E16" s="8">
        <f>F16-C16</f>
        <v>-2.8188000000000005E-2</v>
      </c>
      <c r="F16" s="8">
        <f>C16*(1-D16)</f>
        <v>4.2282E-2</v>
      </c>
    </row>
    <row r="17" spans="1:6" x14ac:dyDescent="0.25">
      <c r="A17" s="5" t="s">
        <v>3</v>
      </c>
      <c r="B17" s="8">
        <v>8.4690000000000001E-2</v>
      </c>
      <c r="C17" s="8">
        <v>8.1909999999999997E-2</v>
      </c>
      <c r="D17" s="14">
        <f>'Energy Burden Reduction'!B15</f>
        <v>0.4</v>
      </c>
      <c r="E17" s="8">
        <f t="shared" ref="E17:E18" si="1">F17-C17</f>
        <v>-3.2764000000000001E-2</v>
      </c>
      <c r="F17" s="8">
        <f>C17*(1-D17)</f>
        <v>4.9145999999999995E-2</v>
      </c>
    </row>
    <row r="18" spans="1:6" x14ac:dyDescent="0.25">
      <c r="A18" s="5" t="s">
        <v>5</v>
      </c>
      <c r="B18" s="8">
        <v>9.9460000000000007E-2</v>
      </c>
      <c r="C18" s="8">
        <v>0.10099</v>
      </c>
      <c r="D18" s="14">
        <f>'Energy Burden Reduction'!B15</f>
        <v>0.4</v>
      </c>
      <c r="E18" s="8">
        <f t="shared" si="1"/>
        <v>-4.0396000000000001E-2</v>
      </c>
      <c r="F18" s="8">
        <f>C18*(1-D18)</f>
        <v>6.0593999999999995E-2</v>
      </c>
    </row>
    <row r="19" spans="1:6" x14ac:dyDescent="0.25">
      <c r="B19" s="8"/>
      <c r="C19" s="8"/>
      <c r="D19" s="8"/>
      <c r="E19" s="8"/>
      <c r="F19" s="8"/>
    </row>
    <row r="20" spans="1:6" ht="29.25" x14ac:dyDescent="0.25">
      <c r="A20" s="10" t="s">
        <v>17</v>
      </c>
      <c r="B20" s="6"/>
      <c r="C20" s="6"/>
      <c r="D20" s="6"/>
      <c r="E20" s="6"/>
      <c r="F20" s="6"/>
    </row>
    <row r="21" spans="1:6" x14ac:dyDescent="0.25">
      <c r="A21" s="5" t="s">
        <v>2</v>
      </c>
      <c r="B21" s="7">
        <v>8</v>
      </c>
      <c r="C21" s="7">
        <v>8.5</v>
      </c>
      <c r="D21" s="7">
        <v>0</v>
      </c>
      <c r="E21" s="7">
        <f>C21-F21</f>
        <v>0</v>
      </c>
      <c r="F21" s="7">
        <f>C21</f>
        <v>8.5</v>
      </c>
    </row>
    <row r="22" spans="1:6" x14ac:dyDescent="0.25">
      <c r="A22" s="5" t="s">
        <v>4</v>
      </c>
      <c r="B22" s="8">
        <v>7.2650000000000006E-2</v>
      </c>
      <c r="C22" s="8">
        <v>7.0470000000000005E-2</v>
      </c>
      <c r="D22" s="14">
        <f>'Energy Burden Reduction'!B16</f>
        <v>0.35</v>
      </c>
      <c r="E22" s="8">
        <f>F22-C22</f>
        <v>-2.4664499999999999E-2</v>
      </c>
      <c r="F22" s="8">
        <f>C22*(1-D22)</f>
        <v>4.5805500000000006E-2</v>
      </c>
    </row>
    <row r="23" spans="1:6" x14ac:dyDescent="0.25">
      <c r="A23" s="5" t="s">
        <v>3</v>
      </c>
      <c r="B23" s="8">
        <v>8.4690000000000001E-2</v>
      </c>
      <c r="C23" s="8">
        <v>8.1909999999999997E-2</v>
      </c>
      <c r="D23" s="14">
        <f>'Energy Burden Reduction'!B16</f>
        <v>0.35</v>
      </c>
      <c r="E23" s="8">
        <f t="shared" ref="E23:E24" si="2">F23-C23</f>
        <v>-2.86685E-2</v>
      </c>
      <c r="F23" s="8">
        <f>C23*(1-D23)</f>
        <v>5.3241499999999997E-2</v>
      </c>
    </row>
    <row r="24" spans="1:6" x14ac:dyDescent="0.25">
      <c r="A24" s="5" t="s">
        <v>5</v>
      </c>
      <c r="B24" s="8">
        <v>9.9460000000000007E-2</v>
      </c>
      <c r="C24" s="8">
        <v>0.10099</v>
      </c>
      <c r="D24" s="14">
        <f>'Energy Burden Reduction'!B16</f>
        <v>0.35</v>
      </c>
      <c r="E24" s="8">
        <f t="shared" si="2"/>
        <v>-3.5346500000000003E-2</v>
      </c>
      <c r="F24" s="8">
        <f>C24*(1-D24)</f>
        <v>6.5643499999999994E-2</v>
      </c>
    </row>
    <row r="25" spans="1:6" x14ac:dyDescent="0.25">
      <c r="A25" s="25"/>
      <c r="B25" s="26"/>
      <c r="C25" s="26"/>
      <c r="D25" s="26"/>
      <c r="E25" s="26"/>
      <c r="F25" s="26"/>
    </row>
    <row r="26" spans="1:6" x14ac:dyDescent="0.25">
      <c r="A26" s="5" t="s">
        <v>57</v>
      </c>
    </row>
    <row r="27" spans="1:6" x14ac:dyDescent="0.25">
      <c r="A27" s="39" t="s">
        <v>60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landscape" r:id="rId1"/>
  <headerFooter>
    <oddFooter xml:space="preserve">&amp;L&amp;"Times New Roman,Regular"&amp;10
&amp;R&amp;"Times New Roman,Regular"&amp;10Exhibit No. ___ (JMW-2)
Dockets UE-140188/UG-140189
Page 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Layout" topLeftCell="D25" zoomScaleNormal="75" workbookViewId="0">
      <selection activeCell="F28" sqref="F28"/>
    </sheetView>
  </sheetViews>
  <sheetFormatPr defaultRowHeight="15" x14ac:dyDescent="0.25"/>
  <cols>
    <col min="1" max="1" width="30.7109375" style="5" customWidth="1"/>
    <col min="2" max="6" width="17.28515625" style="5" customWidth="1"/>
    <col min="7" max="16384" width="9.140625" style="5"/>
  </cols>
  <sheetData>
    <row r="1" spans="1:6" x14ac:dyDescent="0.25">
      <c r="A1" s="40" t="s">
        <v>21</v>
      </c>
      <c r="B1" s="40"/>
      <c r="C1" s="40"/>
      <c r="D1" s="40"/>
      <c r="E1" s="40"/>
      <c r="F1" s="40"/>
    </row>
    <row r="2" spans="1:6" x14ac:dyDescent="0.25">
      <c r="A2" s="40" t="s">
        <v>23</v>
      </c>
      <c r="B2" s="40"/>
      <c r="C2" s="40"/>
      <c r="D2" s="40"/>
      <c r="E2" s="40"/>
      <c r="F2" s="40"/>
    </row>
    <row r="3" spans="1:6" x14ac:dyDescent="0.25">
      <c r="A3" s="40" t="s">
        <v>42</v>
      </c>
      <c r="B3" s="40"/>
      <c r="C3" s="40"/>
      <c r="D3" s="40"/>
      <c r="E3" s="40"/>
      <c r="F3" s="40"/>
    </row>
    <row r="5" spans="1:6" ht="45" x14ac:dyDescent="0.25">
      <c r="A5" s="6" t="s">
        <v>25</v>
      </c>
      <c r="B5" s="6" t="s">
        <v>6</v>
      </c>
      <c r="C5" s="6" t="s">
        <v>24</v>
      </c>
      <c r="D5" s="6" t="s">
        <v>51</v>
      </c>
      <c r="E5" s="6" t="s">
        <v>50</v>
      </c>
      <c r="F5" s="6" t="s">
        <v>7</v>
      </c>
    </row>
    <row r="6" spans="1:6" x14ac:dyDescent="0.25">
      <c r="A6" s="24" t="s">
        <v>26</v>
      </c>
      <c r="B6" s="24" t="s">
        <v>27</v>
      </c>
      <c r="C6" s="24" t="s">
        <v>28</v>
      </c>
      <c r="D6" s="24" t="s">
        <v>29</v>
      </c>
      <c r="E6" s="24" t="s">
        <v>30</v>
      </c>
      <c r="F6" s="24" t="s">
        <v>39</v>
      </c>
    </row>
    <row r="8" spans="1:6" ht="29.25" x14ac:dyDescent="0.25">
      <c r="A8" s="9" t="s">
        <v>18</v>
      </c>
      <c r="B8" s="11"/>
      <c r="C8" s="11"/>
      <c r="D8" s="11"/>
      <c r="E8" s="11"/>
      <c r="F8" s="11"/>
    </row>
    <row r="9" spans="1:6" x14ac:dyDescent="0.25">
      <c r="A9" s="5" t="s">
        <v>2</v>
      </c>
      <c r="B9" s="7">
        <v>8</v>
      </c>
      <c r="C9" s="7">
        <v>8.92</v>
      </c>
      <c r="D9" s="7">
        <v>0</v>
      </c>
      <c r="E9" s="7">
        <f>F9-C9</f>
        <v>0</v>
      </c>
      <c r="F9" s="7">
        <f>C9</f>
        <v>8.92</v>
      </c>
    </row>
    <row r="10" spans="1:6" x14ac:dyDescent="0.25">
      <c r="A10" s="5" t="s">
        <v>8</v>
      </c>
      <c r="B10" s="8">
        <v>0.81825000000000003</v>
      </c>
      <c r="C10" s="8">
        <v>0.81825000000000003</v>
      </c>
      <c r="D10" s="14">
        <f>'Energy Burden Reduction'!C14</f>
        <v>0.5</v>
      </c>
      <c r="E10" s="8">
        <f t="shared" ref="E10:E11" si="0">F10-C10</f>
        <v>-0.40912500000000002</v>
      </c>
      <c r="F10" s="8">
        <f>C10*(1-D10)</f>
        <v>0.40912500000000002</v>
      </c>
    </row>
    <row r="11" spans="1:6" x14ac:dyDescent="0.25">
      <c r="A11" s="5" t="s">
        <v>9</v>
      </c>
      <c r="B11" s="8">
        <v>0.91932999999999998</v>
      </c>
      <c r="C11" s="8">
        <v>0.91932999999999998</v>
      </c>
      <c r="D11" s="14">
        <f>'Energy Burden Reduction'!C14</f>
        <v>0.5</v>
      </c>
      <c r="E11" s="8">
        <f t="shared" si="0"/>
        <v>-0.45966499999999999</v>
      </c>
      <c r="F11" s="8">
        <f>C11*(1-D11)</f>
        <v>0.45966499999999999</v>
      </c>
    </row>
    <row r="13" spans="1:6" ht="29.25" x14ac:dyDescent="0.25">
      <c r="A13" s="9" t="s">
        <v>19</v>
      </c>
      <c r="B13" s="11"/>
      <c r="C13" s="11"/>
      <c r="D13" s="11"/>
      <c r="E13" s="11"/>
      <c r="F13" s="11"/>
    </row>
    <row r="14" spans="1:6" x14ac:dyDescent="0.25">
      <c r="A14" s="5" t="s">
        <v>2</v>
      </c>
      <c r="B14" s="7">
        <v>8</v>
      </c>
      <c r="C14" s="7">
        <v>8.92</v>
      </c>
      <c r="D14" s="7">
        <v>0</v>
      </c>
      <c r="E14" s="8">
        <f>F14-C14</f>
        <v>0</v>
      </c>
      <c r="F14" s="7">
        <f>C14</f>
        <v>8.92</v>
      </c>
    </row>
    <row r="15" spans="1:6" x14ac:dyDescent="0.25">
      <c r="A15" s="5" t="s">
        <v>8</v>
      </c>
      <c r="B15" s="8">
        <v>0.81825000000000003</v>
      </c>
      <c r="C15" s="8">
        <v>0.81825000000000003</v>
      </c>
      <c r="D15" s="14">
        <f>'Energy Burden Reduction'!C15</f>
        <v>0.45</v>
      </c>
      <c r="E15" s="8">
        <f t="shared" ref="E15:E16" si="1">F15-C15</f>
        <v>-0.3682125</v>
      </c>
      <c r="F15" s="8">
        <f>C15*(1-D15)</f>
        <v>0.45003750000000003</v>
      </c>
    </row>
    <row r="16" spans="1:6" x14ac:dyDescent="0.25">
      <c r="A16" s="5" t="s">
        <v>9</v>
      </c>
      <c r="B16" s="8">
        <v>0.91932999999999998</v>
      </c>
      <c r="C16" s="8">
        <v>0.91932999999999998</v>
      </c>
      <c r="D16" s="14">
        <f>'Energy Burden Reduction'!C15</f>
        <v>0.45</v>
      </c>
      <c r="E16" s="8">
        <f t="shared" si="1"/>
        <v>-0.41369849999999997</v>
      </c>
      <c r="F16" s="8">
        <f>C16*(1-D16)</f>
        <v>0.50563150000000001</v>
      </c>
    </row>
    <row r="18" spans="1:6" ht="29.25" x14ac:dyDescent="0.25">
      <c r="A18" s="9" t="s">
        <v>20</v>
      </c>
      <c r="B18" s="11"/>
      <c r="C18" s="11"/>
      <c r="D18" s="11"/>
      <c r="E18" s="11"/>
      <c r="F18" s="11"/>
    </row>
    <row r="19" spans="1:6" x14ac:dyDescent="0.25">
      <c r="A19" s="5" t="s">
        <v>2</v>
      </c>
      <c r="B19" s="7">
        <v>8</v>
      </c>
      <c r="C19" s="7">
        <v>8.92</v>
      </c>
      <c r="D19" s="7">
        <v>0</v>
      </c>
      <c r="E19" s="8">
        <f>F19-C19</f>
        <v>0</v>
      </c>
      <c r="F19" s="7">
        <f>C19</f>
        <v>8.92</v>
      </c>
    </row>
    <row r="20" spans="1:6" x14ac:dyDescent="0.25">
      <c r="A20" s="5" t="s">
        <v>8</v>
      </c>
      <c r="B20" s="8">
        <v>0.81825000000000003</v>
      </c>
      <c r="C20" s="8">
        <v>0.81825000000000003</v>
      </c>
      <c r="D20" s="14">
        <f>'Energy Burden Reduction'!C16</f>
        <v>0.4</v>
      </c>
      <c r="E20" s="8">
        <f t="shared" ref="E20:E21" si="2">F20-C20</f>
        <v>-0.32730000000000004</v>
      </c>
      <c r="F20" s="8">
        <f>C20*(1-D20)</f>
        <v>0.49095</v>
      </c>
    </row>
    <row r="21" spans="1:6" x14ac:dyDescent="0.25">
      <c r="A21" s="5" t="s">
        <v>9</v>
      </c>
      <c r="B21" s="8">
        <v>0.91932999999999998</v>
      </c>
      <c r="C21" s="8">
        <v>0.91932999999999998</v>
      </c>
      <c r="D21" s="14">
        <f>'Energy Burden Reduction'!C16</f>
        <v>0.4</v>
      </c>
      <c r="E21" s="8">
        <f t="shared" si="2"/>
        <v>-0.36773200000000006</v>
      </c>
      <c r="F21" s="8">
        <f>C21*(1-D21)</f>
        <v>0.55159799999999992</v>
      </c>
    </row>
    <row r="22" spans="1:6" x14ac:dyDescent="0.25">
      <c r="A22" s="25"/>
      <c r="B22" s="26"/>
      <c r="C22" s="26"/>
      <c r="D22" s="26"/>
      <c r="E22" s="27"/>
      <c r="F22" s="26"/>
    </row>
    <row r="23" spans="1:6" x14ac:dyDescent="0.25">
      <c r="A23" s="5" t="s">
        <v>58</v>
      </c>
    </row>
    <row r="24" spans="1:6" x14ac:dyDescent="0.25">
      <c r="A24" s="39" t="s">
        <v>59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landscape" r:id="rId1"/>
  <headerFooter>
    <oddFooter>&amp;R&amp;"Times New Roman,Regular"&amp;10Exhibit No. ___ (JMW-2)
Dockets UE-140188/UG-140189
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Layout" topLeftCell="D40" zoomScaleNormal="75" workbookViewId="0">
      <selection activeCell="F42" sqref="F42"/>
    </sheetView>
  </sheetViews>
  <sheetFormatPr defaultRowHeight="15" x14ac:dyDescent="0.25"/>
  <cols>
    <col min="1" max="1" width="15.85546875" customWidth="1"/>
    <col min="2" max="5" width="13.28515625" style="3" customWidth="1"/>
    <col min="6" max="6" width="15.140625" customWidth="1"/>
    <col min="7" max="9" width="12" customWidth="1"/>
    <col min="10" max="10" width="11" customWidth="1"/>
  </cols>
  <sheetData>
    <row r="1" spans="1:5" x14ac:dyDescent="0.25">
      <c r="A1" s="40" t="s">
        <v>21</v>
      </c>
      <c r="B1" s="40"/>
      <c r="C1" s="40"/>
      <c r="D1" s="40"/>
      <c r="E1" s="40"/>
    </row>
    <row r="2" spans="1:5" x14ac:dyDescent="0.25">
      <c r="A2" s="40" t="s">
        <v>41</v>
      </c>
      <c r="B2" s="40"/>
      <c r="C2" s="40"/>
      <c r="D2" s="40"/>
      <c r="E2" s="40"/>
    </row>
    <row r="3" spans="1:5" x14ac:dyDescent="0.25">
      <c r="A3" s="40" t="s">
        <v>44</v>
      </c>
      <c r="B3" s="40"/>
      <c r="C3" s="40"/>
      <c r="D3" s="40"/>
      <c r="E3" s="40"/>
    </row>
    <row r="4" spans="1:5" x14ac:dyDescent="0.25">
      <c r="A4" s="38"/>
      <c r="B4" s="38"/>
      <c r="C4" s="38"/>
      <c r="D4" s="38"/>
      <c r="E4" s="38"/>
    </row>
    <row r="5" spans="1:5" ht="15" customHeight="1" x14ac:dyDescent="0.25">
      <c r="A5" s="22" t="s">
        <v>55</v>
      </c>
      <c r="B5" s="22"/>
      <c r="C5" s="22"/>
      <c r="D5" s="22"/>
    </row>
    <row r="6" spans="1:5" s="1" customFormat="1" ht="60.75" customHeight="1" x14ac:dyDescent="0.25">
      <c r="A6" s="2"/>
      <c r="B6" s="21" t="s">
        <v>13</v>
      </c>
      <c r="C6" s="21" t="s">
        <v>14</v>
      </c>
      <c r="D6" s="21" t="s">
        <v>10</v>
      </c>
      <c r="E6" s="16"/>
    </row>
    <row r="7" spans="1:5" x14ac:dyDescent="0.25">
      <c r="A7" s="12" t="s">
        <v>0</v>
      </c>
      <c r="B7" s="17">
        <f>1-(14/25.9)</f>
        <v>0.45945945945945943</v>
      </c>
      <c r="C7" s="17">
        <f>1-(13/26.3)</f>
        <v>0.50570342205323193</v>
      </c>
      <c r="D7" s="17">
        <f>1-(13.6/26.1)</f>
        <v>0.47892720306513414</v>
      </c>
      <c r="E7" s="15"/>
    </row>
    <row r="8" spans="1:5" x14ac:dyDescent="0.25">
      <c r="A8" s="12" t="s">
        <v>11</v>
      </c>
      <c r="B8" s="17">
        <f>1-(5.1/8.8)</f>
        <v>0.42045454545454553</v>
      </c>
      <c r="C8" s="17">
        <f>1-(4.5/8.3)</f>
        <v>0.45783132530120485</v>
      </c>
      <c r="D8" s="17">
        <f>1-(4.9/8.6)</f>
        <v>0.43023255813953487</v>
      </c>
      <c r="E8" s="15"/>
    </row>
    <row r="9" spans="1:5" x14ac:dyDescent="0.25">
      <c r="A9" s="12" t="s">
        <v>12</v>
      </c>
      <c r="B9" s="17">
        <f>1-(4.3/6.4)</f>
        <v>0.32812500000000011</v>
      </c>
      <c r="C9" s="17">
        <f>1-(3.7/5.9)</f>
        <v>0.3728813559322034</v>
      </c>
      <c r="D9" s="17">
        <v>0.36</v>
      </c>
      <c r="E9" s="15"/>
    </row>
    <row r="10" spans="1:5" x14ac:dyDescent="0.25">
      <c r="A10" s="23" t="s">
        <v>56</v>
      </c>
      <c r="E10" s="15"/>
    </row>
    <row r="12" spans="1:5" x14ac:dyDescent="0.25">
      <c r="A12" s="13" t="s">
        <v>45</v>
      </c>
    </row>
    <row r="13" spans="1:5" x14ac:dyDescent="0.25">
      <c r="A13" s="2"/>
      <c r="B13" s="21" t="s">
        <v>13</v>
      </c>
      <c r="C13" s="21" t="s">
        <v>14</v>
      </c>
    </row>
    <row r="14" spans="1:5" x14ac:dyDescent="0.25">
      <c r="A14" s="12" t="s">
        <v>0</v>
      </c>
      <c r="B14" s="17">
        <v>0.45</v>
      </c>
      <c r="C14" s="17">
        <v>0.5</v>
      </c>
    </row>
    <row r="15" spans="1:5" x14ac:dyDescent="0.25">
      <c r="A15" s="12" t="s">
        <v>11</v>
      </c>
      <c r="B15" s="17">
        <v>0.4</v>
      </c>
      <c r="C15" s="17">
        <v>0.45</v>
      </c>
    </row>
    <row r="16" spans="1:5" x14ac:dyDescent="0.25">
      <c r="A16" s="12" t="s">
        <v>12</v>
      </c>
      <c r="B16" s="17">
        <v>0.35</v>
      </c>
      <c r="C16" s="17">
        <v>0.4</v>
      </c>
    </row>
    <row r="17" spans="1:8" x14ac:dyDescent="0.25">
      <c r="A17" s="18"/>
      <c r="B17" s="20"/>
      <c r="C17" s="20"/>
      <c r="D17" s="15"/>
      <c r="E17" s="15"/>
      <c r="F17" s="18"/>
    </row>
    <row r="18" spans="1:8" x14ac:dyDescent="0.25">
      <c r="F18" s="18"/>
      <c r="G18" s="19"/>
      <c r="H18" s="19"/>
    </row>
    <row r="19" spans="1:8" x14ac:dyDescent="0.25">
      <c r="A19" s="3"/>
      <c r="B19"/>
      <c r="C19"/>
      <c r="D19"/>
      <c r="E19"/>
    </row>
    <row r="20" spans="1:8" x14ac:dyDescent="0.25">
      <c r="A20" s="3"/>
      <c r="B20"/>
      <c r="C20"/>
      <c r="D20"/>
      <c r="E20"/>
    </row>
    <row r="21" spans="1:8" x14ac:dyDescent="0.25">
      <c r="A21" s="3"/>
      <c r="C21"/>
      <c r="D21"/>
      <c r="E21"/>
    </row>
    <row r="22" spans="1:8" x14ac:dyDescent="0.25">
      <c r="A22" s="3"/>
      <c r="C22"/>
      <c r="D22"/>
      <c r="E22"/>
    </row>
    <row r="23" spans="1:8" x14ac:dyDescent="0.25">
      <c r="A23" s="3"/>
      <c r="C23"/>
      <c r="D23"/>
      <c r="E23"/>
    </row>
    <row r="24" spans="1:8" x14ac:dyDescent="0.25">
      <c r="A24" s="3"/>
      <c r="C24"/>
      <c r="D24"/>
      <c r="E24"/>
    </row>
    <row r="25" spans="1:8" x14ac:dyDescent="0.25">
      <c r="A25" s="3"/>
      <c r="C25"/>
      <c r="D25"/>
      <c r="E25"/>
    </row>
    <row r="26" spans="1:8" x14ac:dyDescent="0.25">
      <c r="A26" s="3"/>
      <c r="C26"/>
      <c r="D26"/>
      <c r="E26"/>
    </row>
    <row r="27" spans="1:8" x14ac:dyDescent="0.25">
      <c r="A27" s="3"/>
      <c r="C27"/>
      <c r="D27"/>
      <c r="E27"/>
    </row>
    <row r="28" spans="1:8" x14ac:dyDescent="0.25">
      <c r="A28" s="3"/>
      <c r="C28"/>
      <c r="D28"/>
      <c r="E28"/>
    </row>
    <row r="29" spans="1:8" x14ac:dyDescent="0.25">
      <c r="A29" s="3"/>
      <c r="C29"/>
      <c r="D29"/>
      <c r="E29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  <headerFooter>
    <oddFooter>&amp;R&amp;"Times New Roman,Regular"&amp;10Exhibit No. ___ (JMW-2)
Dockets UE-140188/UG-140189
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Layout" topLeftCell="D23" zoomScaleNormal="75" workbookViewId="0">
      <selection activeCell="C29" sqref="C29"/>
    </sheetView>
  </sheetViews>
  <sheetFormatPr defaultRowHeight="15" x14ac:dyDescent="0.25"/>
  <cols>
    <col min="1" max="10" width="17.28515625" customWidth="1"/>
  </cols>
  <sheetData>
    <row r="1" spans="1:7" x14ac:dyDescent="0.25">
      <c r="A1" s="40" t="s">
        <v>21</v>
      </c>
      <c r="B1" s="40"/>
      <c r="C1" s="40"/>
      <c r="D1" s="40"/>
      <c r="E1" s="40"/>
      <c r="F1" s="40"/>
      <c r="G1" s="40"/>
    </row>
    <row r="2" spans="1:7" x14ac:dyDescent="0.25">
      <c r="A2" s="40" t="s">
        <v>22</v>
      </c>
      <c r="B2" s="40"/>
      <c r="C2" s="40"/>
      <c r="D2" s="40"/>
      <c r="E2" s="40"/>
      <c r="F2" s="40"/>
      <c r="G2" s="40"/>
    </row>
    <row r="3" spans="1:7" s="29" customFormat="1" x14ac:dyDescent="0.25">
      <c r="A3" s="40" t="s">
        <v>46</v>
      </c>
      <c r="B3" s="40"/>
      <c r="C3" s="40"/>
      <c r="D3" s="40"/>
      <c r="E3" s="40"/>
      <c r="F3" s="40"/>
      <c r="G3" s="40"/>
    </row>
    <row r="6" spans="1:7" ht="60" x14ac:dyDescent="0.25">
      <c r="A6" s="37" t="s">
        <v>47</v>
      </c>
      <c r="B6" s="37" t="s">
        <v>36</v>
      </c>
      <c r="C6" s="37" t="s">
        <v>48</v>
      </c>
      <c r="D6" s="29"/>
      <c r="E6" s="29"/>
    </row>
    <row r="7" spans="1:7" s="29" customFormat="1" x14ac:dyDescent="0.25">
      <c r="A7" s="28">
        <v>500000</v>
      </c>
      <c r="B7" s="30">
        <v>0.57999999999999996</v>
      </c>
      <c r="C7" s="28">
        <f>A7*B7</f>
        <v>290000</v>
      </c>
      <c r="D7"/>
      <c r="E7"/>
    </row>
    <row r="8" spans="1:7" s="29" customFormat="1" x14ac:dyDescent="0.25">
      <c r="A8"/>
      <c r="B8"/>
      <c r="C8"/>
      <c r="D8"/>
      <c r="E8"/>
    </row>
    <row r="9" spans="1:7" s="29" customFormat="1" x14ac:dyDescent="0.25">
      <c r="A9"/>
      <c r="B9"/>
      <c r="C9"/>
      <c r="D9"/>
      <c r="E9"/>
    </row>
    <row r="10" spans="1:7" ht="45" x14ac:dyDescent="0.25">
      <c r="A10" s="34" t="s">
        <v>33</v>
      </c>
      <c r="B10" s="34" t="s">
        <v>37</v>
      </c>
      <c r="C10" s="34" t="s">
        <v>32</v>
      </c>
      <c r="D10" s="34" t="s">
        <v>31</v>
      </c>
      <c r="E10" s="34" t="s">
        <v>38</v>
      </c>
      <c r="F10" s="34" t="s">
        <v>34</v>
      </c>
      <c r="G10" s="34" t="s">
        <v>35</v>
      </c>
    </row>
    <row r="11" spans="1:7" x14ac:dyDescent="0.25">
      <c r="A11" s="35" t="s">
        <v>26</v>
      </c>
      <c r="B11" s="35" t="s">
        <v>27</v>
      </c>
      <c r="C11" s="35" t="s">
        <v>28</v>
      </c>
      <c r="D11" s="35" t="s">
        <v>29</v>
      </c>
      <c r="E11" s="35" t="s">
        <v>30</v>
      </c>
      <c r="F11" s="35" t="s">
        <v>39</v>
      </c>
      <c r="G11" s="35" t="s">
        <v>40</v>
      </c>
    </row>
    <row r="12" spans="1:7" x14ac:dyDescent="0.25">
      <c r="A12" s="36"/>
      <c r="B12" s="36"/>
      <c r="C12" s="36"/>
      <c r="D12" s="36"/>
      <c r="E12" s="36"/>
      <c r="F12" s="36"/>
      <c r="G12" s="36"/>
    </row>
    <row r="13" spans="1:7" x14ac:dyDescent="0.25">
      <c r="A13" t="s">
        <v>0</v>
      </c>
      <c r="B13" s="32">
        <v>461</v>
      </c>
      <c r="C13" s="32">
        <v>70</v>
      </c>
      <c r="D13" s="32">
        <f>SUM(B13:C13)</f>
        <v>531</v>
      </c>
      <c r="E13" s="30">
        <v>0.25</v>
      </c>
      <c r="F13" s="28">
        <f>C7*E13</f>
        <v>72500</v>
      </c>
      <c r="G13" s="33">
        <f>F13/D13</f>
        <v>136.53483992467042</v>
      </c>
    </row>
    <row r="14" spans="1:7" x14ac:dyDescent="0.25">
      <c r="A14" t="s">
        <v>1</v>
      </c>
      <c r="B14" s="32">
        <v>461</v>
      </c>
      <c r="C14" s="32">
        <v>70</v>
      </c>
      <c r="D14" s="32">
        <f t="shared" ref="D14:D15" si="0">SUM(B14:C14)</f>
        <v>531</v>
      </c>
      <c r="E14" s="30">
        <v>0.59</v>
      </c>
      <c r="F14" s="28">
        <f>C7*E14</f>
        <v>171100</v>
      </c>
      <c r="G14" s="33">
        <f>F14/D14</f>
        <v>322.22222222222223</v>
      </c>
    </row>
    <row r="15" spans="1:7" x14ac:dyDescent="0.25">
      <c r="A15" t="s">
        <v>12</v>
      </c>
      <c r="B15" s="32">
        <v>461</v>
      </c>
      <c r="C15" s="32">
        <v>70</v>
      </c>
      <c r="D15" s="32">
        <f t="shared" si="0"/>
        <v>531</v>
      </c>
      <c r="E15" s="30">
        <v>0.16</v>
      </c>
      <c r="F15" s="28">
        <f>C7*E15</f>
        <v>46400</v>
      </c>
      <c r="G15" s="33">
        <f>F15/D15</f>
        <v>87.38229755178908</v>
      </c>
    </row>
    <row r="17" spans="1:7" x14ac:dyDescent="0.25">
      <c r="A17" t="s">
        <v>10</v>
      </c>
      <c r="E17" s="30">
        <f>SUM(E13:E15)</f>
        <v>1</v>
      </c>
      <c r="F17" s="28">
        <f>SUM(F13:F15)</f>
        <v>290000</v>
      </c>
      <c r="G17" s="33">
        <f>SUM(G13:G15)</f>
        <v>546.13935969868169</v>
      </c>
    </row>
    <row r="18" spans="1:7" x14ac:dyDescent="0.25">
      <c r="A18" s="31"/>
      <c r="B18" s="31"/>
      <c r="C18" s="31"/>
      <c r="D18" s="31"/>
      <c r="E18" s="31"/>
      <c r="F18" s="31"/>
      <c r="G18" s="31"/>
    </row>
    <row r="19" spans="1:7" x14ac:dyDescent="0.25">
      <c r="A19" t="s">
        <v>52</v>
      </c>
    </row>
    <row r="20" spans="1:7" x14ac:dyDescent="0.25">
      <c r="A20" t="s">
        <v>53</v>
      </c>
    </row>
    <row r="21" spans="1:7" x14ac:dyDescent="0.25">
      <c r="A21" t="s">
        <v>54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landscape" r:id="rId1"/>
  <headerFooter>
    <oddFooter>&amp;R&amp;"Times New Roman,Regular"&amp;10Exhibit No. ___ (JMW-2)
Dockets UE-140188/UG-140189
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Layout" topLeftCell="E16" zoomScaleNormal="75" workbookViewId="0">
      <selection activeCell="E26" sqref="E26"/>
    </sheetView>
  </sheetViews>
  <sheetFormatPr defaultRowHeight="15" x14ac:dyDescent="0.25"/>
  <cols>
    <col min="1" max="10" width="17.28515625" customWidth="1"/>
  </cols>
  <sheetData>
    <row r="1" spans="1:7" x14ac:dyDescent="0.25">
      <c r="A1" s="40" t="s">
        <v>21</v>
      </c>
      <c r="B1" s="40"/>
      <c r="C1" s="40"/>
      <c r="D1" s="40"/>
      <c r="E1" s="40"/>
      <c r="F1" s="40"/>
      <c r="G1" s="40"/>
    </row>
    <row r="2" spans="1:7" x14ac:dyDescent="0.25">
      <c r="A2" s="40" t="s">
        <v>22</v>
      </c>
      <c r="B2" s="40"/>
      <c r="C2" s="40"/>
      <c r="D2" s="40"/>
      <c r="E2" s="40"/>
      <c r="F2" s="40"/>
      <c r="G2" s="40"/>
    </row>
    <row r="3" spans="1:7" s="29" customFormat="1" x14ac:dyDescent="0.25">
      <c r="A3" s="40" t="s">
        <v>49</v>
      </c>
      <c r="B3" s="40"/>
      <c r="C3" s="40"/>
      <c r="D3" s="40"/>
      <c r="E3" s="40"/>
      <c r="F3" s="40"/>
      <c r="G3" s="40"/>
    </row>
    <row r="6" spans="1:7" ht="60" x14ac:dyDescent="0.25">
      <c r="A6" s="37" t="s">
        <v>47</v>
      </c>
      <c r="B6" s="37" t="s">
        <v>36</v>
      </c>
      <c r="C6" s="37" t="s">
        <v>48</v>
      </c>
      <c r="D6" s="29"/>
      <c r="E6" s="29"/>
    </row>
    <row r="7" spans="1:7" s="29" customFormat="1" x14ac:dyDescent="0.25">
      <c r="A7" s="28">
        <v>500000</v>
      </c>
      <c r="B7" s="30">
        <v>0.42</v>
      </c>
      <c r="C7" s="28">
        <f>A7*B7</f>
        <v>210000</v>
      </c>
      <c r="D7"/>
      <c r="E7"/>
    </row>
    <row r="8" spans="1:7" s="29" customFormat="1" x14ac:dyDescent="0.25">
      <c r="A8"/>
      <c r="B8"/>
      <c r="C8"/>
      <c r="D8"/>
      <c r="E8"/>
    </row>
    <row r="9" spans="1:7" s="29" customFormat="1" x14ac:dyDescent="0.25">
      <c r="A9"/>
      <c r="B9"/>
      <c r="C9"/>
      <c r="D9"/>
      <c r="E9"/>
    </row>
    <row r="10" spans="1:7" ht="45" x14ac:dyDescent="0.25">
      <c r="A10" s="34" t="s">
        <v>33</v>
      </c>
      <c r="B10" s="34" t="s">
        <v>37</v>
      </c>
      <c r="C10" s="34" t="s">
        <v>32</v>
      </c>
      <c r="D10" s="34" t="s">
        <v>31</v>
      </c>
      <c r="E10" s="34" t="s">
        <v>38</v>
      </c>
      <c r="F10" s="34" t="s">
        <v>34</v>
      </c>
      <c r="G10" s="34" t="s">
        <v>35</v>
      </c>
    </row>
    <row r="11" spans="1:7" x14ac:dyDescent="0.25">
      <c r="A11" s="35" t="s">
        <v>26</v>
      </c>
      <c r="B11" s="35" t="s">
        <v>27</v>
      </c>
      <c r="C11" s="35" t="s">
        <v>28</v>
      </c>
      <c r="D11" s="35" t="s">
        <v>29</v>
      </c>
      <c r="E11" s="35" t="s">
        <v>30</v>
      </c>
      <c r="F11" s="35" t="s">
        <v>39</v>
      </c>
      <c r="G11" s="35" t="s">
        <v>40</v>
      </c>
    </row>
    <row r="12" spans="1:7" x14ac:dyDescent="0.25">
      <c r="A12" s="36"/>
      <c r="B12" s="36"/>
      <c r="C12" s="36"/>
      <c r="D12" s="36"/>
      <c r="E12" s="36"/>
      <c r="F12" s="36"/>
      <c r="G12" s="36"/>
    </row>
    <row r="13" spans="1:7" x14ac:dyDescent="0.25">
      <c r="A13" t="s">
        <v>0</v>
      </c>
      <c r="B13" s="32">
        <v>461</v>
      </c>
      <c r="C13" s="32">
        <v>70</v>
      </c>
      <c r="D13" s="32">
        <f>SUM(B13:C13)</f>
        <v>531</v>
      </c>
      <c r="E13" s="30">
        <v>0.22</v>
      </c>
      <c r="F13" s="28">
        <f>C7*E13</f>
        <v>46200</v>
      </c>
      <c r="G13" s="33">
        <f>F13/D13</f>
        <v>87.005649717514117</v>
      </c>
    </row>
    <row r="14" spans="1:7" x14ac:dyDescent="0.25">
      <c r="A14" t="s">
        <v>1</v>
      </c>
      <c r="B14" s="32">
        <v>461</v>
      </c>
      <c r="C14" s="32">
        <v>70</v>
      </c>
      <c r="D14" s="32">
        <f t="shared" ref="D14:D15" si="0">SUM(B14:C14)</f>
        <v>531</v>
      </c>
      <c r="E14" s="30">
        <v>0.56999999999999995</v>
      </c>
      <c r="F14" s="28">
        <f>C7*E14</f>
        <v>119699.99999999999</v>
      </c>
      <c r="G14" s="33">
        <f>F14/D14</f>
        <v>225.42372881355931</v>
      </c>
    </row>
    <row r="15" spans="1:7" x14ac:dyDescent="0.25">
      <c r="A15" t="s">
        <v>12</v>
      </c>
      <c r="B15" s="32">
        <v>461</v>
      </c>
      <c r="C15" s="32">
        <v>70</v>
      </c>
      <c r="D15" s="32">
        <f t="shared" si="0"/>
        <v>531</v>
      </c>
      <c r="E15" s="30">
        <v>0.21</v>
      </c>
      <c r="F15" s="28">
        <f>C7*E15</f>
        <v>44100</v>
      </c>
      <c r="G15" s="33">
        <f>F15/D15</f>
        <v>83.050847457627114</v>
      </c>
    </row>
    <row r="17" spans="1:7" x14ac:dyDescent="0.25">
      <c r="A17" t="s">
        <v>10</v>
      </c>
      <c r="E17" s="30">
        <f>SUM(E13:E15)</f>
        <v>0.99999999999999989</v>
      </c>
      <c r="F17" s="28">
        <f>SUM(F13:F15)</f>
        <v>210000</v>
      </c>
      <c r="G17" s="33">
        <f>SUM(G13:G15)</f>
        <v>395.48022598870057</v>
      </c>
    </row>
    <row r="18" spans="1:7" x14ac:dyDescent="0.25">
      <c r="A18" s="31"/>
      <c r="B18" s="31"/>
      <c r="C18" s="31"/>
      <c r="D18" s="31"/>
      <c r="E18" s="31"/>
      <c r="F18" s="31"/>
      <c r="G18" s="31"/>
    </row>
    <row r="19" spans="1:7" x14ac:dyDescent="0.25">
      <c r="A19" t="s">
        <v>52</v>
      </c>
    </row>
    <row r="20" spans="1:7" x14ac:dyDescent="0.25">
      <c r="A20" t="s">
        <v>53</v>
      </c>
    </row>
    <row r="21" spans="1:7" x14ac:dyDescent="0.25">
      <c r="A21" t="s">
        <v>54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landscape" r:id="rId1"/>
  <headerFooter>
    <oddFooter>&amp;R&amp;"Times New Roman,Regular"&amp;10Exhibit No. ___ (JMW-2)
Dockets UE-140188/UG-140189
Page 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2014-02-04T08:00:00+00:00</OpenedDate>
    <Date1 xmlns="dc463f71-b30c-4ab2-9473-d307f9d35888">2014-07-22T07:00:00+00:00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45BD036-6AF3-4864-AE88-154AB8712283}"/>
</file>

<file path=customXml/itemProps2.xml><?xml version="1.0" encoding="utf-8"?>
<ds:datastoreItem xmlns:ds="http://schemas.openxmlformats.org/officeDocument/2006/customXml" ds:itemID="{D9E2F62D-8F44-43AC-B9CB-EF5EA12B67D6}"/>
</file>

<file path=customXml/itemProps3.xml><?xml version="1.0" encoding="utf-8"?>
<ds:datastoreItem xmlns:ds="http://schemas.openxmlformats.org/officeDocument/2006/customXml" ds:itemID="{0FE5EDC9-4CA2-4CCF-93CA-D36CABF77C72}"/>
</file>

<file path=customXml/itemProps4.xml><?xml version="1.0" encoding="utf-8"?>
<ds:datastoreItem xmlns:ds="http://schemas.openxmlformats.org/officeDocument/2006/customXml" ds:itemID="{19A44BE0-DB02-45FB-B1B9-457047B44D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Electric LI Rate Discount</vt:lpstr>
      <vt:lpstr>NG LI Rate Discount</vt:lpstr>
      <vt:lpstr>Energy Burden Reduction</vt:lpstr>
      <vt:lpstr>Electric Budget &amp; Availability</vt:lpstr>
      <vt:lpstr>NG Budget &amp; Availability</vt:lpstr>
      <vt:lpstr>'Electric Budget &amp; Availability'!Print_Area</vt:lpstr>
      <vt:lpstr>'Electric LI Rate Discount'!Print_Area</vt:lpstr>
      <vt:lpstr>'NG Budget &amp; Availability'!Print_Area</vt:lpstr>
      <vt:lpstr>'NG LI Rate Discount'!Print_Area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Electric and Natural Gas Pilot Low-Income Rate Discounts</dc:title>
  <dc:creator>Juliana Williams</dc:creator>
  <cp:lastModifiedBy>Krista Gross</cp:lastModifiedBy>
  <cp:lastPrinted>2014-07-17T22:28:13Z</cp:lastPrinted>
  <dcterms:created xsi:type="dcterms:W3CDTF">2014-06-17T18:56:03Z</dcterms:created>
  <dcterms:modified xsi:type="dcterms:W3CDTF">2014-07-17T23:10:31Z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</Properties>
</file>