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9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605" yWindow="2400" windowWidth="18120" windowHeight="8475" tabRatio="931"/>
  </bookViews>
  <sheets>
    <sheet name="JAP-10 Page 1" sheetId="120" r:id="rId1"/>
    <sheet name="JAP-10 Page 2" sheetId="189" r:id="rId2"/>
    <sheet name="JAP-10 Page 3" sheetId="185" r:id="rId3"/>
    <sheet name="Work Papers For Exhibits--&gt;" sheetId="36" r:id="rId4"/>
    <sheet name="2017 GRC PCA Costs" sheetId="31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Dec03">[2]BS!$T$7:$T$3582</definedName>
    <definedName name="__Dec04">[3]BS!$AC$7:$AC$3580</definedName>
    <definedName name="__Jul04">[3]BS!$X$7:$X$3582</definedName>
    <definedName name="__Jun04">[3]BS!$W$7:$W$3582</definedName>
    <definedName name="__Jun09">" BS!$AI$7:$AI$1643"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Apr04">[3]BS!$U$7:$U$3582</definedName>
    <definedName name="_Aug04">[3]BS!$Y$7:$Y$3582</definedName>
    <definedName name="_Dec03">[2]BS!$T$7:$T$3582</definedName>
    <definedName name="_Dec04">[3]BS!$AC$7:$AC$3580</definedName>
    <definedName name="_Feb04">[3]BS!$S$7:$S$3582</definedName>
    <definedName name="_Jan04">[3]BS!$R$7:$R$3582</definedName>
    <definedName name="_Jul04">[3]BS!$X$7:$X$3582</definedName>
    <definedName name="_Jun04">[3]BS!$W$7:$W$3582</definedName>
    <definedName name="_Jun09">" BS!$AI$7:$AI$1643"</definedName>
    <definedName name="_Mar04">[3]BS!$T$7:$T$3582</definedName>
    <definedName name="_May04">[3]BS!$V$7:$V$3582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[2]BS!$Q$7:$Q$3582</definedName>
    <definedName name="_Sep04">[3]BS!$Z$7:$Z$3582</definedName>
    <definedName name="a">[5]model!$A$6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fter_Tax_Cash_Discount">'[11]Assumptions (Input)'!$D$37</definedName>
    <definedName name="afudc_flag">'[11]Assumptions (Input)'!$B$13</definedName>
    <definedName name="ANCIL">[4]EXTERNAL!$A$163:$IV$165</definedName>
    <definedName name="Apr04AMA">[3]BS!$AG$7:$AG$3582</definedName>
    <definedName name="AS2DocOpenMode">"AS2DocumentEdit"</definedName>
    <definedName name="Assessment_Rate">'[11]Assumptions (Input)'!$B$7</definedName>
    <definedName name="Aug04AMA">[3]BS!$AK$7:$AK$3582</definedName>
    <definedName name="Aurora_Prices">"Monthly Price Summary'!$C$4:$H$63"</definedName>
    <definedName name="AvgFactors">[7]Factors!$B$3:$P$99</definedName>
    <definedName name="Beg_Unb_KWHs">[12]LeadSht!$L$10</definedName>
    <definedName name="BOOK_LIFE">'[13]Lvl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[14]Readings!$B$2</definedName>
    <definedName name="Capital_Inflation">'[11]Assumptions (Input)'!$B$11</definedName>
    <definedName name="CASE" localSheetId="4">[15]INPUTS!$C$11</definedName>
    <definedName name="CASE">[16]INPUTS!$C$11</definedName>
    <definedName name="Case_Name">'[17]KJB-6,13 Cmn Adj'!$B$8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'[18]Transp Data'!$A$6:$C$81</definedName>
    <definedName name="Classification">'[6]Func Study'!$AB$251</definedName>
    <definedName name="Close_Date">'[11]Capital Projects(Input)'!$D$7:$D$53</definedName>
    <definedName name="Construction_OH">'[19]Virtual 49 Back-Up'!$E$54</definedName>
    <definedName name="ConversionFactor">[8]Assumptions!$I$65</definedName>
    <definedName name="COSFacVal">[6]Inputs!$R$5</definedName>
    <definedName name="CurrQtr">'[20]Inc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'[21]Mix Variance'!$B$1:$N$31</definedName>
    <definedName name="Data.Avg">'[20]Avg Amts'!$A$5:$BP$34</definedName>
    <definedName name="Data.Qtrs.Avg">'[20]Avg Amts'!$A$5:$IV$5</definedName>
    <definedName name="data1">'[22]Mix Variance'!$O$5:$T$25</definedName>
    <definedName name="DebtPerc">[8]Assumptions!$I$58</definedName>
    <definedName name="Dec03AMA">[2]BS!$AJ$7:$AJ$3582</definedName>
    <definedName name="Dec04AMA">[3]BS!$AO$7:$AO$3582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">[9]Inputs!$D$8</definedName>
    <definedName name="Demand2">[23]Inputs!$D$11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Fac">'[6]Func Dist Factor Table'!$A$11:$G$25</definedName>
    <definedName name="DocketNumber">'[24]JHS-4'!$AP$2</definedName>
    <definedName name="DP.T">[4]INTERNAL!$A$46:$IV$48</definedName>
    <definedName name="EBFIT.T">[4]INTERNAL!$A$88:$IV$90</definedName>
    <definedName name="EffTax" localSheetId="4">[15]INPUTS!$F$36</definedName>
    <definedName name="EffTax">[16]INPUTS!$F$36</definedName>
    <definedName name="Electric_Prices">'[25]Monthly Price Summary'!$B$4:$E$27</definedName>
    <definedName name="ElecWC_LineItems">[26]BS!$AO$7:$AO$3420</definedName>
    <definedName name="ElRBLine">[3]BS!$AQ$7:$AQ$3303</definedName>
    <definedName name="EndDate">[8]Assumptions!$C$11</definedName>
    <definedName name="energy">[14]Readings!$B$3</definedName>
    <definedName name="ENERGY_1">[4]EXTERNAL!$A$4:$IV$6</definedName>
    <definedName name="ENERGY_2">[4]EXTERNAL!$A$145:$IV$147</definedName>
    <definedName name="Engy">[9]Inputs!$D$9</definedName>
    <definedName name="Engy2">[23]Inputs!$D$12</definedName>
    <definedName name="EPIS.T">[4]INTERNAL!$A$49:$IV$51</definedName>
    <definedName name="Escalator">1.025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'[19]Virtual 49 Back-Up'!$B$20</definedName>
    <definedName name="Feb04AMA">[3]BS!$AE$7:$AE$3582</definedName>
    <definedName name="Fed_Cap_Tax">[27]Inputs!$E$112</definedName>
    <definedName name="FedTaxRate">[8]Assumptions!$C$33</definedName>
    <definedName name="FIT">'[28]ROR &amp; CONV FACTOR'!$J$20</definedName>
    <definedName name="FIT_Tax_Rate">'[11]Assumptions (Input)'!$B$5</definedName>
    <definedName name="FranchiseTax">[10]Variables!$D$26</definedName>
    <definedName name="FTAX" localSheetId="4">[15]INPUTS!$F$35</definedName>
    <definedName name="FTAX">[16]INPUTS!$F$35</definedName>
    <definedName name="Func">'[6]Func Factor Table'!$A$10:$H$77</definedName>
    <definedName name="Function">'[6]Func Study'!$AB$250</definedName>
    <definedName name="GasRBLine">[3]BS!$AS$7:$AS$3631</definedName>
    <definedName name="GasWC_LineItem">[3]BS!$AR$7:$AR$3631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'[11]Assumptions (Input)'!$B$9</definedName>
    <definedName name="INTRESEXCH">[29]Sheet1!$AG$1</definedName>
    <definedName name="Jan04AMA">[3]BS!$AD$7:$AD$3582</definedName>
    <definedName name="jjj">[30]Inputs!$N$18</definedName>
    <definedName name="Jul04AMA">[3]BS!$AJ$7:$AJ$3582</definedName>
    <definedName name="Jun04AMA">[3]BS!$AI$7:$AI$3582</definedName>
    <definedName name="Jurisdiction">[7]Variables!$AK$15</definedName>
    <definedName name="JurisNumber">[7]Variables!$AL$15</definedName>
    <definedName name="k_Docket_Number">'[17]KJB-12 Sum'!$AS$2</definedName>
    <definedName name="k_FITrate">'[17]KJB-3,11 Def'!$L$20</definedName>
    <definedName name="keep_Docket_Number">'[31]KJB-3 Sum'!$AQ$2</definedName>
    <definedName name="keep_FIT">'[31]KJB-7 Def'!$L$20</definedName>
    <definedName name="keep_KJB_3_Rate_Increase">'[31]KJB-7 Def'!$C$3</definedName>
    <definedName name="keep_KJB_4_Electric_Summary">'[31]KJB-3 Sum'!$AQ$3</definedName>
    <definedName name="keep_KJB_8_Common_Adjs">'[31]KJB-5 Cmn Adj'!$L$3</definedName>
    <definedName name="keep_KJB_9_Electric_Only">'[31]KJB-5 El Adj'!$E$3</definedName>
    <definedName name="keep_TESTYEAR">'[31]KJB-5 Cmn Adj'!$B$7</definedName>
    <definedName name="LATEPAY">[29]Sheet1!$E$3:$E$25</definedName>
    <definedName name="Levy_Rate">'[11]Assumptions (Input)'!$B$6</definedName>
    <definedName name="limcount">1</definedName>
    <definedName name="LINE.T">[4]INTERNAL!$A$55:$IV$57</definedName>
    <definedName name="LinkCos">'[6]JAM Download'!$K$4</definedName>
    <definedName name="LoadArray">'[32]Load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[33]M9100F4!$A$1:$V$99</definedName>
    <definedName name="MACRS">'[11]MACRS RATES'!$A$3:$AT$10</definedName>
    <definedName name="Mar04AMA">[3]BS!$AF$7:$AF$3582</definedName>
    <definedName name="May04AMA">[3]BS!$AH$7:$AH$3582</definedName>
    <definedName name="MERGER_COST">[34]Sheet1!$AF$3:$AJ$28</definedName>
    <definedName name="Method">[9]Inputs!$C$6</definedName>
    <definedName name="monthlist">[35]Table!$R$2:$S$13</definedName>
    <definedName name="monthtotals">'[35]WA SBC'!$D$40:$O$40</definedName>
    <definedName name="MTD_Format">[36]Mthly!$B$11:$D$11,[36]Mthly!$B$32:$D$32</definedName>
    <definedName name="MTR_YR3">[37]Variables!$E$14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[2]BS!$AI$7:$AI$3582</definedName>
    <definedName name="Nov04AMA">[3]BS!$AN$7:$AN$3582</definedName>
    <definedName name="NPC">[38]Inputs!$N$18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'[11]MiscItems(Input)'!$B$5:$AO$8,'[11]MiscItems(Input)'!$B$13:$AO$13,'[11]MiscItems(Input)'!$B$15:$B$17,'[11]MiscItems(Input)'!$B$17:$AO$17,'[11]MiscItems(Input)'!$B$15:$AO$15</definedName>
    <definedName name="O_M_Rate">'[19]Virtual 49 Back-Up'!$B$21</definedName>
    <definedName name="OBCLEASE">[29]Sheet1!$AF$4:$AI$23</definedName>
    <definedName name="Oct03AMA">[2]BS!$AH$7:$AH$3582</definedName>
    <definedName name="Oct04AMA">[3]BS!$AM$7:$AM$3582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'[39]Dist Misc'!$F$120</definedName>
    <definedName name="OthRCF">[40]INPUTS!$F$41</definedName>
    <definedName name="OthUnc">[4]INPUTS!$F$36</definedName>
    <definedName name="outlookdata">'[41]pivoted data'!$D$3:$Q$90</definedName>
    <definedName name="PeakMethod">[9]Inputs!$T$5</definedName>
    <definedName name="Percent_debt">[27]Inputs!$E$129</definedName>
    <definedName name="Plant_Input">'[11]Plant(Input)'!$B$7:$AP$9,'[11]Plant(Input)'!$B$11,'[11]Plant(Input)'!$B$15:$AP$15,'[11]Plant(Input)'!$B$18,'[11]Plant(Input)'!$B$20:$AP$20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'[25]Monthly Price Summary'!$C$4:$H$63</definedName>
    <definedName name="_xlnm.Print_Area" localSheetId="4">'2017 GRC PCA Costs'!$A$1:$Q$30</definedName>
    <definedName name="Prior_Month">[12]Sch_120!$I$21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v_Cap_Tax">[27]Inputs!$E$111</definedName>
    <definedName name="PTDGP.T">[4]INTERNAL!$A$64:$IV$66</definedName>
    <definedName name="PTDP.T">[4]INTERNAL!$A$67:$IV$69</definedName>
    <definedName name="QTD_Format">[42]QTD!$B$11:$D$11,[42]QTD!$B$35:$D$35</definedName>
    <definedName name="RATE2">'[18]Transp Data'!$A$8:$I$112</definedName>
    <definedName name="Rates">[43]Codes!$A$1:$C$500</definedName>
    <definedName name="RB.T">[4]INTERNAL!$A$70:$IV$72</definedName>
    <definedName name="Requlated_scenario">'[11]Assumptions (Input)'!$B$12</definedName>
    <definedName name="ResExchCrRate">[44]Sch_194!$M$31</definedName>
    <definedName name="RESID">[4]EXTERNAL!$A$88:$IV$90</definedName>
    <definedName name="resource_lookup">'[45]#REF'!$B$3:$C$112</definedName>
    <definedName name="ResourceSupplier">[10]Variables!$D$28</definedName>
    <definedName name="ResRCF" localSheetId="4">[15]INPUTS!$F$44</definedName>
    <definedName name="ResRCF">[16]INPUTS!$F$44</definedName>
    <definedName name="ResUnc" localSheetId="4">[15]INPUTS!$F$39</definedName>
    <definedName name="ResUnc">[16]INPUTS!$F$39</definedName>
    <definedName name="RevClass">[43]Codes!$F$2:$G$10</definedName>
    <definedName name="revenue_flag">'[11]Assumptions (Input)'!$C$12</definedName>
    <definedName name="Revenue_Taxes">'[11]Assumptions (Input)'!$B$8</definedName>
    <definedName name="REVFAC1.T">[4]INTERNAL!$A$73:$IV$75</definedName>
    <definedName name="ROD" localSheetId="4">[15]INPUTS!$F$30</definedName>
    <definedName name="ROD">[16]INPUTS!$F$30</definedName>
    <definedName name="ROR" localSheetId="4">[15]INPUTS!$F$29</definedName>
    <definedName name="ROR">[46]INPUTS!$F$29</definedName>
    <definedName name="SAPBEXhrIndnt">"Wide"</definedName>
    <definedName name="SAPsysID">"708C5W7SBKP804JT78WJ0JNKI"</definedName>
    <definedName name="SAPwbID">"ARS"</definedName>
    <definedName name="SBRCF">[40]INPUTS!$F$40</definedName>
    <definedName name="SbUnc">[4]INPUTS!$F$35</definedName>
    <definedName name="Schedule">[38]Inputs!$N$14</definedName>
    <definedName name="Sep03AMA">[2]BS!$AG$7:$AG$3582</definedName>
    <definedName name="Sep04AMA">[3]BS!$AL$7:$AL$3582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X" localSheetId="4">[15]INPUTS!$F$34</definedName>
    <definedName name="STAX">[16]INPUTS!$F$34</definedName>
    <definedName name="SW.T">[4]INTERNAL!$A$76:$IV$78</definedName>
    <definedName name="SWPTD.T">[4]INTERNAL!$A$79:$IV$81</definedName>
    <definedName name="TableName">"Dummy"</definedName>
    <definedName name="TargetROR">[9]Inputs!$G$29</definedName>
    <definedName name="TDP.T">[4]INTERNAL!$A$82:$IV$84</definedName>
    <definedName name="TEMPADJ">[29]Sheet1!$A$4:$E$40</definedName>
    <definedName name="TestPeriod">[6]Inputs!$C$5</definedName>
    <definedName name="TESTYEAR">'[24]JHS-6'!$A$7</definedName>
    <definedName name="TFR">[4]CLASSIFIERS!$A$11:$IV$11</definedName>
    <definedName name="ThermalBookLife">[8]Assumptions!$C$25</definedName>
    <definedName name="Title">[8]Assumptions!$A$1</definedName>
    <definedName name="Total_Payment">Scheduled_Payment+Extra_Payment</definedName>
    <definedName name="TotalRateBase">'[6]G+T+D+R+M'!$H$58</definedName>
    <definedName name="TP.T">[4]INTERNAL!$A$91:$IV$93</definedName>
    <definedName name="transdb">'[47]Transp Unbilled'!$A$8:$E$174</definedName>
    <definedName name="TRANSM_2">[48]Transm2!$A$1:$M$461:'[48]10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[10]Variables!$D$29</definedName>
    <definedName name="ValidAccount">[7]Variables!$AK$43:$AK$369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>'[49]Input Tab'!$B$11</definedName>
    <definedName name="WinterPeak">'[50]Load Data'!$D$9:$H$12,'[50]Load Data'!$D$20:$H$22</definedName>
    <definedName name="x">'[51]Weather Present'!$K$7</definedName>
    <definedName name="y">'[52]DSM Output'!$B$21:$B$23</definedName>
    <definedName name="Years_evaluated">'[53]Revison Inputs'!$B$6</definedName>
    <definedName name="YEFactors">[7]Factors!$S$3:$AG$99</definedName>
    <definedName name="YTD_Format">[42]YTD!$B$13:$D$13,[42]YTD!$B$36:$D$36</definedName>
    <definedName name="z">'[52]DSM Output'!$G$21:$G$23</definedName>
  </definedNames>
  <calcPr calcId="145621"/>
</workbook>
</file>

<file path=xl/calcChain.xml><?xml version="1.0" encoding="utf-8"?>
<calcChain xmlns="http://schemas.openxmlformats.org/spreadsheetml/2006/main">
  <c r="G13" i="189" l="1"/>
  <c r="I13" i="189"/>
  <c r="H13" i="189"/>
  <c r="F13" i="189"/>
  <c r="E13" i="189"/>
  <c r="D13" i="189"/>
  <c r="C21" i="315"/>
  <c r="C19" i="315"/>
  <c r="N28" i="315" l="1"/>
  <c r="N30" i="315" s="1"/>
  <c r="J28" i="315"/>
  <c r="F28" i="315"/>
  <c r="C17" i="315"/>
  <c r="C15" i="315"/>
  <c r="Q29" i="315"/>
  <c r="P29" i="315"/>
  <c r="N29" i="315"/>
  <c r="M29" i="315"/>
  <c r="L29" i="315"/>
  <c r="J29" i="315"/>
  <c r="I29" i="315"/>
  <c r="H29" i="315"/>
  <c r="F29" i="315"/>
  <c r="E29" i="315"/>
  <c r="G29" i="315"/>
  <c r="A10" i="315"/>
  <c r="A11" i="315" s="1"/>
  <c r="A12" i="315" s="1"/>
  <c r="A13" i="315" s="1"/>
  <c r="A14" i="315" s="1"/>
  <c r="A15" i="315" s="1"/>
  <c r="A16" i="315" s="1"/>
  <c r="A17" i="315" s="1"/>
  <c r="A18" i="315" s="1"/>
  <c r="A19" i="315" s="1"/>
  <c r="A20" i="315" s="1"/>
  <c r="A21" i="315" s="1"/>
  <c r="A22" i="315" s="1"/>
  <c r="A23" i="315" s="1"/>
  <c r="A24" i="315" s="1"/>
  <c r="A25" i="315" s="1"/>
  <c r="A26" i="315" s="1"/>
  <c r="A27" i="315" s="1"/>
  <c r="A28" i="315" s="1"/>
  <c r="A29" i="315" s="1"/>
  <c r="A30" i="315" s="1"/>
  <c r="Q28" i="315"/>
  <c r="Q30" i="315" s="1"/>
  <c r="P11" i="315"/>
  <c r="O11" i="315"/>
  <c r="M28" i="315"/>
  <c r="L11" i="315"/>
  <c r="K11" i="315"/>
  <c r="I28" i="315"/>
  <c r="H11" i="315"/>
  <c r="G11" i="315"/>
  <c r="E28" i="315"/>
  <c r="N11" i="315"/>
  <c r="F30" i="315" l="1"/>
  <c r="E30" i="315"/>
  <c r="I30" i="315"/>
  <c r="M30" i="315"/>
  <c r="J30" i="315"/>
  <c r="P23" i="315"/>
  <c r="E11" i="315"/>
  <c r="I11" i="315"/>
  <c r="I23" i="315" s="1"/>
  <c r="M11" i="315"/>
  <c r="M23" i="315" s="1"/>
  <c r="Q11" i="315"/>
  <c r="Q23" i="315" s="1"/>
  <c r="J24" i="315"/>
  <c r="L12" i="120" s="1"/>
  <c r="N24" i="315"/>
  <c r="K29" i="315"/>
  <c r="C29" i="315" s="1"/>
  <c r="O29" i="315"/>
  <c r="J23" i="315"/>
  <c r="J25" i="315" s="1"/>
  <c r="L11" i="120" s="1"/>
  <c r="N23" i="315"/>
  <c r="G24" i="315"/>
  <c r="K12" i="120" s="1"/>
  <c r="K24" i="315"/>
  <c r="M12" i="120" s="1"/>
  <c r="O24" i="315"/>
  <c r="G28" i="315"/>
  <c r="G30" i="315" s="1"/>
  <c r="K28" i="315"/>
  <c r="O28" i="315"/>
  <c r="O30" i="315" s="1"/>
  <c r="G23" i="315"/>
  <c r="K23" i="315"/>
  <c r="O23" i="315"/>
  <c r="H24" i="315"/>
  <c r="H12" i="120" s="1"/>
  <c r="L24" i="315"/>
  <c r="G12" i="120" s="1"/>
  <c r="P24" i="315"/>
  <c r="H28" i="315"/>
  <c r="H30" i="315" s="1"/>
  <c r="L28" i="315"/>
  <c r="L30" i="315" s="1"/>
  <c r="P28" i="315"/>
  <c r="P30" i="315" s="1"/>
  <c r="F11" i="315"/>
  <c r="F24" i="315" s="1"/>
  <c r="E12" i="120" s="1"/>
  <c r="J11" i="315"/>
  <c r="H23" i="315"/>
  <c r="H25" i="315" s="1"/>
  <c r="H11" i="120" s="1"/>
  <c r="L23" i="315"/>
  <c r="E24" i="315"/>
  <c r="D12" i="120" s="1"/>
  <c r="L25" i="315" l="1"/>
  <c r="G11" i="120" s="1"/>
  <c r="K25" i="315"/>
  <c r="M11" i="120" s="1"/>
  <c r="G25" i="315"/>
  <c r="K11" i="120" s="1"/>
  <c r="F23" i="315"/>
  <c r="F25" i="315" s="1"/>
  <c r="E11" i="120" s="1"/>
  <c r="Q24" i="315"/>
  <c r="Q25" i="315" s="1"/>
  <c r="C28" i="315"/>
  <c r="M24" i="315"/>
  <c r="M25" i="315" s="1"/>
  <c r="I24" i="315"/>
  <c r="O25" i="315"/>
  <c r="K30" i="315"/>
  <c r="C11" i="315"/>
  <c r="E23" i="315"/>
  <c r="N25" i="315"/>
  <c r="P25" i="315"/>
  <c r="C30" i="315"/>
  <c r="I25" i="315" l="1"/>
  <c r="I11" i="120" s="1"/>
  <c r="I12" i="120"/>
  <c r="C24" i="315"/>
  <c r="C23" i="315"/>
  <c r="E25" i="315"/>
  <c r="C25" i="315" l="1"/>
  <c r="D11" i="120"/>
  <c r="D30" i="185" l="1"/>
  <c r="D26" i="185"/>
  <c r="D22" i="185"/>
  <c r="D18" i="185"/>
  <c r="D14" i="185"/>
  <c r="C30" i="185" l="1"/>
  <c r="C26" i="185"/>
  <c r="D13" i="120" l="1"/>
  <c r="G13" i="120"/>
  <c r="Q47" i="185" s="1"/>
  <c r="G11" i="189" l="1"/>
  <c r="A11" i="120"/>
  <c r="A12" i="120" s="1"/>
  <c r="A13" i="120" s="1"/>
  <c r="A12" i="189" l="1"/>
  <c r="A13" i="189" s="1"/>
  <c r="A14" i="189" s="1"/>
  <c r="A15" i="189" s="1"/>
  <c r="C15" i="189" l="1"/>
  <c r="D55" i="185" l="1"/>
  <c r="B54" i="185"/>
  <c r="D51" i="185"/>
  <c r="B50" i="185"/>
  <c r="D47" i="185"/>
  <c r="B46" i="185"/>
  <c r="D43" i="185"/>
  <c r="B42" i="185"/>
  <c r="D39" i="185"/>
  <c r="B38" i="185"/>
  <c r="B34" i="185"/>
  <c r="C22" i="185"/>
  <c r="Q18" i="185"/>
  <c r="C18" i="185"/>
  <c r="C14" i="185"/>
  <c r="A10" i="185"/>
  <c r="A11" i="185" s="1"/>
  <c r="I19" i="185" l="1"/>
  <c r="M19" i="185"/>
  <c r="E19" i="185"/>
  <c r="F19" i="185"/>
  <c r="J19" i="185"/>
  <c r="N19" i="185"/>
  <c r="H19" i="185"/>
  <c r="Q14" i="185"/>
  <c r="I15" i="185" s="1"/>
  <c r="G19" i="185"/>
  <c r="K19" i="185"/>
  <c r="O19" i="185"/>
  <c r="L19" i="185"/>
  <c r="Q22" i="185"/>
  <c r="L23" i="185" s="1"/>
  <c r="Q26" i="185"/>
  <c r="N27" i="185" s="1"/>
  <c r="P19" i="185"/>
  <c r="A12" i="185"/>
  <c r="A13" i="185" s="1"/>
  <c r="A14" i="185" s="1"/>
  <c r="A15" i="185" s="1"/>
  <c r="Q30" i="185"/>
  <c r="N31" i="185" s="1"/>
  <c r="Q10" i="185"/>
  <c r="P11" i="185" s="1"/>
  <c r="J15" i="185" l="1"/>
  <c r="F15" i="185"/>
  <c r="M15" i="185"/>
  <c r="J31" i="185"/>
  <c r="G23" i="185"/>
  <c r="E15" i="185"/>
  <c r="N15" i="185"/>
  <c r="H11" i="185"/>
  <c r="L27" i="185"/>
  <c r="P27" i="185"/>
  <c r="H27" i="185"/>
  <c r="K27" i="185"/>
  <c r="G27" i="185"/>
  <c r="O27" i="185"/>
  <c r="O23" i="185"/>
  <c r="L11" i="185"/>
  <c r="F27" i="185"/>
  <c r="K31" i="185"/>
  <c r="I27" i="185"/>
  <c r="P23" i="185"/>
  <c r="I11" i="185"/>
  <c r="K23" i="185"/>
  <c r="G31" i="185"/>
  <c r="E27" i="185"/>
  <c r="E11" i="185"/>
  <c r="N23" i="185"/>
  <c r="F23" i="185"/>
  <c r="J23" i="185"/>
  <c r="M23" i="185"/>
  <c r="I23" i="185"/>
  <c r="E23" i="185"/>
  <c r="E48" i="185" s="1"/>
  <c r="H23" i="185"/>
  <c r="Q19" i="185"/>
  <c r="G11" i="185"/>
  <c r="O11" i="185"/>
  <c r="K11" i="185"/>
  <c r="N11" i="185"/>
  <c r="J11" i="185"/>
  <c r="F11" i="185"/>
  <c r="M31" i="185"/>
  <c r="E31" i="185"/>
  <c r="I31" i="185"/>
  <c r="P31" i="185"/>
  <c r="L31" i="185"/>
  <c r="H31" i="185"/>
  <c r="A16" i="185"/>
  <c r="A17" i="185" s="1"/>
  <c r="A18" i="185" s="1"/>
  <c r="A19" i="185" s="1"/>
  <c r="J27" i="185"/>
  <c r="O31" i="185"/>
  <c r="M27" i="185"/>
  <c r="L15" i="185"/>
  <c r="P15" i="185"/>
  <c r="H15" i="185"/>
  <c r="K15" i="185"/>
  <c r="G15" i="185"/>
  <c r="O15" i="185"/>
  <c r="F31" i="185"/>
  <c r="M11" i="185"/>
  <c r="A20" i="185" l="1"/>
  <c r="A21" i="185" s="1"/>
  <c r="Q23" i="185"/>
  <c r="Q31" i="185"/>
  <c r="Q15" i="185"/>
  <c r="Q11" i="185"/>
  <c r="Q27" i="185"/>
  <c r="A22" i="185" l="1"/>
  <c r="A23" i="185" s="1"/>
  <c r="A24" i="185" s="1"/>
  <c r="A25" i="185" s="1"/>
  <c r="A26" i="185" s="1"/>
  <c r="A27" i="185" s="1"/>
  <c r="A28" i="185" l="1"/>
  <c r="A29" i="185" s="1"/>
  <c r="A30" i="185" s="1"/>
  <c r="A31" i="185" s="1"/>
  <c r="A32" i="185" l="1"/>
  <c r="A33" i="185" s="1"/>
  <c r="A34" i="185" s="1"/>
  <c r="A35" i="185" s="1"/>
  <c r="A36" i="185" l="1"/>
  <c r="A37" i="185" s="1"/>
  <c r="A38" i="185" s="1"/>
  <c r="A39" i="185" s="1"/>
  <c r="D36" i="185"/>
  <c r="A40" i="185" l="1"/>
  <c r="A41" i="185" s="1"/>
  <c r="A42" i="185" s="1"/>
  <c r="A43" i="185" s="1"/>
  <c r="D44" i="185" s="1"/>
  <c r="D40" i="185"/>
  <c r="A44" i="185" l="1"/>
  <c r="A45" i="185" s="1"/>
  <c r="A46" i="185" s="1"/>
  <c r="A47" i="185" l="1"/>
  <c r="A48" i="185" s="1"/>
  <c r="A49" i="185" s="1"/>
  <c r="A50" i="185" s="1"/>
  <c r="A51" i="185" s="1"/>
  <c r="A52" i="185" s="1"/>
  <c r="A53" i="185" s="1"/>
  <c r="A54" i="185" s="1"/>
  <c r="A55" i="185" s="1"/>
  <c r="A56" i="185" s="1"/>
  <c r="D48" i="185" l="1"/>
  <c r="D52" i="185"/>
  <c r="D56" i="185" l="1"/>
  <c r="F12" i="120" l="1"/>
  <c r="F11" i="120"/>
  <c r="E13" i="120"/>
  <c r="H13" i="120"/>
  <c r="I13" i="120"/>
  <c r="K13" i="120"/>
  <c r="L13" i="120"/>
  <c r="M13" i="120"/>
  <c r="D11" i="189" l="1"/>
  <c r="D15" i="189" s="1"/>
  <c r="Q35" i="185"/>
  <c r="E11" i="189"/>
  <c r="E15" i="189" s="1"/>
  <c r="Q39" i="185"/>
  <c r="I11" i="189"/>
  <c r="I15" i="189" s="1"/>
  <c r="Q55" i="185"/>
  <c r="H11" i="189"/>
  <c r="H15" i="189" s="1"/>
  <c r="Q51" i="185"/>
  <c r="F13" i="120"/>
  <c r="F11" i="189" l="1"/>
  <c r="F15" i="189" s="1"/>
  <c r="Q43" i="185"/>
  <c r="G15" i="189"/>
  <c r="P36" i="185"/>
  <c r="H36" i="185"/>
  <c r="G36" i="185"/>
  <c r="I36" i="185"/>
  <c r="N36" i="185"/>
  <c r="F36" i="185"/>
  <c r="M36" i="185"/>
  <c r="J36" i="185"/>
  <c r="O36" i="185"/>
  <c r="L36" i="185"/>
  <c r="K36" i="185"/>
  <c r="E36" i="185"/>
  <c r="Q36" i="185" l="1"/>
  <c r="O52" i="185" l="1"/>
  <c r="J56" i="185"/>
  <c r="J52" i="185"/>
  <c r="E52" i="185"/>
  <c r="L52" i="185"/>
  <c r="N56" i="185"/>
  <c r="O56" i="185"/>
  <c r="M56" i="185"/>
  <c r="G56" i="185"/>
  <c r="F56" i="185"/>
  <c r="E56" i="185"/>
  <c r="K56" i="185"/>
  <c r="L56" i="185"/>
  <c r="H56" i="185"/>
  <c r="P56" i="185"/>
  <c r="I56" i="185"/>
  <c r="P52" i="185" l="1"/>
  <c r="K52" i="185"/>
  <c r="N52" i="185"/>
  <c r="H52" i="185"/>
  <c r="F52" i="185"/>
  <c r="G52" i="185"/>
  <c r="M52" i="185"/>
  <c r="I52" i="185"/>
  <c r="Q56" i="185"/>
  <c r="K44" i="185"/>
  <c r="H44" i="185"/>
  <c r="P44" i="185"/>
  <c r="F44" i="185"/>
  <c r="N44" i="185"/>
  <c r="O44" i="185"/>
  <c r="J44" i="185"/>
  <c r="M44" i="185"/>
  <c r="G44" i="185"/>
  <c r="L44" i="185"/>
  <c r="E44" i="185"/>
  <c r="I44" i="185"/>
  <c r="N40" i="185"/>
  <c r="J40" i="185"/>
  <c r="E40" i="185"/>
  <c r="I40" i="185"/>
  <c r="F40" i="185"/>
  <c r="M40" i="185"/>
  <c r="K40" i="185"/>
  <c r="P40" i="185"/>
  <c r="G40" i="185"/>
  <c r="H40" i="185"/>
  <c r="L40" i="185"/>
  <c r="O40" i="185"/>
  <c r="G48" i="185"/>
  <c r="L48" i="185"/>
  <c r="O48" i="185"/>
  <c r="K48" i="185"/>
  <c r="H48" i="185"/>
  <c r="M48" i="185"/>
  <c r="P48" i="185"/>
  <c r="N48" i="185"/>
  <c r="F48" i="185"/>
  <c r="J48" i="185"/>
  <c r="I48" i="185"/>
  <c r="Q52" i="185" l="1"/>
  <c r="Q40" i="185"/>
  <c r="Q44" i="185"/>
  <c r="Q48" i="185"/>
  <c r="C13" i="120"/>
</calcChain>
</file>

<file path=xl/sharedStrings.xml><?xml version="1.0" encoding="utf-8"?>
<sst xmlns="http://schemas.openxmlformats.org/spreadsheetml/2006/main" count="188" uniqueCount="109">
  <si>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</si>
  <si>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</si>
  <si>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</si>
  <si>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</si>
  <si>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</si>
  <si>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</si>
  <si>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</si>
  <si>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</si>
  <si>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</si>
  <si>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</si>
  <si>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</si>
  <si>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</si>
  <si>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</si>
  <si>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</si>
  <si>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</si>
  <si>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</si>
  <si>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</si>
  <si>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Description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</si>
  <si>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</si>
  <si>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</si>
  <si>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</si>
  <si>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</si>
  <si>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</si>
  <si>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</si>
  <si>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</si>
  <si>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</si>
  <si>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</si>
  <si>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</si>
  <si>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</si>
  <si>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</si>
  <si>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</si>
  <si>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</si>
  <si>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Schedule</t>
  </si>
  <si>
    <t>% of Annual Total</t>
  </si>
  <si>
    <t>Sales</t>
  </si>
  <si>
    <t>Schedule 7</t>
  </si>
  <si>
    <t>Schedules 8 &amp; 24</t>
  </si>
  <si>
    <t>Schedules 12 &amp; 26</t>
  </si>
  <si>
    <t>Schedules 10 &amp; 31</t>
  </si>
  <si>
    <t>8 &amp; 24</t>
  </si>
  <si>
    <t>12 &amp; 26</t>
  </si>
  <si>
    <t>10 &amp; 31</t>
  </si>
  <si>
    <t>Total Allocated Power Costs</t>
  </si>
  <si>
    <t xml:space="preserve">   Allocated Variable Power Costs</t>
  </si>
  <si>
    <t>ELECTRIC COST OF SERVICE SUMMARY</t>
  </si>
  <si>
    <t>Total Company</t>
  </si>
  <si>
    <t>Residential Sch 7</t>
  </si>
  <si>
    <t>Sec Volt Sch 24 (kW&lt; 50)</t>
  </si>
  <si>
    <t>Sec Volt Sch 25 (kW &gt; 50 &amp; &lt; 350)</t>
  </si>
  <si>
    <t>Sec Volt Sch 26 (kW &gt; 350)</t>
  </si>
  <si>
    <t>Pri Volt Sch 31 (General Service)</t>
  </si>
  <si>
    <t>Pri Volt Sch 35 (Irrigation)</t>
  </si>
  <si>
    <t>Pri Svc 43</t>
  </si>
  <si>
    <t>Campus 40</t>
  </si>
  <si>
    <t>High Volt 46/49</t>
  </si>
  <si>
    <t>Choice/Retail Wheeling PV</t>
  </si>
  <si>
    <t>Choice/Retail Wheeling HV</t>
  </si>
  <si>
    <t>Lighting 50-59</t>
  </si>
  <si>
    <t>Firm Resale Small</t>
  </si>
  <si>
    <t>(p)</t>
  </si>
  <si>
    <t>PC-3</t>
  </si>
  <si>
    <t>NRG</t>
  </si>
  <si>
    <t>DEM</t>
  </si>
  <si>
    <t>Power Cost Revenue:</t>
  </si>
  <si>
    <t>Test Year Base Sales (kWh)</t>
  </si>
  <si>
    <t>Line</t>
  </si>
  <si>
    <t>No.</t>
  </si>
  <si>
    <t xml:space="preserve">Schedule  </t>
  </si>
  <si>
    <t>Schedules</t>
  </si>
  <si>
    <t>7A, 11, 25, 29, 35 &amp; 43</t>
  </si>
  <si>
    <t>7A, 11, 25 &amp; 29</t>
  </si>
  <si>
    <t>Schedules 7A, 11, 25, 29, 35 &amp; 43</t>
  </si>
  <si>
    <t>Peak Credit Allocation</t>
  </si>
  <si>
    <t>% Applicable to Energy</t>
  </si>
  <si>
    <t>% Applicable to Demand</t>
  </si>
  <si>
    <t>Total Allocation to Class</t>
  </si>
  <si>
    <t>Allocate Fixed PCA Costs on PC-3</t>
  </si>
  <si>
    <t>Allocate Variable PCA Costs on PC-3</t>
  </si>
  <si>
    <t>Volumetric Fixed Power Cost Revenue Per Unit ($/kWh)</t>
  </si>
  <si>
    <t>% of (C(o):R(2))</t>
  </si>
  <si>
    <t>% of (C(o):R(6))</t>
  </si>
  <si>
    <t>% of (C(o):R(10))</t>
  </si>
  <si>
    <t>% of (C(o):R(14))</t>
  </si>
  <si>
    <t>% of (C(o):R(18))</t>
  </si>
  <si>
    <t>% of (C(o):R(22))</t>
  </si>
  <si>
    <t>Allowed Fixed Power Cost Revenue</t>
  </si>
  <si>
    <t>Total PCA Costs Net of Other Revenue</t>
  </si>
  <si>
    <t>Annual Allowed Fixed Power Cost Revenue</t>
  </si>
  <si>
    <t>Development of Fixed Power Cost Revenue Per Unit Rates ($/kWh)</t>
  </si>
  <si>
    <t>Development of Monthly Allowed Fixed Power Cost Revenue</t>
  </si>
  <si>
    <t>Monthly Allowed Fixed Power Cost (FPC) Revenue</t>
  </si>
  <si>
    <t>Monthly Allowed FPC Revenue</t>
  </si>
  <si>
    <t>Development of Fixed Power Cost Allowed Revenue by Decoupling Group</t>
  </si>
  <si>
    <t>(e) = Σ (i thru k)</t>
  </si>
  <si>
    <t>Schedule 40</t>
  </si>
  <si>
    <t>JAP-10 Page 1</t>
  </si>
  <si>
    <t>Weather-Normalized kWh Sales</t>
  </si>
  <si>
    <t>Exhibit JAP-4</t>
  </si>
  <si>
    <t>2018 Electric Expedited Rate Filing (ERF)</t>
  </si>
  <si>
    <t>Electric Decoupling Mechanism (Schedule 142)</t>
  </si>
  <si>
    <t>kWh</t>
  </si>
  <si>
    <t>Demand</t>
  </si>
  <si>
    <t>Total Revenue Requirement</t>
  </si>
  <si>
    <t>Delivery Costs</t>
  </si>
  <si>
    <t>Revenues Other Than Rate Sch. Rev.</t>
  </si>
  <si>
    <t>Rate Year Fixed PCA Costs</t>
  </si>
  <si>
    <t>Variable PCA Costs</t>
  </si>
  <si>
    <t>2017 GRC Adjusted Test Year Twelve Months ended September 2016 @ Proforma Rev Requirement</t>
  </si>
  <si>
    <t>UE-180282 WP/Exhibit A-1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</si>
</sst>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_(&quot;$&quot;* #,##0.000000_);_(&quot;$&quot;* \(#,##0.000000\);_(&quot;$&quot;* &quot;-&quot;??_);_(@_)"/>
    <numFmt numFmtId="168" formatCode="_(* #,##0.000000_);_(* \(#,##0.0000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808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166" fontId="2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3" fontId="1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0" fontId="0" fillId="0" borderId="0" xfId="0" applyFill="1"/>
    <xf numFmtId="10" fontId="4" fillId="0" borderId="0" xfId="0" applyNumberFormat="1" applyFont="1" applyFill="1"/>
    <xf numFmtId="0" fontId="2" fillId="0" borderId="0" xfId="0" applyFont="1" applyAlignment="1"/>
    <xf numFmtId="0" fontId="4" fillId="0" borderId="0" xfId="0" applyFont="1" applyFill="1"/>
    <xf numFmtId="0" fontId="2" fillId="0" borderId="0" xfId="0" applyFont="1" applyFill="1" applyAlignment="1"/>
    <xf numFmtId="165" fontId="4" fillId="0" borderId="0" xfId="0" applyNumberFormat="1" applyFont="1" applyFill="1"/>
    <xf numFmtId="0" fontId="4" fillId="0" borderId="3" xfId="0" applyFont="1" applyFill="1" applyBorder="1"/>
    <xf numFmtId="0" fontId="5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center"/>
    </xf>
    <xf numFmtId="165" fontId="7" fillId="0" borderId="0" xfId="0" applyNumberFormat="1" applyFont="1" applyFill="1"/>
    <xf numFmtId="0" fontId="3" fillId="0" borderId="0" xfId="0" applyFont="1"/>
    <xf numFmtId="0" fontId="3" fillId="0" borderId="0" xfId="0" applyFont="1" applyFill="1"/>
    <xf numFmtId="3" fontId="4" fillId="0" borderId="0" xfId="0" applyNumberFormat="1" applyFont="1" applyFill="1"/>
    <xf numFmtId="0" fontId="9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/>
    <xf numFmtId="41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44" fontId="4" fillId="0" borderId="0" xfId="0" applyNumberFormat="1" applyFont="1" applyFill="1" applyAlignment="1">
      <alignment horizontal="center"/>
    </xf>
    <xf numFmtId="44" fontId="4" fillId="0" borderId="0" xfId="0" applyNumberFormat="1" applyFont="1" applyFill="1"/>
    <xf numFmtId="167" fontId="0" fillId="0" borderId="0" xfId="0" applyNumberFormat="1" applyFont="1" applyFill="1"/>
    <xf numFmtId="3" fontId="0" fillId="0" borderId="0" xfId="0" applyNumberFormat="1" applyFill="1"/>
    <xf numFmtId="164" fontId="7" fillId="0" borderId="0" xfId="0" applyNumberFormat="1" applyFont="1" applyFill="1" applyBorder="1"/>
    <xf numFmtId="0" fontId="1" fillId="0" borderId="0" xfId="0" applyFont="1" applyFill="1"/>
    <xf numFmtId="10" fontId="1" fillId="0" borderId="0" xfId="0" applyNumberFormat="1" applyFont="1" applyFill="1"/>
    <xf numFmtId="0" fontId="2" fillId="0" borderId="3" xfId="0" applyNumberFormat="1" applyFont="1" applyFill="1" applyBorder="1" applyAlignment="1">
      <alignment horizontal="center"/>
    </xf>
    <xf numFmtId="165" fontId="7" fillId="0" borderId="0" xfId="0" applyNumberFormat="1" applyFont="1" applyFill="1" applyBorder="1"/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7" fontId="4" fillId="0" borderId="1" xfId="0" applyNumberFormat="1" applyFont="1" applyFill="1" applyBorder="1"/>
    <xf numFmtId="44" fontId="7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3" xfId="0" applyNumberFormat="1" applyFont="1" applyFill="1" applyBorder="1" applyAlignment="1">
      <alignment horizontal="center" wrapText="1"/>
    </xf>
    <xf numFmtId="41" fontId="2" fillId="0" borderId="3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wrapText="1"/>
    </xf>
    <xf numFmtId="0" fontId="4" fillId="0" borderId="3" xfId="0" applyFont="1" applyFill="1" applyBorder="1" applyAlignment="1"/>
    <xf numFmtId="41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2" borderId="3" xfId="0" applyNumberFormat="1" applyFont="1" applyFill="1" applyBorder="1" applyAlignment="1">
      <alignment horizontal="center" wrapText="1"/>
    </xf>
    <xf numFmtId="0" fontId="2" fillId="2" borderId="0" xfId="0" applyNumberFormat="1" applyFont="1" applyFill="1" applyAlignment="1">
      <alignment wrapText="1"/>
    </xf>
    <xf numFmtId="0" fontId="2" fillId="2" borderId="0" xfId="0" applyNumberFormat="1" applyFont="1" applyFill="1" applyAlignment="1">
      <alignment horizontal="center" wrapText="1"/>
    </xf>
    <xf numFmtId="165" fontId="6" fillId="0" borderId="0" xfId="0" quotePrefix="1" applyNumberFormat="1" applyFont="1" applyFill="1" applyAlignment="1">
      <alignment horizontal="left"/>
    </xf>
    <xf numFmtId="0" fontId="2" fillId="2" borderId="0" xfId="0" applyNumberFormat="1" applyFont="1" applyFill="1" applyAlignment="1"/>
    <xf numFmtId="164" fontId="1" fillId="0" borderId="0" xfId="0" applyNumberFormat="1" applyFont="1" applyFill="1" applyAlignment="1">
      <alignment horizontal="left" wrapText="1"/>
    </xf>
    <xf numFmtId="0" fontId="1" fillId="2" borderId="0" xfId="0" applyNumberFormat="1" applyFont="1" applyFill="1" applyAlignment="1"/>
    <xf numFmtId="0" fontId="2" fillId="2" borderId="0" xfId="0" quotePrefix="1" applyNumberFormat="1" applyFont="1" applyFill="1" applyAlignment="1">
      <alignment horizontal="left"/>
    </xf>
    <xf numFmtId="168" fontId="4" fillId="0" borderId="0" xfId="0" quotePrefix="1" applyNumberFormat="1" applyFont="1" applyFill="1" applyAlignment="1">
      <alignment horizontal="left"/>
    </xf>
    <xf numFmtId="168" fontId="1" fillId="2" borderId="0" xfId="0" applyNumberFormat="1" applyFont="1" applyFill="1" applyAlignment="1"/>
    <xf numFmtId="0" fontId="2" fillId="2" borderId="0" xfId="0" quotePrefix="1" applyNumberFormat="1" applyFont="1" applyFill="1" applyAlignment="1">
      <alignment horizontal="left" indent="1"/>
    </xf>
    <xf numFmtId="165" fontId="4" fillId="0" borderId="0" xfId="0" quotePrefix="1" applyNumberFormat="1" applyFont="1" applyFill="1" applyAlignment="1">
      <alignment horizontal="left"/>
    </xf>
    <xf numFmtId="0" fontId="2" fillId="0" borderId="0" xfId="0" applyNumberFormat="1" applyFont="1" applyFill="1" applyAlignment="1"/>
    <xf numFmtId="0" fontId="1" fillId="0" borderId="0" xfId="0" applyNumberFormat="1" applyFont="1" applyFill="1" applyAlignment="1"/>
    <xf numFmtId="168" fontId="1" fillId="0" borderId="0" xfId="0" applyNumberFormat="1" applyFont="1" applyFill="1" applyAlignment="1"/>
    <xf numFmtId="0" fontId="4" fillId="0" borderId="0" xfId="0" applyFont="1" applyFill="1"/>
    <xf numFmtId="165" fontId="7" fillId="0" borderId="0" xfId="0" quotePrefix="1" applyNumberFormat="1" applyFont="1" applyFill="1" applyAlignment="1">
      <alignment horizontal="left"/>
    </xf>
    <xf numFmtId="165" fontId="4" fillId="0" borderId="2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4" fillId="0" borderId="0" xfId="0" applyNumberFormat="1" applyFont="1"/>
    <xf numFmtId="3" fontId="4" fillId="0" borderId="0" xfId="0" applyNumberFormat="1" applyFont="1"/>
    <xf numFmtId="165" fontId="4" fillId="0" borderId="0" xfId="0" applyNumberFormat="1" applyFont="1" applyAlignment="1">
      <alignment horizontal="center"/>
    </xf>
    <xf numFmtId="165" fontId="4" fillId="0" borderId="0" xfId="0" applyNumberFormat="1" applyFont="1"/>
    <xf numFmtId="44" fontId="4" fillId="0" borderId="0" xfId="0" applyNumberFormat="1" applyFont="1" applyAlignment="1">
      <alignment horizontal="center"/>
    </xf>
    <xf numFmtId="44" fontId="4" fillId="0" borderId="0" xfId="0" applyNumberFormat="1" applyFont="1"/>
    <xf numFmtId="0" fontId="2" fillId="2" borderId="0" xfId="0" applyNumberFormat="1" applyFont="1" applyFill="1" applyAlignment="1">
      <alignment horizontal="center"/>
    </xf>
    <xf numFmtId="0" fontId="10" fillId="2" borderId="0" xfId="0" applyNumberFormat="1" applyFont="1" applyFill="1" applyAlignment="1"/>
    <xf numFmtId="164" fontId="4" fillId="0" borderId="0" xfId="0" quotePrefix="1" applyNumberFormat="1" applyFont="1" applyFill="1" applyAlignment="1">
      <alignment horizontal="left"/>
    </xf>
    <xf numFmtId="9" fontId="10" fillId="0" borderId="4" xfId="0" quotePrefix="1" applyNumberFormat="1" applyFont="1" applyBorder="1"/>
    <xf numFmtId="0" fontId="10" fillId="0" borderId="0" xfId="0" applyNumberFormat="1" applyFont="1" applyFill="1" applyAlignment="1"/>
    <xf numFmtId="0" fontId="10" fillId="2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2" borderId="0" xfId="0" applyNumberFormat="1" applyFont="1" applyFill="1" applyAlignment="1">
      <alignment horizontal="center"/>
    </xf>
  </cellXfs>
  <cellStyles count="2">
    <cellStyle name="Comma 10 2 2 3" xfId="1"/>
    <cellStyle name="Normal" xfId="0" builtinId="0"/>
  </cellStyles>
  <dxfs count="0"/>
  <tableStyles count="0" defaultTableStyle="TableStyleMedium9" defaultPivotStyle="PivotStyleLight16"/>
  <colors>
    <mruColors>
      <color rgb="FFFFFF99"/>
      <color rgb="FF0080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sharedStrings" Target="sharedStrings.xml"/><Relationship Id="rId68" Type="http://schemas.openxmlformats.org/officeDocument/2006/relationships/customXml" Target="../customXml/item4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calcChain" Target="calcChain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customXml" Target="../customXml/item3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FCR%20for%20PSE%20S40%20V0%20%20HM%20edi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%20%202017%20GRC/Supplemental%204-3-2017/2017%20GRC%20ECOS%20(Supplemental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oljh\Local%20Settings\MSN%20Rate%20v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Processes\General%20Accounting\newgas\2012\4-2012\UBR-GAS%2004-201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WC-RB%20GRC%20TY0903%20RY02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Jun_30_01\Proforma%20Adj_not%20us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Update%206-30-06\COS%20Update%207-7-06\ECOS%20Model%20-%20UPDATE%20(JAH-5)%207-7-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2004%20GRC%20Order%20Electric%20(Clarification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180899-180900-PSE-WP-PSE-Compliance-Elec-Dist-Decoupling-02-25-19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180899-180900-PSE-WP-PSE-Compliance-Elec-Rate-Spread-Design-02-25-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  <sheetName val="Dist Costs (Line Ext)"/>
    </sheetNames>
    <sheetDataSet>
      <sheetData sheetId="0" refreshError="1"/>
      <sheetData sheetId="1">
        <row r="11">
          <cell r="C11">
            <v>2</v>
          </cell>
        </row>
        <row r="29">
          <cell r="F29">
            <v>7.7399999999999997E-2</v>
          </cell>
        </row>
        <row r="30">
          <cell r="F30">
            <v>2.9899999999999999E-2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0.61905100000000002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JAP-9 Page 1"/>
      <sheetName val="Exh. JAP-9 Page 2"/>
      <sheetName val="Exh. JAP-9 Page 3"/>
      <sheetName val="Exh. JAP-9 Page 3a"/>
      <sheetName val="Exh. JAP-9 Page 4"/>
      <sheetName val="Work Papers For Exhibits--&gt;"/>
      <sheetName val="12ME June2018 Cust Data"/>
      <sheetName val="PCA Cost Allocation"/>
      <sheetName val="Exhibit A-1"/>
      <sheetName val="(JAP4) Rate Spre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C21">
            <v>724517480.87919581</v>
          </cell>
        </row>
      </sheetData>
      <sheetData sheetId="8">
        <row r="38">
          <cell r="F38">
            <v>556740939.36561978</v>
          </cell>
        </row>
      </sheetData>
      <sheetData sheetId="9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(JAP4)-Tariff Summary"/>
      <sheetName val="(JAP4)-Light Tariff Summary"/>
      <sheetName val="Rate Spread-Design====&gt;"/>
      <sheetName val="(JAP4) Rate Spread"/>
      <sheetName val="(JAP4) Rate Des Summary"/>
      <sheetName val="(JAP4) Proposed ERF Rev"/>
      <sheetName val="(JAP4) Res RD"/>
      <sheetName val="(JAP4) SecVolt RD"/>
      <sheetName val="(JAP4) PriVolt RD"/>
      <sheetName val="(JAP4) CAMP RD"/>
      <sheetName val="(JAP4) HighVolt RD"/>
      <sheetName val="(JAP4) TRANSP RD"/>
      <sheetName val="(JAP4) LIGHT Sum"/>
      <sheetName val="(JAP4) LIGHT 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C23">
            <v>10657340059.648607</v>
          </cell>
        </row>
      </sheetData>
      <sheetData sheetId="8">
        <row r="25">
          <cell r="C25">
            <v>2769974283.3973694</v>
          </cell>
        </row>
        <row r="39">
          <cell r="C39">
            <v>2962664791.2199507</v>
          </cell>
        </row>
        <row r="71">
          <cell r="C71">
            <v>1859912562.9326143</v>
          </cell>
        </row>
        <row r="94">
          <cell r="C94">
            <v>12593300</v>
          </cell>
        </row>
        <row r="128">
          <cell r="C128">
            <v>18243126.113172628</v>
          </cell>
        </row>
      </sheetData>
      <sheetData sheetId="9">
        <row r="21">
          <cell r="C21">
            <v>1321181417.5556169</v>
          </cell>
        </row>
        <row r="43">
          <cell r="C43">
            <v>3789480</v>
          </cell>
        </row>
        <row r="66">
          <cell r="C66">
            <v>123046164.2202445</v>
          </cell>
        </row>
      </sheetData>
      <sheetData sheetId="10">
        <row r="26">
          <cell r="C26">
            <v>534767436.60406774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workbookViewId="0">
      <selection activeCell="F16" sqref="F16"/>
    </sheetView>
  </sheetViews>
  <sheetFormatPr defaultRowHeight="15" x14ac:dyDescent="0.25"/>
  <cols>
    <col min="1" max="1" width="5.28515625" customWidth="1"/>
    <col min="2" max="2" width="37.42578125" bestFit="1" customWidth="1"/>
    <col min="3" max="3" width="23.42578125" bestFit="1" customWidth="1"/>
    <col min="4" max="4" width="13.5703125" bestFit="1" customWidth="1"/>
    <col min="5" max="5" width="14" bestFit="1" customWidth="1"/>
    <col min="6" max="6" width="20.7109375" bestFit="1" customWidth="1"/>
    <col min="7" max="7" width="12.42578125" bestFit="1" customWidth="1"/>
    <col min="8" max="8" width="13.5703125" bestFit="1" customWidth="1"/>
    <col min="9" max="9" width="12.42578125" bestFit="1" customWidth="1"/>
    <col min="10" max="10" width="1.140625" customWidth="1"/>
    <col min="11" max="11" width="14" bestFit="1" customWidth="1"/>
    <col min="12" max="12" width="9.85546875" bestFit="1" customWidth="1"/>
    <col min="13" max="13" width="11.42578125" bestFit="1" customWidth="1"/>
  </cols>
  <sheetData>
    <row r="1" spans="1:15" ht="15" customHeight="1" x14ac:dyDescent="0.25">
      <c r="A1" s="83" t="s">
        <v>16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10"/>
      <c r="O1" s="10"/>
    </row>
    <row r="2" spans="1:15" ht="15" customHeight="1" x14ac:dyDescent="0.25">
      <c r="A2" s="83" t="s">
        <v>98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10"/>
      <c r="O2" s="10"/>
    </row>
    <row r="3" spans="1:15" ht="15" customHeight="1" x14ac:dyDescent="0.25">
      <c r="A3" s="83" t="s">
        <v>99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10"/>
      <c r="O3" s="10"/>
    </row>
    <row r="4" spans="1:15" ht="15" customHeight="1" x14ac:dyDescent="0.3">
      <c r="A4" s="83" t="s">
        <v>92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10"/>
      <c r="O4" s="10"/>
    </row>
    <row r="5" spans="1:15" ht="15" customHeight="1" x14ac:dyDescent="0.3">
      <c r="A5" s="24"/>
      <c r="B5" s="24"/>
      <c r="C5" s="24"/>
      <c r="D5" s="24"/>
      <c r="E5" s="24"/>
      <c r="F5" s="24"/>
      <c r="G5" s="69"/>
      <c r="H5" s="24"/>
      <c r="I5" s="24"/>
      <c r="J5" s="24"/>
      <c r="K5" s="24"/>
      <c r="L5" s="24"/>
      <c r="M5" s="24"/>
      <c r="N5" s="10"/>
      <c r="O5" s="10"/>
    </row>
    <row r="6" spans="1:15" ht="15" customHeight="1" x14ac:dyDescent="0.3">
      <c r="A6" s="44"/>
      <c r="B6" s="24"/>
      <c r="C6" s="24"/>
      <c r="D6" s="24"/>
      <c r="E6" s="24"/>
      <c r="F6" s="24"/>
      <c r="G6" s="69"/>
      <c r="H6" s="24"/>
      <c r="J6" s="24"/>
      <c r="K6" s="24"/>
      <c r="L6" s="24"/>
      <c r="M6" s="24"/>
      <c r="N6" s="10"/>
      <c r="O6" s="10"/>
    </row>
    <row r="7" spans="1:15" ht="15" customHeight="1" x14ac:dyDescent="0.3">
      <c r="A7" s="49" t="s">
        <v>65</v>
      </c>
      <c r="B7" s="43"/>
      <c r="C7" s="43"/>
      <c r="D7" s="43" t="s">
        <v>67</v>
      </c>
      <c r="E7" s="43" t="s">
        <v>68</v>
      </c>
      <c r="F7" s="43" t="s">
        <v>68</v>
      </c>
      <c r="G7" s="70" t="s">
        <v>32</v>
      </c>
      <c r="H7" s="43" t="s">
        <v>68</v>
      </c>
      <c r="I7" s="43" t="s">
        <v>68</v>
      </c>
      <c r="J7" s="43"/>
      <c r="K7" s="43" t="s">
        <v>68</v>
      </c>
      <c r="L7" s="43" t="s">
        <v>32</v>
      </c>
      <c r="M7" s="43" t="s">
        <v>32</v>
      </c>
      <c r="N7" s="10"/>
      <c r="O7" s="10"/>
    </row>
    <row r="8" spans="1:15" ht="15" customHeight="1" x14ac:dyDescent="0.3">
      <c r="A8" s="45" t="s">
        <v>66</v>
      </c>
      <c r="B8" s="16"/>
      <c r="C8" s="46" t="s">
        <v>14</v>
      </c>
      <c r="D8" s="35">
        <v>7</v>
      </c>
      <c r="E8" s="35" t="s">
        <v>39</v>
      </c>
      <c r="F8" s="35" t="s">
        <v>69</v>
      </c>
      <c r="G8" s="35">
        <v>40</v>
      </c>
      <c r="H8" s="35" t="s">
        <v>40</v>
      </c>
      <c r="I8" s="35" t="s">
        <v>41</v>
      </c>
      <c r="J8" s="47"/>
      <c r="K8" s="35" t="s">
        <v>70</v>
      </c>
      <c r="L8" s="35">
        <v>35</v>
      </c>
      <c r="M8" s="35">
        <v>43</v>
      </c>
      <c r="O8" s="10"/>
    </row>
    <row r="9" spans="1:15" ht="15" customHeight="1" x14ac:dyDescent="0.25">
      <c r="A9" s="13"/>
      <c r="B9" s="7" t="s">
        <v>13</v>
      </c>
      <c r="C9" s="7" t="s">
        <v>12</v>
      </c>
      <c r="D9" s="7" t="s">
        <v>11</v>
      </c>
      <c r="E9" s="7" t="s">
        <v>10</v>
      </c>
      <c r="F9" s="27" t="s">
        <v>93</v>
      </c>
      <c r="G9" s="27" t="s">
        <v>8</v>
      </c>
      <c r="H9" s="7" t="s">
        <v>7</v>
      </c>
      <c r="I9" s="7" t="s">
        <v>6</v>
      </c>
      <c r="J9" s="6"/>
      <c r="K9" s="7" t="s">
        <v>5</v>
      </c>
      <c r="L9" s="27" t="s">
        <v>4</v>
      </c>
      <c r="M9" s="7" t="s">
        <v>3</v>
      </c>
      <c r="O9" s="10"/>
    </row>
    <row r="10" spans="1:15" ht="15" customHeight="1" x14ac:dyDescent="0.3">
      <c r="A10" s="27">
        <v>1</v>
      </c>
      <c r="B10" s="17" t="s">
        <v>63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ht="15" customHeight="1" x14ac:dyDescent="0.25">
      <c r="A11" s="27">
        <f t="shared" ref="A11:A13" si="0">A10+1</f>
        <v>2</v>
      </c>
      <c r="B11" s="13" t="s">
        <v>42</v>
      </c>
      <c r="C11" s="18" t="s">
        <v>108</v>
      </c>
      <c r="D11" s="36">
        <f>'2017 GRC PCA Costs'!$E$25</f>
        <v>684554175.04511344</v>
      </c>
      <c r="E11" s="36">
        <f>'2017 GRC PCA Costs'!$F$25</f>
        <v>167825427.28655797</v>
      </c>
      <c r="F11" s="9">
        <f>SUM(K11:M11)</f>
        <v>175027738.08634326</v>
      </c>
      <c r="G11" s="36">
        <f>'2017 GRC PCA Costs'!$L$25</f>
        <v>34082074.729610875</v>
      </c>
      <c r="H11" s="36">
        <f>'2017 GRC PCA Costs'!$H$25</f>
        <v>109590711.72582525</v>
      </c>
      <c r="I11" s="36">
        <f>'2017 GRC PCA Costs'!$I$25</f>
        <v>72394838.319535881</v>
      </c>
      <c r="J11" s="9"/>
      <c r="K11" s="36">
        <f>'2017 GRC PCA Costs'!$G$25</f>
        <v>169446807.7872144</v>
      </c>
      <c r="L11" s="36">
        <f>'2017 GRC PCA Costs'!$J$25</f>
        <v>198210.81872943015</v>
      </c>
      <c r="M11" s="36">
        <f>'2017 GRC PCA Costs'!$K$25</f>
        <v>5382719.4803994419</v>
      </c>
      <c r="N11" s="10"/>
      <c r="O11" s="10"/>
    </row>
    <row r="12" spans="1:15" ht="15" customHeight="1" x14ac:dyDescent="0.25">
      <c r="A12" s="27">
        <f t="shared" si="0"/>
        <v>3</v>
      </c>
      <c r="B12" s="25" t="s">
        <v>43</v>
      </c>
      <c r="C12" s="18" t="s">
        <v>108</v>
      </c>
      <c r="D12" s="36">
        <f>'2017 GRC PCA Costs'!E24</f>
        <v>387097137.15228051</v>
      </c>
      <c r="E12" s="36">
        <f>'2017 GRC PCA Costs'!F24</f>
        <v>94900805.242628917</v>
      </c>
      <c r="F12" s="15">
        <f>SUM(K12:M12)</f>
        <v>98973520.00080581</v>
      </c>
      <c r="G12" s="36">
        <f>'2017 GRC PCA Costs'!$L$24</f>
        <v>19272504.700118154</v>
      </c>
      <c r="H12" s="36">
        <f>'2017 GRC PCA Costs'!H24</f>
        <v>61970626.013276607</v>
      </c>
      <c r="I12" s="36">
        <f>'2017 GRC PCA Costs'!I24</f>
        <v>40937351.169098817</v>
      </c>
      <c r="J12" s="9"/>
      <c r="K12" s="36">
        <f>'2017 GRC PCA Costs'!G24</f>
        <v>95817652.693011165</v>
      </c>
      <c r="L12" s="36">
        <f>'2017 GRC PCA Costs'!J24</f>
        <v>112082.93409022826</v>
      </c>
      <c r="M12" s="36">
        <f>'2017 GRC PCA Costs'!K24</f>
        <v>3043784.3737044176</v>
      </c>
      <c r="N12" s="10"/>
      <c r="O12" s="10"/>
    </row>
    <row r="13" spans="1:15" ht="15" customHeight="1" thickBot="1" x14ac:dyDescent="0.35">
      <c r="A13" s="27">
        <f t="shared" si="0"/>
        <v>4</v>
      </c>
      <c r="B13" s="66" t="s">
        <v>87</v>
      </c>
      <c r="C13" s="27" t="str">
        <f>"("&amp;A11&amp;") - ("&amp;A12&amp;")"</f>
        <v>(2) - (3)</v>
      </c>
      <c r="D13" s="68">
        <f>D11-D12</f>
        <v>297457037.89283293</v>
      </c>
      <c r="E13" s="68">
        <f t="shared" ref="E13:M13" si="1">E11-E12</f>
        <v>72924622.043929055</v>
      </c>
      <c r="F13" s="68">
        <f t="shared" si="1"/>
        <v>76054218.085537449</v>
      </c>
      <c r="G13" s="68">
        <f>G11-G12</f>
        <v>14809570.029492721</v>
      </c>
      <c r="H13" s="68">
        <f t="shared" si="1"/>
        <v>47620085.712548643</v>
      </c>
      <c r="I13" s="68">
        <f t="shared" si="1"/>
        <v>31457487.150437064</v>
      </c>
      <c r="J13" s="15"/>
      <c r="K13" s="68">
        <f t="shared" si="1"/>
        <v>73629155.094203234</v>
      </c>
      <c r="L13" s="68">
        <f t="shared" si="1"/>
        <v>86127.88463920189</v>
      </c>
      <c r="M13" s="68">
        <f t="shared" si="1"/>
        <v>2338935.1066950243</v>
      </c>
      <c r="N13" s="10"/>
      <c r="O13" s="10"/>
    </row>
    <row r="14" spans="1:15" thickTop="1" x14ac:dyDescent="0.3">
      <c r="A14" s="13"/>
      <c r="B14" s="10"/>
      <c r="C14" s="10"/>
      <c r="D14" s="10"/>
      <c r="E14" s="31"/>
      <c r="F14" s="31"/>
      <c r="G14" s="31"/>
      <c r="H14" s="31"/>
      <c r="I14" s="31"/>
      <c r="J14" s="31"/>
      <c r="K14" s="31"/>
      <c r="L14" s="31"/>
      <c r="M14" s="31"/>
      <c r="N14" s="10"/>
      <c r="O14" s="10"/>
    </row>
    <row r="15" spans="1:15" ht="14.45" x14ac:dyDescent="0.3">
      <c r="A15" s="10"/>
      <c r="B15" s="13"/>
      <c r="C15" s="10"/>
      <c r="D15" s="3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ht="14.45" x14ac:dyDescent="0.3">
      <c r="A16" s="7"/>
      <c r="B16" s="13"/>
      <c r="C16" s="18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10"/>
      <c r="O16" s="10"/>
    </row>
    <row r="17" spans="1:15" ht="14.45" x14ac:dyDescent="0.3">
      <c r="A17" s="10"/>
      <c r="B17" s="13"/>
      <c r="C17" s="10"/>
      <c r="D17" s="3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ht="14.45" x14ac:dyDescent="0.3">
      <c r="A18" s="10"/>
      <c r="B18" s="10"/>
      <c r="C18" s="10"/>
      <c r="D18" s="10"/>
    </row>
    <row r="19" spans="1:15" ht="14.45" x14ac:dyDescent="0.3">
      <c r="A19" s="10"/>
      <c r="B19" s="10"/>
      <c r="C19" s="10"/>
      <c r="D19" s="10"/>
    </row>
    <row r="20" spans="1:15" ht="14.45" x14ac:dyDescent="0.3">
      <c r="A20" s="10"/>
      <c r="B20" s="10"/>
      <c r="C20" s="10"/>
      <c r="D20" s="10"/>
    </row>
  </sheetData>
  <mergeCells count="4">
    <mergeCell ref="A1:M1"/>
    <mergeCell ref="A3:M3"/>
    <mergeCell ref="A4:M4"/>
    <mergeCell ref="A2:M2"/>
  </mergeCells>
  <printOptions horizontalCentered="1"/>
  <pageMargins left="0.7" right="0.7" top="0.75" bottom="0.75" header="0.3" footer="0.3"/>
  <pageSetup scale="58" orientation="landscape" blackAndWhite="1" horizontalDpi="300" verticalDpi="300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zoomScaleNormal="100" workbookViewId="0">
      <selection activeCell="E22" sqref="E22"/>
    </sheetView>
  </sheetViews>
  <sheetFormatPr defaultColWidth="9.140625" defaultRowHeight="12.75" x14ac:dyDescent="0.2"/>
  <cols>
    <col min="1" max="1" width="5.28515625" style="20" customWidth="1"/>
    <col min="2" max="2" width="48.85546875" style="20" customWidth="1"/>
    <col min="3" max="3" width="15.5703125" style="20" customWidth="1"/>
    <col min="4" max="4" width="15.28515625" style="20" customWidth="1"/>
    <col min="5" max="5" width="17.7109375" style="20" bestFit="1" customWidth="1"/>
    <col min="6" max="6" width="20.5703125" style="20" bestFit="1" customWidth="1"/>
    <col min="7" max="7" width="15.28515625" style="20" customWidth="1"/>
    <col min="8" max="8" width="18.28515625" style="20" bestFit="1" customWidth="1"/>
    <col min="9" max="9" width="15.28515625" style="20" customWidth="1"/>
    <col min="10" max="10" width="14.5703125" style="20" bestFit="1" customWidth="1"/>
    <col min="11" max="16384" width="9.140625" style="20"/>
  </cols>
  <sheetData>
    <row r="1" spans="1:17" ht="15" customHeight="1" x14ac:dyDescent="0.3">
      <c r="A1" s="83" t="s">
        <v>16</v>
      </c>
      <c r="B1" s="83"/>
      <c r="C1" s="83"/>
      <c r="D1" s="83"/>
      <c r="E1" s="83"/>
      <c r="F1" s="83"/>
      <c r="G1" s="83"/>
      <c r="H1" s="83"/>
      <c r="I1" s="83"/>
      <c r="J1" s="12"/>
      <c r="K1" s="12"/>
      <c r="L1" s="12"/>
      <c r="M1" s="12"/>
      <c r="N1" s="12"/>
      <c r="O1" s="12"/>
      <c r="P1" s="12"/>
      <c r="Q1" s="12"/>
    </row>
    <row r="2" spans="1:17" ht="15" customHeight="1" x14ac:dyDescent="0.2">
      <c r="A2" s="83" t="s">
        <v>98</v>
      </c>
      <c r="B2" s="83"/>
      <c r="C2" s="83"/>
      <c r="D2" s="83"/>
      <c r="E2" s="83"/>
      <c r="F2" s="83"/>
      <c r="G2" s="83"/>
      <c r="H2" s="83"/>
      <c r="I2" s="83"/>
      <c r="J2" s="12"/>
      <c r="K2" s="12"/>
      <c r="L2" s="12"/>
      <c r="M2" s="12"/>
      <c r="N2" s="12"/>
      <c r="O2" s="12"/>
      <c r="P2" s="12"/>
      <c r="Q2" s="12"/>
    </row>
    <row r="3" spans="1:17" ht="15" customHeight="1" x14ac:dyDescent="0.3">
      <c r="A3" s="83" t="s">
        <v>99</v>
      </c>
      <c r="B3" s="83"/>
      <c r="C3" s="83"/>
      <c r="D3" s="83"/>
      <c r="E3" s="83"/>
      <c r="F3" s="83"/>
      <c r="G3" s="83"/>
      <c r="H3" s="83"/>
      <c r="I3" s="83"/>
      <c r="J3" s="12"/>
      <c r="K3" s="12"/>
      <c r="L3" s="12"/>
      <c r="M3" s="12"/>
      <c r="N3" s="12"/>
      <c r="O3" s="12"/>
      <c r="P3" s="12"/>
      <c r="Q3" s="12"/>
    </row>
    <row r="4" spans="1:17" ht="15" customHeight="1" x14ac:dyDescent="0.3">
      <c r="A4" s="83" t="s">
        <v>88</v>
      </c>
      <c r="B4" s="83"/>
      <c r="C4" s="83"/>
      <c r="D4" s="83"/>
      <c r="E4" s="83"/>
      <c r="F4" s="83"/>
      <c r="G4" s="83"/>
      <c r="H4" s="83"/>
      <c r="I4" s="83"/>
      <c r="J4" s="12"/>
      <c r="K4" s="12"/>
      <c r="L4" s="12"/>
      <c r="M4" s="12"/>
      <c r="N4" s="12"/>
      <c r="O4" s="12"/>
      <c r="P4" s="12"/>
      <c r="Q4" s="12"/>
    </row>
    <row r="5" spans="1:17" ht="15" customHeight="1" x14ac:dyDescent="0.3">
      <c r="A5" s="14"/>
      <c r="B5" s="14"/>
      <c r="C5" s="14"/>
      <c r="D5" s="14"/>
      <c r="E5" s="14"/>
      <c r="F5" s="40"/>
      <c r="G5" s="40"/>
      <c r="H5" s="40"/>
      <c r="I5" s="12"/>
      <c r="J5" s="12"/>
      <c r="K5" s="12"/>
      <c r="L5" s="12"/>
      <c r="M5" s="12"/>
      <c r="N5" s="12"/>
      <c r="O5" s="12"/>
      <c r="P5" s="12"/>
      <c r="Q5" s="12"/>
    </row>
    <row r="6" spans="1:17" ht="15" customHeight="1" x14ac:dyDescent="0.3">
      <c r="A6" s="21"/>
      <c r="B6" s="21"/>
      <c r="C6" s="21"/>
      <c r="D6" s="21"/>
      <c r="E6" s="21"/>
      <c r="F6" s="21"/>
      <c r="G6" s="21"/>
      <c r="H6" s="21"/>
    </row>
    <row r="7" spans="1:17" ht="15" customHeight="1" x14ac:dyDescent="0.3">
      <c r="A7" s="49" t="s">
        <v>65</v>
      </c>
      <c r="B7" s="21"/>
      <c r="C7" s="21"/>
      <c r="D7" s="43" t="s">
        <v>67</v>
      </c>
      <c r="E7" s="43" t="s">
        <v>68</v>
      </c>
      <c r="F7" s="43" t="s">
        <v>68</v>
      </c>
      <c r="G7" s="43" t="s">
        <v>32</v>
      </c>
      <c r="H7" s="50" t="s">
        <v>68</v>
      </c>
      <c r="I7" s="50" t="s">
        <v>68</v>
      </c>
    </row>
    <row r="8" spans="1:17" ht="15" customHeight="1" x14ac:dyDescent="0.3">
      <c r="A8" s="45" t="s">
        <v>66</v>
      </c>
      <c r="B8" s="48"/>
      <c r="C8" s="46" t="s">
        <v>14</v>
      </c>
      <c r="D8" s="35">
        <v>7</v>
      </c>
      <c r="E8" s="35" t="s">
        <v>39</v>
      </c>
      <c r="F8" s="35" t="s">
        <v>69</v>
      </c>
      <c r="G8" s="35">
        <v>40</v>
      </c>
      <c r="H8" s="35" t="s">
        <v>40</v>
      </c>
      <c r="I8" s="35" t="s">
        <v>41</v>
      </c>
    </row>
    <row r="9" spans="1:17" ht="15" customHeight="1" x14ac:dyDescent="0.3">
      <c r="A9" s="25"/>
      <c r="B9" s="27" t="s">
        <v>13</v>
      </c>
      <c r="C9" s="27" t="s">
        <v>12</v>
      </c>
      <c r="D9" s="27" t="s">
        <v>11</v>
      </c>
      <c r="E9" s="27" t="s">
        <v>10</v>
      </c>
      <c r="F9" s="27" t="s">
        <v>9</v>
      </c>
      <c r="G9" s="27" t="s">
        <v>8</v>
      </c>
      <c r="H9" s="27" t="s">
        <v>7</v>
      </c>
      <c r="I9" s="27" t="s">
        <v>6</v>
      </c>
    </row>
    <row r="10" spans="1:17" ht="15" customHeight="1" x14ac:dyDescent="0.3">
      <c r="A10" s="27"/>
      <c r="B10" s="17"/>
      <c r="C10" s="27"/>
      <c r="D10" s="27"/>
      <c r="E10" s="27"/>
      <c r="F10" s="27"/>
      <c r="G10" s="27"/>
    </row>
    <row r="11" spans="1:17" ht="15" customHeight="1" x14ac:dyDescent="0.3">
      <c r="A11" s="27">
        <v>1</v>
      </c>
      <c r="B11" s="25" t="s">
        <v>87</v>
      </c>
      <c r="C11" s="18" t="s">
        <v>95</v>
      </c>
      <c r="D11" s="19">
        <f>'JAP-10 Page 1'!$D$13</f>
        <v>297457037.89283293</v>
      </c>
      <c r="E11" s="19">
        <f>'JAP-10 Page 1'!$E$13</f>
        <v>72924622.043929055</v>
      </c>
      <c r="F11" s="19">
        <f>'JAP-10 Page 1'!$F$13</f>
        <v>76054218.085537449</v>
      </c>
      <c r="G11" s="19">
        <f>'JAP-10 Page 1'!$G$13</f>
        <v>14809570.029492721</v>
      </c>
      <c r="H11" s="19">
        <f>'JAP-10 Page 1'!$H$13</f>
        <v>47620085.712548643</v>
      </c>
      <c r="I11" s="19">
        <f>'JAP-10 Page 1'!$I$13</f>
        <v>31457487.150437064</v>
      </c>
    </row>
    <row r="12" spans="1:17" ht="15" customHeight="1" x14ac:dyDescent="0.3">
      <c r="A12" s="27">
        <f t="shared" ref="A12:A15" si="0">A11+1</f>
        <v>2</v>
      </c>
      <c r="B12" s="25"/>
      <c r="C12" s="25"/>
      <c r="D12" s="8"/>
      <c r="E12" s="8"/>
      <c r="F12" s="8"/>
      <c r="G12" s="8"/>
      <c r="H12" s="8"/>
      <c r="I12" s="8"/>
    </row>
    <row r="13" spans="1:17" ht="15" customHeight="1" x14ac:dyDescent="0.3">
      <c r="A13" s="27">
        <f t="shared" si="0"/>
        <v>3</v>
      </c>
      <c r="B13" s="25" t="s">
        <v>64</v>
      </c>
      <c r="C13" s="27" t="s">
        <v>97</v>
      </c>
      <c r="D13" s="32">
        <f>'[55](JAP4) Res RD'!$C$23</f>
        <v>10657340059.648607</v>
      </c>
      <c r="E13" s="32">
        <f>'[55](JAP4) SecVolt RD'!$C$25</f>
        <v>2769974283.3973694</v>
      </c>
      <c r="F13" s="32">
        <f>'[55](JAP4) SecVolt RD'!$C$39+'[55](JAP4) SecVolt RD'!$C$128+'[55](JAP4) PriVolt RD'!$C$43+'[55](JAP4) PriVolt RD'!$C$66</f>
        <v>3107743561.5533676</v>
      </c>
      <c r="G13" s="32">
        <f>'[55](JAP4) CAMP RD'!$C$26</f>
        <v>534767436.60406774</v>
      </c>
      <c r="H13" s="32">
        <f>'[55](JAP4) SecVolt RD'!$C$71+'[55](JAP4) SecVolt RD'!$C$94</f>
        <v>1872505862.9326143</v>
      </c>
      <c r="I13" s="32">
        <f>'[55](JAP4) PriVolt RD'!$C$21</f>
        <v>1321181417.5556169</v>
      </c>
    </row>
    <row r="14" spans="1:17" ht="15" customHeight="1" x14ac:dyDescent="0.3">
      <c r="A14" s="27">
        <f t="shared" si="0"/>
        <v>4</v>
      </c>
      <c r="B14" s="25"/>
      <c r="C14" s="25"/>
      <c r="D14" s="8"/>
      <c r="E14" s="8"/>
      <c r="F14" s="8"/>
      <c r="G14" s="8"/>
      <c r="H14" s="8"/>
      <c r="I14" s="8"/>
    </row>
    <row r="15" spans="1:17" ht="15" customHeight="1" x14ac:dyDescent="0.3">
      <c r="A15" s="27">
        <f t="shared" si="0"/>
        <v>5</v>
      </c>
      <c r="B15" s="25" t="s">
        <v>78</v>
      </c>
      <c r="C15" s="27" t="str">
        <f>"("&amp;A11&amp;") / ("&amp;A13&amp;")"</f>
        <v>(1) / (3)</v>
      </c>
      <c r="D15" s="41">
        <f>ROUND(D11/D13,6)</f>
        <v>2.7910999999999998E-2</v>
      </c>
      <c r="E15" s="41">
        <f>ROUND(E11/E13,6)</f>
        <v>2.6327E-2</v>
      </c>
      <c r="F15" s="41">
        <f t="shared" ref="F15:G15" si="1">ROUND(F11/F13,6)</f>
        <v>2.4472000000000001E-2</v>
      </c>
      <c r="G15" s="41">
        <f t="shared" si="1"/>
        <v>2.7692999999999999E-2</v>
      </c>
      <c r="H15" s="41">
        <f t="shared" ref="H15:I15" si="2">ROUND(H11/H13,6)</f>
        <v>2.5430999999999999E-2</v>
      </c>
      <c r="I15" s="41">
        <f t="shared" si="2"/>
        <v>2.3810000000000001E-2</v>
      </c>
    </row>
    <row r="16" spans="1:17" ht="13.9" x14ac:dyDescent="0.3">
      <c r="A16" s="21"/>
      <c r="B16" s="21"/>
      <c r="C16" s="21"/>
      <c r="D16" s="21"/>
      <c r="E16" s="21"/>
      <c r="F16" s="21"/>
      <c r="G16" s="21"/>
      <c r="H16" s="21"/>
      <c r="I16" s="21"/>
    </row>
  </sheetData>
  <mergeCells count="4">
    <mergeCell ref="A1:I1"/>
    <mergeCell ref="A3:I3"/>
    <mergeCell ref="A4:I4"/>
    <mergeCell ref="A2:I2"/>
  </mergeCells>
  <printOptions horizontalCentered="1"/>
  <pageMargins left="0.7" right="0.7" top="0.75" bottom="0.75" header="0.3" footer="0.3"/>
  <pageSetup scale="65" orientation="landscape" blackAndWhite="1" horizontalDpi="1200" verticalDpi="1200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zoomScaleNormal="100" workbookViewId="0">
      <selection activeCell="G30" sqref="G30"/>
    </sheetView>
  </sheetViews>
  <sheetFormatPr defaultColWidth="9.140625" defaultRowHeight="12.75" x14ac:dyDescent="0.2"/>
  <cols>
    <col min="1" max="1" width="5.28515625" style="5" customWidth="1"/>
    <col min="2" max="2" width="2.7109375" style="5" customWidth="1"/>
    <col min="3" max="3" width="36.42578125" style="5" customWidth="1"/>
    <col min="4" max="4" width="14.140625" style="37" bestFit="1" customWidth="1"/>
    <col min="5" max="8" width="15" style="37" bestFit="1" customWidth="1"/>
    <col min="9" max="16" width="15" style="5" bestFit="1" customWidth="1"/>
    <col min="17" max="17" width="16.140625" style="5" bestFit="1" customWidth="1"/>
    <col min="18" max="18" width="9.140625" style="5" customWidth="1"/>
    <col min="19" max="16384" width="9.140625" style="5"/>
  </cols>
  <sheetData>
    <row r="1" spans="1:18" x14ac:dyDescent="0.2">
      <c r="A1" s="83" t="s">
        <v>16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8" x14ac:dyDescent="0.2">
      <c r="A2" s="83" t="s">
        <v>98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8" x14ac:dyDescent="0.2">
      <c r="A3" s="83" t="s">
        <v>99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8" x14ac:dyDescent="0.2">
      <c r="A4" s="83" t="s">
        <v>89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18" x14ac:dyDescent="0.2">
      <c r="A5" s="25"/>
      <c r="B5" s="25"/>
      <c r="C5" s="25"/>
      <c r="D5" s="27"/>
      <c r="E5" s="27"/>
      <c r="F5" s="27"/>
      <c r="G5" s="27"/>
      <c r="H5" s="27"/>
      <c r="I5" s="25"/>
      <c r="J5" s="25"/>
      <c r="K5" s="25"/>
      <c r="L5" s="25"/>
      <c r="M5" s="25"/>
      <c r="N5" s="25"/>
      <c r="O5" s="25"/>
      <c r="P5" s="25"/>
      <c r="Q5" s="25"/>
    </row>
    <row r="6" spans="1:18" ht="38.25" x14ac:dyDescent="0.2">
      <c r="A6" s="26" t="s">
        <v>15</v>
      </c>
      <c r="B6" s="26"/>
      <c r="C6" s="16"/>
      <c r="D6" s="26" t="s">
        <v>14</v>
      </c>
      <c r="E6" s="1" t="s">
        <v>19</v>
      </c>
      <c r="F6" s="1" t="s">
        <v>20</v>
      </c>
      <c r="G6" s="1" t="s">
        <v>21</v>
      </c>
      <c r="H6" s="1" t="s">
        <v>22</v>
      </c>
      <c r="I6" s="1" t="s">
        <v>23</v>
      </c>
      <c r="J6" s="1" t="s">
        <v>24</v>
      </c>
      <c r="K6" s="1" t="s">
        <v>25</v>
      </c>
      <c r="L6" s="1" t="s">
        <v>26</v>
      </c>
      <c r="M6" s="1" t="s">
        <v>27</v>
      </c>
      <c r="N6" s="1" t="s">
        <v>28</v>
      </c>
      <c r="O6" s="1" t="s">
        <v>29</v>
      </c>
      <c r="P6" s="1" t="s">
        <v>30</v>
      </c>
      <c r="Q6" s="26" t="s">
        <v>31</v>
      </c>
    </row>
    <row r="7" spans="1:18" x14ac:dyDescent="0.2">
      <c r="A7" s="25"/>
      <c r="B7" s="25"/>
      <c r="C7" s="27" t="s">
        <v>13</v>
      </c>
      <c r="D7" s="27" t="s">
        <v>12</v>
      </c>
      <c r="E7" s="27" t="s">
        <v>11</v>
      </c>
      <c r="F7" s="27" t="s">
        <v>10</v>
      </c>
      <c r="G7" s="27" t="s">
        <v>9</v>
      </c>
      <c r="H7" s="27" t="s">
        <v>8</v>
      </c>
      <c r="I7" s="27" t="s">
        <v>7</v>
      </c>
      <c r="J7" s="27" t="s">
        <v>6</v>
      </c>
      <c r="K7" s="27" t="s">
        <v>5</v>
      </c>
      <c r="L7" s="27" t="s">
        <v>4</v>
      </c>
      <c r="M7" s="27" t="s">
        <v>3</v>
      </c>
      <c r="N7" s="27" t="s">
        <v>2</v>
      </c>
      <c r="O7" s="27" t="s">
        <v>1</v>
      </c>
      <c r="P7" s="27" t="s">
        <v>0</v>
      </c>
      <c r="Q7" s="27" t="s">
        <v>18</v>
      </c>
    </row>
    <row r="8" spans="1:18" x14ac:dyDescent="0.2">
      <c r="A8" s="27"/>
      <c r="B8" s="2" t="s">
        <v>34</v>
      </c>
      <c r="C8" s="17"/>
      <c r="D8" s="27"/>
      <c r="E8" s="27"/>
      <c r="F8" s="27"/>
      <c r="G8" s="27"/>
      <c r="H8" s="27"/>
      <c r="I8" s="27"/>
      <c r="J8" s="27"/>
      <c r="K8" s="25"/>
      <c r="L8" s="25"/>
      <c r="M8" s="25"/>
      <c r="N8" s="25"/>
      <c r="O8" s="25"/>
      <c r="P8" s="25"/>
      <c r="Q8" s="25"/>
    </row>
    <row r="9" spans="1:18" x14ac:dyDescent="0.2">
      <c r="A9" s="27">
        <v>1</v>
      </c>
      <c r="B9" s="23" t="s">
        <v>35</v>
      </c>
      <c r="D9" s="27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2"/>
    </row>
    <row r="10" spans="1:18" x14ac:dyDescent="0.2">
      <c r="A10" s="27">
        <f t="shared" ref="A10:A56" si="0">A9+1</f>
        <v>2</v>
      </c>
      <c r="B10" s="27"/>
      <c r="C10" s="25" t="s">
        <v>96</v>
      </c>
      <c r="D10" s="27" t="s">
        <v>97</v>
      </c>
      <c r="E10" s="32">
        <v>1217809396.3717051</v>
      </c>
      <c r="F10" s="32">
        <v>1029221052.455801</v>
      </c>
      <c r="G10" s="32">
        <v>1042285607.8058866</v>
      </c>
      <c r="H10" s="32">
        <v>848382820.3486625</v>
      </c>
      <c r="I10" s="32">
        <v>682087265.04118538</v>
      </c>
      <c r="J10" s="32">
        <v>662181951.97669625</v>
      </c>
      <c r="K10" s="32">
        <v>683028854.42198575</v>
      </c>
      <c r="L10" s="32">
        <v>689494898.41436493</v>
      </c>
      <c r="M10" s="32">
        <v>658439734.18934715</v>
      </c>
      <c r="N10" s="32">
        <v>840421026.72084284</v>
      </c>
      <c r="O10" s="32">
        <v>1034613281.7917739</v>
      </c>
      <c r="P10" s="32">
        <v>1269374170.1103554</v>
      </c>
      <c r="Q10" s="3">
        <f>SUM(E10:P10)</f>
        <v>10657340059.648607</v>
      </c>
      <c r="R10" s="71"/>
    </row>
    <row r="11" spans="1:18" x14ac:dyDescent="0.2">
      <c r="A11" s="27">
        <f t="shared" si="0"/>
        <v>3</v>
      </c>
      <c r="B11" s="27"/>
      <c r="C11" s="25" t="s">
        <v>33</v>
      </c>
      <c r="D11" s="39" t="s">
        <v>79</v>
      </c>
      <c r="E11" s="34">
        <f t="shared" ref="E11:P11" si="1">E10/$Q10</f>
        <v>0.11426954470399611</v>
      </c>
      <c r="F11" s="34">
        <f t="shared" si="1"/>
        <v>9.6573914944564174E-2</v>
      </c>
      <c r="G11" s="34">
        <f t="shared" si="1"/>
        <v>9.7799788875297722E-2</v>
      </c>
      <c r="H11" s="34">
        <f t="shared" si="1"/>
        <v>7.9605494016359205E-2</v>
      </c>
      <c r="I11" s="34">
        <f t="shared" si="1"/>
        <v>6.4001642175587584E-2</v>
      </c>
      <c r="J11" s="34">
        <f t="shared" si="1"/>
        <v>6.2133885966901357E-2</v>
      </c>
      <c r="K11" s="34">
        <f t="shared" si="1"/>
        <v>6.4089993431673084E-2</v>
      </c>
      <c r="L11" s="34">
        <f t="shared" si="1"/>
        <v>6.4696715555222592E-2</v>
      </c>
      <c r="M11" s="34">
        <f t="shared" si="1"/>
        <v>6.1782746023312796E-2</v>
      </c>
      <c r="N11" s="34">
        <f>N10/$Q10</f>
        <v>7.8858422647400547E-2</v>
      </c>
      <c r="O11" s="34">
        <f t="shared" si="1"/>
        <v>9.7079878844166967E-2</v>
      </c>
      <c r="P11" s="34">
        <f t="shared" si="1"/>
        <v>0.11910797281551783</v>
      </c>
      <c r="Q11" s="34">
        <f>SUM(E11:P11)</f>
        <v>0.99999999999999978</v>
      </c>
      <c r="R11" s="71"/>
    </row>
    <row r="12" spans="1:18" x14ac:dyDescent="0.2">
      <c r="A12" s="27">
        <f t="shared" si="0"/>
        <v>4</v>
      </c>
      <c r="B12" s="27"/>
      <c r="C12" s="25"/>
      <c r="D12" s="38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71"/>
    </row>
    <row r="13" spans="1:18" x14ac:dyDescent="0.2">
      <c r="A13" s="27">
        <f t="shared" si="0"/>
        <v>5</v>
      </c>
      <c r="B13" s="23" t="s">
        <v>36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71"/>
    </row>
    <row r="14" spans="1:18" x14ac:dyDescent="0.2">
      <c r="A14" s="27">
        <f t="shared" si="0"/>
        <v>6</v>
      </c>
      <c r="B14" s="27"/>
      <c r="C14" s="25" t="str">
        <f>C10</f>
        <v>Weather-Normalized kWh Sales</v>
      </c>
      <c r="D14" s="18" t="str">
        <f>D10</f>
        <v>Exhibit JAP-4</v>
      </c>
      <c r="E14" s="32">
        <v>268307038.57199278</v>
      </c>
      <c r="F14" s="32">
        <v>227207898.53795847</v>
      </c>
      <c r="G14" s="32">
        <v>244652400.50093108</v>
      </c>
      <c r="H14" s="32">
        <v>211402682.75275233</v>
      </c>
      <c r="I14" s="32">
        <v>207943010.22681922</v>
      </c>
      <c r="J14" s="32">
        <v>200088798.37976211</v>
      </c>
      <c r="K14" s="32">
        <v>224981849.41511604</v>
      </c>
      <c r="L14" s="32">
        <v>236629518.22228226</v>
      </c>
      <c r="M14" s="32">
        <v>211269345.82597348</v>
      </c>
      <c r="N14" s="32">
        <v>222924321.4157142</v>
      </c>
      <c r="O14" s="32">
        <v>241969138.58819419</v>
      </c>
      <c r="P14" s="32">
        <v>272598280.9598729</v>
      </c>
      <c r="Q14" s="3">
        <f>SUM(E14:P14)</f>
        <v>2769974283.3973689</v>
      </c>
      <c r="R14" s="71"/>
    </row>
    <row r="15" spans="1:18" x14ac:dyDescent="0.2">
      <c r="A15" s="27">
        <f t="shared" si="0"/>
        <v>7</v>
      </c>
      <c r="B15" s="27"/>
      <c r="C15" s="25" t="s">
        <v>33</v>
      </c>
      <c r="D15" s="18" t="s">
        <v>80</v>
      </c>
      <c r="E15" s="11">
        <f t="shared" ref="E15:P15" si="2">E14/$Q14</f>
        <v>9.6862646046993128E-2</v>
      </c>
      <c r="F15" s="11">
        <f t="shared" si="2"/>
        <v>8.2025273627915549E-2</v>
      </c>
      <c r="G15" s="11">
        <f t="shared" si="2"/>
        <v>8.8322986233960746E-2</v>
      </c>
      <c r="H15" s="11">
        <f t="shared" si="2"/>
        <v>7.6319366580352252E-2</v>
      </c>
      <c r="I15" s="11">
        <f t="shared" si="2"/>
        <v>7.5070375733516728E-2</v>
      </c>
      <c r="J15" s="11">
        <f t="shared" si="2"/>
        <v>7.2234893868528452E-2</v>
      </c>
      <c r="K15" s="11">
        <f t="shared" si="2"/>
        <v>8.1221638324806458E-2</v>
      </c>
      <c r="L15" s="11">
        <f t="shared" si="2"/>
        <v>8.5426611951088777E-2</v>
      </c>
      <c r="M15" s="11">
        <f t="shared" si="2"/>
        <v>7.627123005880472E-2</v>
      </c>
      <c r="N15" s="11">
        <f t="shared" si="2"/>
        <v>8.0478841537221027E-2</v>
      </c>
      <c r="O15" s="11">
        <f t="shared" si="2"/>
        <v>8.735429062952145E-2</v>
      </c>
      <c r="P15" s="11">
        <f t="shared" si="2"/>
        <v>9.8411845407290768E-2</v>
      </c>
      <c r="Q15" s="11">
        <f>SUM(E15:P15)</f>
        <v>1.0000000000000002</v>
      </c>
      <c r="R15" s="71"/>
    </row>
    <row r="16" spans="1:18" x14ac:dyDescent="0.2">
      <c r="A16" s="27">
        <f t="shared" si="0"/>
        <v>8</v>
      </c>
      <c r="B16" s="27"/>
      <c r="C16" s="25"/>
      <c r="D16" s="18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8" x14ac:dyDescent="0.2">
      <c r="A17" s="27">
        <f t="shared" si="0"/>
        <v>9</v>
      </c>
      <c r="B17" s="23" t="s">
        <v>71</v>
      </c>
      <c r="D17" s="27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2"/>
    </row>
    <row r="18" spans="1:18" x14ac:dyDescent="0.2">
      <c r="A18" s="27">
        <f t="shared" si="0"/>
        <v>10</v>
      </c>
      <c r="B18" s="27"/>
      <c r="C18" s="25" t="str">
        <f>C10</f>
        <v>Weather-Normalized kWh Sales</v>
      </c>
      <c r="D18" s="18" t="str">
        <f>D10</f>
        <v>Exhibit JAP-4</v>
      </c>
      <c r="E18" s="32">
        <v>283862215.19315606</v>
      </c>
      <c r="F18" s="32">
        <v>262024120.92486566</v>
      </c>
      <c r="G18" s="32">
        <v>277745663.5656966</v>
      </c>
      <c r="H18" s="32">
        <v>250222352.4840396</v>
      </c>
      <c r="I18" s="32">
        <v>257053131.41416478</v>
      </c>
      <c r="J18" s="32">
        <v>239676309.07878903</v>
      </c>
      <c r="K18" s="32">
        <v>250744317.60794047</v>
      </c>
      <c r="L18" s="32">
        <v>265696179.81656981</v>
      </c>
      <c r="M18" s="32">
        <v>238697893.00688696</v>
      </c>
      <c r="N18" s="32">
        <v>246709067.32583916</v>
      </c>
      <c r="O18" s="32">
        <v>257220758.2833263</v>
      </c>
      <c r="P18" s="32">
        <v>278091552.8520931</v>
      </c>
      <c r="Q18" s="3">
        <f>SUM(E18:P18)</f>
        <v>3107743561.5533671</v>
      </c>
      <c r="R18" s="72"/>
    </row>
    <row r="19" spans="1:18" x14ac:dyDescent="0.2">
      <c r="A19" s="27">
        <f t="shared" si="0"/>
        <v>11</v>
      </c>
      <c r="B19" s="27"/>
      <c r="C19" s="25" t="s">
        <v>33</v>
      </c>
      <c r="D19" s="39" t="s">
        <v>81</v>
      </c>
      <c r="E19" s="34">
        <f t="shared" ref="E19:P19" si="3">E18/$Q18</f>
        <v>9.1340295481545791E-2</v>
      </c>
      <c r="F19" s="34">
        <f t="shared" si="3"/>
        <v>8.431330183301744E-2</v>
      </c>
      <c r="G19" s="34">
        <f t="shared" si="3"/>
        <v>8.9372130635794439E-2</v>
      </c>
      <c r="H19" s="34">
        <f t="shared" si="3"/>
        <v>8.0515765708470827E-2</v>
      </c>
      <c r="I19" s="34">
        <f t="shared" si="3"/>
        <v>8.2713752381061961E-2</v>
      </c>
      <c r="J19" s="34">
        <f t="shared" si="3"/>
        <v>7.7122292857068869E-2</v>
      </c>
      <c r="K19" s="34">
        <f t="shared" si="3"/>
        <v>8.0683722012960757E-2</v>
      </c>
      <c r="L19" s="34">
        <f t="shared" si="3"/>
        <v>8.5494885454372838E-2</v>
      </c>
      <c r="M19" s="34">
        <f t="shared" si="3"/>
        <v>7.6807461194634982E-2</v>
      </c>
      <c r="N19" s="34">
        <f t="shared" si="3"/>
        <v>7.9385271802324867E-2</v>
      </c>
      <c r="O19" s="34">
        <f t="shared" si="3"/>
        <v>8.2767690830564442E-2</v>
      </c>
      <c r="P19" s="34">
        <f t="shared" si="3"/>
        <v>8.9483429808182913E-2</v>
      </c>
      <c r="Q19" s="34">
        <f>SUM(E19:P19)</f>
        <v>1.0000000000000002</v>
      </c>
    </row>
    <row r="20" spans="1:18" x14ac:dyDescent="0.2">
      <c r="A20" s="27">
        <f t="shared" si="0"/>
        <v>12</v>
      </c>
      <c r="B20" s="27"/>
      <c r="C20" s="25"/>
      <c r="D20" s="38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1:18" x14ac:dyDescent="0.2">
      <c r="A21" s="27">
        <f t="shared" si="0"/>
        <v>13</v>
      </c>
      <c r="B21" s="23" t="s">
        <v>94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  <row r="22" spans="1:18" x14ac:dyDescent="0.2">
      <c r="A22" s="27">
        <f t="shared" si="0"/>
        <v>14</v>
      </c>
      <c r="B22" s="27"/>
      <c r="C22" s="25" t="str">
        <f>C10</f>
        <v>Weather-Normalized kWh Sales</v>
      </c>
      <c r="D22" s="18" t="str">
        <f>D10</f>
        <v>Exhibit JAP-4</v>
      </c>
      <c r="E22" s="32">
        <v>43421693.337666631</v>
      </c>
      <c r="F22" s="32">
        <v>39770860.813243046</v>
      </c>
      <c r="G22" s="32">
        <v>40691019.266715772</v>
      </c>
      <c r="H22" s="32">
        <v>44812754.65020173</v>
      </c>
      <c r="I22" s="32">
        <v>41305701.634680897</v>
      </c>
      <c r="J22" s="32">
        <v>38069361.050450101</v>
      </c>
      <c r="K22" s="32">
        <v>50913265.541981056</v>
      </c>
      <c r="L22" s="32">
        <v>50212645.794358425</v>
      </c>
      <c r="M22" s="32">
        <v>48165570.860954307</v>
      </c>
      <c r="N22" s="32">
        <v>46776939.313044958</v>
      </c>
      <c r="O22" s="32">
        <v>43352576.854941517</v>
      </c>
      <c r="P22" s="32">
        <v>47275047.485829301</v>
      </c>
      <c r="Q22" s="3">
        <f>SUM(E22:P22)</f>
        <v>534767436.60406774</v>
      </c>
    </row>
    <row r="23" spans="1:18" x14ac:dyDescent="0.2">
      <c r="A23" s="27">
        <f t="shared" si="0"/>
        <v>15</v>
      </c>
      <c r="B23" s="27"/>
      <c r="C23" s="25" t="s">
        <v>33</v>
      </c>
      <c r="D23" s="18" t="s">
        <v>82</v>
      </c>
      <c r="E23" s="11">
        <f t="shared" ref="E23:P23" si="4">E22/$Q22</f>
        <v>8.119733993791263E-2</v>
      </c>
      <c r="F23" s="11">
        <f t="shared" si="4"/>
        <v>7.4370386248272413E-2</v>
      </c>
      <c r="G23" s="11">
        <f t="shared" si="4"/>
        <v>7.6091056563047002E-2</v>
      </c>
      <c r="H23" s="11">
        <f t="shared" si="4"/>
        <v>8.3798585296771338E-2</v>
      </c>
      <c r="I23" s="11">
        <f t="shared" si="4"/>
        <v>7.7240495227204539E-2</v>
      </c>
      <c r="J23" s="11">
        <f t="shared" si="4"/>
        <v>7.1188629756893704E-2</v>
      </c>
      <c r="K23" s="11">
        <f t="shared" si="4"/>
        <v>9.520636833329911E-2</v>
      </c>
      <c r="L23" s="11">
        <f t="shared" si="4"/>
        <v>9.3896229196795633E-2</v>
      </c>
      <c r="M23" s="11">
        <f t="shared" si="4"/>
        <v>9.0068256898400562E-2</v>
      </c>
      <c r="N23" s="11">
        <f t="shared" si="4"/>
        <v>8.7471555130754469E-2</v>
      </c>
      <c r="O23" s="11">
        <f t="shared" si="4"/>
        <v>8.1068094067662896E-2</v>
      </c>
      <c r="P23" s="11">
        <f t="shared" si="4"/>
        <v>8.8403003342985717E-2</v>
      </c>
      <c r="Q23" s="11">
        <f>SUM(E23:P23)</f>
        <v>1</v>
      </c>
    </row>
    <row r="24" spans="1:18" x14ac:dyDescent="0.2">
      <c r="A24" s="27">
        <f t="shared" si="0"/>
        <v>16</v>
      </c>
      <c r="B24" s="27"/>
      <c r="C24" s="25"/>
      <c r="D24" s="18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8" x14ac:dyDescent="0.2">
      <c r="A25" s="27">
        <f t="shared" si="0"/>
        <v>17</v>
      </c>
      <c r="B25" s="23" t="s">
        <v>37</v>
      </c>
      <c r="C25" s="25"/>
      <c r="D25" s="27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2"/>
    </row>
    <row r="26" spans="1:18" x14ac:dyDescent="0.2">
      <c r="A26" s="27">
        <f t="shared" si="0"/>
        <v>18</v>
      </c>
      <c r="B26" s="27"/>
      <c r="C26" s="66" t="str">
        <f>C10</f>
        <v>Weather-Normalized kWh Sales</v>
      </c>
      <c r="D26" s="18" t="str">
        <f>D10</f>
        <v>Exhibit JAP-4</v>
      </c>
      <c r="E26" s="32">
        <v>139346518.61467844</v>
      </c>
      <c r="F26" s="32">
        <v>169196589.8632482</v>
      </c>
      <c r="G26" s="32">
        <v>150010041.24672765</v>
      </c>
      <c r="H26" s="32">
        <v>147880845.09164891</v>
      </c>
      <c r="I26" s="32">
        <v>157388825.39053777</v>
      </c>
      <c r="J26" s="32">
        <v>158782240.87865049</v>
      </c>
      <c r="K26" s="32">
        <v>161963003.24104062</v>
      </c>
      <c r="L26" s="32">
        <v>172512622.08313176</v>
      </c>
      <c r="M26" s="32">
        <v>151286265.25392488</v>
      </c>
      <c r="N26" s="32">
        <v>155619020.68197143</v>
      </c>
      <c r="O26" s="32">
        <v>149475216.60872561</v>
      </c>
      <c r="P26" s="32">
        <v>159044673.9783285</v>
      </c>
      <c r="Q26" s="3">
        <f>SUM(E26:P26)</f>
        <v>1872505862.9326141</v>
      </c>
    </row>
    <row r="27" spans="1:18" x14ac:dyDescent="0.2">
      <c r="A27" s="27">
        <f t="shared" si="0"/>
        <v>19</v>
      </c>
      <c r="B27" s="27"/>
      <c r="C27" s="25" t="s">
        <v>33</v>
      </c>
      <c r="D27" s="39" t="s">
        <v>83</v>
      </c>
      <c r="E27" s="34">
        <f t="shared" ref="E27:P27" si="5">E26/$Q26</f>
        <v>7.4417133410969255E-2</v>
      </c>
      <c r="F27" s="34">
        <f t="shared" si="5"/>
        <v>9.0358376554432754E-2</v>
      </c>
      <c r="G27" s="34">
        <f t="shared" si="5"/>
        <v>8.0111920724130758E-2</v>
      </c>
      <c r="H27" s="34">
        <f t="shared" si="5"/>
        <v>7.8974836885181324E-2</v>
      </c>
      <c r="I27" s="34">
        <f t="shared" si="5"/>
        <v>8.4052514070126427E-2</v>
      </c>
      <c r="J27" s="34">
        <f t="shared" si="5"/>
        <v>8.4796658863313043E-2</v>
      </c>
      <c r="K27" s="34">
        <f t="shared" si="5"/>
        <v>8.649532503325956E-2</v>
      </c>
      <c r="L27" s="34">
        <f t="shared" si="5"/>
        <v>9.2129282742512822E-2</v>
      </c>
      <c r="M27" s="34">
        <f t="shared" si="5"/>
        <v>8.0793480142694329E-2</v>
      </c>
      <c r="N27" s="34">
        <f t="shared" si="5"/>
        <v>8.3107360976830066E-2</v>
      </c>
      <c r="O27" s="34">
        <f t="shared" si="5"/>
        <v>7.9826300983979762E-2</v>
      </c>
      <c r="P27" s="34">
        <f t="shared" si="5"/>
        <v>8.4936809612569983E-2</v>
      </c>
      <c r="Q27" s="34">
        <f>SUM(E27:P27)</f>
        <v>1</v>
      </c>
    </row>
    <row r="28" spans="1:18" x14ac:dyDescent="0.2">
      <c r="A28" s="27">
        <f t="shared" si="0"/>
        <v>20</v>
      </c>
      <c r="B28" s="27"/>
      <c r="C28" s="25"/>
      <c r="D28" s="38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</row>
    <row r="29" spans="1:18" x14ac:dyDescent="0.2">
      <c r="A29" s="27">
        <f t="shared" si="0"/>
        <v>21</v>
      </c>
      <c r="B29" s="23" t="s">
        <v>38</v>
      </c>
      <c r="C29" s="25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8" x14ac:dyDescent="0.2">
      <c r="A30" s="27">
        <f t="shared" si="0"/>
        <v>22</v>
      </c>
      <c r="B30" s="27"/>
      <c r="C30" s="66" t="str">
        <f>C10</f>
        <v>Weather-Normalized kWh Sales</v>
      </c>
      <c r="D30" s="18" t="str">
        <f>D10</f>
        <v>Exhibit JAP-4</v>
      </c>
      <c r="E30" s="32">
        <v>116357804.31682949</v>
      </c>
      <c r="F30" s="32">
        <v>106799823.63999447</v>
      </c>
      <c r="G30" s="32">
        <v>108370141.19940454</v>
      </c>
      <c r="H30" s="32">
        <v>108232520.85807905</v>
      </c>
      <c r="I30" s="32">
        <v>107369808.52671531</v>
      </c>
      <c r="J30" s="32">
        <v>110261534.35019031</v>
      </c>
      <c r="K30" s="32">
        <v>108136883.26298967</v>
      </c>
      <c r="L30" s="32">
        <v>122980590.99953152</v>
      </c>
      <c r="M30" s="32">
        <v>103000251.73436414</v>
      </c>
      <c r="N30" s="32">
        <v>111145932.18776457</v>
      </c>
      <c r="O30" s="32">
        <v>107430707.51726645</v>
      </c>
      <c r="P30" s="32">
        <v>111095418.96248728</v>
      </c>
      <c r="Q30" s="3">
        <f>SUM(E30:P30)</f>
        <v>1321181417.5556166</v>
      </c>
    </row>
    <row r="31" spans="1:18" x14ac:dyDescent="0.2">
      <c r="A31" s="27">
        <f t="shared" si="0"/>
        <v>23</v>
      </c>
      <c r="B31" s="27"/>
      <c r="C31" s="25" t="s">
        <v>33</v>
      </c>
      <c r="D31" s="18" t="s">
        <v>84</v>
      </c>
      <c r="E31" s="11">
        <f t="shared" ref="E31:P31" si="6">E30/$Q30</f>
        <v>8.8071027014676645E-2</v>
      </c>
      <c r="F31" s="11">
        <f t="shared" si="6"/>
        <v>8.0836607464242219E-2</v>
      </c>
      <c r="G31" s="11">
        <f t="shared" si="6"/>
        <v>8.2025178192337525E-2</v>
      </c>
      <c r="H31" s="11">
        <f t="shared" si="6"/>
        <v>8.192101358670742E-2</v>
      </c>
      <c r="I31" s="11">
        <f t="shared" si="6"/>
        <v>8.1268028069427081E-2</v>
      </c>
      <c r="J31" s="11">
        <f t="shared" si="6"/>
        <v>8.3456770497264979E-2</v>
      </c>
      <c r="K31" s="11">
        <f t="shared" si="6"/>
        <v>8.1848625651319784E-2</v>
      </c>
      <c r="L31" s="11">
        <f t="shared" si="6"/>
        <v>9.3083803151776098E-2</v>
      </c>
      <c r="M31" s="11">
        <f t="shared" si="6"/>
        <v>7.79607178588161E-2</v>
      </c>
      <c r="N31" s="11">
        <f t="shared" si="6"/>
        <v>8.4126169737840525E-2</v>
      </c>
      <c r="O31" s="11">
        <f t="shared" si="6"/>
        <v>8.1314122413278678E-2</v>
      </c>
      <c r="P31" s="11">
        <f t="shared" si="6"/>
        <v>8.4087936362313084E-2</v>
      </c>
      <c r="Q31" s="11">
        <f>SUM(E31:P31)</f>
        <v>1</v>
      </c>
    </row>
    <row r="32" spans="1:18" x14ac:dyDescent="0.2">
      <c r="A32" s="27">
        <f t="shared" si="0"/>
        <v>24</v>
      </c>
      <c r="B32" s="27"/>
      <c r="C32" s="25"/>
      <c r="D32" s="18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x14ac:dyDescent="0.2">
      <c r="A33" s="27">
        <f t="shared" si="0"/>
        <v>25</v>
      </c>
      <c r="B33" s="2" t="s">
        <v>90</v>
      </c>
      <c r="D33" s="27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1:17" x14ac:dyDescent="0.2">
      <c r="A34" s="27">
        <f t="shared" si="0"/>
        <v>26</v>
      </c>
      <c r="B34" s="23" t="str">
        <f>B9</f>
        <v>Schedule 7</v>
      </c>
      <c r="D34" s="27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17" x14ac:dyDescent="0.2">
      <c r="A35" s="27">
        <f t="shared" si="0"/>
        <v>27</v>
      </c>
      <c r="B35" s="27"/>
      <c r="C35" s="25" t="s">
        <v>85</v>
      </c>
      <c r="D35" s="27" t="s">
        <v>95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42">
        <f>'JAP-10 Page 1'!D13</f>
        <v>297457037.89283293</v>
      </c>
    </row>
    <row r="36" spans="1:17" x14ac:dyDescent="0.2">
      <c r="A36" s="27">
        <f t="shared" si="0"/>
        <v>28</v>
      </c>
      <c r="B36" s="27"/>
      <c r="C36" s="25" t="s">
        <v>91</v>
      </c>
      <c r="D36" s="27" t="str">
        <f>"("&amp;A$11&amp;") x ("&amp;A35&amp;")"</f>
        <v>(3) x (27)</v>
      </c>
      <c r="E36" s="29">
        <f>$Q35*E$11</f>
        <v>33990280.289013341</v>
      </c>
      <c r="F36" s="29">
        <f t="shared" ref="F36:P36" si="7">$Q35*F$11</f>
        <v>28726590.677124452</v>
      </c>
      <c r="G36" s="29">
        <f t="shared" si="7"/>
        <v>29091235.505390495</v>
      </c>
      <c r="H36" s="29">
        <f t="shared" si="7"/>
        <v>23679214.450101845</v>
      </c>
      <c r="I36" s="29">
        <f t="shared" si="7"/>
        <v>19037738.901827291</v>
      </c>
      <c r="J36" s="29">
        <f t="shared" si="7"/>
        <v>18482161.672485538</v>
      </c>
      <c r="K36" s="29">
        <f t="shared" si="7"/>
        <v>19064019.604756594</v>
      </c>
      <c r="L36" s="29">
        <f t="shared" si="7"/>
        <v>19244493.370451681</v>
      </c>
      <c r="M36" s="29">
        <f t="shared" si="7"/>
        <v>18377712.624979828</v>
      </c>
      <c r="N36" s="29">
        <f t="shared" si="7"/>
        <v>23456992.81359686</v>
      </c>
      <c r="O36" s="29">
        <f t="shared" si="7"/>
        <v>28877093.199981004</v>
      </c>
      <c r="P36" s="29">
        <f t="shared" si="7"/>
        <v>35429504.783124</v>
      </c>
      <c r="Q36" s="28">
        <f>SUM(E36:P36)</f>
        <v>297457037.89283293</v>
      </c>
    </row>
    <row r="37" spans="1:17" x14ac:dyDescent="0.2">
      <c r="A37" s="27">
        <f t="shared" si="0"/>
        <v>29</v>
      </c>
      <c r="B37" s="27"/>
      <c r="C37" s="25"/>
      <c r="D37" s="4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8"/>
    </row>
    <row r="38" spans="1:17" x14ac:dyDescent="0.2">
      <c r="A38" s="27">
        <f t="shared" si="0"/>
        <v>30</v>
      </c>
      <c r="B38" s="23" t="str">
        <f>B13</f>
        <v>Schedules 8 &amp; 24</v>
      </c>
      <c r="D38" s="27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8"/>
    </row>
    <row r="39" spans="1:17" x14ac:dyDescent="0.2">
      <c r="A39" s="27">
        <f t="shared" si="0"/>
        <v>31</v>
      </c>
      <c r="B39" s="27"/>
      <c r="C39" s="66" t="s">
        <v>85</v>
      </c>
      <c r="D39" s="27" t="str">
        <f>$D$35</f>
        <v>JAP-10 Page 1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42">
        <f>'JAP-10 Page 1'!E13</f>
        <v>72924622.043929055</v>
      </c>
    </row>
    <row r="40" spans="1:17" x14ac:dyDescent="0.2">
      <c r="A40" s="27">
        <f t="shared" si="0"/>
        <v>32</v>
      </c>
      <c r="B40" s="27"/>
      <c r="C40" s="66" t="s">
        <v>91</v>
      </c>
      <c r="D40" s="27" t="str">
        <f>"("&amp;A$15&amp;") x ("&amp;A39&amp;")"</f>
        <v>(7) x (31)</v>
      </c>
      <c r="E40" s="29">
        <f>$Q39*E$15</f>
        <v>7063671.8531518523</v>
      </c>
      <c r="F40" s="29">
        <f t="shared" ref="F40:P40" si="8">$Q39*F$15</f>
        <v>5981662.0773656024</v>
      </c>
      <c r="G40" s="29">
        <f t="shared" si="8"/>
        <v>6440920.3889027359</v>
      </c>
      <c r="H40" s="29">
        <f t="shared" si="8"/>
        <v>5565560.9625042584</v>
      </c>
      <c r="I40" s="29">
        <f t="shared" si="8"/>
        <v>5474478.7770624505</v>
      </c>
      <c r="J40" s="29">
        <f t="shared" si="8"/>
        <v>5267702.3337457655</v>
      </c>
      <c r="K40" s="29">
        <f t="shared" si="8"/>
        <v>5923057.2766252141</v>
      </c>
      <c r="L40" s="29">
        <f t="shared" si="8"/>
        <v>6229703.3890265422</v>
      </c>
      <c r="M40" s="29">
        <f t="shared" si="8"/>
        <v>5562050.6248638947</v>
      </c>
      <c r="N40" s="29">
        <f>$Q39*N$15</f>
        <v>5868889.1016351022</v>
      </c>
      <c r="O40" s="29">
        <f t="shared" si="8"/>
        <v>6370278.628073385</v>
      </c>
      <c r="P40" s="29">
        <f t="shared" si="8"/>
        <v>7176646.630972255</v>
      </c>
      <c r="Q40" s="28">
        <f>SUM(E40:P40)</f>
        <v>72924622.04392907</v>
      </c>
    </row>
    <row r="41" spans="1:17" x14ac:dyDescent="0.2">
      <c r="A41" s="27">
        <f t="shared" si="0"/>
        <v>33</v>
      </c>
      <c r="B41" s="27"/>
      <c r="C41" s="25"/>
      <c r="D41" s="4"/>
      <c r="E41" s="28"/>
      <c r="F41" s="28"/>
      <c r="G41" s="28"/>
      <c r="H41" s="28"/>
      <c r="I41" s="29"/>
      <c r="J41" s="29"/>
      <c r="K41" s="29"/>
      <c r="L41" s="29"/>
      <c r="M41" s="29"/>
      <c r="N41" s="29"/>
      <c r="O41" s="29"/>
      <c r="P41" s="29"/>
      <c r="Q41" s="28"/>
    </row>
    <row r="42" spans="1:17" x14ac:dyDescent="0.2">
      <c r="A42" s="27">
        <f t="shared" si="0"/>
        <v>34</v>
      </c>
      <c r="B42" s="23" t="str">
        <f>B17</f>
        <v>Schedules 7A, 11, 25, 29, 35 &amp; 43</v>
      </c>
      <c r="D42" s="27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8"/>
    </row>
    <row r="43" spans="1:17" x14ac:dyDescent="0.2">
      <c r="A43" s="27">
        <f t="shared" si="0"/>
        <v>35</v>
      </c>
      <c r="B43" s="27"/>
      <c r="C43" s="66" t="s">
        <v>85</v>
      </c>
      <c r="D43" s="27" t="str">
        <f>$D$35</f>
        <v>JAP-10 Page 1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42">
        <f>'JAP-10 Page 1'!F13</f>
        <v>76054218.085537449</v>
      </c>
    </row>
    <row r="44" spans="1:17" x14ac:dyDescent="0.2">
      <c r="A44" s="27">
        <f t="shared" si="0"/>
        <v>36</v>
      </c>
      <c r="B44" s="27"/>
      <c r="C44" s="66" t="s">
        <v>91</v>
      </c>
      <c r="D44" s="27" t="str">
        <f>"("&amp;A$19&amp;") x ("&amp;A43&amp;")"</f>
        <v>(11) x (35)</v>
      </c>
      <c r="E44" s="29">
        <f t="shared" ref="E44:P44" si="9">$Q43*E$19</f>
        <v>6946814.752550914</v>
      </c>
      <c r="F44" s="29">
        <f t="shared" si="9"/>
        <v>6412382.2451200522</v>
      </c>
      <c r="G44" s="29">
        <f t="shared" si="9"/>
        <v>6797127.5141438525</v>
      </c>
      <c r="H44" s="29">
        <f t="shared" si="9"/>
        <v>6123563.6045160778</v>
      </c>
      <c r="I44" s="29">
        <f t="shared" si="9"/>
        <v>6290729.7622624291</v>
      </c>
      <c r="J44" s="29">
        <f t="shared" si="9"/>
        <v>5865475.6802082025</v>
      </c>
      <c r="K44" s="29">
        <f t="shared" si="9"/>
        <v>6136337.3899265956</v>
      </c>
      <c r="L44" s="29">
        <f t="shared" si="9"/>
        <v>6502246.6635449156</v>
      </c>
      <c r="M44" s="29">
        <f t="shared" si="9"/>
        <v>5841531.4042932233</v>
      </c>
      <c r="N44" s="29">
        <f t="shared" si="9"/>
        <v>6037584.7744336817</v>
      </c>
      <c r="O44" s="29">
        <f t="shared" si="9"/>
        <v>6294832.0088640861</v>
      </c>
      <c r="P44" s="29">
        <f t="shared" si="9"/>
        <v>6805592.2856734255</v>
      </c>
      <c r="Q44" s="28">
        <f>SUM(E44:P44)</f>
        <v>76054218.085537463</v>
      </c>
    </row>
    <row r="45" spans="1:17" x14ac:dyDescent="0.2">
      <c r="A45" s="27">
        <f t="shared" si="0"/>
        <v>37</v>
      </c>
      <c r="E45" s="75"/>
      <c r="F45" s="75"/>
      <c r="G45" s="75"/>
      <c r="H45" s="75"/>
      <c r="I45" s="76"/>
      <c r="J45" s="76"/>
      <c r="K45" s="76"/>
      <c r="L45" s="76"/>
      <c r="M45" s="76"/>
      <c r="N45" s="76"/>
      <c r="O45" s="76"/>
      <c r="P45" s="76"/>
      <c r="Q45" s="76"/>
    </row>
    <row r="46" spans="1:17" x14ac:dyDescent="0.2">
      <c r="A46" s="27">
        <f t="shared" si="0"/>
        <v>38</v>
      </c>
      <c r="B46" s="23" t="str">
        <f>B21</f>
        <v>Schedule 40</v>
      </c>
      <c r="D46" s="27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8"/>
    </row>
    <row r="47" spans="1:17" x14ac:dyDescent="0.2">
      <c r="A47" s="27">
        <f t="shared" si="0"/>
        <v>39</v>
      </c>
      <c r="B47" s="27"/>
      <c r="C47" s="66" t="s">
        <v>85</v>
      </c>
      <c r="D47" s="27" t="str">
        <f>$D$35</f>
        <v>JAP-10 Page 1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42">
        <f>'JAP-10 Page 1'!G13</f>
        <v>14809570.029492721</v>
      </c>
    </row>
    <row r="48" spans="1:17" x14ac:dyDescent="0.2">
      <c r="A48" s="27">
        <f t="shared" si="0"/>
        <v>40</v>
      </c>
      <c r="B48" s="27"/>
      <c r="C48" s="66" t="s">
        <v>91</v>
      </c>
      <c r="D48" s="27" t="str">
        <f>"("&amp;A$23&amp;") x ("&amp;A47&amp;")"</f>
        <v>(15) x (39)</v>
      </c>
      <c r="E48" s="29">
        <f>$Q47*E$23</f>
        <v>1202497.6920190433</v>
      </c>
      <c r="F48" s="29">
        <f t="shared" ref="F48:P48" si="10">$Q47*F$23</f>
        <v>1101393.4432642127</v>
      </c>
      <c r="G48" s="29">
        <f t="shared" si="10"/>
        <v>1126875.8307885362</v>
      </c>
      <c r="H48" s="29">
        <f t="shared" si="10"/>
        <v>1241021.0173249543</v>
      </c>
      <c r="I48" s="29">
        <f t="shared" si="10"/>
        <v>1143898.523179984</v>
      </c>
      <c r="J48" s="29">
        <f t="shared" si="10"/>
        <v>1054272.9976883468</v>
      </c>
      <c r="K48" s="29">
        <f t="shared" si="10"/>
        <v>1409965.3790856714</v>
      </c>
      <c r="L48" s="29">
        <f t="shared" si="10"/>
        <v>1390562.781795244</v>
      </c>
      <c r="M48" s="29">
        <f t="shared" si="10"/>
        <v>1333872.157971204</v>
      </c>
      <c r="N48" s="29">
        <f t="shared" si="10"/>
        <v>1295416.1212975415</v>
      </c>
      <c r="O48" s="29">
        <f t="shared" si="10"/>
        <v>1200583.6162525571</v>
      </c>
      <c r="P48" s="29">
        <f t="shared" si="10"/>
        <v>1309210.4688254262</v>
      </c>
      <c r="Q48" s="28">
        <f>SUM(E48:P48)</f>
        <v>14809570.029492719</v>
      </c>
    </row>
    <row r="49" spans="1:17" x14ac:dyDescent="0.2">
      <c r="A49" s="27">
        <f t="shared" si="0"/>
        <v>41</v>
      </c>
      <c r="E49" s="75"/>
      <c r="F49" s="75"/>
      <c r="G49" s="75"/>
      <c r="H49" s="75"/>
      <c r="I49" s="76"/>
      <c r="J49" s="76"/>
      <c r="K49" s="76"/>
      <c r="L49" s="76"/>
      <c r="M49" s="76"/>
      <c r="N49" s="76"/>
      <c r="O49" s="76"/>
      <c r="P49" s="76"/>
      <c r="Q49" s="76"/>
    </row>
    <row r="50" spans="1:17" x14ac:dyDescent="0.2">
      <c r="A50" s="27">
        <f t="shared" si="0"/>
        <v>42</v>
      </c>
      <c r="B50" s="23" t="str">
        <f>B25</f>
        <v>Schedules 12 &amp; 26</v>
      </c>
      <c r="D50" s="27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8"/>
    </row>
    <row r="51" spans="1:17" x14ac:dyDescent="0.2">
      <c r="A51" s="27">
        <f t="shared" si="0"/>
        <v>43</v>
      </c>
      <c r="B51" s="27"/>
      <c r="C51" s="66" t="s">
        <v>85</v>
      </c>
      <c r="D51" s="27" t="str">
        <f>$D$35</f>
        <v>JAP-10 Page 1</v>
      </c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42">
        <f>'JAP-10 Page 1'!H13</f>
        <v>47620085.712548643</v>
      </c>
    </row>
    <row r="52" spans="1:17" x14ac:dyDescent="0.2">
      <c r="A52" s="27">
        <f t="shared" si="0"/>
        <v>44</v>
      </c>
      <c r="B52" s="27"/>
      <c r="C52" s="66" t="s">
        <v>91</v>
      </c>
      <c r="D52" s="27" t="str">
        <f>"("&amp;A$27&amp;") x ("&amp;A51&amp;")"</f>
        <v>(19) x (43)</v>
      </c>
      <c r="E52" s="29">
        <f t="shared" ref="E52:P52" si="11">$Q51*E$27</f>
        <v>3543750.2715125233</v>
      </c>
      <c r="F52" s="29">
        <f t="shared" si="11"/>
        <v>4302873.6363688335</v>
      </c>
      <c r="G52" s="29">
        <f t="shared" si="11"/>
        <v>3814936.5314800087</v>
      </c>
      <c r="H52" s="29">
        <f t="shared" si="11"/>
        <v>3760788.5016068825</v>
      </c>
      <c r="I52" s="29">
        <f t="shared" si="11"/>
        <v>4002587.9243746214</v>
      </c>
      <c r="J52" s="29">
        <f t="shared" si="11"/>
        <v>4038024.1632087147</v>
      </c>
      <c r="K52" s="29">
        <f t="shared" si="11"/>
        <v>4118914.7918185745</v>
      </c>
      <c r="L52" s="29">
        <f t="shared" si="11"/>
        <v>4387204.3408340896</v>
      </c>
      <c r="M52" s="29">
        <f t="shared" si="11"/>
        <v>3847392.4494102006</v>
      </c>
      <c r="N52" s="29">
        <f t="shared" si="11"/>
        <v>3957579.6530603683</v>
      </c>
      <c r="O52" s="29">
        <f t="shared" si="11"/>
        <v>3801335.2949728225</v>
      </c>
      <c r="P52" s="29">
        <f t="shared" si="11"/>
        <v>4044698.153901008</v>
      </c>
      <c r="Q52" s="28">
        <f>SUM(E52:P52)</f>
        <v>47620085.712548651</v>
      </c>
    </row>
    <row r="53" spans="1:17" x14ac:dyDescent="0.2">
      <c r="A53" s="27">
        <f t="shared" si="0"/>
        <v>45</v>
      </c>
      <c r="E53" s="75"/>
      <c r="F53" s="75"/>
      <c r="G53" s="75"/>
      <c r="H53" s="75"/>
      <c r="I53" s="76"/>
      <c r="J53" s="76"/>
      <c r="K53" s="76"/>
      <c r="L53" s="76"/>
      <c r="M53" s="76"/>
      <c r="N53" s="76"/>
      <c r="O53" s="76"/>
      <c r="P53" s="76"/>
      <c r="Q53" s="76"/>
    </row>
    <row r="54" spans="1:17" x14ac:dyDescent="0.2">
      <c r="A54" s="27">
        <f t="shared" si="0"/>
        <v>46</v>
      </c>
      <c r="B54" s="23" t="str">
        <f>B29</f>
        <v>Schedules 10 &amp; 31</v>
      </c>
      <c r="D54" s="27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8"/>
    </row>
    <row r="55" spans="1:17" x14ac:dyDescent="0.2">
      <c r="A55" s="27">
        <f t="shared" si="0"/>
        <v>47</v>
      </c>
      <c r="B55" s="27"/>
      <c r="C55" s="66" t="s">
        <v>85</v>
      </c>
      <c r="D55" s="27" t="str">
        <f>$D$35</f>
        <v>JAP-10 Page 1</v>
      </c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42">
        <f>'JAP-10 Page 1'!I13</f>
        <v>31457487.150437064</v>
      </c>
    </row>
    <row r="56" spans="1:17" x14ac:dyDescent="0.2">
      <c r="A56" s="27">
        <f t="shared" si="0"/>
        <v>48</v>
      </c>
      <c r="B56" s="27"/>
      <c r="C56" s="66" t="s">
        <v>91</v>
      </c>
      <c r="D56" s="27" t="str">
        <f>"("&amp;A$31&amp;") x ("&amp;A55&amp;")"</f>
        <v>(23) x (47)</v>
      </c>
      <c r="E56" s="29">
        <f t="shared" ref="E56:P56" si="12">$Q55*E$31</f>
        <v>2770493.200639986</v>
      </c>
      <c r="F56" s="29">
        <f t="shared" si="12"/>
        <v>2542916.5405913247</v>
      </c>
      <c r="G56" s="29">
        <f t="shared" si="12"/>
        <v>2580305.9889977681</v>
      </c>
      <c r="H56" s="29">
        <f t="shared" si="12"/>
        <v>2577029.232254629</v>
      </c>
      <c r="I56" s="29">
        <f t="shared" si="12"/>
        <v>2556487.948735361</v>
      </c>
      <c r="J56" s="29">
        <f t="shared" si="12"/>
        <v>2625340.2855346883</v>
      </c>
      <c r="K56" s="29">
        <f t="shared" si="12"/>
        <v>2574752.0897073257</v>
      </c>
      <c r="L56" s="29">
        <f t="shared" si="12"/>
        <v>2928182.5415608096</v>
      </c>
      <c r="M56" s="29">
        <f t="shared" si="12"/>
        <v>2452448.280282557</v>
      </c>
      <c r="N56" s="29">
        <f t="shared" si="12"/>
        <v>2646397.9035436059</v>
      </c>
      <c r="O56" s="29">
        <f t="shared" si="12"/>
        <v>2557937.9609647803</v>
      </c>
      <c r="P56" s="29">
        <f t="shared" si="12"/>
        <v>2645195.1776242335</v>
      </c>
      <c r="Q56" s="28">
        <f>SUM(E56:P56)</f>
        <v>31457487.150437068</v>
      </c>
    </row>
    <row r="57" spans="1:17" x14ac:dyDescent="0.2">
      <c r="E57" s="75"/>
      <c r="F57" s="75"/>
      <c r="G57" s="75"/>
      <c r="H57" s="75"/>
      <c r="I57" s="76"/>
      <c r="J57" s="76"/>
      <c r="K57" s="76"/>
      <c r="L57" s="76"/>
      <c r="M57" s="76"/>
      <c r="N57" s="76"/>
      <c r="O57" s="76"/>
      <c r="P57" s="76"/>
      <c r="Q57" s="76"/>
    </row>
    <row r="58" spans="1:17" x14ac:dyDescent="0.2">
      <c r="E58" s="73"/>
      <c r="F58" s="73"/>
      <c r="G58" s="73"/>
      <c r="H58" s="73"/>
      <c r="I58" s="74"/>
      <c r="J58" s="74"/>
      <c r="K58" s="74"/>
      <c r="L58" s="74"/>
      <c r="M58" s="74"/>
      <c r="N58" s="74"/>
      <c r="O58" s="74"/>
      <c r="P58" s="74"/>
      <c r="Q58" s="74"/>
    </row>
    <row r="59" spans="1:17" x14ac:dyDescent="0.2">
      <c r="E59" s="73"/>
      <c r="F59" s="73"/>
      <c r="G59" s="73"/>
      <c r="H59" s="73"/>
      <c r="I59" s="74"/>
      <c r="J59" s="74"/>
      <c r="K59" s="74"/>
      <c r="L59" s="74"/>
      <c r="M59" s="74"/>
      <c r="N59" s="74"/>
      <c r="O59" s="74"/>
      <c r="P59" s="74"/>
      <c r="Q59" s="74"/>
    </row>
  </sheetData>
  <mergeCells count="4">
    <mergeCell ref="A1:Q1"/>
    <mergeCell ref="A3:Q3"/>
    <mergeCell ref="A4:Q4"/>
    <mergeCell ref="A2:Q2"/>
  </mergeCells>
  <printOptions horizontalCentered="1"/>
  <pageMargins left="0.45" right="0.45" top="0.75" bottom="0.75" header="0.3" footer="0.3"/>
  <pageSetup scale="50" orientation="landscape" blackAndWhite="1" horizontalDpi="1200" verticalDpi="1200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B17" sqref="B17"/>
    </sheetView>
  </sheetViews>
  <sheetFormatPr defaultRowHeight="15" x14ac:dyDescent="0.25"/>
  <sheetData/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showGridLines="0" zoomScaleNormal="100" workbookViewId="0">
      <selection activeCell="E24" sqref="E24"/>
    </sheetView>
  </sheetViews>
  <sheetFormatPr defaultRowHeight="12.75" x14ac:dyDescent="0.2"/>
  <cols>
    <col min="1" max="1" width="5.28515625" style="78" customWidth="1"/>
    <col min="2" max="2" width="37.28515625" style="78" bestFit="1" customWidth="1"/>
    <col min="3" max="3" width="16.140625" style="78" bestFit="1" customWidth="1"/>
    <col min="4" max="4" width="3.28515625" style="78" customWidth="1"/>
    <col min="5" max="5" width="16.28515625" style="78" customWidth="1"/>
    <col min="6" max="7" width="15.28515625" style="78" customWidth="1"/>
    <col min="8" max="8" width="15.42578125" style="78" bestFit="1" customWidth="1"/>
    <col min="9" max="9" width="15" style="78" bestFit="1" customWidth="1"/>
    <col min="10" max="10" width="11.85546875" style="78" customWidth="1"/>
    <col min="11" max="11" width="14.42578125" style="78" customWidth="1"/>
    <col min="12" max="12" width="13.28515625" style="78" bestFit="1" customWidth="1"/>
    <col min="13" max="15" width="15.28515625" style="78" customWidth="1"/>
    <col min="16" max="16" width="13.85546875" style="78" bestFit="1" customWidth="1"/>
    <col min="17" max="17" width="15.28515625" style="78" customWidth="1"/>
    <col min="18" max="256" width="9.140625" style="78"/>
    <col min="257" max="257" width="5.28515625" style="78" customWidth="1"/>
    <col min="258" max="258" width="37.28515625" style="78" bestFit="1" customWidth="1"/>
    <col min="259" max="259" width="15.28515625" style="78" customWidth="1"/>
    <col min="260" max="260" width="3.28515625" style="78" customWidth="1"/>
    <col min="261" max="263" width="15.28515625" style="78" customWidth="1"/>
    <col min="264" max="264" width="14" style="78" customWidth="1"/>
    <col min="265" max="265" width="14.28515625" style="78" customWidth="1"/>
    <col min="266" max="266" width="11.85546875" style="78" customWidth="1"/>
    <col min="267" max="267" width="14.42578125" style="78" customWidth="1"/>
    <col min="268" max="268" width="12.5703125" style="78" customWidth="1"/>
    <col min="269" max="271" width="15.28515625" style="78" customWidth="1"/>
    <col min="272" max="272" width="12.42578125" style="78" customWidth="1"/>
    <col min="273" max="273" width="15.28515625" style="78" customWidth="1"/>
    <col min="274" max="512" width="9.140625" style="78"/>
    <col min="513" max="513" width="5.28515625" style="78" customWidth="1"/>
    <col min="514" max="514" width="37.28515625" style="78" bestFit="1" customWidth="1"/>
    <col min="515" max="515" width="15.28515625" style="78" customWidth="1"/>
    <col min="516" max="516" width="3.28515625" style="78" customWidth="1"/>
    <col min="517" max="519" width="15.28515625" style="78" customWidth="1"/>
    <col min="520" max="520" width="14" style="78" customWidth="1"/>
    <col min="521" max="521" width="14.28515625" style="78" customWidth="1"/>
    <col min="522" max="522" width="11.85546875" style="78" customWidth="1"/>
    <col min="523" max="523" width="14.42578125" style="78" customWidth="1"/>
    <col min="524" max="524" width="12.5703125" style="78" customWidth="1"/>
    <col min="525" max="527" width="15.28515625" style="78" customWidth="1"/>
    <col min="528" max="528" width="12.42578125" style="78" customWidth="1"/>
    <col min="529" max="529" width="15.28515625" style="78" customWidth="1"/>
    <col min="530" max="768" width="9.140625" style="78"/>
    <col min="769" max="769" width="5.28515625" style="78" customWidth="1"/>
    <col min="770" max="770" width="37.28515625" style="78" bestFit="1" customWidth="1"/>
    <col min="771" max="771" width="15.28515625" style="78" customWidth="1"/>
    <col min="772" max="772" width="3.28515625" style="78" customWidth="1"/>
    <col min="773" max="775" width="15.28515625" style="78" customWidth="1"/>
    <col min="776" max="776" width="14" style="78" customWidth="1"/>
    <col min="777" max="777" width="14.28515625" style="78" customWidth="1"/>
    <col min="778" max="778" width="11.85546875" style="78" customWidth="1"/>
    <col min="779" max="779" width="14.42578125" style="78" customWidth="1"/>
    <col min="780" max="780" width="12.5703125" style="78" customWidth="1"/>
    <col min="781" max="783" width="15.28515625" style="78" customWidth="1"/>
    <col min="784" max="784" width="12.42578125" style="78" customWidth="1"/>
    <col min="785" max="785" width="15.28515625" style="78" customWidth="1"/>
    <col min="786" max="1024" width="9.140625" style="78"/>
    <col min="1025" max="1025" width="5.28515625" style="78" customWidth="1"/>
    <col min="1026" max="1026" width="37.28515625" style="78" bestFit="1" customWidth="1"/>
    <col min="1027" max="1027" width="15.28515625" style="78" customWidth="1"/>
    <col min="1028" max="1028" width="3.28515625" style="78" customWidth="1"/>
    <col min="1029" max="1031" width="15.28515625" style="78" customWidth="1"/>
    <col min="1032" max="1032" width="14" style="78" customWidth="1"/>
    <col min="1033" max="1033" width="14.28515625" style="78" customWidth="1"/>
    <col min="1034" max="1034" width="11.85546875" style="78" customWidth="1"/>
    <col min="1035" max="1035" width="14.42578125" style="78" customWidth="1"/>
    <col min="1036" max="1036" width="12.5703125" style="78" customWidth="1"/>
    <col min="1037" max="1039" width="15.28515625" style="78" customWidth="1"/>
    <col min="1040" max="1040" width="12.42578125" style="78" customWidth="1"/>
    <col min="1041" max="1041" width="15.28515625" style="78" customWidth="1"/>
    <col min="1042" max="1280" width="9.140625" style="78"/>
    <col min="1281" max="1281" width="5.28515625" style="78" customWidth="1"/>
    <col min="1282" max="1282" width="37.28515625" style="78" bestFit="1" customWidth="1"/>
    <col min="1283" max="1283" width="15.28515625" style="78" customWidth="1"/>
    <col min="1284" max="1284" width="3.28515625" style="78" customWidth="1"/>
    <col min="1285" max="1287" width="15.28515625" style="78" customWidth="1"/>
    <col min="1288" max="1288" width="14" style="78" customWidth="1"/>
    <col min="1289" max="1289" width="14.28515625" style="78" customWidth="1"/>
    <col min="1290" max="1290" width="11.85546875" style="78" customWidth="1"/>
    <col min="1291" max="1291" width="14.42578125" style="78" customWidth="1"/>
    <col min="1292" max="1292" width="12.5703125" style="78" customWidth="1"/>
    <col min="1293" max="1295" width="15.28515625" style="78" customWidth="1"/>
    <col min="1296" max="1296" width="12.42578125" style="78" customWidth="1"/>
    <col min="1297" max="1297" width="15.28515625" style="78" customWidth="1"/>
    <col min="1298" max="1536" width="9.140625" style="78"/>
    <col min="1537" max="1537" width="5.28515625" style="78" customWidth="1"/>
    <col min="1538" max="1538" width="37.28515625" style="78" bestFit="1" customWidth="1"/>
    <col min="1539" max="1539" width="15.28515625" style="78" customWidth="1"/>
    <col min="1540" max="1540" width="3.28515625" style="78" customWidth="1"/>
    <col min="1541" max="1543" width="15.28515625" style="78" customWidth="1"/>
    <col min="1544" max="1544" width="14" style="78" customWidth="1"/>
    <col min="1545" max="1545" width="14.28515625" style="78" customWidth="1"/>
    <col min="1546" max="1546" width="11.85546875" style="78" customWidth="1"/>
    <col min="1547" max="1547" width="14.42578125" style="78" customWidth="1"/>
    <col min="1548" max="1548" width="12.5703125" style="78" customWidth="1"/>
    <col min="1549" max="1551" width="15.28515625" style="78" customWidth="1"/>
    <col min="1552" max="1552" width="12.42578125" style="78" customWidth="1"/>
    <col min="1553" max="1553" width="15.28515625" style="78" customWidth="1"/>
    <col min="1554" max="1792" width="9.140625" style="78"/>
    <col min="1793" max="1793" width="5.28515625" style="78" customWidth="1"/>
    <col min="1794" max="1794" width="37.28515625" style="78" bestFit="1" customWidth="1"/>
    <col min="1795" max="1795" width="15.28515625" style="78" customWidth="1"/>
    <col min="1796" max="1796" width="3.28515625" style="78" customWidth="1"/>
    <col min="1797" max="1799" width="15.28515625" style="78" customWidth="1"/>
    <col min="1800" max="1800" width="14" style="78" customWidth="1"/>
    <col min="1801" max="1801" width="14.28515625" style="78" customWidth="1"/>
    <col min="1802" max="1802" width="11.85546875" style="78" customWidth="1"/>
    <col min="1803" max="1803" width="14.42578125" style="78" customWidth="1"/>
    <col min="1804" max="1804" width="12.5703125" style="78" customWidth="1"/>
    <col min="1805" max="1807" width="15.28515625" style="78" customWidth="1"/>
    <col min="1808" max="1808" width="12.42578125" style="78" customWidth="1"/>
    <col min="1809" max="1809" width="15.28515625" style="78" customWidth="1"/>
    <col min="1810" max="2048" width="9.140625" style="78"/>
    <col min="2049" max="2049" width="5.28515625" style="78" customWidth="1"/>
    <col min="2050" max="2050" width="37.28515625" style="78" bestFit="1" customWidth="1"/>
    <col min="2051" max="2051" width="15.28515625" style="78" customWidth="1"/>
    <col min="2052" max="2052" width="3.28515625" style="78" customWidth="1"/>
    <col min="2053" max="2055" width="15.28515625" style="78" customWidth="1"/>
    <col min="2056" max="2056" width="14" style="78" customWidth="1"/>
    <col min="2057" max="2057" width="14.28515625" style="78" customWidth="1"/>
    <col min="2058" max="2058" width="11.85546875" style="78" customWidth="1"/>
    <col min="2059" max="2059" width="14.42578125" style="78" customWidth="1"/>
    <col min="2060" max="2060" width="12.5703125" style="78" customWidth="1"/>
    <col min="2061" max="2063" width="15.28515625" style="78" customWidth="1"/>
    <col min="2064" max="2064" width="12.42578125" style="78" customWidth="1"/>
    <col min="2065" max="2065" width="15.28515625" style="78" customWidth="1"/>
    <col min="2066" max="2304" width="9.140625" style="78"/>
    <col min="2305" max="2305" width="5.28515625" style="78" customWidth="1"/>
    <col min="2306" max="2306" width="37.28515625" style="78" bestFit="1" customWidth="1"/>
    <col min="2307" max="2307" width="15.28515625" style="78" customWidth="1"/>
    <col min="2308" max="2308" width="3.28515625" style="78" customWidth="1"/>
    <col min="2309" max="2311" width="15.28515625" style="78" customWidth="1"/>
    <col min="2312" max="2312" width="14" style="78" customWidth="1"/>
    <col min="2313" max="2313" width="14.28515625" style="78" customWidth="1"/>
    <col min="2314" max="2314" width="11.85546875" style="78" customWidth="1"/>
    <col min="2315" max="2315" width="14.42578125" style="78" customWidth="1"/>
    <col min="2316" max="2316" width="12.5703125" style="78" customWidth="1"/>
    <col min="2317" max="2319" width="15.28515625" style="78" customWidth="1"/>
    <col min="2320" max="2320" width="12.42578125" style="78" customWidth="1"/>
    <col min="2321" max="2321" width="15.28515625" style="78" customWidth="1"/>
    <col min="2322" max="2560" width="9.140625" style="78"/>
    <col min="2561" max="2561" width="5.28515625" style="78" customWidth="1"/>
    <col min="2562" max="2562" width="37.28515625" style="78" bestFit="1" customWidth="1"/>
    <col min="2563" max="2563" width="15.28515625" style="78" customWidth="1"/>
    <col min="2564" max="2564" width="3.28515625" style="78" customWidth="1"/>
    <col min="2565" max="2567" width="15.28515625" style="78" customWidth="1"/>
    <col min="2568" max="2568" width="14" style="78" customWidth="1"/>
    <col min="2569" max="2569" width="14.28515625" style="78" customWidth="1"/>
    <col min="2570" max="2570" width="11.85546875" style="78" customWidth="1"/>
    <col min="2571" max="2571" width="14.42578125" style="78" customWidth="1"/>
    <col min="2572" max="2572" width="12.5703125" style="78" customWidth="1"/>
    <col min="2573" max="2575" width="15.28515625" style="78" customWidth="1"/>
    <col min="2576" max="2576" width="12.42578125" style="78" customWidth="1"/>
    <col min="2577" max="2577" width="15.28515625" style="78" customWidth="1"/>
    <col min="2578" max="2816" width="9.140625" style="78"/>
    <col min="2817" max="2817" width="5.28515625" style="78" customWidth="1"/>
    <col min="2818" max="2818" width="37.28515625" style="78" bestFit="1" customWidth="1"/>
    <col min="2819" max="2819" width="15.28515625" style="78" customWidth="1"/>
    <col min="2820" max="2820" width="3.28515625" style="78" customWidth="1"/>
    <col min="2821" max="2823" width="15.28515625" style="78" customWidth="1"/>
    <col min="2824" max="2824" width="14" style="78" customWidth="1"/>
    <col min="2825" max="2825" width="14.28515625" style="78" customWidth="1"/>
    <col min="2826" max="2826" width="11.85546875" style="78" customWidth="1"/>
    <col min="2827" max="2827" width="14.42578125" style="78" customWidth="1"/>
    <col min="2828" max="2828" width="12.5703125" style="78" customWidth="1"/>
    <col min="2829" max="2831" width="15.28515625" style="78" customWidth="1"/>
    <col min="2832" max="2832" width="12.42578125" style="78" customWidth="1"/>
    <col min="2833" max="2833" width="15.28515625" style="78" customWidth="1"/>
    <col min="2834" max="3072" width="9.140625" style="78"/>
    <col min="3073" max="3073" width="5.28515625" style="78" customWidth="1"/>
    <col min="3074" max="3074" width="37.28515625" style="78" bestFit="1" customWidth="1"/>
    <col min="3075" max="3075" width="15.28515625" style="78" customWidth="1"/>
    <col min="3076" max="3076" width="3.28515625" style="78" customWidth="1"/>
    <col min="3077" max="3079" width="15.28515625" style="78" customWidth="1"/>
    <col min="3080" max="3080" width="14" style="78" customWidth="1"/>
    <col min="3081" max="3081" width="14.28515625" style="78" customWidth="1"/>
    <col min="3082" max="3082" width="11.85546875" style="78" customWidth="1"/>
    <col min="3083" max="3083" width="14.42578125" style="78" customWidth="1"/>
    <col min="3084" max="3084" width="12.5703125" style="78" customWidth="1"/>
    <col min="3085" max="3087" width="15.28515625" style="78" customWidth="1"/>
    <col min="3088" max="3088" width="12.42578125" style="78" customWidth="1"/>
    <col min="3089" max="3089" width="15.28515625" style="78" customWidth="1"/>
    <col min="3090" max="3328" width="9.140625" style="78"/>
    <col min="3329" max="3329" width="5.28515625" style="78" customWidth="1"/>
    <col min="3330" max="3330" width="37.28515625" style="78" bestFit="1" customWidth="1"/>
    <col min="3331" max="3331" width="15.28515625" style="78" customWidth="1"/>
    <col min="3332" max="3332" width="3.28515625" style="78" customWidth="1"/>
    <col min="3333" max="3335" width="15.28515625" style="78" customWidth="1"/>
    <col min="3336" max="3336" width="14" style="78" customWidth="1"/>
    <col min="3337" max="3337" width="14.28515625" style="78" customWidth="1"/>
    <col min="3338" max="3338" width="11.85546875" style="78" customWidth="1"/>
    <col min="3339" max="3339" width="14.42578125" style="78" customWidth="1"/>
    <col min="3340" max="3340" width="12.5703125" style="78" customWidth="1"/>
    <col min="3341" max="3343" width="15.28515625" style="78" customWidth="1"/>
    <col min="3344" max="3344" width="12.42578125" style="78" customWidth="1"/>
    <col min="3345" max="3345" width="15.28515625" style="78" customWidth="1"/>
    <col min="3346" max="3584" width="9.140625" style="78"/>
    <col min="3585" max="3585" width="5.28515625" style="78" customWidth="1"/>
    <col min="3586" max="3586" width="37.28515625" style="78" bestFit="1" customWidth="1"/>
    <col min="3587" max="3587" width="15.28515625" style="78" customWidth="1"/>
    <col min="3588" max="3588" width="3.28515625" style="78" customWidth="1"/>
    <col min="3589" max="3591" width="15.28515625" style="78" customWidth="1"/>
    <col min="3592" max="3592" width="14" style="78" customWidth="1"/>
    <col min="3593" max="3593" width="14.28515625" style="78" customWidth="1"/>
    <col min="3594" max="3594" width="11.85546875" style="78" customWidth="1"/>
    <col min="3595" max="3595" width="14.42578125" style="78" customWidth="1"/>
    <col min="3596" max="3596" width="12.5703125" style="78" customWidth="1"/>
    <col min="3597" max="3599" width="15.28515625" style="78" customWidth="1"/>
    <col min="3600" max="3600" width="12.42578125" style="78" customWidth="1"/>
    <col min="3601" max="3601" width="15.28515625" style="78" customWidth="1"/>
    <col min="3602" max="3840" width="9.140625" style="78"/>
    <col min="3841" max="3841" width="5.28515625" style="78" customWidth="1"/>
    <col min="3842" max="3842" width="37.28515625" style="78" bestFit="1" customWidth="1"/>
    <col min="3843" max="3843" width="15.28515625" style="78" customWidth="1"/>
    <col min="3844" max="3844" width="3.28515625" style="78" customWidth="1"/>
    <col min="3845" max="3847" width="15.28515625" style="78" customWidth="1"/>
    <col min="3848" max="3848" width="14" style="78" customWidth="1"/>
    <col min="3849" max="3849" width="14.28515625" style="78" customWidth="1"/>
    <col min="3850" max="3850" width="11.85546875" style="78" customWidth="1"/>
    <col min="3851" max="3851" width="14.42578125" style="78" customWidth="1"/>
    <col min="3852" max="3852" width="12.5703125" style="78" customWidth="1"/>
    <col min="3853" max="3855" width="15.28515625" style="78" customWidth="1"/>
    <col min="3856" max="3856" width="12.42578125" style="78" customWidth="1"/>
    <col min="3857" max="3857" width="15.28515625" style="78" customWidth="1"/>
    <col min="3858" max="4096" width="9.140625" style="78"/>
    <col min="4097" max="4097" width="5.28515625" style="78" customWidth="1"/>
    <col min="4098" max="4098" width="37.28515625" style="78" bestFit="1" customWidth="1"/>
    <col min="4099" max="4099" width="15.28515625" style="78" customWidth="1"/>
    <col min="4100" max="4100" width="3.28515625" style="78" customWidth="1"/>
    <col min="4101" max="4103" width="15.28515625" style="78" customWidth="1"/>
    <col min="4104" max="4104" width="14" style="78" customWidth="1"/>
    <col min="4105" max="4105" width="14.28515625" style="78" customWidth="1"/>
    <col min="4106" max="4106" width="11.85546875" style="78" customWidth="1"/>
    <col min="4107" max="4107" width="14.42578125" style="78" customWidth="1"/>
    <col min="4108" max="4108" width="12.5703125" style="78" customWidth="1"/>
    <col min="4109" max="4111" width="15.28515625" style="78" customWidth="1"/>
    <col min="4112" max="4112" width="12.42578125" style="78" customWidth="1"/>
    <col min="4113" max="4113" width="15.28515625" style="78" customWidth="1"/>
    <col min="4114" max="4352" width="9.140625" style="78"/>
    <col min="4353" max="4353" width="5.28515625" style="78" customWidth="1"/>
    <col min="4354" max="4354" width="37.28515625" style="78" bestFit="1" customWidth="1"/>
    <col min="4355" max="4355" width="15.28515625" style="78" customWidth="1"/>
    <col min="4356" max="4356" width="3.28515625" style="78" customWidth="1"/>
    <col min="4357" max="4359" width="15.28515625" style="78" customWidth="1"/>
    <col min="4360" max="4360" width="14" style="78" customWidth="1"/>
    <col min="4361" max="4361" width="14.28515625" style="78" customWidth="1"/>
    <col min="4362" max="4362" width="11.85546875" style="78" customWidth="1"/>
    <col min="4363" max="4363" width="14.42578125" style="78" customWidth="1"/>
    <col min="4364" max="4364" width="12.5703125" style="78" customWidth="1"/>
    <col min="4365" max="4367" width="15.28515625" style="78" customWidth="1"/>
    <col min="4368" max="4368" width="12.42578125" style="78" customWidth="1"/>
    <col min="4369" max="4369" width="15.28515625" style="78" customWidth="1"/>
    <col min="4370" max="4608" width="9.140625" style="78"/>
    <col min="4609" max="4609" width="5.28515625" style="78" customWidth="1"/>
    <col min="4610" max="4610" width="37.28515625" style="78" bestFit="1" customWidth="1"/>
    <col min="4611" max="4611" width="15.28515625" style="78" customWidth="1"/>
    <col min="4612" max="4612" width="3.28515625" style="78" customWidth="1"/>
    <col min="4613" max="4615" width="15.28515625" style="78" customWidth="1"/>
    <col min="4616" max="4616" width="14" style="78" customWidth="1"/>
    <col min="4617" max="4617" width="14.28515625" style="78" customWidth="1"/>
    <col min="4618" max="4618" width="11.85546875" style="78" customWidth="1"/>
    <col min="4619" max="4619" width="14.42578125" style="78" customWidth="1"/>
    <col min="4620" max="4620" width="12.5703125" style="78" customWidth="1"/>
    <col min="4621" max="4623" width="15.28515625" style="78" customWidth="1"/>
    <col min="4624" max="4624" width="12.42578125" style="78" customWidth="1"/>
    <col min="4625" max="4625" width="15.28515625" style="78" customWidth="1"/>
    <col min="4626" max="4864" width="9.140625" style="78"/>
    <col min="4865" max="4865" width="5.28515625" style="78" customWidth="1"/>
    <col min="4866" max="4866" width="37.28515625" style="78" bestFit="1" customWidth="1"/>
    <col min="4867" max="4867" width="15.28515625" style="78" customWidth="1"/>
    <col min="4868" max="4868" width="3.28515625" style="78" customWidth="1"/>
    <col min="4869" max="4871" width="15.28515625" style="78" customWidth="1"/>
    <col min="4872" max="4872" width="14" style="78" customWidth="1"/>
    <col min="4873" max="4873" width="14.28515625" style="78" customWidth="1"/>
    <col min="4874" max="4874" width="11.85546875" style="78" customWidth="1"/>
    <col min="4875" max="4875" width="14.42578125" style="78" customWidth="1"/>
    <col min="4876" max="4876" width="12.5703125" style="78" customWidth="1"/>
    <col min="4877" max="4879" width="15.28515625" style="78" customWidth="1"/>
    <col min="4880" max="4880" width="12.42578125" style="78" customWidth="1"/>
    <col min="4881" max="4881" width="15.28515625" style="78" customWidth="1"/>
    <col min="4882" max="5120" width="9.140625" style="78"/>
    <col min="5121" max="5121" width="5.28515625" style="78" customWidth="1"/>
    <col min="5122" max="5122" width="37.28515625" style="78" bestFit="1" customWidth="1"/>
    <col min="5123" max="5123" width="15.28515625" style="78" customWidth="1"/>
    <col min="5124" max="5124" width="3.28515625" style="78" customWidth="1"/>
    <col min="5125" max="5127" width="15.28515625" style="78" customWidth="1"/>
    <col min="5128" max="5128" width="14" style="78" customWidth="1"/>
    <col min="5129" max="5129" width="14.28515625" style="78" customWidth="1"/>
    <col min="5130" max="5130" width="11.85546875" style="78" customWidth="1"/>
    <col min="5131" max="5131" width="14.42578125" style="78" customWidth="1"/>
    <col min="5132" max="5132" width="12.5703125" style="78" customWidth="1"/>
    <col min="5133" max="5135" width="15.28515625" style="78" customWidth="1"/>
    <col min="5136" max="5136" width="12.42578125" style="78" customWidth="1"/>
    <col min="5137" max="5137" width="15.28515625" style="78" customWidth="1"/>
    <col min="5138" max="5376" width="9.140625" style="78"/>
    <col min="5377" max="5377" width="5.28515625" style="78" customWidth="1"/>
    <col min="5378" max="5378" width="37.28515625" style="78" bestFit="1" customWidth="1"/>
    <col min="5379" max="5379" width="15.28515625" style="78" customWidth="1"/>
    <col min="5380" max="5380" width="3.28515625" style="78" customWidth="1"/>
    <col min="5381" max="5383" width="15.28515625" style="78" customWidth="1"/>
    <col min="5384" max="5384" width="14" style="78" customWidth="1"/>
    <col min="5385" max="5385" width="14.28515625" style="78" customWidth="1"/>
    <col min="5386" max="5386" width="11.85546875" style="78" customWidth="1"/>
    <col min="5387" max="5387" width="14.42578125" style="78" customWidth="1"/>
    <col min="5388" max="5388" width="12.5703125" style="78" customWidth="1"/>
    <col min="5389" max="5391" width="15.28515625" style="78" customWidth="1"/>
    <col min="5392" max="5392" width="12.42578125" style="78" customWidth="1"/>
    <col min="5393" max="5393" width="15.28515625" style="78" customWidth="1"/>
    <col min="5394" max="5632" width="9.140625" style="78"/>
    <col min="5633" max="5633" width="5.28515625" style="78" customWidth="1"/>
    <col min="5634" max="5634" width="37.28515625" style="78" bestFit="1" customWidth="1"/>
    <col min="5635" max="5635" width="15.28515625" style="78" customWidth="1"/>
    <col min="5636" max="5636" width="3.28515625" style="78" customWidth="1"/>
    <col min="5637" max="5639" width="15.28515625" style="78" customWidth="1"/>
    <col min="5640" max="5640" width="14" style="78" customWidth="1"/>
    <col min="5641" max="5641" width="14.28515625" style="78" customWidth="1"/>
    <col min="5642" max="5642" width="11.85546875" style="78" customWidth="1"/>
    <col min="5643" max="5643" width="14.42578125" style="78" customWidth="1"/>
    <col min="5644" max="5644" width="12.5703125" style="78" customWidth="1"/>
    <col min="5645" max="5647" width="15.28515625" style="78" customWidth="1"/>
    <col min="5648" max="5648" width="12.42578125" style="78" customWidth="1"/>
    <col min="5649" max="5649" width="15.28515625" style="78" customWidth="1"/>
    <col min="5650" max="5888" width="9.140625" style="78"/>
    <col min="5889" max="5889" width="5.28515625" style="78" customWidth="1"/>
    <col min="5890" max="5890" width="37.28515625" style="78" bestFit="1" customWidth="1"/>
    <col min="5891" max="5891" width="15.28515625" style="78" customWidth="1"/>
    <col min="5892" max="5892" width="3.28515625" style="78" customWidth="1"/>
    <col min="5893" max="5895" width="15.28515625" style="78" customWidth="1"/>
    <col min="5896" max="5896" width="14" style="78" customWidth="1"/>
    <col min="5897" max="5897" width="14.28515625" style="78" customWidth="1"/>
    <col min="5898" max="5898" width="11.85546875" style="78" customWidth="1"/>
    <col min="5899" max="5899" width="14.42578125" style="78" customWidth="1"/>
    <col min="5900" max="5900" width="12.5703125" style="78" customWidth="1"/>
    <col min="5901" max="5903" width="15.28515625" style="78" customWidth="1"/>
    <col min="5904" max="5904" width="12.42578125" style="78" customWidth="1"/>
    <col min="5905" max="5905" width="15.28515625" style="78" customWidth="1"/>
    <col min="5906" max="6144" width="9.140625" style="78"/>
    <col min="6145" max="6145" width="5.28515625" style="78" customWidth="1"/>
    <col min="6146" max="6146" width="37.28515625" style="78" bestFit="1" customWidth="1"/>
    <col min="6147" max="6147" width="15.28515625" style="78" customWidth="1"/>
    <col min="6148" max="6148" width="3.28515625" style="78" customWidth="1"/>
    <col min="6149" max="6151" width="15.28515625" style="78" customWidth="1"/>
    <col min="6152" max="6152" width="14" style="78" customWidth="1"/>
    <col min="6153" max="6153" width="14.28515625" style="78" customWidth="1"/>
    <col min="6154" max="6154" width="11.85546875" style="78" customWidth="1"/>
    <col min="6155" max="6155" width="14.42578125" style="78" customWidth="1"/>
    <col min="6156" max="6156" width="12.5703125" style="78" customWidth="1"/>
    <col min="6157" max="6159" width="15.28515625" style="78" customWidth="1"/>
    <col min="6160" max="6160" width="12.42578125" style="78" customWidth="1"/>
    <col min="6161" max="6161" width="15.28515625" style="78" customWidth="1"/>
    <col min="6162" max="6400" width="9.140625" style="78"/>
    <col min="6401" max="6401" width="5.28515625" style="78" customWidth="1"/>
    <col min="6402" max="6402" width="37.28515625" style="78" bestFit="1" customWidth="1"/>
    <col min="6403" max="6403" width="15.28515625" style="78" customWidth="1"/>
    <col min="6404" max="6404" width="3.28515625" style="78" customWidth="1"/>
    <col min="6405" max="6407" width="15.28515625" style="78" customWidth="1"/>
    <col min="6408" max="6408" width="14" style="78" customWidth="1"/>
    <col min="6409" max="6409" width="14.28515625" style="78" customWidth="1"/>
    <col min="6410" max="6410" width="11.85546875" style="78" customWidth="1"/>
    <col min="6411" max="6411" width="14.42578125" style="78" customWidth="1"/>
    <col min="6412" max="6412" width="12.5703125" style="78" customWidth="1"/>
    <col min="6413" max="6415" width="15.28515625" style="78" customWidth="1"/>
    <col min="6416" max="6416" width="12.42578125" style="78" customWidth="1"/>
    <col min="6417" max="6417" width="15.28515625" style="78" customWidth="1"/>
    <col min="6418" max="6656" width="9.140625" style="78"/>
    <col min="6657" max="6657" width="5.28515625" style="78" customWidth="1"/>
    <col min="6658" max="6658" width="37.28515625" style="78" bestFit="1" customWidth="1"/>
    <col min="6659" max="6659" width="15.28515625" style="78" customWidth="1"/>
    <col min="6660" max="6660" width="3.28515625" style="78" customWidth="1"/>
    <col min="6661" max="6663" width="15.28515625" style="78" customWidth="1"/>
    <col min="6664" max="6664" width="14" style="78" customWidth="1"/>
    <col min="6665" max="6665" width="14.28515625" style="78" customWidth="1"/>
    <col min="6666" max="6666" width="11.85546875" style="78" customWidth="1"/>
    <col min="6667" max="6667" width="14.42578125" style="78" customWidth="1"/>
    <col min="6668" max="6668" width="12.5703125" style="78" customWidth="1"/>
    <col min="6669" max="6671" width="15.28515625" style="78" customWidth="1"/>
    <col min="6672" max="6672" width="12.42578125" style="78" customWidth="1"/>
    <col min="6673" max="6673" width="15.28515625" style="78" customWidth="1"/>
    <col min="6674" max="6912" width="9.140625" style="78"/>
    <col min="6913" max="6913" width="5.28515625" style="78" customWidth="1"/>
    <col min="6914" max="6914" width="37.28515625" style="78" bestFit="1" customWidth="1"/>
    <col min="6915" max="6915" width="15.28515625" style="78" customWidth="1"/>
    <col min="6916" max="6916" width="3.28515625" style="78" customWidth="1"/>
    <col min="6917" max="6919" width="15.28515625" style="78" customWidth="1"/>
    <col min="6920" max="6920" width="14" style="78" customWidth="1"/>
    <col min="6921" max="6921" width="14.28515625" style="78" customWidth="1"/>
    <col min="6922" max="6922" width="11.85546875" style="78" customWidth="1"/>
    <col min="6923" max="6923" width="14.42578125" style="78" customWidth="1"/>
    <col min="6924" max="6924" width="12.5703125" style="78" customWidth="1"/>
    <col min="6925" max="6927" width="15.28515625" style="78" customWidth="1"/>
    <col min="6928" max="6928" width="12.42578125" style="78" customWidth="1"/>
    <col min="6929" max="6929" width="15.28515625" style="78" customWidth="1"/>
    <col min="6930" max="7168" width="9.140625" style="78"/>
    <col min="7169" max="7169" width="5.28515625" style="78" customWidth="1"/>
    <col min="7170" max="7170" width="37.28515625" style="78" bestFit="1" customWidth="1"/>
    <col min="7171" max="7171" width="15.28515625" style="78" customWidth="1"/>
    <col min="7172" max="7172" width="3.28515625" style="78" customWidth="1"/>
    <col min="7173" max="7175" width="15.28515625" style="78" customWidth="1"/>
    <col min="7176" max="7176" width="14" style="78" customWidth="1"/>
    <col min="7177" max="7177" width="14.28515625" style="78" customWidth="1"/>
    <col min="7178" max="7178" width="11.85546875" style="78" customWidth="1"/>
    <col min="7179" max="7179" width="14.42578125" style="78" customWidth="1"/>
    <col min="7180" max="7180" width="12.5703125" style="78" customWidth="1"/>
    <col min="7181" max="7183" width="15.28515625" style="78" customWidth="1"/>
    <col min="7184" max="7184" width="12.42578125" style="78" customWidth="1"/>
    <col min="7185" max="7185" width="15.28515625" style="78" customWidth="1"/>
    <col min="7186" max="7424" width="9.140625" style="78"/>
    <col min="7425" max="7425" width="5.28515625" style="78" customWidth="1"/>
    <col min="7426" max="7426" width="37.28515625" style="78" bestFit="1" customWidth="1"/>
    <col min="7427" max="7427" width="15.28515625" style="78" customWidth="1"/>
    <col min="7428" max="7428" width="3.28515625" style="78" customWidth="1"/>
    <col min="7429" max="7431" width="15.28515625" style="78" customWidth="1"/>
    <col min="7432" max="7432" width="14" style="78" customWidth="1"/>
    <col min="7433" max="7433" width="14.28515625" style="78" customWidth="1"/>
    <col min="7434" max="7434" width="11.85546875" style="78" customWidth="1"/>
    <col min="7435" max="7435" width="14.42578125" style="78" customWidth="1"/>
    <col min="7436" max="7436" width="12.5703125" style="78" customWidth="1"/>
    <col min="7437" max="7439" width="15.28515625" style="78" customWidth="1"/>
    <col min="7440" max="7440" width="12.42578125" style="78" customWidth="1"/>
    <col min="7441" max="7441" width="15.28515625" style="78" customWidth="1"/>
    <col min="7442" max="7680" width="9.140625" style="78"/>
    <col min="7681" max="7681" width="5.28515625" style="78" customWidth="1"/>
    <col min="7682" max="7682" width="37.28515625" style="78" bestFit="1" customWidth="1"/>
    <col min="7683" max="7683" width="15.28515625" style="78" customWidth="1"/>
    <col min="7684" max="7684" width="3.28515625" style="78" customWidth="1"/>
    <col min="7685" max="7687" width="15.28515625" style="78" customWidth="1"/>
    <col min="7688" max="7688" width="14" style="78" customWidth="1"/>
    <col min="7689" max="7689" width="14.28515625" style="78" customWidth="1"/>
    <col min="7690" max="7690" width="11.85546875" style="78" customWidth="1"/>
    <col min="7691" max="7691" width="14.42578125" style="78" customWidth="1"/>
    <col min="7692" max="7692" width="12.5703125" style="78" customWidth="1"/>
    <col min="7693" max="7695" width="15.28515625" style="78" customWidth="1"/>
    <col min="7696" max="7696" width="12.42578125" style="78" customWidth="1"/>
    <col min="7697" max="7697" width="15.28515625" style="78" customWidth="1"/>
    <col min="7698" max="7936" width="9.140625" style="78"/>
    <col min="7937" max="7937" width="5.28515625" style="78" customWidth="1"/>
    <col min="7938" max="7938" width="37.28515625" style="78" bestFit="1" customWidth="1"/>
    <col min="7939" max="7939" width="15.28515625" style="78" customWidth="1"/>
    <col min="7940" max="7940" width="3.28515625" style="78" customWidth="1"/>
    <col min="7941" max="7943" width="15.28515625" style="78" customWidth="1"/>
    <col min="7944" max="7944" width="14" style="78" customWidth="1"/>
    <col min="7945" max="7945" width="14.28515625" style="78" customWidth="1"/>
    <col min="7946" max="7946" width="11.85546875" style="78" customWidth="1"/>
    <col min="7947" max="7947" width="14.42578125" style="78" customWidth="1"/>
    <col min="7948" max="7948" width="12.5703125" style="78" customWidth="1"/>
    <col min="7949" max="7951" width="15.28515625" style="78" customWidth="1"/>
    <col min="7952" max="7952" width="12.42578125" style="78" customWidth="1"/>
    <col min="7953" max="7953" width="15.28515625" style="78" customWidth="1"/>
    <col min="7954" max="8192" width="9.140625" style="78"/>
    <col min="8193" max="8193" width="5.28515625" style="78" customWidth="1"/>
    <col min="8194" max="8194" width="37.28515625" style="78" bestFit="1" customWidth="1"/>
    <col min="8195" max="8195" width="15.28515625" style="78" customWidth="1"/>
    <col min="8196" max="8196" width="3.28515625" style="78" customWidth="1"/>
    <col min="8197" max="8199" width="15.28515625" style="78" customWidth="1"/>
    <col min="8200" max="8200" width="14" style="78" customWidth="1"/>
    <col min="8201" max="8201" width="14.28515625" style="78" customWidth="1"/>
    <col min="8202" max="8202" width="11.85546875" style="78" customWidth="1"/>
    <col min="8203" max="8203" width="14.42578125" style="78" customWidth="1"/>
    <col min="8204" max="8204" width="12.5703125" style="78" customWidth="1"/>
    <col min="8205" max="8207" width="15.28515625" style="78" customWidth="1"/>
    <col min="8208" max="8208" width="12.42578125" style="78" customWidth="1"/>
    <col min="8209" max="8209" width="15.28515625" style="78" customWidth="1"/>
    <col min="8210" max="8448" width="9.140625" style="78"/>
    <col min="8449" max="8449" width="5.28515625" style="78" customWidth="1"/>
    <col min="8450" max="8450" width="37.28515625" style="78" bestFit="1" customWidth="1"/>
    <col min="8451" max="8451" width="15.28515625" style="78" customWidth="1"/>
    <col min="8452" max="8452" width="3.28515625" style="78" customWidth="1"/>
    <col min="8453" max="8455" width="15.28515625" style="78" customWidth="1"/>
    <col min="8456" max="8456" width="14" style="78" customWidth="1"/>
    <col min="8457" max="8457" width="14.28515625" style="78" customWidth="1"/>
    <col min="8458" max="8458" width="11.85546875" style="78" customWidth="1"/>
    <col min="8459" max="8459" width="14.42578125" style="78" customWidth="1"/>
    <col min="8460" max="8460" width="12.5703125" style="78" customWidth="1"/>
    <col min="8461" max="8463" width="15.28515625" style="78" customWidth="1"/>
    <col min="8464" max="8464" width="12.42578125" style="78" customWidth="1"/>
    <col min="8465" max="8465" width="15.28515625" style="78" customWidth="1"/>
    <col min="8466" max="8704" width="9.140625" style="78"/>
    <col min="8705" max="8705" width="5.28515625" style="78" customWidth="1"/>
    <col min="8706" max="8706" width="37.28515625" style="78" bestFit="1" customWidth="1"/>
    <col min="8707" max="8707" width="15.28515625" style="78" customWidth="1"/>
    <col min="8708" max="8708" width="3.28515625" style="78" customWidth="1"/>
    <col min="8709" max="8711" width="15.28515625" style="78" customWidth="1"/>
    <col min="8712" max="8712" width="14" style="78" customWidth="1"/>
    <col min="8713" max="8713" width="14.28515625" style="78" customWidth="1"/>
    <col min="8714" max="8714" width="11.85546875" style="78" customWidth="1"/>
    <col min="8715" max="8715" width="14.42578125" style="78" customWidth="1"/>
    <col min="8716" max="8716" width="12.5703125" style="78" customWidth="1"/>
    <col min="8717" max="8719" width="15.28515625" style="78" customWidth="1"/>
    <col min="8720" max="8720" width="12.42578125" style="78" customWidth="1"/>
    <col min="8721" max="8721" width="15.28515625" style="78" customWidth="1"/>
    <col min="8722" max="8960" width="9.140625" style="78"/>
    <col min="8961" max="8961" width="5.28515625" style="78" customWidth="1"/>
    <col min="8962" max="8962" width="37.28515625" style="78" bestFit="1" customWidth="1"/>
    <col min="8963" max="8963" width="15.28515625" style="78" customWidth="1"/>
    <col min="8964" max="8964" width="3.28515625" style="78" customWidth="1"/>
    <col min="8965" max="8967" width="15.28515625" style="78" customWidth="1"/>
    <col min="8968" max="8968" width="14" style="78" customWidth="1"/>
    <col min="8969" max="8969" width="14.28515625" style="78" customWidth="1"/>
    <col min="8970" max="8970" width="11.85546875" style="78" customWidth="1"/>
    <col min="8971" max="8971" width="14.42578125" style="78" customWidth="1"/>
    <col min="8972" max="8972" width="12.5703125" style="78" customWidth="1"/>
    <col min="8973" max="8975" width="15.28515625" style="78" customWidth="1"/>
    <col min="8976" max="8976" width="12.42578125" style="78" customWidth="1"/>
    <col min="8977" max="8977" width="15.28515625" style="78" customWidth="1"/>
    <col min="8978" max="9216" width="9.140625" style="78"/>
    <col min="9217" max="9217" width="5.28515625" style="78" customWidth="1"/>
    <col min="9218" max="9218" width="37.28515625" style="78" bestFit="1" customWidth="1"/>
    <col min="9219" max="9219" width="15.28515625" style="78" customWidth="1"/>
    <col min="9220" max="9220" width="3.28515625" style="78" customWidth="1"/>
    <col min="9221" max="9223" width="15.28515625" style="78" customWidth="1"/>
    <col min="9224" max="9224" width="14" style="78" customWidth="1"/>
    <col min="9225" max="9225" width="14.28515625" style="78" customWidth="1"/>
    <col min="9226" max="9226" width="11.85546875" style="78" customWidth="1"/>
    <col min="9227" max="9227" width="14.42578125" style="78" customWidth="1"/>
    <col min="9228" max="9228" width="12.5703125" style="78" customWidth="1"/>
    <col min="9229" max="9231" width="15.28515625" style="78" customWidth="1"/>
    <col min="9232" max="9232" width="12.42578125" style="78" customWidth="1"/>
    <col min="9233" max="9233" width="15.28515625" style="78" customWidth="1"/>
    <col min="9234" max="9472" width="9.140625" style="78"/>
    <col min="9473" max="9473" width="5.28515625" style="78" customWidth="1"/>
    <col min="9474" max="9474" width="37.28515625" style="78" bestFit="1" customWidth="1"/>
    <col min="9475" max="9475" width="15.28515625" style="78" customWidth="1"/>
    <col min="9476" max="9476" width="3.28515625" style="78" customWidth="1"/>
    <col min="9477" max="9479" width="15.28515625" style="78" customWidth="1"/>
    <col min="9480" max="9480" width="14" style="78" customWidth="1"/>
    <col min="9481" max="9481" width="14.28515625" style="78" customWidth="1"/>
    <col min="9482" max="9482" width="11.85546875" style="78" customWidth="1"/>
    <col min="9483" max="9483" width="14.42578125" style="78" customWidth="1"/>
    <col min="9484" max="9484" width="12.5703125" style="78" customWidth="1"/>
    <col min="9485" max="9487" width="15.28515625" style="78" customWidth="1"/>
    <col min="9488" max="9488" width="12.42578125" style="78" customWidth="1"/>
    <col min="9489" max="9489" width="15.28515625" style="78" customWidth="1"/>
    <col min="9490" max="9728" width="9.140625" style="78"/>
    <col min="9729" max="9729" width="5.28515625" style="78" customWidth="1"/>
    <col min="9730" max="9730" width="37.28515625" style="78" bestFit="1" customWidth="1"/>
    <col min="9731" max="9731" width="15.28515625" style="78" customWidth="1"/>
    <col min="9732" max="9732" width="3.28515625" style="78" customWidth="1"/>
    <col min="9733" max="9735" width="15.28515625" style="78" customWidth="1"/>
    <col min="9736" max="9736" width="14" style="78" customWidth="1"/>
    <col min="9737" max="9737" width="14.28515625" style="78" customWidth="1"/>
    <col min="9738" max="9738" width="11.85546875" style="78" customWidth="1"/>
    <col min="9739" max="9739" width="14.42578125" style="78" customWidth="1"/>
    <col min="9740" max="9740" width="12.5703125" style="78" customWidth="1"/>
    <col min="9741" max="9743" width="15.28515625" style="78" customWidth="1"/>
    <col min="9744" max="9744" width="12.42578125" style="78" customWidth="1"/>
    <col min="9745" max="9745" width="15.28515625" style="78" customWidth="1"/>
    <col min="9746" max="9984" width="9.140625" style="78"/>
    <col min="9985" max="9985" width="5.28515625" style="78" customWidth="1"/>
    <col min="9986" max="9986" width="37.28515625" style="78" bestFit="1" customWidth="1"/>
    <col min="9987" max="9987" width="15.28515625" style="78" customWidth="1"/>
    <col min="9988" max="9988" width="3.28515625" style="78" customWidth="1"/>
    <col min="9989" max="9991" width="15.28515625" style="78" customWidth="1"/>
    <col min="9992" max="9992" width="14" style="78" customWidth="1"/>
    <col min="9993" max="9993" width="14.28515625" style="78" customWidth="1"/>
    <col min="9994" max="9994" width="11.85546875" style="78" customWidth="1"/>
    <col min="9995" max="9995" width="14.42578125" style="78" customWidth="1"/>
    <col min="9996" max="9996" width="12.5703125" style="78" customWidth="1"/>
    <col min="9997" max="9999" width="15.28515625" style="78" customWidth="1"/>
    <col min="10000" max="10000" width="12.42578125" style="78" customWidth="1"/>
    <col min="10001" max="10001" width="15.28515625" style="78" customWidth="1"/>
    <col min="10002" max="10240" width="9.140625" style="78"/>
    <col min="10241" max="10241" width="5.28515625" style="78" customWidth="1"/>
    <col min="10242" max="10242" width="37.28515625" style="78" bestFit="1" customWidth="1"/>
    <col min="10243" max="10243" width="15.28515625" style="78" customWidth="1"/>
    <col min="10244" max="10244" width="3.28515625" style="78" customWidth="1"/>
    <col min="10245" max="10247" width="15.28515625" style="78" customWidth="1"/>
    <col min="10248" max="10248" width="14" style="78" customWidth="1"/>
    <col min="10249" max="10249" width="14.28515625" style="78" customWidth="1"/>
    <col min="10250" max="10250" width="11.85546875" style="78" customWidth="1"/>
    <col min="10251" max="10251" width="14.42578125" style="78" customWidth="1"/>
    <col min="10252" max="10252" width="12.5703125" style="78" customWidth="1"/>
    <col min="10253" max="10255" width="15.28515625" style="78" customWidth="1"/>
    <col min="10256" max="10256" width="12.42578125" style="78" customWidth="1"/>
    <col min="10257" max="10257" width="15.28515625" style="78" customWidth="1"/>
    <col min="10258" max="10496" width="9.140625" style="78"/>
    <col min="10497" max="10497" width="5.28515625" style="78" customWidth="1"/>
    <col min="10498" max="10498" width="37.28515625" style="78" bestFit="1" customWidth="1"/>
    <col min="10499" max="10499" width="15.28515625" style="78" customWidth="1"/>
    <col min="10500" max="10500" width="3.28515625" style="78" customWidth="1"/>
    <col min="10501" max="10503" width="15.28515625" style="78" customWidth="1"/>
    <col min="10504" max="10504" width="14" style="78" customWidth="1"/>
    <col min="10505" max="10505" width="14.28515625" style="78" customWidth="1"/>
    <col min="10506" max="10506" width="11.85546875" style="78" customWidth="1"/>
    <col min="10507" max="10507" width="14.42578125" style="78" customWidth="1"/>
    <col min="10508" max="10508" width="12.5703125" style="78" customWidth="1"/>
    <col min="10509" max="10511" width="15.28515625" style="78" customWidth="1"/>
    <col min="10512" max="10512" width="12.42578125" style="78" customWidth="1"/>
    <col min="10513" max="10513" width="15.28515625" style="78" customWidth="1"/>
    <col min="10514" max="10752" width="9.140625" style="78"/>
    <col min="10753" max="10753" width="5.28515625" style="78" customWidth="1"/>
    <col min="10754" max="10754" width="37.28515625" style="78" bestFit="1" customWidth="1"/>
    <col min="10755" max="10755" width="15.28515625" style="78" customWidth="1"/>
    <col min="10756" max="10756" width="3.28515625" style="78" customWidth="1"/>
    <col min="10757" max="10759" width="15.28515625" style="78" customWidth="1"/>
    <col min="10760" max="10760" width="14" style="78" customWidth="1"/>
    <col min="10761" max="10761" width="14.28515625" style="78" customWidth="1"/>
    <col min="10762" max="10762" width="11.85546875" style="78" customWidth="1"/>
    <col min="10763" max="10763" width="14.42578125" style="78" customWidth="1"/>
    <col min="10764" max="10764" width="12.5703125" style="78" customWidth="1"/>
    <col min="10765" max="10767" width="15.28515625" style="78" customWidth="1"/>
    <col min="10768" max="10768" width="12.42578125" style="78" customWidth="1"/>
    <col min="10769" max="10769" width="15.28515625" style="78" customWidth="1"/>
    <col min="10770" max="11008" width="9.140625" style="78"/>
    <col min="11009" max="11009" width="5.28515625" style="78" customWidth="1"/>
    <col min="11010" max="11010" width="37.28515625" style="78" bestFit="1" customWidth="1"/>
    <col min="11011" max="11011" width="15.28515625" style="78" customWidth="1"/>
    <col min="11012" max="11012" width="3.28515625" style="78" customWidth="1"/>
    <col min="11013" max="11015" width="15.28515625" style="78" customWidth="1"/>
    <col min="11016" max="11016" width="14" style="78" customWidth="1"/>
    <col min="11017" max="11017" width="14.28515625" style="78" customWidth="1"/>
    <col min="11018" max="11018" width="11.85546875" style="78" customWidth="1"/>
    <col min="11019" max="11019" width="14.42578125" style="78" customWidth="1"/>
    <col min="11020" max="11020" width="12.5703125" style="78" customWidth="1"/>
    <col min="11021" max="11023" width="15.28515625" style="78" customWidth="1"/>
    <col min="11024" max="11024" width="12.42578125" style="78" customWidth="1"/>
    <col min="11025" max="11025" width="15.28515625" style="78" customWidth="1"/>
    <col min="11026" max="11264" width="9.140625" style="78"/>
    <col min="11265" max="11265" width="5.28515625" style="78" customWidth="1"/>
    <col min="11266" max="11266" width="37.28515625" style="78" bestFit="1" customWidth="1"/>
    <col min="11267" max="11267" width="15.28515625" style="78" customWidth="1"/>
    <col min="11268" max="11268" width="3.28515625" style="78" customWidth="1"/>
    <col min="11269" max="11271" width="15.28515625" style="78" customWidth="1"/>
    <col min="11272" max="11272" width="14" style="78" customWidth="1"/>
    <col min="11273" max="11273" width="14.28515625" style="78" customWidth="1"/>
    <col min="11274" max="11274" width="11.85546875" style="78" customWidth="1"/>
    <col min="11275" max="11275" width="14.42578125" style="78" customWidth="1"/>
    <col min="11276" max="11276" width="12.5703125" style="78" customWidth="1"/>
    <col min="11277" max="11279" width="15.28515625" style="78" customWidth="1"/>
    <col min="11280" max="11280" width="12.42578125" style="78" customWidth="1"/>
    <col min="11281" max="11281" width="15.28515625" style="78" customWidth="1"/>
    <col min="11282" max="11520" width="9.140625" style="78"/>
    <col min="11521" max="11521" width="5.28515625" style="78" customWidth="1"/>
    <col min="11522" max="11522" width="37.28515625" style="78" bestFit="1" customWidth="1"/>
    <col min="11523" max="11523" width="15.28515625" style="78" customWidth="1"/>
    <col min="11524" max="11524" width="3.28515625" style="78" customWidth="1"/>
    <col min="11525" max="11527" width="15.28515625" style="78" customWidth="1"/>
    <col min="11528" max="11528" width="14" style="78" customWidth="1"/>
    <col min="11529" max="11529" width="14.28515625" style="78" customWidth="1"/>
    <col min="11530" max="11530" width="11.85546875" style="78" customWidth="1"/>
    <col min="11531" max="11531" width="14.42578125" style="78" customWidth="1"/>
    <col min="11532" max="11532" width="12.5703125" style="78" customWidth="1"/>
    <col min="11533" max="11535" width="15.28515625" style="78" customWidth="1"/>
    <col min="11536" max="11536" width="12.42578125" style="78" customWidth="1"/>
    <col min="11537" max="11537" width="15.28515625" style="78" customWidth="1"/>
    <col min="11538" max="11776" width="9.140625" style="78"/>
    <col min="11777" max="11777" width="5.28515625" style="78" customWidth="1"/>
    <col min="11778" max="11778" width="37.28515625" style="78" bestFit="1" customWidth="1"/>
    <col min="11779" max="11779" width="15.28515625" style="78" customWidth="1"/>
    <col min="11780" max="11780" width="3.28515625" style="78" customWidth="1"/>
    <col min="11781" max="11783" width="15.28515625" style="78" customWidth="1"/>
    <col min="11784" max="11784" width="14" style="78" customWidth="1"/>
    <col min="11785" max="11785" width="14.28515625" style="78" customWidth="1"/>
    <col min="11786" max="11786" width="11.85546875" style="78" customWidth="1"/>
    <col min="11787" max="11787" width="14.42578125" style="78" customWidth="1"/>
    <col min="11788" max="11788" width="12.5703125" style="78" customWidth="1"/>
    <col min="11789" max="11791" width="15.28515625" style="78" customWidth="1"/>
    <col min="11792" max="11792" width="12.42578125" style="78" customWidth="1"/>
    <col min="11793" max="11793" width="15.28515625" style="78" customWidth="1"/>
    <col min="11794" max="12032" width="9.140625" style="78"/>
    <col min="12033" max="12033" width="5.28515625" style="78" customWidth="1"/>
    <col min="12034" max="12034" width="37.28515625" style="78" bestFit="1" customWidth="1"/>
    <col min="12035" max="12035" width="15.28515625" style="78" customWidth="1"/>
    <col min="12036" max="12036" width="3.28515625" style="78" customWidth="1"/>
    <col min="12037" max="12039" width="15.28515625" style="78" customWidth="1"/>
    <col min="12040" max="12040" width="14" style="78" customWidth="1"/>
    <col min="12041" max="12041" width="14.28515625" style="78" customWidth="1"/>
    <col min="12042" max="12042" width="11.85546875" style="78" customWidth="1"/>
    <col min="12043" max="12043" width="14.42578125" style="78" customWidth="1"/>
    <col min="12044" max="12044" width="12.5703125" style="78" customWidth="1"/>
    <col min="12045" max="12047" width="15.28515625" style="78" customWidth="1"/>
    <col min="12048" max="12048" width="12.42578125" style="78" customWidth="1"/>
    <col min="12049" max="12049" width="15.28515625" style="78" customWidth="1"/>
    <col min="12050" max="12288" width="9.140625" style="78"/>
    <col min="12289" max="12289" width="5.28515625" style="78" customWidth="1"/>
    <col min="12290" max="12290" width="37.28515625" style="78" bestFit="1" customWidth="1"/>
    <col min="12291" max="12291" width="15.28515625" style="78" customWidth="1"/>
    <col min="12292" max="12292" width="3.28515625" style="78" customWidth="1"/>
    <col min="12293" max="12295" width="15.28515625" style="78" customWidth="1"/>
    <col min="12296" max="12296" width="14" style="78" customWidth="1"/>
    <col min="12297" max="12297" width="14.28515625" style="78" customWidth="1"/>
    <col min="12298" max="12298" width="11.85546875" style="78" customWidth="1"/>
    <col min="12299" max="12299" width="14.42578125" style="78" customWidth="1"/>
    <col min="12300" max="12300" width="12.5703125" style="78" customWidth="1"/>
    <col min="12301" max="12303" width="15.28515625" style="78" customWidth="1"/>
    <col min="12304" max="12304" width="12.42578125" style="78" customWidth="1"/>
    <col min="12305" max="12305" width="15.28515625" style="78" customWidth="1"/>
    <col min="12306" max="12544" width="9.140625" style="78"/>
    <col min="12545" max="12545" width="5.28515625" style="78" customWidth="1"/>
    <col min="12546" max="12546" width="37.28515625" style="78" bestFit="1" customWidth="1"/>
    <col min="12547" max="12547" width="15.28515625" style="78" customWidth="1"/>
    <col min="12548" max="12548" width="3.28515625" style="78" customWidth="1"/>
    <col min="12549" max="12551" width="15.28515625" style="78" customWidth="1"/>
    <col min="12552" max="12552" width="14" style="78" customWidth="1"/>
    <col min="12553" max="12553" width="14.28515625" style="78" customWidth="1"/>
    <col min="12554" max="12554" width="11.85546875" style="78" customWidth="1"/>
    <col min="12555" max="12555" width="14.42578125" style="78" customWidth="1"/>
    <col min="12556" max="12556" width="12.5703125" style="78" customWidth="1"/>
    <col min="12557" max="12559" width="15.28515625" style="78" customWidth="1"/>
    <col min="12560" max="12560" width="12.42578125" style="78" customWidth="1"/>
    <col min="12561" max="12561" width="15.28515625" style="78" customWidth="1"/>
    <col min="12562" max="12800" width="9.140625" style="78"/>
    <col min="12801" max="12801" width="5.28515625" style="78" customWidth="1"/>
    <col min="12802" max="12802" width="37.28515625" style="78" bestFit="1" customWidth="1"/>
    <col min="12803" max="12803" width="15.28515625" style="78" customWidth="1"/>
    <col min="12804" max="12804" width="3.28515625" style="78" customWidth="1"/>
    <col min="12805" max="12807" width="15.28515625" style="78" customWidth="1"/>
    <col min="12808" max="12808" width="14" style="78" customWidth="1"/>
    <col min="12809" max="12809" width="14.28515625" style="78" customWidth="1"/>
    <col min="12810" max="12810" width="11.85546875" style="78" customWidth="1"/>
    <col min="12811" max="12811" width="14.42578125" style="78" customWidth="1"/>
    <col min="12812" max="12812" width="12.5703125" style="78" customWidth="1"/>
    <col min="12813" max="12815" width="15.28515625" style="78" customWidth="1"/>
    <col min="12816" max="12816" width="12.42578125" style="78" customWidth="1"/>
    <col min="12817" max="12817" width="15.28515625" style="78" customWidth="1"/>
    <col min="12818" max="13056" width="9.140625" style="78"/>
    <col min="13057" max="13057" width="5.28515625" style="78" customWidth="1"/>
    <col min="13058" max="13058" width="37.28515625" style="78" bestFit="1" customWidth="1"/>
    <col min="13059" max="13059" width="15.28515625" style="78" customWidth="1"/>
    <col min="13060" max="13060" width="3.28515625" style="78" customWidth="1"/>
    <col min="13061" max="13063" width="15.28515625" style="78" customWidth="1"/>
    <col min="13064" max="13064" width="14" style="78" customWidth="1"/>
    <col min="13065" max="13065" width="14.28515625" style="78" customWidth="1"/>
    <col min="13066" max="13066" width="11.85546875" style="78" customWidth="1"/>
    <col min="13067" max="13067" width="14.42578125" style="78" customWidth="1"/>
    <col min="13068" max="13068" width="12.5703125" style="78" customWidth="1"/>
    <col min="13069" max="13071" width="15.28515625" style="78" customWidth="1"/>
    <col min="13072" max="13072" width="12.42578125" style="78" customWidth="1"/>
    <col min="13073" max="13073" width="15.28515625" style="78" customWidth="1"/>
    <col min="13074" max="13312" width="9.140625" style="78"/>
    <col min="13313" max="13313" width="5.28515625" style="78" customWidth="1"/>
    <col min="13314" max="13314" width="37.28515625" style="78" bestFit="1" customWidth="1"/>
    <col min="13315" max="13315" width="15.28515625" style="78" customWidth="1"/>
    <col min="13316" max="13316" width="3.28515625" style="78" customWidth="1"/>
    <col min="13317" max="13319" width="15.28515625" style="78" customWidth="1"/>
    <col min="13320" max="13320" width="14" style="78" customWidth="1"/>
    <col min="13321" max="13321" width="14.28515625" style="78" customWidth="1"/>
    <col min="13322" max="13322" width="11.85546875" style="78" customWidth="1"/>
    <col min="13323" max="13323" width="14.42578125" style="78" customWidth="1"/>
    <col min="13324" max="13324" width="12.5703125" style="78" customWidth="1"/>
    <col min="13325" max="13327" width="15.28515625" style="78" customWidth="1"/>
    <col min="13328" max="13328" width="12.42578125" style="78" customWidth="1"/>
    <col min="13329" max="13329" width="15.28515625" style="78" customWidth="1"/>
    <col min="13330" max="13568" width="9.140625" style="78"/>
    <col min="13569" max="13569" width="5.28515625" style="78" customWidth="1"/>
    <col min="13570" max="13570" width="37.28515625" style="78" bestFit="1" customWidth="1"/>
    <col min="13571" max="13571" width="15.28515625" style="78" customWidth="1"/>
    <col min="13572" max="13572" width="3.28515625" style="78" customWidth="1"/>
    <col min="13573" max="13575" width="15.28515625" style="78" customWidth="1"/>
    <col min="13576" max="13576" width="14" style="78" customWidth="1"/>
    <col min="13577" max="13577" width="14.28515625" style="78" customWidth="1"/>
    <col min="13578" max="13578" width="11.85546875" style="78" customWidth="1"/>
    <col min="13579" max="13579" width="14.42578125" style="78" customWidth="1"/>
    <col min="13580" max="13580" width="12.5703125" style="78" customWidth="1"/>
    <col min="13581" max="13583" width="15.28515625" style="78" customWidth="1"/>
    <col min="13584" max="13584" width="12.42578125" style="78" customWidth="1"/>
    <col min="13585" max="13585" width="15.28515625" style="78" customWidth="1"/>
    <col min="13586" max="13824" width="9.140625" style="78"/>
    <col min="13825" max="13825" width="5.28515625" style="78" customWidth="1"/>
    <col min="13826" max="13826" width="37.28515625" style="78" bestFit="1" customWidth="1"/>
    <col min="13827" max="13827" width="15.28515625" style="78" customWidth="1"/>
    <col min="13828" max="13828" width="3.28515625" style="78" customWidth="1"/>
    <col min="13829" max="13831" width="15.28515625" style="78" customWidth="1"/>
    <col min="13832" max="13832" width="14" style="78" customWidth="1"/>
    <col min="13833" max="13833" width="14.28515625" style="78" customWidth="1"/>
    <col min="13834" max="13834" width="11.85546875" style="78" customWidth="1"/>
    <col min="13835" max="13835" width="14.42578125" style="78" customWidth="1"/>
    <col min="13836" max="13836" width="12.5703125" style="78" customWidth="1"/>
    <col min="13837" max="13839" width="15.28515625" style="78" customWidth="1"/>
    <col min="13840" max="13840" width="12.42578125" style="78" customWidth="1"/>
    <col min="13841" max="13841" width="15.28515625" style="78" customWidth="1"/>
    <col min="13842" max="14080" width="9.140625" style="78"/>
    <col min="14081" max="14081" width="5.28515625" style="78" customWidth="1"/>
    <col min="14082" max="14082" width="37.28515625" style="78" bestFit="1" customWidth="1"/>
    <col min="14083" max="14083" width="15.28515625" style="78" customWidth="1"/>
    <col min="14084" max="14084" width="3.28515625" style="78" customWidth="1"/>
    <col min="14085" max="14087" width="15.28515625" style="78" customWidth="1"/>
    <col min="14088" max="14088" width="14" style="78" customWidth="1"/>
    <col min="14089" max="14089" width="14.28515625" style="78" customWidth="1"/>
    <col min="14090" max="14090" width="11.85546875" style="78" customWidth="1"/>
    <col min="14091" max="14091" width="14.42578125" style="78" customWidth="1"/>
    <col min="14092" max="14092" width="12.5703125" style="78" customWidth="1"/>
    <col min="14093" max="14095" width="15.28515625" style="78" customWidth="1"/>
    <col min="14096" max="14096" width="12.42578125" style="78" customWidth="1"/>
    <col min="14097" max="14097" width="15.28515625" style="78" customWidth="1"/>
    <col min="14098" max="14336" width="9.140625" style="78"/>
    <col min="14337" max="14337" width="5.28515625" style="78" customWidth="1"/>
    <col min="14338" max="14338" width="37.28515625" style="78" bestFit="1" customWidth="1"/>
    <col min="14339" max="14339" width="15.28515625" style="78" customWidth="1"/>
    <col min="14340" max="14340" width="3.28515625" style="78" customWidth="1"/>
    <col min="14341" max="14343" width="15.28515625" style="78" customWidth="1"/>
    <col min="14344" max="14344" width="14" style="78" customWidth="1"/>
    <col min="14345" max="14345" width="14.28515625" style="78" customWidth="1"/>
    <col min="14346" max="14346" width="11.85546875" style="78" customWidth="1"/>
    <col min="14347" max="14347" width="14.42578125" style="78" customWidth="1"/>
    <col min="14348" max="14348" width="12.5703125" style="78" customWidth="1"/>
    <col min="14349" max="14351" width="15.28515625" style="78" customWidth="1"/>
    <col min="14352" max="14352" width="12.42578125" style="78" customWidth="1"/>
    <col min="14353" max="14353" width="15.28515625" style="78" customWidth="1"/>
    <col min="14354" max="14592" width="9.140625" style="78"/>
    <col min="14593" max="14593" width="5.28515625" style="78" customWidth="1"/>
    <col min="14594" max="14594" width="37.28515625" style="78" bestFit="1" customWidth="1"/>
    <col min="14595" max="14595" width="15.28515625" style="78" customWidth="1"/>
    <col min="14596" max="14596" width="3.28515625" style="78" customWidth="1"/>
    <col min="14597" max="14599" width="15.28515625" style="78" customWidth="1"/>
    <col min="14600" max="14600" width="14" style="78" customWidth="1"/>
    <col min="14601" max="14601" width="14.28515625" style="78" customWidth="1"/>
    <col min="14602" max="14602" width="11.85546875" style="78" customWidth="1"/>
    <col min="14603" max="14603" width="14.42578125" style="78" customWidth="1"/>
    <col min="14604" max="14604" width="12.5703125" style="78" customWidth="1"/>
    <col min="14605" max="14607" width="15.28515625" style="78" customWidth="1"/>
    <col min="14608" max="14608" width="12.42578125" style="78" customWidth="1"/>
    <col min="14609" max="14609" width="15.28515625" style="78" customWidth="1"/>
    <col min="14610" max="14848" width="9.140625" style="78"/>
    <col min="14849" max="14849" width="5.28515625" style="78" customWidth="1"/>
    <col min="14850" max="14850" width="37.28515625" style="78" bestFit="1" customWidth="1"/>
    <col min="14851" max="14851" width="15.28515625" style="78" customWidth="1"/>
    <col min="14852" max="14852" width="3.28515625" style="78" customWidth="1"/>
    <col min="14853" max="14855" width="15.28515625" style="78" customWidth="1"/>
    <col min="14856" max="14856" width="14" style="78" customWidth="1"/>
    <col min="14857" max="14857" width="14.28515625" style="78" customWidth="1"/>
    <col min="14858" max="14858" width="11.85546875" style="78" customWidth="1"/>
    <col min="14859" max="14859" width="14.42578125" style="78" customWidth="1"/>
    <col min="14860" max="14860" width="12.5703125" style="78" customWidth="1"/>
    <col min="14861" max="14863" width="15.28515625" style="78" customWidth="1"/>
    <col min="14864" max="14864" width="12.42578125" style="78" customWidth="1"/>
    <col min="14865" max="14865" width="15.28515625" style="78" customWidth="1"/>
    <col min="14866" max="15104" width="9.140625" style="78"/>
    <col min="15105" max="15105" width="5.28515625" style="78" customWidth="1"/>
    <col min="15106" max="15106" width="37.28515625" style="78" bestFit="1" customWidth="1"/>
    <col min="15107" max="15107" width="15.28515625" style="78" customWidth="1"/>
    <col min="15108" max="15108" width="3.28515625" style="78" customWidth="1"/>
    <col min="15109" max="15111" width="15.28515625" style="78" customWidth="1"/>
    <col min="15112" max="15112" width="14" style="78" customWidth="1"/>
    <col min="15113" max="15113" width="14.28515625" style="78" customWidth="1"/>
    <col min="15114" max="15114" width="11.85546875" style="78" customWidth="1"/>
    <col min="15115" max="15115" width="14.42578125" style="78" customWidth="1"/>
    <col min="15116" max="15116" width="12.5703125" style="78" customWidth="1"/>
    <col min="15117" max="15119" width="15.28515625" style="78" customWidth="1"/>
    <col min="15120" max="15120" width="12.42578125" style="78" customWidth="1"/>
    <col min="15121" max="15121" width="15.28515625" style="78" customWidth="1"/>
    <col min="15122" max="15360" width="9.140625" style="78"/>
    <col min="15361" max="15361" width="5.28515625" style="78" customWidth="1"/>
    <col min="15362" max="15362" width="37.28515625" style="78" bestFit="1" customWidth="1"/>
    <col min="15363" max="15363" width="15.28515625" style="78" customWidth="1"/>
    <col min="15364" max="15364" width="3.28515625" style="78" customWidth="1"/>
    <col min="15365" max="15367" width="15.28515625" style="78" customWidth="1"/>
    <col min="15368" max="15368" width="14" style="78" customWidth="1"/>
    <col min="15369" max="15369" width="14.28515625" style="78" customWidth="1"/>
    <col min="15370" max="15370" width="11.85546875" style="78" customWidth="1"/>
    <col min="15371" max="15371" width="14.42578125" style="78" customWidth="1"/>
    <col min="15372" max="15372" width="12.5703125" style="78" customWidth="1"/>
    <col min="15373" max="15375" width="15.28515625" style="78" customWidth="1"/>
    <col min="15376" max="15376" width="12.42578125" style="78" customWidth="1"/>
    <col min="15377" max="15377" width="15.28515625" style="78" customWidth="1"/>
    <col min="15378" max="15616" width="9.140625" style="78"/>
    <col min="15617" max="15617" width="5.28515625" style="78" customWidth="1"/>
    <col min="15618" max="15618" width="37.28515625" style="78" bestFit="1" customWidth="1"/>
    <col min="15619" max="15619" width="15.28515625" style="78" customWidth="1"/>
    <col min="15620" max="15620" width="3.28515625" style="78" customWidth="1"/>
    <col min="15621" max="15623" width="15.28515625" style="78" customWidth="1"/>
    <col min="15624" max="15624" width="14" style="78" customWidth="1"/>
    <col min="15625" max="15625" width="14.28515625" style="78" customWidth="1"/>
    <col min="15626" max="15626" width="11.85546875" style="78" customWidth="1"/>
    <col min="15627" max="15627" width="14.42578125" style="78" customWidth="1"/>
    <col min="15628" max="15628" width="12.5703125" style="78" customWidth="1"/>
    <col min="15629" max="15631" width="15.28515625" style="78" customWidth="1"/>
    <col min="15632" max="15632" width="12.42578125" style="78" customWidth="1"/>
    <col min="15633" max="15633" width="15.28515625" style="78" customWidth="1"/>
    <col min="15634" max="15872" width="9.140625" style="78"/>
    <col min="15873" max="15873" width="5.28515625" style="78" customWidth="1"/>
    <col min="15874" max="15874" width="37.28515625" style="78" bestFit="1" customWidth="1"/>
    <col min="15875" max="15875" width="15.28515625" style="78" customWidth="1"/>
    <col min="15876" max="15876" width="3.28515625" style="78" customWidth="1"/>
    <col min="15877" max="15879" width="15.28515625" style="78" customWidth="1"/>
    <col min="15880" max="15880" width="14" style="78" customWidth="1"/>
    <col min="15881" max="15881" width="14.28515625" style="78" customWidth="1"/>
    <col min="15882" max="15882" width="11.85546875" style="78" customWidth="1"/>
    <col min="15883" max="15883" width="14.42578125" style="78" customWidth="1"/>
    <col min="15884" max="15884" width="12.5703125" style="78" customWidth="1"/>
    <col min="15885" max="15887" width="15.28515625" style="78" customWidth="1"/>
    <col min="15888" max="15888" width="12.42578125" style="78" customWidth="1"/>
    <col min="15889" max="15889" width="15.28515625" style="78" customWidth="1"/>
    <col min="15890" max="16128" width="9.140625" style="78"/>
    <col min="16129" max="16129" width="5.28515625" style="78" customWidth="1"/>
    <col min="16130" max="16130" width="37.28515625" style="78" bestFit="1" customWidth="1"/>
    <col min="16131" max="16131" width="15.28515625" style="78" customWidth="1"/>
    <col min="16132" max="16132" width="3.28515625" style="78" customWidth="1"/>
    <col min="16133" max="16135" width="15.28515625" style="78" customWidth="1"/>
    <col min="16136" max="16136" width="14" style="78" customWidth="1"/>
    <col min="16137" max="16137" width="14.28515625" style="78" customWidth="1"/>
    <col min="16138" max="16138" width="11.85546875" style="78" customWidth="1"/>
    <col min="16139" max="16139" width="14.42578125" style="78" customWidth="1"/>
    <col min="16140" max="16140" width="12.5703125" style="78" customWidth="1"/>
    <col min="16141" max="16143" width="15.28515625" style="78" customWidth="1"/>
    <col min="16144" max="16144" width="12.42578125" style="78" customWidth="1"/>
    <col min="16145" max="16145" width="15.28515625" style="78" customWidth="1"/>
    <col min="16146" max="16384" width="9.140625" style="78"/>
  </cols>
  <sheetData>
    <row r="1" spans="1:21" x14ac:dyDescent="0.2">
      <c r="A1" s="84" t="s">
        <v>16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21" x14ac:dyDescent="0.2">
      <c r="A2" s="84" t="s">
        <v>44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1" x14ac:dyDescent="0.2">
      <c r="A3" s="84" t="s">
        <v>107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21" x14ac:dyDescent="0.2">
      <c r="A4" s="84" t="s">
        <v>103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6" spans="1:21" ht="38.25" x14ac:dyDescent="0.2">
      <c r="A6" s="51" t="s">
        <v>15</v>
      </c>
      <c r="B6" s="51" t="s">
        <v>17</v>
      </c>
      <c r="C6" s="51" t="s">
        <v>45</v>
      </c>
      <c r="D6" s="51"/>
      <c r="E6" s="51" t="s">
        <v>46</v>
      </c>
      <c r="F6" s="51" t="s">
        <v>47</v>
      </c>
      <c r="G6" s="51" t="s">
        <v>48</v>
      </c>
      <c r="H6" s="51" t="s">
        <v>49</v>
      </c>
      <c r="I6" s="51" t="s">
        <v>50</v>
      </c>
      <c r="J6" s="51" t="s">
        <v>51</v>
      </c>
      <c r="K6" s="51" t="s">
        <v>52</v>
      </c>
      <c r="L6" s="51" t="s">
        <v>53</v>
      </c>
      <c r="M6" s="51" t="s">
        <v>54</v>
      </c>
      <c r="N6" s="51" t="s">
        <v>55</v>
      </c>
      <c r="O6" s="51" t="s">
        <v>56</v>
      </c>
      <c r="P6" s="51" t="s">
        <v>57</v>
      </c>
      <c r="Q6" s="51" t="s">
        <v>58</v>
      </c>
    </row>
    <row r="7" spans="1:21" x14ac:dyDescent="0.2">
      <c r="A7" s="52"/>
      <c r="B7" s="53" t="s">
        <v>13</v>
      </c>
      <c r="C7" s="53" t="s">
        <v>12</v>
      </c>
      <c r="D7" s="53"/>
      <c r="E7" s="53" t="s">
        <v>11</v>
      </c>
      <c r="F7" s="53" t="s">
        <v>10</v>
      </c>
      <c r="G7" s="53" t="s">
        <v>9</v>
      </c>
      <c r="H7" s="53" t="s">
        <v>7</v>
      </c>
      <c r="I7" s="53" t="s">
        <v>6</v>
      </c>
      <c r="J7" s="53" t="s">
        <v>5</v>
      </c>
      <c r="K7" s="53" t="s">
        <v>4</v>
      </c>
      <c r="L7" s="53" t="s">
        <v>3</v>
      </c>
      <c r="M7" s="53" t="s">
        <v>2</v>
      </c>
      <c r="N7" s="53" t="s">
        <v>1</v>
      </c>
      <c r="O7" s="53" t="s">
        <v>0</v>
      </c>
      <c r="P7" s="53" t="s">
        <v>18</v>
      </c>
      <c r="Q7" s="53" t="s">
        <v>59</v>
      </c>
    </row>
    <row r="8" spans="1:21" x14ac:dyDescent="0.2">
      <c r="C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spans="1:21" x14ac:dyDescent="0.2">
      <c r="A9" s="77">
        <v>1</v>
      </c>
      <c r="B9" s="55" t="s">
        <v>100</v>
      </c>
      <c r="C9" s="79">
        <v>22311829039.999996</v>
      </c>
      <c r="D9" s="79"/>
      <c r="E9" s="79">
        <v>11362694034.5944</v>
      </c>
      <c r="F9" s="79">
        <v>2983833723.3713889</v>
      </c>
      <c r="G9" s="79">
        <v>3080584885.4856691</v>
      </c>
      <c r="H9" s="79">
        <v>2051022389.543107</v>
      </c>
      <c r="I9" s="79">
        <v>1342870567.1184549</v>
      </c>
      <c r="J9" s="79">
        <v>4594563.3633324662</v>
      </c>
      <c r="K9" s="79">
        <v>124979540.86316925</v>
      </c>
      <c r="L9" s="79">
        <v>639599439.09802258</v>
      </c>
      <c r="M9" s="79">
        <v>632887813.72208166</v>
      </c>
      <c r="N9" s="79">
        <v>0</v>
      </c>
      <c r="O9" s="79">
        <v>0</v>
      </c>
      <c r="P9" s="79">
        <v>81534389.017231286</v>
      </c>
      <c r="Q9" s="79">
        <v>7227693.8231415441</v>
      </c>
      <c r="R9" s="56"/>
      <c r="S9" s="57"/>
      <c r="T9" s="57"/>
      <c r="U9" s="57"/>
    </row>
    <row r="10" spans="1:21" x14ac:dyDescent="0.2">
      <c r="A10" s="77">
        <f>+A9+1</f>
        <v>2</v>
      </c>
      <c r="B10" s="55" t="s">
        <v>101</v>
      </c>
      <c r="C10" s="79">
        <v>3941657.8585261339</v>
      </c>
      <c r="D10" s="79"/>
      <c r="E10" s="79">
        <v>2401760.8159533199</v>
      </c>
      <c r="F10" s="79">
        <v>483797.35950569448</v>
      </c>
      <c r="G10" s="79">
        <v>452472.55815379717</v>
      </c>
      <c r="H10" s="79">
        <v>261562.891393383</v>
      </c>
      <c r="I10" s="79">
        <v>179157.07260351363</v>
      </c>
      <c r="J10" s="79">
        <v>4.0419526549894496</v>
      </c>
      <c r="K10" s="79">
        <v>0</v>
      </c>
      <c r="L10" s="79">
        <v>80420.565981487191</v>
      </c>
      <c r="M10" s="79">
        <v>67179.705291231017</v>
      </c>
      <c r="N10" s="79">
        <v>0</v>
      </c>
      <c r="O10" s="79">
        <v>0</v>
      </c>
      <c r="P10" s="79">
        <v>13772.381425311305</v>
      </c>
      <c r="Q10" s="79">
        <v>1530.4662657410647</v>
      </c>
      <c r="R10" s="57"/>
      <c r="S10" s="57"/>
      <c r="T10" s="57"/>
      <c r="U10" s="57"/>
    </row>
    <row r="11" spans="1:21" x14ac:dyDescent="0.2">
      <c r="A11" s="77">
        <f t="shared" ref="A11:A30" si="0">+A10+1</f>
        <v>3</v>
      </c>
      <c r="B11" s="58" t="s">
        <v>60</v>
      </c>
      <c r="C11" s="59">
        <f>SUM(E11:Q11)</f>
        <v>1.0000000000000002</v>
      </c>
      <c r="D11" s="60"/>
      <c r="E11" s="59">
        <f t="shared" ref="E11:Q11" si="1">(E9/$C$9*$C$12+E10/$C$10*$C$13)</f>
        <v>0.53428267414961672</v>
      </c>
      <c r="F11" s="59">
        <f t="shared" si="1"/>
        <v>0.13098483852655646</v>
      </c>
      <c r="G11" s="59">
        <f t="shared" si="1"/>
        <v>0.13225029791791532</v>
      </c>
      <c r="H11" s="59">
        <f t="shared" si="1"/>
        <v>8.5533651911442882E-2</v>
      </c>
      <c r="I11" s="59">
        <f t="shared" si="1"/>
        <v>5.6502917113085652E-2</v>
      </c>
      <c r="J11" s="59">
        <f t="shared" si="1"/>
        <v>1.5470011013980859E-4</v>
      </c>
      <c r="K11" s="59">
        <f t="shared" si="1"/>
        <v>4.2011193022020825E-3</v>
      </c>
      <c r="L11" s="59">
        <f t="shared" si="1"/>
        <v>2.6600468875824963E-2</v>
      </c>
      <c r="M11" s="59">
        <f t="shared" si="1"/>
        <v>2.5535058472508355E-2</v>
      </c>
      <c r="N11" s="59">
        <f t="shared" si="1"/>
        <v>0</v>
      </c>
      <c r="O11" s="59">
        <f t="shared" si="1"/>
        <v>0</v>
      </c>
      <c r="P11" s="59">
        <f t="shared" si="1"/>
        <v>3.614248664337222E-3</v>
      </c>
      <c r="Q11" s="59">
        <f t="shared" si="1"/>
        <v>3.4002495637072092E-4</v>
      </c>
      <c r="R11" s="57"/>
      <c r="S11" s="57"/>
      <c r="T11" s="57"/>
      <c r="U11" s="57"/>
    </row>
    <row r="12" spans="1:21" x14ac:dyDescent="0.2">
      <c r="A12" s="77">
        <f t="shared" si="0"/>
        <v>4</v>
      </c>
      <c r="B12" s="61" t="s">
        <v>61</v>
      </c>
      <c r="C12" s="80">
        <v>0.75</v>
      </c>
      <c r="D12" s="57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57"/>
      <c r="S12" s="57"/>
      <c r="T12" s="57"/>
      <c r="U12" s="57"/>
    </row>
    <row r="13" spans="1:21" x14ac:dyDescent="0.2">
      <c r="A13" s="77">
        <f t="shared" si="0"/>
        <v>5</v>
      </c>
      <c r="B13" s="61" t="s">
        <v>62</v>
      </c>
      <c r="C13" s="80">
        <v>0.25</v>
      </c>
      <c r="D13" s="57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57"/>
      <c r="S13" s="57"/>
      <c r="T13" s="57"/>
      <c r="U13" s="57"/>
    </row>
    <row r="14" spans="1:21" x14ac:dyDescent="0.2">
      <c r="A14" s="77">
        <f t="shared" si="0"/>
        <v>6</v>
      </c>
      <c r="C14" s="62"/>
      <c r="D14" s="57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57"/>
      <c r="S14" s="57"/>
      <c r="T14" s="57"/>
      <c r="U14" s="57"/>
    </row>
    <row r="15" spans="1:21" x14ac:dyDescent="0.2">
      <c r="A15" s="77">
        <f t="shared" si="0"/>
        <v>7</v>
      </c>
      <c r="B15" s="58" t="s">
        <v>102</v>
      </c>
      <c r="C15" s="62">
        <f>SUM(E15:Q15)</f>
        <v>2108200587.7086906</v>
      </c>
      <c r="D15" s="57"/>
      <c r="E15" s="62">
        <v>1199530845.961303</v>
      </c>
      <c r="F15" s="62">
        <v>267214405.57393074</v>
      </c>
      <c r="G15" s="62">
        <v>251912322.65464625</v>
      </c>
      <c r="H15" s="62">
        <v>153008096.02665669</v>
      </c>
      <c r="I15" s="62">
        <v>104103146.19852759</v>
      </c>
      <c r="J15" s="62">
        <v>429180.35752772924</v>
      </c>
      <c r="K15" s="62">
        <v>10935459.949142268</v>
      </c>
      <c r="L15" s="62">
        <v>46953616.608873129</v>
      </c>
      <c r="M15" s="62">
        <v>42557366.967938654</v>
      </c>
      <c r="N15" s="62">
        <v>1121279.5765295029</v>
      </c>
      <c r="O15" s="62">
        <v>11216018.725058943</v>
      </c>
      <c r="P15" s="62">
        <v>18495472.952828079</v>
      </c>
      <c r="Q15" s="62">
        <v>723376.15572802676</v>
      </c>
      <c r="R15" s="57"/>
      <c r="S15" s="57"/>
      <c r="T15" s="57"/>
      <c r="U15" s="57"/>
    </row>
    <row r="16" spans="1:21" ht="10.15" customHeight="1" x14ac:dyDescent="0.2">
      <c r="A16" s="77">
        <f t="shared" si="0"/>
        <v>8</v>
      </c>
      <c r="B16" s="55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spans="1:21" ht="10.9" customHeight="1" x14ac:dyDescent="0.2">
      <c r="A17" s="77">
        <f t="shared" si="0"/>
        <v>9</v>
      </c>
      <c r="B17" s="55" t="s">
        <v>104</v>
      </c>
      <c r="C17" s="62">
        <f>SUM(E17:Q17)</f>
        <v>111225825.98513673</v>
      </c>
      <c r="D17" s="57"/>
      <c r="E17" s="62">
        <v>60792526.492355719</v>
      </c>
      <c r="F17" s="62">
        <v>16929189.203066148</v>
      </c>
      <c r="G17" s="62">
        <v>11900165.035182636</v>
      </c>
      <c r="H17" s="62">
        <v>7202400.4051362295</v>
      </c>
      <c r="I17" s="62">
        <v>5549720.1749180267</v>
      </c>
      <c r="J17" s="62">
        <v>22319.875382678936</v>
      </c>
      <c r="K17" s="62">
        <v>479441.21714901226</v>
      </c>
      <c r="L17" s="62">
        <v>2170923.4248753381</v>
      </c>
      <c r="M17" s="62">
        <v>4835975.8716102857</v>
      </c>
      <c r="N17" s="62">
        <v>2850.6248341625537</v>
      </c>
      <c r="O17" s="62">
        <v>875638.69411477575</v>
      </c>
      <c r="P17" s="62">
        <v>425733.74896333064</v>
      </c>
      <c r="Q17" s="62">
        <v>38941.217548381959</v>
      </c>
      <c r="R17" s="57"/>
      <c r="S17" s="57"/>
      <c r="T17" s="57"/>
      <c r="U17" s="57"/>
    </row>
    <row r="18" spans="1:21" x14ac:dyDescent="0.2">
      <c r="A18" s="77">
        <f t="shared" si="0"/>
        <v>10</v>
      </c>
      <c r="C18" s="62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 x14ac:dyDescent="0.2">
      <c r="A19" s="77">
        <f t="shared" si="0"/>
        <v>11</v>
      </c>
      <c r="B19" s="55" t="s">
        <v>105</v>
      </c>
      <c r="C19" s="67">
        <f>'[54]Exhibit A-1'!$F$38</f>
        <v>556740939.36561978</v>
      </c>
      <c r="D19" s="57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57"/>
      <c r="S19" s="57"/>
      <c r="T19" s="57"/>
      <c r="U19" s="57"/>
    </row>
    <row r="20" spans="1:21" x14ac:dyDescent="0.2">
      <c r="A20" s="77">
        <f t="shared" si="0"/>
        <v>12</v>
      </c>
      <c r="B20" s="55"/>
      <c r="C20" s="62"/>
      <c r="D20" s="57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57"/>
      <c r="S20" s="57"/>
      <c r="T20" s="57"/>
      <c r="U20" s="57"/>
    </row>
    <row r="21" spans="1:21" x14ac:dyDescent="0.2">
      <c r="A21" s="77">
        <f t="shared" si="0"/>
        <v>13</v>
      </c>
      <c r="B21" s="55" t="s">
        <v>106</v>
      </c>
      <c r="C21" s="67">
        <f>'[54]PCA Cost Allocation'!$C$21</f>
        <v>724517480.87919581</v>
      </c>
      <c r="D21" s="57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57"/>
      <c r="S21" s="57"/>
      <c r="T21" s="57"/>
      <c r="U21" s="57"/>
    </row>
    <row r="22" spans="1:21" x14ac:dyDescent="0.2">
      <c r="A22" s="77">
        <f t="shared" si="0"/>
        <v>14</v>
      </c>
      <c r="B22" s="55"/>
      <c r="C22" s="62"/>
      <c r="D22" s="57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57"/>
      <c r="S22" s="57"/>
      <c r="T22" s="57"/>
      <c r="U22" s="57"/>
    </row>
    <row r="23" spans="1:21" x14ac:dyDescent="0.2">
      <c r="A23" s="77">
        <f t="shared" si="0"/>
        <v>15</v>
      </c>
      <c r="B23" s="58" t="s">
        <v>76</v>
      </c>
      <c r="C23" s="62">
        <f>SUM(E23:Q23)</f>
        <v>556740939.3656199</v>
      </c>
      <c r="D23" s="57"/>
      <c r="E23" s="62">
        <f>+$C$19*E$11</f>
        <v>297457037.89283293</v>
      </c>
      <c r="F23" s="62">
        <f t="shared" ref="F23:Q23" si="2">+$C$19*F$11</f>
        <v>72924622.04392907</v>
      </c>
      <c r="G23" s="62">
        <f t="shared" si="2"/>
        <v>73629155.094203249</v>
      </c>
      <c r="H23" s="62">
        <f t="shared" si="2"/>
        <v>47620085.712548651</v>
      </c>
      <c r="I23" s="62">
        <f t="shared" si="2"/>
        <v>31457487.150437061</v>
      </c>
      <c r="J23" s="62">
        <f t="shared" si="2"/>
        <v>86127.884639201875</v>
      </c>
      <c r="K23" s="62">
        <f t="shared" si="2"/>
        <v>2338935.1066950243</v>
      </c>
      <c r="L23" s="62">
        <f t="shared" si="2"/>
        <v>14809570.029492723</v>
      </c>
      <c r="M23" s="62">
        <f t="shared" si="2"/>
        <v>14216412.44074033</v>
      </c>
      <c r="N23" s="62">
        <f>+$C$19*N$11</f>
        <v>0</v>
      </c>
      <c r="O23" s="62">
        <f t="shared" si="2"/>
        <v>0</v>
      </c>
      <c r="P23" s="62">
        <f t="shared" si="2"/>
        <v>2012200.1964840416</v>
      </c>
      <c r="Q23" s="62">
        <f t="shared" si="2"/>
        <v>189305.81361758904</v>
      </c>
      <c r="R23" s="57"/>
      <c r="S23" s="57"/>
      <c r="T23" s="57"/>
      <c r="U23" s="57"/>
    </row>
    <row r="24" spans="1:21" x14ac:dyDescent="0.2">
      <c r="A24" s="77">
        <f t="shared" si="0"/>
        <v>16</v>
      </c>
      <c r="B24" s="58" t="s">
        <v>77</v>
      </c>
      <c r="C24" s="62">
        <f>SUM(E24:Q24)</f>
        <v>724517480.87919605</v>
      </c>
      <c r="D24" s="57"/>
      <c r="E24" s="62">
        <f t="shared" ref="E24:Q24" si="3">+$C$21*E$11</f>
        <v>387097137.15228051</v>
      </c>
      <c r="F24" s="62">
        <f t="shared" si="3"/>
        <v>94900805.242628917</v>
      </c>
      <c r="G24" s="62">
        <f t="shared" si="3"/>
        <v>95817652.693011165</v>
      </c>
      <c r="H24" s="62">
        <f t="shared" si="3"/>
        <v>61970626.013276607</v>
      </c>
      <c r="I24" s="62">
        <f t="shared" si="3"/>
        <v>40937351.169098817</v>
      </c>
      <c r="J24" s="62">
        <f t="shared" si="3"/>
        <v>112082.93409022826</v>
      </c>
      <c r="K24" s="62">
        <f t="shared" si="3"/>
        <v>3043784.3737044176</v>
      </c>
      <c r="L24" s="62">
        <f t="shared" si="3"/>
        <v>19272504.700118154</v>
      </c>
      <c r="M24" s="62">
        <f t="shared" si="3"/>
        <v>18500596.238604721</v>
      </c>
      <c r="N24" s="62">
        <f t="shared" si="3"/>
        <v>0</v>
      </c>
      <c r="O24" s="62">
        <f t="shared" si="3"/>
        <v>0</v>
      </c>
      <c r="P24" s="62">
        <f t="shared" si="3"/>
        <v>2618586.3375566024</v>
      </c>
      <c r="Q24" s="62">
        <f t="shared" si="3"/>
        <v>246354.02482577317</v>
      </c>
      <c r="R24" s="57"/>
      <c r="S24" s="57"/>
      <c r="T24" s="57"/>
      <c r="U24" s="57"/>
    </row>
    <row r="25" spans="1:21" x14ac:dyDescent="0.2">
      <c r="A25" s="77">
        <f t="shared" si="0"/>
        <v>17</v>
      </c>
      <c r="B25" s="61" t="s">
        <v>86</v>
      </c>
      <c r="C25" s="62">
        <f>SUM(E25:Q25)</f>
        <v>1281258420.2448158</v>
      </c>
      <c r="D25" s="57"/>
      <c r="E25" s="62">
        <f>SUM(E23:E24)</f>
        <v>684554175.04511344</v>
      </c>
      <c r="F25" s="62">
        <f t="shared" ref="F25:Q25" si="4">SUM(F23:F24)</f>
        <v>167825427.28655797</v>
      </c>
      <c r="G25" s="62">
        <f t="shared" si="4"/>
        <v>169446807.7872144</v>
      </c>
      <c r="H25" s="62">
        <f t="shared" si="4"/>
        <v>109590711.72582525</v>
      </c>
      <c r="I25" s="62">
        <f t="shared" si="4"/>
        <v>72394838.319535881</v>
      </c>
      <c r="J25" s="62">
        <f t="shared" si="4"/>
        <v>198210.81872943015</v>
      </c>
      <c r="K25" s="62">
        <f t="shared" si="4"/>
        <v>5382719.4803994419</v>
      </c>
      <c r="L25" s="62">
        <f t="shared" si="4"/>
        <v>34082074.729610875</v>
      </c>
      <c r="M25" s="62">
        <f t="shared" si="4"/>
        <v>32717008.679345049</v>
      </c>
      <c r="N25" s="62">
        <f t="shared" si="4"/>
        <v>0</v>
      </c>
      <c r="O25" s="62">
        <f t="shared" si="4"/>
        <v>0</v>
      </c>
      <c r="P25" s="62">
        <f t="shared" si="4"/>
        <v>4630786.5340406438</v>
      </c>
      <c r="Q25" s="62">
        <f t="shared" si="4"/>
        <v>435659.83844336221</v>
      </c>
      <c r="R25" s="57"/>
      <c r="S25" s="57"/>
      <c r="T25" s="57"/>
      <c r="U25" s="57"/>
    </row>
    <row r="26" spans="1:21" x14ac:dyDescent="0.2">
      <c r="A26" s="77">
        <f t="shared" si="0"/>
        <v>18</v>
      </c>
      <c r="B26" s="55"/>
      <c r="C26" s="62"/>
      <c r="D26" s="57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57"/>
      <c r="S26" s="57"/>
      <c r="T26" s="57"/>
      <c r="U26" s="57"/>
    </row>
    <row r="27" spans="1:21" s="81" customFormat="1" x14ac:dyDescent="0.2">
      <c r="A27" s="77">
        <f t="shared" si="0"/>
        <v>19</v>
      </c>
      <c r="B27" s="63" t="s">
        <v>72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</row>
    <row r="28" spans="1:21" s="81" customFormat="1" x14ac:dyDescent="0.2">
      <c r="A28" s="77">
        <f t="shared" si="0"/>
        <v>20</v>
      </c>
      <c r="B28" s="63" t="s">
        <v>73</v>
      </c>
      <c r="C28" s="65">
        <f>SUM(E28:Q28)</f>
        <v>0.74999999999999989</v>
      </c>
      <c r="D28" s="65"/>
      <c r="E28" s="65">
        <f t="shared" ref="E28:Q28" si="5">ROUND(+$C$12*E9/$C$9,6)</f>
        <v>0.38195099999999998</v>
      </c>
      <c r="F28" s="65">
        <f t="shared" si="5"/>
        <v>0.1003</v>
      </c>
      <c r="G28" s="65">
        <f t="shared" si="5"/>
        <v>0.10355200000000001</v>
      </c>
      <c r="H28" s="65">
        <f t="shared" si="5"/>
        <v>6.8944000000000005E-2</v>
      </c>
      <c r="I28" s="65">
        <f t="shared" si="5"/>
        <v>4.514E-2</v>
      </c>
      <c r="J28" s="65">
        <f t="shared" si="5"/>
        <v>1.54E-4</v>
      </c>
      <c r="K28" s="65">
        <f t="shared" si="5"/>
        <v>4.2009999999999999E-3</v>
      </c>
      <c r="L28" s="65">
        <f t="shared" si="5"/>
        <v>2.1499999999999998E-2</v>
      </c>
      <c r="M28" s="65">
        <f t="shared" si="5"/>
        <v>2.1274000000000001E-2</v>
      </c>
      <c r="N28" s="65">
        <f t="shared" si="5"/>
        <v>0</v>
      </c>
      <c r="O28" s="65">
        <f t="shared" si="5"/>
        <v>0</v>
      </c>
      <c r="P28" s="65">
        <f t="shared" si="5"/>
        <v>2.7409999999999999E-3</v>
      </c>
      <c r="Q28" s="65">
        <f t="shared" si="5"/>
        <v>2.43E-4</v>
      </c>
      <c r="R28" s="64"/>
      <c r="S28" s="64"/>
      <c r="T28" s="64"/>
      <c r="U28" s="64"/>
    </row>
    <row r="29" spans="1:21" s="81" customFormat="1" x14ac:dyDescent="0.2">
      <c r="A29" s="77">
        <f t="shared" si="0"/>
        <v>21</v>
      </c>
      <c r="B29" s="63" t="s">
        <v>74</v>
      </c>
      <c r="C29" s="65">
        <f>SUM(E29:Q29)</f>
        <v>0.25</v>
      </c>
      <c r="D29" s="65"/>
      <c r="E29" s="65">
        <f>ROUND(+$C$13*E10/$C$10,6)-0.000001</f>
        <v>0.15233099999999999</v>
      </c>
      <c r="F29" s="65">
        <f t="shared" ref="F29:Q29" si="6">ROUND(+$C$13*F10/$C$10,6)</f>
        <v>3.0685E-2</v>
      </c>
      <c r="G29" s="65">
        <f t="shared" si="6"/>
        <v>2.8698000000000001E-2</v>
      </c>
      <c r="H29" s="65">
        <f t="shared" si="6"/>
        <v>1.6590000000000001E-2</v>
      </c>
      <c r="I29" s="65">
        <f t="shared" si="6"/>
        <v>1.1363E-2</v>
      </c>
      <c r="J29" s="65">
        <f t="shared" si="6"/>
        <v>0</v>
      </c>
      <c r="K29" s="65">
        <f t="shared" si="6"/>
        <v>0</v>
      </c>
      <c r="L29" s="65">
        <f t="shared" si="6"/>
        <v>5.1009999999999996E-3</v>
      </c>
      <c r="M29" s="65">
        <f t="shared" si="6"/>
        <v>4.261E-3</v>
      </c>
      <c r="N29" s="65">
        <f t="shared" si="6"/>
        <v>0</v>
      </c>
      <c r="O29" s="65">
        <f t="shared" si="6"/>
        <v>0</v>
      </c>
      <c r="P29" s="65">
        <f t="shared" si="6"/>
        <v>8.7399999999999999E-4</v>
      </c>
      <c r="Q29" s="65">
        <f t="shared" si="6"/>
        <v>9.7E-5</v>
      </c>
      <c r="R29" s="64"/>
      <c r="S29" s="64"/>
      <c r="T29" s="64"/>
      <c r="U29" s="64"/>
    </row>
    <row r="30" spans="1:21" s="81" customFormat="1" x14ac:dyDescent="0.2">
      <c r="A30" s="77">
        <f t="shared" si="0"/>
        <v>22</v>
      </c>
      <c r="B30" s="63" t="s">
        <v>75</v>
      </c>
      <c r="C30" s="65">
        <f>SUM(E30:Q30)</f>
        <v>0.99999999999999989</v>
      </c>
      <c r="D30" s="64"/>
      <c r="E30" s="65">
        <f>SUM(E28:E29)</f>
        <v>0.53428199999999992</v>
      </c>
      <c r="F30" s="65">
        <f t="shared" ref="F30:Q30" si="7">SUM(F28:F29)</f>
        <v>0.13098499999999999</v>
      </c>
      <c r="G30" s="65">
        <f t="shared" si="7"/>
        <v>0.13225000000000001</v>
      </c>
      <c r="H30" s="65">
        <f t="shared" si="7"/>
        <v>8.5533999999999999E-2</v>
      </c>
      <c r="I30" s="65">
        <f t="shared" si="7"/>
        <v>5.6502999999999998E-2</v>
      </c>
      <c r="J30" s="65">
        <f t="shared" si="7"/>
        <v>1.54E-4</v>
      </c>
      <c r="K30" s="65">
        <f t="shared" si="7"/>
        <v>4.2009999999999999E-3</v>
      </c>
      <c r="L30" s="65">
        <f t="shared" si="7"/>
        <v>2.6601E-2</v>
      </c>
      <c r="M30" s="65">
        <f t="shared" si="7"/>
        <v>2.5535000000000002E-2</v>
      </c>
      <c r="N30" s="65">
        <f t="shared" si="7"/>
        <v>0</v>
      </c>
      <c r="O30" s="65">
        <f t="shared" si="7"/>
        <v>0</v>
      </c>
      <c r="P30" s="65">
        <f t="shared" si="7"/>
        <v>3.6150000000000002E-3</v>
      </c>
      <c r="Q30" s="65">
        <f t="shared" si="7"/>
        <v>3.4000000000000002E-4</v>
      </c>
      <c r="R30" s="64"/>
      <c r="S30" s="64"/>
      <c r="T30" s="64"/>
      <c r="U30" s="64"/>
    </row>
    <row r="31" spans="1:21" s="81" customFormat="1" x14ac:dyDescent="0.2">
      <c r="A31" s="77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</row>
    <row r="32" spans="1:21" x14ac:dyDescent="0.2">
      <c r="A32" s="82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</row>
    <row r="33" spans="1:21" x14ac:dyDescent="0.2">
      <c r="A33" s="82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</row>
    <row r="34" spans="1:21" x14ac:dyDescent="0.2">
      <c r="A34" s="82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</row>
    <row r="35" spans="1:21" x14ac:dyDescent="0.2">
      <c r="A35" s="82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</row>
    <row r="36" spans="1:21" x14ac:dyDescent="0.2">
      <c r="A36" s="82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</row>
    <row r="37" spans="1:21" x14ac:dyDescent="0.2">
      <c r="A37" s="82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</row>
    <row r="38" spans="1:21" x14ac:dyDescent="0.2">
      <c r="A38" s="82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</row>
    <row r="39" spans="1:21" x14ac:dyDescent="0.2">
      <c r="A39" s="82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</row>
    <row r="40" spans="1:21" x14ac:dyDescent="0.2">
      <c r="A40" s="8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</row>
    <row r="41" spans="1:21" x14ac:dyDescent="0.2">
      <c r="A41" s="8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</row>
    <row r="42" spans="1:21" x14ac:dyDescent="0.2">
      <c r="A42" s="82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</row>
    <row r="43" spans="1:21" x14ac:dyDescent="0.2">
      <c r="A43" s="82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</row>
    <row r="44" spans="1:21" x14ac:dyDescent="0.2">
      <c r="A44" s="82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</row>
    <row r="45" spans="1:21" x14ac:dyDescent="0.2">
      <c r="A45" s="82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</row>
    <row r="46" spans="1:21" x14ac:dyDescent="0.2">
      <c r="A46" s="82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</row>
    <row r="47" spans="1:21" x14ac:dyDescent="0.2">
      <c r="A47" s="82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</row>
  </sheetData>
  <mergeCells count="4">
    <mergeCell ref="A1:Q1"/>
    <mergeCell ref="A2:Q2"/>
    <mergeCell ref="A3:Q3"/>
    <mergeCell ref="A4:Q4"/>
  </mergeCells>
  <printOptions horizontalCentered="1"/>
  <pageMargins left="0.5" right="0.5" top="0.57999999999999996" bottom="0.72" header="0.22" footer="0.46"/>
  <pageSetup scale="50" pageOrder="overThenDown" orientation="landscape" blackAndWhite="1" r:id="rId1"/>
  <headerFooter alignWithMargins="0">
    <oddFooter>&amp;R&amp;F
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2019-02-25T08:00:00+00:00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>ERF Filing</Nickname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4484EEC-DCDE-4B67-BB97-F7DAD5776DBB}"/>
</file>

<file path=customXml/itemProps2.xml><?xml version="1.0" encoding="utf-8"?>
<ds:datastoreItem xmlns:ds="http://schemas.openxmlformats.org/officeDocument/2006/customXml" ds:itemID="{0A821D3B-02C3-4B94-8FF3-D095445B7F94}"/>
</file>

<file path=customXml/itemProps3.xml><?xml version="1.0" encoding="utf-8"?>
<ds:datastoreItem xmlns:ds="http://schemas.openxmlformats.org/officeDocument/2006/customXml" ds:itemID="{51D9E641-D046-4102-B9DF-EFBA6E2E42A7}"/>
</file>

<file path=customXml/itemProps4.xml><?xml version="1.0" encoding="utf-8"?>
<ds:datastoreItem xmlns:ds="http://schemas.openxmlformats.org/officeDocument/2006/customXml" ds:itemID="{3A65D82D-BD51-4709-93F0-13C1E218B3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JAP-10 Page 1</vt:lpstr>
      <vt:lpstr>JAP-10 Page 2</vt:lpstr>
      <vt:lpstr>JAP-10 Page 3</vt:lpstr>
      <vt:lpstr>Work Papers For Exhibits--&gt;</vt:lpstr>
      <vt:lpstr>2017 GRC PCA Costs</vt:lpstr>
      <vt:lpstr>'2017 GRC PCA Costs'!Print_Area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Paul Schmidt</cp:lastModifiedBy>
  <cp:lastPrinted>2018-10-29T21:00:38Z</cp:lastPrinted>
  <dcterms:created xsi:type="dcterms:W3CDTF">2012-10-25T22:13:28Z</dcterms:created>
  <dcterms:modified xsi:type="dcterms:W3CDTF">2019-02-25T21:37:49Z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