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Exhibit No._ (EJK-4) Page 1" sheetId="1" r:id="rId1"/>
    <sheet name="Exhibit No. _ (EJK-4) Page 2" sheetId="2" r:id="rId2"/>
  </sheets>
  <externalReferences>
    <externalReference r:id="rId3"/>
    <externalReference r:id="rId4"/>
    <externalReference r:id="rId5"/>
    <externalReference r:id="rId6"/>
  </externalReferences>
  <definedNames>
    <definedName name="ID_Elec" localSheetId="1">'Exhibit No. _ (EJK-4) Page 2'!$A$84:$F$161</definedName>
    <definedName name="ID_Elec" localSheetId="0">#REF!</definedName>
    <definedName name="ID_Elec">#REF!</definedName>
    <definedName name="ID_Gas" localSheetId="1">'Exhibit No. _ (EJK-4) Page 2'!#REF!</definedName>
    <definedName name="ID_Gas" localSheetId="0">#REF!</definedName>
    <definedName name="ID_Gas">#REF!</definedName>
    <definedName name="inc_tax">#REF!</definedName>
    <definedName name="prime" localSheetId="0">'Exhibit No._ (EJK-4) Page 1'!#REF!</definedName>
    <definedName name="prime">'[1]R-13 PF Debt'!#REF!</definedName>
    <definedName name="_xlnm.Print_Area" localSheetId="1">'Exhibit No. _ (EJK-4) Page 2'!$A$1:$J$63</definedName>
    <definedName name="_xlnm.Print_Area" localSheetId="0">'Exhibit No._ (EJK-4) Page 1'!$A$1:$H$31</definedName>
    <definedName name="Print_for_CBReport" localSheetId="0">#REF!</definedName>
    <definedName name="Print_for_CBReport">#REF!</definedName>
    <definedName name="Print_for_Checking" localSheetId="1">'[2]ADJ SUMMARY'!#REF!:'[2]ADJ SUMMARY'!#REF!</definedName>
    <definedName name="Print_for_Checking" localSheetId="0">#REF!</definedName>
    <definedName name="Print_for_Checking">#REF!:#REF!</definedName>
    <definedName name="Summary" localSheetId="1">#REF!</definedName>
    <definedName name="Summary">#REF!</definedName>
    <definedName name="Test_Yr">[3]cover!$B$12</definedName>
    <definedName name="TR">#REF!</definedName>
    <definedName name="WA_Elec" localSheetId="1">'Exhibit No. _ (EJK-4) Page 2'!$A$1:$F$83</definedName>
    <definedName name="WA_Elec" localSheetId="0">#REF!</definedName>
    <definedName name="WA_Elec">#REF!</definedName>
    <definedName name="WA_Gas" localSheetId="1">'Exhibit No. _ (EJK-4) Page 2'!#REF!</definedName>
    <definedName name="WA_Gas" localSheetId="0">#REF!</definedName>
    <definedName name="WA_Gas">#REF!</definedName>
  </definedNames>
  <calcPr calcId="145621" calcMode="manual"/>
</workbook>
</file>

<file path=xl/calcChain.xml><?xml version="1.0" encoding="utf-8"?>
<calcChain xmlns="http://schemas.openxmlformats.org/spreadsheetml/2006/main">
  <c r="G24" i="1" l="1"/>
  <c r="E14" i="1"/>
  <c r="C152" i="2"/>
  <c r="C145" i="2"/>
  <c r="C144" i="2"/>
  <c r="C146" i="2" s="1"/>
  <c r="E153" i="2" s="1"/>
  <c r="B131" i="2"/>
  <c r="F129" i="2"/>
  <c r="F133" i="2" s="1"/>
  <c r="F137" i="2" s="1"/>
  <c r="F140" i="2" s="1"/>
  <c r="A87" i="2"/>
  <c r="A85" i="2"/>
  <c r="A84" i="2"/>
  <c r="C82" i="2"/>
  <c r="C160" i="2" s="1"/>
  <c r="C81" i="2"/>
  <c r="C83" i="2" s="1"/>
  <c r="D81" i="2" s="1"/>
  <c r="D83" i="2" s="1"/>
  <c r="C78" i="2"/>
  <c r="C79" i="2" s="1"/>
  <c r="C77" i="2"/>
  <c r="C155" i="2" s="1"/>
  <c r="C74" i="2"/>
  <c r="C73" i="2"/>
  <c r="C151" i="2" s="1"/>
  <c r="C72" i="2"/>
  <c r="C150" i="2" s="1"/>
  <c r="C68" i="2"/>
  <c r="E75" i="2" s="1"/>
  <c r="E62" i="2"/>
  <c r="G56" i="2"/>
  <c r="F52" i="2"/>
  <c r="F48" i="2"/>
  <c r="E48" i="2"/>
  <c r="E54" i="2" s="1"/>
  <c r="I46" i="2"/>
  <c r="G46" i="2"/>
  <c r="I45" i="2"/>
  <c r="G45" i="2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I54" i="2" l="1"/>
  <c r="I61" i="2" s="1"/>
  <c r="C159" i="2"/>
  <c r="C161" i="2" s="1"/>
  <c r="D159" i="2" s="1"/>
  <c r="D161" i="2" s="1"/>
  <c r="G48" i="2"/>
  <c r="F54" i="2"/>
  <c r="F58" i="2" s="1"/>
  <c r="F61" i="2" s="1"/>
  <c r="C157" i="2"/>
  <c r="D155" i="2" s="1"/>
  <c r="C153" i="2"/>
  <c r="D150" i="2"/>
  <c r="D152" i="2"/>
  <c r="D151" i="2"/>
  <c r="E151" i="2" s="1"/>
  <c r="E161" i="2" s="1"/>
  <c r="E58" i="2"/>
  <c r="D160" i="2"/>
  <c r="E152" i="2"/>
  <c r="D78" i="2"/>
  <c r="C156" i="2"/>
  <c r="C75" i="2"/>
  <c r="D74" i="2" s="1"/>
  <c r="E74" i="2" s="1"/>
  <c r="D77" i="2"/>
  <c r="D82" i="2"/>
  <c r="G54" i="2" l="1"/>
  <c r="E159" i="2"/>
  <c r="E160" i="2"/>
  <c r="D79" i="2"/>
  <c r="D156" i="2"/>
  <c r="E61" i="2"/>
  <c r="G61" i="2" s="1"/>
  <c r="G58" i="2"/>
  <c r="D153" i="2"/>
  <c r="E150" i="2"/>
  <c r="E157" i="2" s="1"/>
  <c r="E155" i="2" s="1"/>
  <c r="D72" i="2"/>
  <c r="D73" i="2"/>
  <c r="E73" i="2" s="1"/>
  <c r="E83" i="2" s="1"/>
  <c r="E156" i="2" l="1"/>
  <c r="E82" i="2"/>
  <c r="E81" i="2"/>
  <c r="D75" i="2"/>
  <c r="E72" i="2"/>
  <c r="E79" i="2" s="1"/>
  <c r="D157" i="2"/>
  <c r="E78" i="2" l="1"/>
  <c r="E77" i="2"/>
  <c r="E16" i="1" l="1"/>
  <c r="E18" i="1" s="1"/>
  <c r="G18" i="1" s="1"/>
  <c r="G21" i="1" s="1"/>
  <c r="G26" i="1" s="1"/>
  <c r="G28" i="1" s="1"/>
</calcChain>
</file>

<file path=xl/comments1.xml><?xml version="1.0" encoding="utf-8"?>
<comments xmlns="http://schemas.openxmlformats.org/spreadsheetml/2006/main">
  <authors>
    <author>rzk7kq</author>
  </authors>
  <commentList>
    <comment ref="B65" author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1" author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sharedStrings.xml><?xml version="1.0" encoding="utf-8"?>
<sst xmlns="http://schemas.openxmlformats.org/spreadsheetml/2006/main" count="128" uniqueCount="94">
  <si>
    <t xml:space="preserve">(000's of Dollars)   </t>
  </si>
  <si>
    <t>Line</t>
  </si>
  <si>
    <t>No.</t>
  </si>
  <si>
    <t>Interest Adjustment</t>
  </si>
  <si>
    <t>Description</t>
  </si>
  <si>
    <t>Amount</t>
  </si>
  <si>
    <t>Adjustment</t>
  </si>
  <si>
    <t>Weighted Cost of Debt</t>
  </si>
  <si>
    <t>Pro Forma Interest Expense</t>
  </si>
  <si>
    <t>Add: AFUDC interest deducted for taxes</t>
  </si>
  <si>
    <t>Total Interest Deducted</t>
  </si>
  <si>
    <t>Interest Expense Per Books</t>
  </si>
  <si>
    <t>Adjustment to Interest Expense</t>
  </si>
  <si>
    <t>Income Tax Effect</t>
  </si>
  <si>
    <t>Electric Restating Adjustment 2.17</t>
  </si>
  <si>
    <t>Total Test Period Rate Base</t>
  </si>
  <si>
    <t>AVISTA UTILITIES</t>
  </si>
  <si>
    <t>Restate Debt Interest</t>
  </si>
  <si>
    <t>Washington - Electric</t>
  </si>
  <si>
    <t>TWELVE MONTHS ENDED DECEMBER 31, 2011</t>
  </si>
  <si>
    <t>(000's)</t>
  </si>
  <si>
    <t>Reconciliation</t>
  </si>
  <si>
    <t>FIT Expense</t>
  </si>
  <si>
    <t xml:space="preserve">All other </t>
  </si>
  <si>
    <t>Line No. 27</t>
  </si>
  <si>
    <t>Adjustment Description</t>
  </si>
  <si>
    <t>ROO</t>
  </si>
  <si>
    <t>Adjustments</t>
  </si>
  <si>
    <t>TOTAL</t>
  </si>
  <si>
    <t>Results of Operations</t>
  </si>
  <si>
    <t>Deferred FIT Rate Base</t>
  </si>
  <si>
    <t>Deferred Debits and Credits</t>
  </si>
  <si>
    <t>Working Capital</t>
  </si>
  <si>
    <t>Eliminate B &amp; O Taxes</t>
  </si>
  <si>
    <t>Pro Forma Property Tax</t>
  </si>
  <si>
    <t>Uncollect. Expense</t>
  </si>
  <si>
    <t>Regulatory Expense</t>
  </si>
  <si>
    <t>Injuries and Damages</t>
  </si>
  <si>
    <t>FIT/DFIT/ ITC/PTC Expense</t>
  </si>
  <si>
    <t>Eliminate WA Power Cost Defer</t>
  </si>
  <si>
    <t>Nez Perce Settlement Adjustment</t>
  </si>
  <si>
    <t>Eliminate A/R Expenses</t>
  </si>
  <si>
    <t>Office Space Charges to Subsidiaries</t>
  </si>
  <si>
    <t>Restate Excise Taxes</t>
  </si>
  <si>
    <t>Net Gains / Losses</t>
  </si>
  <si>
    <t>Revenue Normalization</t>
  </si>
  <si>
    <t>Misc Restating</t>
  </si>
  <si>
    <t>PCB Transformer Restating</t>
  </si>
  <si>
    <t>Restate Incentives</t>
  </si>
  <si>
    <t>Colstrip / CS2 Maintenance</t>
  </si>
  <si>
    <t>Pro Forma Power Supply</t>
  </si>
  <si>
    <t>Pro Forma Transmission Rev/Exp</t>
  </si>
  <si>
    <t>Pro Forma Labor Non-Exec</t>
  </si>
  <si>
    <t>Pro Forma Labor Exec</t>
  </si>
  <si>
    <t>Pro Forma Employee Benefits</t>
  </si>
  <si>
    <t>Pro Forma Insurance</t>
  </si>
  <si>
    <t>Restate 2011 Capital</t>
  </si>
  <si>
    <t>Planned Capital Add 2012</t>
  </si>
  <si>
    <t>Planned Capital Add 2013 AMA</t>
  </si>
  <si>
    <t>Retail Revenue Credit</t>
  </si>
  <si>
    <t>Depreciation Study</t>
  </si>
  <si>
    <t>O&amp;M Offsets</t>
  </si>
  <si>
    <t>Totals</t>
  </si>
  <si>
    <t>Weighted Average Cost of Debt</t>
  </si>
  <si>
    <t>Restated Debt Interest</t>
  </si>
  <si>
    <t>Interest Per Results (E-FIT-12A)</t>
  </si>
  <si>
    <t>Increase (Decrease) in Interest Expense</t>
  </si>
  <si>
    <t>FIT Rate</t>
  </si>
  <si>
    <t>Increase (Decrease) in FIT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</si>
  <si>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</si>
  <si>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</si>
  <si>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</si>
  <si>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</si>
  <si>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</si>
  <si>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</si>
  <si>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</si>
  <si>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</si>
  <si>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Percentage</t>
  </si>
  <si>
    <t>Interest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</si>
  <si>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</si>
  <si>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</si>
  <si>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</si>
  <si>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</si>
  <si>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</si>
  <si>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</si>
  <si>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</si>
  <si>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</si>
  <si>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</si>
  <si>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Rate Base</t>
  </si>
  <si>
    <t>Restated Rate Base</t>
  </si>
  <si>
    <t>ID excludes STD</t>
  </si>
  <si>
    <t xml:space="preserve"> Interest Per Results (E-FIT-12A)</t>
  </si>
  <si>
    <t>updated for 2007 LMA</t>
  </si>
  <si>
    <t>Pro Forma Capital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</si>
</sst>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_);\(#,###\)\,\ "/>
    <numFmt numFmtId="165" formatCode="&quot;$&quot;#,##0"/>
    <numFmt numFmtId="166" formatCode="_(* #,##0_);_(* \(#,##0\);_(* &quot;-&quot;??_);_(@_)"/>
    <numFmt numFmtId="167" formatCode="0.000%"/>
    <numFmt numFmtId="168" formatCode="&quot;x &quot;0.00"/>
    <numFmt numFmtId="169" formatCode="&quot;x &quot;0.000"/>
  </numFmts>
  <fonts count="2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9"/>
      <name val="Times New Roman"/>
      <family val="1"/>
    </font>
    <font>
      <sz val="10"/>
      <name val="Geneva"/>
      <family val="2"/>
    </font>
    <font>
      <b/>
      <sz val="10"/>
      <name val="Times New Roman"/>
      <family val="1"/>
    </font>
    <font>
      <sz val="10"/>
      <color rgb="FFC00000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sz val="10"/>
      <color indexed="10"/>
      <name val="Times New Roman"/>
      <family val="1"/>
    </font>
    <font>
      <i/>
      <sz val="10"/>
      <color rgb="FFFF0000"/>
      <name val="Times New Roman"/>
      <family val="1"/>
    </font>
    <font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8">
    <xf numFmtId="0" fontId="0" fillId="0" borderId="0"/>
    <xf numFmtId="37" fontId="1" fillId="0" borderId="0"/>
    <xf numFmtId="0" fontId="3" fillId="0" borderId="0"/>
    <xf numFmtId="41" fontId="4" fillId="0" borderId="0"/>
    <xf numFmtId="0" fontId="1" fillId="0" borderId="0"/>
    <xf numFmtId="1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4" fontId="4" fillId="0" borderId="0"/>
    <xf numFmtId="14" fontId="4" fillId="0" borderId="0"/>
    <xf numFmtId="14" fontId="4" fillId="0" borderId="0"/>
    <xf numFmtId="14" fontId="4" fillId="0" borderId="0"/>
    <xf numFmtId="14" fontId="4" fillId="0" borderId="0"/>
    <xf numFmtId="14" fontId="4" fillId="0" borderId="0"/>
    <xf numFmtId="14" fontId="4" fillId="0" borderId="0"/>
    <xf numFmtId="14" fontId="4" fillId="0" borderId="0"/>
    <xf numFmtId="14" fontId="4" fillId="0" borderId="0"/>
    <xf numFmtId="14" fontId="4" fillId="0" borderId="0"/>
    <xf numFmtId="14" fontId="4" fillId="0" borderId="0"/>
    <xf numFmtId="1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" fillId="0" borderId="0"/>
    <xf numFmtId="0" fontId="10" fillId="0" borderId="0"/>
    <xf numFmtId="0" fontId="10" fillId="0" borderId="0"/>
    <xf numFmtId="164" fontId="11" fillId="0" borderId="0"/>
    <xf numFmtId="9" fontId="2" fillId="0" borderId="0" applyFont="0" applyFill="0" applyBorder="0" applyAlignment="0" applyProtection="0"/>
    <xf numFmtId="0" fontId="12" fillId="0" borderId="0"/>
    <xf numFmtId="0" fontId="25" fillId="3" borderId="0"/>
    <xf numFmtId="0" fontId="2" fillId="0" borderId="0"/>
  </cellStyleXfs>
  <cellXfs count="142">
    <xf numFmtId="0" fontId="0" fillId="0" borderId="0" xfId="0"/>
    <xf numFmtId="37" fontId="2" fillId="0" borderId="0" xfId="1" applyFont="1" applyAlignment="1">
      <alignment horizontal="center"/>
    </xf>
    <xf numFmtId="0" fontId="2" fillId="0" borderId="0" xfId="2" applyFont="1" applyAlignment="1"/>
    <xf numFmtId="0" fontId="2" fillId="0" borderId="0" xfId="2" applyFont="1" applyAlignment="1">
      <alignment horizontal="center"/>
    </xf>
    <xf numFmtId="37" fontId="2" fillId="0" borderId="0" xfId="1" applyFont="1"/>
    <xf numFmtId="41" fontId="5" fillId="0" borderId="0" xfId="3" applyNumberFormat="1" applyFont="1" applyBorder="1" applyAlignment="1">
      <alignment horizontal="center"/>
    </xf>
    <xf numFmtId="37" fontId="6" fillId="0" borderId="0" xfId="1" applyFont="1" applyAlignment="1">
      <alignment horizontal="center"/>
    </xf>
    <xf numFmtId="37" fontId="7" fillId="0" borderId="0" xfId="1" applyFont="1"/>
    <xf numFmtId="41" fontId="7" fillId="0" borderId="0" xfId="3" applyFont="1" applyAlignment="1">
      <alignment horizontal="center"/>
    </xf>
    <xf numFmtId="41" fontId="7" fillId="0" borderId="1" xfId="3" applyFont="1" applyBorder="1" applyAlignment="1">
      <alignment horizontal="center"/>
    </xf>
    <xf numFmtId="37" fontId="2" fillId="0" borderId="2" xfId="3" applyNumberFormat="1" applyFont="1" applyBorder="1" applyAlignment="1">
      <alignment horizontal="center"/>
    </xf>
    <xf numFmtId="37" fontId="7" fillId="0" borderId="0" xfId="1" applyFont="1" applyAlignment="1">
      <alignment horizontal="center"/>
    </xf>
    <xf numFmtId="41" fontId="2" fillId="0" borderId="0" xfId="3" applyFont="1"/>
    <xf numFmtId="14" fontId="2" fillId="0" borderId="0" xfId="1" applyNumberFormat="1" applyFont="1"/>
    <xf numFmtId="41" fontId="8" fillId="0" borderId="0" xfId="3" applyFont="1"/>
    <xf numFmtId="41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41" fontId="2" fillId="0" borderId="0" xfId="3" applyFont="1" applyBorder="1" applyAlignment="1">
      <alignment horizontal="center"/>
    </xf>
    <xf numFmtId="37" fontId="2" fillId="0" borderId="0" xfId="1" applyFont="1" applyAlignment="1">
      <alignment horizontal="left"/>
    </xf>
    <xf numFmtId="10" fontId="5" fillId="0" borderId="0" xfId="5" applyFont="1" applyBorder="1"/>
    <xf numFmtId="37" fontId="2" fillId="0" borderId="1" xfId="1" applyFont="1" applyBorder="1"/>
    <xf numFmtId="37" fontId="2" fillId="0" borderId="0" xfId="1" applyFont="1" applyBorder="1"/>
    <xf numFmtId="37" fontId="2" fillId="0" borderId="4" xfId="1" applyFont="1" applyBorder="1"/>
    <xf numFmtId="37" fontId="2" fillId="0" borderId="0" xfId="1" applyFont="1" applyAlignment="1">
      <alignment horizontal="right"/>
    </xf>
    <xf numFmtId="37" fontId="7" fillId="0" borderId="0" xfId="1" applyFont="1" applyFill="1" applyBorder="1" applyAlignment="1">
      <alignment horizontal="right"/>
    </xf>
    <xf numFmtId="37" fontId="2" fillId="0" borderId="1" xfId="1" applyFont="1" applyFill="1" applyBorder="1"/>
    <xf numFmtId="37" fontId="2" fillId="0" borderId="0" xfId="1" applyFont="1" applyBorder="1" applyAlignment="1">
      <alignment horizontal="right"/>
    </xf>
    <xf numFmtId="37" fontId="7" fillId="0" borderId="0" xfId="1" applyFont="1" applyFill="1"/>
    <xf numFmtId="37" fontId="7" fillId="0" borderId="0" xfId="1" applyFont="1" applyFill="1" applyAlignment="1">
      <alignment horizontal="right"/>
    </xf>
    <xf numFmtId="37" fontId="2" fillId="0" borderId="5" xfId="1" applyFont="1" applyBorder="1"/>
    <xf numFmtId="37" fontId="7" fillId="0" borderId="0" xfId="1" applyFont="1" applyBorder="1"/>
    <xf numFmtId="37" fontId="7" fillId="0" borderId="0" xfId="1" applyFont="1" applyAlignment="1">
      <alignment horizontal="right"/>
    </xf>
    <xf numFmtId="37" fontId="9" fillId="0" borderId="0" xfId="1" applyFont="1"/>
    <xf numFmtId="37" fontId="2" fillId="0" borderId="0" xfId="1" applyFont="1" applyFill="1"/>
    <xf numFmtId="37" fontId="2" fillId="0" borderId="0" xfId="1" applyFont="1" applyFill="1" applyBorder="1"/>
    <xf numFmtId="41" fontId="5" fillId="0" borderId="0" xfId="3" applyFont="1" applyFill="1" applyBorder="1"/>
    <xf numFmtId="37" fontId="7" fillId="0" borderId="0" xfId="1" applyFont="1" applyFill="1" applyBorder="1" applyAlignment="1">
      <alignment horizontal="center"/>
    </xf>
    <xf numFmtId="14" fontId="2" fillId="0" borderId="0" xfId="1" applyNumberFormat="1" applyFont="1" applyFill="1" applyBorder="1"/>
    <xf numFmtId="41" fontId="2" fillId="0" borderId="0" xfId="3" applyFont="1" applyFill="1" applyBorder="1"/>
    <xf numFmtId="37" fontId="2" fillId="0" borderId="0" xfId="1" applyFont="1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10" fontId="5" fillId="0" borderId="0" xfId="5" applyFont="1" applyFill="1" applyBorder="1"/>
    <xf numFmtId="37" fontId="2" fillId="0" borderId="0" xfId="1" quotePrefix="1" applyFont="1" applyFill="1" applyBorder="1" applyAlignment="1">
      <alignment horizontal="left"/>
    </xf>
    <xf numFmtId="3" fontId="4" fillId="0" borderId="0" xfId="55" applyNumberFormat="1" applyFont="1"/>
    <xf numFmtId="4" fontId="4" fillId="0" borderId="0" xfId="55" applyNumberFormat="1" applyFont="1" applyBorder="1" applyAlignment="1">
      <alignment horizontal="centerContinuous"/>
    </xf>
    <xf numFmtId="3" fontId="4" fillId="0" borderId="0" xfId="55" applyNumberFormat="1" applyFont="1" applyBorder="1" applyAlignment="1">
      <alignment horizontal="left"/>
    </xf>
    <xf numFmtId="3" fontId="4" fillId="0" borderId="0" xfId="55" applyNumberFormat="1" applyFont="1" applyBorder="1" applyAlignment="1">
      <alignment horizontal="centerContinuous"/>
    </xf>
    <xf numFmtId="0" fontId="4" fillId="0" borderId="0" xfId="55" applyFont="1" applyBorder="1" applyAlignment="1">
      <alignment horizontal="centerContinuous"/>
    </xf>
    <xf numFmtId="3" fontId="4" fillId="0" borderId="0" xfId="55" applyNumberFormat="1" applyFont="1" applyAlignment="1">
      <alignment horizontal="center"/>
    </xf>
    <xf numFmtId="4" fontId="4" fillId="0" borderId="0" xfId="55" applyNumberFormat="1" applyFont="1" applyAlignment="1">
      <alignment horizontal="center"/>
    </xf>
    <xf numFmtId="3" fontId="4" fillId="0" borderId="0" xfId="55" applyNumberFormat="1" applyFont="1" applyAlignment="1">
      <alignment horizontal="left"/>
    </xf>
    <xf numFmtId="0" fontId="4" fillId="0" borderId="0" xfId="55" applyFont="1"/>
    <xf numFmtId="0" fontId="4" fillId="0" borderId="0" xfId="55" applyFont="1" applyBorder="1" applyAlignment="1">
      <alignment horizontal="center"/>
    </xf>
    <xf numFmtId="0" fontId="4" fillId="0" borderId="0" xfId="55" applyFont="1" applyAlignment="1">
      <alignment horizontal="center"/>
    </xf>
    <xf numFmtId="3" fontId="4" fillId="0" borderId="1" xfId="55" applyNumberFormat="1" applyFont="1" applyBorder="1" applyAlignment="1">
      <alignment horizontal="left"/>
    </xf>
    <xf numFmtId="0" fontId="4" fillId="0" borderId="1" xfId="55" applyFont="1" applyBorder="1" applyAlignment="1">
      <alignment horizontal="center"/>
    </xf>
    <xf numFmtId="3" fontId="4" fillId="0" borderId="1" xfId="55" applyNumberFormat="1" applyFont="1" applyBorder="1" applyAlignment="1">
      <alignment horizontal="center"/>
    </xf>
    <xf numFmtId="41" fontId="4" fillId="0" borderId="0" xfId="55" applyNumberFormat="1" applyFont="1" applyAlignment="1">
      <alignment horizontal="right"/>
    </xf>
    <xf numFmtId="5" fontId="4" fillId="0" borderId="0" xfId="55" applyNumberFormat="1" applyFont="1" applyAlignment="1">
      <alignment horizontal="right"/>
    </xf>
    <xf numFmtId="41" fontId="14" fillId="0" borderId="0" xfId="55" applyNumberFormat="1" applyFont="1" applyAlignment="1">
      <alignment horizontal="right"/>
    </xf>
    <xf numFmtId="4" fontId="4" fillId="0" borderId="0" xfId="55" applyNumberFormat="1" applyFont="1" applyAlignment="1">
      <alignment horizontal="left"/>
    </xf>
    <xf numFmtId="165" fontId="4" fillId="0" borderId="0" xfId="55" applyNumberFormat="1" applyFont="1"/>
    <xf numFmtId="165" fontId="4" fillId="0" borderId="1" xfId="55" applyNumberFormat="1" applyFont="1" applyBorder="1"/>
    <xf numFmtId="41" fontId="4" fillId="0" borderId="1" xfId="55" applyNumberFormat="1" applyFont="1" applyBorder="1" applyAlignment="1">
      <alignment horizontal="right"/>
    </xf>
    <xf numFmtId="3" fontId="4" fillId="0" borderId="1" xfId="55" applyNumberFormat="1" applyFont="1" applyBorder="1"/>
    <xf numFmtId="3" fontId="17" fillId="0" borderId="0" xfId="55" applyNumberFormat="1" applyFont="1"/>
    <xf numFmtId="3" fontId="4" fillId="0" borderId="0" xfId="55" applyNumberFormat="1" applyFont="1" applyBorder="1"/>
    <xf numFmtId="166" fontId="4" fillId="0" borderId="0" xfId="6" applyNumberFormat="1" applyFont="1"/>
    <xf numFmtId="166" fontId="4" fillId="0" borderId="0" xfId="6" applyNumberFormat="1" applyFont="1" applyAlignment="1">
      <alignment horizontal="right"/>
    </xf>
    <xf numFmtId="166" fontId="17" fillId="0" borderId="0" xfId="6" applyNumberFormat="1" applyFont="1"/>
    <xf numFmtId="10" fontId="4" fillId="0" borderId="1" xfId="54" applyNumberFormat="1" applyFont="1" applyBorder="1"/>
    <xf numFmtId="166" fontId="4" fillId="0" borderId="1" xfId="6" applyNumberFormat="1" applyFont="1" applyBorder="1"/>
    <xf numFmtId="166" fontId="19" fillId="0" borderId="1" xfId="6" applyNumberFormat="1" applyFont="1" applyFill="1" applyBorder="1"/>
    <xf numFmtId="43" fontId="4" fillId="0" borderId="1" xfId="6" applyNumberFormat="1" applyFont="1" applyBorder="1"/>
    <xf numFmtId="166" fontId="4" fillId="2" borderId="9" xfId="6" applyNumberFormat="1" applyFont="1" applyFill="1" applyBorder="1"/>
    <xf numFmtId="166" fontId="4" fillId="0" borderId="5" xfId="6" applyNumberFormat="1" applyFont="1" applyBorder="1"/>
    <xf numFmtId="4" fontId="4" fillId="2" borderId="10" xfId="55" applyNumberFormat="1" applyFont="1" applyFill="1" applyBorder="1" applyAlignment="1">
      <alignment horizontal="center"/>
    </xf>
    <xf numFmtId="166" fontId="4" fillId="0" borderId="0" xfId="6" applyNumberFormat="1" applyFont="1" applyBorder="1"/>
    <xf numFmtId="0" fontId="4" fillId="2" borderId="11" xfId="55" applyFont="1" applyFill="1" applyBorder="1" applyAlignment="1">
      <alignment horizontal="center"/>
    </xf>
    <xf numFmtId="0" fontId="4" fillId="0" borderId="0" xfId="55" applyFont="1" applyBorder="1"/>
    <xf numFmtId="4" fontId="20" fillId="0" borderId="0" xfId="55" applyNumberFormat="1" applyFont="1" applyAlignment="1">
      <alignment horizontal="center"/>
    </xf>
    <xf numFmtId="3" fontId="20" fillId="0" borderId="0" xfId="55" applyNumberFormat="1" applyFont="1" applyAlignment="1">
      <alignment horizontal="left"/>
    </xf>
    <xf numFmtId="165" fontId="19" fillId="0" borderId="0" xfId="55" applyNumberFormat="1" applyFont="1"/>
    <xf numFmtId="3" fontId="19" fillId="0" borderId="0" xfId="55" applyNumberFormat="1" applyFont="1"/>
    <xf numFmtId="165" fontId="4" fillId="0" borderId="12" xfId="55" applyNumberFormat="1" applyFont="1" applyBorder="1"/>
    <xf numFmtId="165" fontId="4" fillId="0" borderId="0" xfId="55" applyNumberFormat="1" applyFont="1" applyAlignment="1">
      <alignment horizontal="center"/>
    </xf>
    <xf numFmtId="165" fontId="4" fillId="0" borderId="0" xfId="55" applyNumberFormat="1" applyFont="1" applyFill="1"/>
    <xf numFmtId="10" fontId="4" fillId="0" borderId="0" xfId="55" applyNumberFormat="1" applyFont="1" applyFill="1"/>
    <xf numFmtId="0" fontId="20" fillId="0" borderId="0" xfId="55" applyFont="1"/>
    <xf numFmtId="3" fontId="4" fillId="0" borderId="0" xfId="55" applyNumberFormat="1" applyFont="1" applyFill="1" applyBorder="1"/>
    <xf numFmtId="165" fontId="4" fillId="0" borderId="12" xfId="55" applyNumberFormat="1" applyFont="1" applyFill="1" applyBorder="1"/>
    <xf numFmtId="10" fontId="4" fillId="0" borderId="12" xfId="55" applyNumberFormat="1" applyFont="1" applyFill="1" applyBorder="1"/>
    <xf numFmtId="3" fontId="4" fillId="0" borderId="0" xfId="55" applyNumberFormat="1" applyFont="1" applyFill="1"/>
    <xf numFmtId="167" fontId="4" fillId="0" borderId="0" xfId="54" applyNumberFormat="1" applyFont="1" applyFill="1"/>
    <xf numFmtId="167" fontId="4" fillId="0" borderId="0" xfId="55" applyNumberFormat="1" applyFont="1" applyFill="1"/>
    <xf numFmtId="167" fontId="4" fillId="0" borderId="12" xfId="55" applyNumberFormat="1" applyFont="1" applyFill="1" applyBorder="1"/>
    <xf numFmtId="4" fontId="13" fillId="0" borderId="0" xfId="55" applyNumberFormat="1" applyFont="1" applyAlignment="1">
      <alignment horizontal="centerContinuous"/>
    </xf>
    <xf numFmtId="3" fontId="4" fillId="0" borderId="0" xfId="55" applyNumberFormat="1" applyFont="1" applyAlignment="1">
      <alignment horizontal="centerContinuous"/>
    </xf>
    <xf numFmtId="0" fontId="4" fillId="0" borderId="0" xfId="55" applyFont="1" applyAlignment="1">
      <alignment horizontal="centerContinuous"/>
    </xf>
    <xf numFmtId="4" fontId="21" fillId="0" borderId="0" xfId="55" applyNumberFormat="1" applyFont="1" applyBorder="1" applyAlignment="1">
      <alignment horizontal="centerContinuous"/>
    </xf>
    <xf numFmtId="4" fontId="4" fillId="0" borderId="0" xfId="55" applyNumberFormat="1" applyFont="1" applyAlignment="1">
      <alignment horizontal="centerContinuous"/>
    </xf>
    <xf numFmtId="37" fontId="4" fillId="0" borderId="0" xfId="55" applyNumberFormat="1" applyFont="1" applyAlignment="1">
      <alignment horizontal="right"/>
    </xf>
    <xf numFmtId="3" fontId="22" fillId="0" borderId="0" xfId="55" applyNumberFormat="1" applyFont="1"/>
    <xf numFmtId="0" fontId="15" fillId="0" borderId="0" xfId="55" applyFont="1"/>
    <xf numFmtId="10" fontId="15" fillId="0" borderId="0" xfId="55" applyNumberFormat="1" applyFont="1"/>
    <xf numFmtId="10" fontId="20" fillId="0" borderId="1" xfId="55" applyNumberFormat="1" applyFont="1" applyFill="1" applyBorder="1"/>
    <xf numFmtId="3" fontId="22" fillId="0" borderId="0" xfId="55" applyNumberFormat="1" applyFont="1" applyFill="1"/>
    <xf numFmtId="3" fontId="19" fillId="0" borderId="1" xfId="55" applyNumberFormat="1" applyFont="1" applyBorder="1"/>
    <xf numFmtId="3" fontId="13" fillId="0" borderId="0" xfId="55" applyNumberFormat="1" applyFont="1"/>
    <xf numFmtId="168" fontId="4" fillId="0" borderId="0" xfId="55" applyNumberFormat="1" applyFont="1"/>
    <xf numFmtId="169" fontId="4" fillId="0" borderId="1" xfId="55" applyNumberFormat="1" applyFont="1" applyBorder="1"/>
    <xf numFmtId="165" fontId="4" fillId="0" borderId="13" xfId="55" applyNumberFormat="1" applyFont="1" applyBorder="1"/>
    <xf numFmtId="4" fontId="4" fillId="0" borderId="0" xfId="55" applyNumberFormat="1" applyFont="1"/>
    <xf numFmtId="10" fontId="4" fillId="0" borderId="0" xfId="55" applyNumberFormat="1" applyFont="1"/>
    <xf numFmtId="10" fontId="4" fillId="0" borderId="0" xfId="55" applyNumberFormat="1" applyFont="1" applyBorder="1"/>
    <xf numFmtId="10" fontId="4" fillId="0" borderId="12" xfId="55" applyNumberFormat="1" applyFont="1" applyBorder="1"/>
    <xf numFmtId="167" fontId="4" fillId="0" borderId="0" xfId="54" applyNumberFormat="1" applyFont="1"/>
    <xf numFmtId="167" fontId="4" fillId="0" borderId="0" xfId="55" applyNumberFormat="1" applyFont="1"/>
    <xf numFmtId="167" fontId="4" fillId="0" borderId="12" xfId="55" applyNumberFormat="1" applyFont="1" applyBorder="1"/>
    <xf numFmtId="41" fontId="5" fillId="0" borderId="0" xfId="3" applyNumberFormat="1" applyFont="1" applyBorder="1" applyAlignment="1">
      <alignment horizontal="right"/>
    </xf>
    <xf numFmtId="4" fontId="13" fillId="0" borderId="0" xfId="55" applyNumberFormat="1" applyFont="1" applyBorder="1" applyAlignment="1">
      <alignment horizontal="center"/>
    </xf>
    <xf numFmtId="4" fontId="27" fillId="0" borderId="0" xfId="55" applyNumberFormat="1" applyFont="1" applyBorder="1" applyAlignment="1">
      <alignment horizontal="center"/>
    </xf>
    <xf numFmtId="0" fontId="0" fillId="0" borderId="0" xfId="0" applyFill="1"/>
    <xf numFmtId="41" fontId="4" fillId="0" borderId="0" xfId="55" applyNumberFormat="1" applyFont="1" applyFill="1" applyAlignment="1">
      <alignment horizontal="left"/>
    </xf>
    <xf numFmtId="3" fontId="15" fillId="0" borderId="0" xfId="55" applyNumberFormat="1" applyFont="1" applyFill="1"/>
    <xf numFmtId="3" fontId="16" fillId="0" borderId="0" xfId="55" applyNumberFormat="1" applyFont="1" applyFill="1" applyAlignment="1">
      <alignment horizontal="right"/>
    </xf>
    <xf numFmtId="43" fontId="18" fillId="0" borderId="0" xfId="6" applyNumberFormat="1" applyFont="1" applyFill="1"/>
    <xf numFmtId="3" fontId="18" fillId="0" borderId="0" xfId="55" applyNumberFormat="1" applyFont="1" applyFill="1"/>
    <xf numFmtId="3" fontId="16" fillId="0" borderId="0" xfId="55" applyNumberFormat="1" applyFont="1" applyFill="1"/>
    <xf numFmtId="37" fontId="7" fillId="0" borderId="0" xfId="1" applyFont="1" applyAlignment="1">
      <alignment horizontal="right"/>
    </xf>
    <xf numFmtId="37" fontId="7" fillId="0" borderId="3" xfId="1" applyFont="1" applyBorder="1" applyAlignment="1">
      <alignment horizontal="center"/>
    </xf>
    <xf numFmtId="37" fontId="7" fillId="0" borderId="0" xfId="1" applyFont="1" applyAlignment="1">
      <alignment horizontal="center"/>
    </xf>
    <xf numFmtId="41" fontId="7" fillId="0" borderId="0" xfId="3" applyFont="1" applyFill="1" applyBorder="1" applyAlignment="1">
      <alignment horizontal="center"/>
    </xf>
    <xf numFmtId="37" fontId="7" fillId="0" borderId="0" xfId="1" applyFont="1" applyFill="1" applyBorder="1" applyAlignment="1">
      <alignment horizontal="right"/>
    </xf>
    <xf numFmtId="37" fontId="7" fillId="0" borderId="0" xfId="1" applyFont="1" applyFill="1" applyAlignment="1">
      <alignment horizontal="right"/>
    </xf>
    <xf numFmtId="4" fontId="27" fillId="0" borderId="0" xfId="55" applyNumberFormat="1" applyFont="1" applyBorder="1" applyAlignment="1">
      <alignment horizontal="center"/>
    </xf>
    <xf numFmtId="0" fontId="4" fillId="0" borderId="6" xfId="55" applyFont="1" applyBorder="1" applyAlignment="1">
      <alignment horizontal="center"/>
    </xf>
    <xf numFmtId="0" fontId="4" fillId="0" borderId="7" xfId="55" applyFont="1" applyBorder="1" applyAlignment="1">
      <alignment horizontal="center"/>
    </xf>
    <xf numFmtId="0" fontId="4" fillId="0" borderId="8" xfId="55" applyFont="1" applyBorder="1" applyAlignment="1">
      <alignment horizontal="center"/>
    </xf>
    <xf numFmtId="4" fontId="13" fillId="0" borderId="0" xfId="55" applyNumberFormat="1" applyFont="1" applyBorder="1" applyAlignment="1">
      <alignment horizontal="center"/>
    </xf>
    <xf numFmtId="0" fontId="26" fillId="0" borderId="0" xfId="55" applyNumberFormat="1" applyFont="1" applyBorder="1" applyAlignment="1">
      <alignment horizontal="center"/>
    </xf>
    <xf numFmtId="4" fontId="4" fillId="0" borderId="0" xfId="55" applyNumberFormat="1" applyFont="1" applyBorder="1" applyAlignment="1">
      <alignment horizontal="center"/>
    </xf>
  </cellXfs>
  <cellStyles count="58">
    <cellStyle name="Comma 2" xfId="6"/>
    <cellStyle name="Comma 2 2" xfId="7"/>
    <cellStyle name="Comma 2 2 2" xfId="8"/>
    <cellStyle name="Comma 2 2 3" xfId="9"/>
    <cellStyle name="Comma 2 3" xfId="10"/>
    <cellStyle name="Comma 2 4" xfId="11"/>
    <cellStyle name="Comma 2 5" xfId="12"/>
    <cellStyle name="Comma 2 6" xfId="13"/>
    <cellStyle name="Comma 3" xfId="14"/>
    <cellStyle name="Comma 3 2" xfId="15"/>
    <cellStyle name="Comma 4" xfId="16"/>
    <cellStyle name="Comma 4 2" xfId="17"/>
    <cellStyle name="Comma 5" xfId="18"/>
    <cellStyle name="Currency 2" xfId="19"/>
    <cellStyle name="Date" xfId="20"/>
    <cellStyle name="Date 10" xfId="21"/>
    <cellStyle name="Date 11" xfId="22"/>
    <cellStyle name="Date 12" xfId="23"/>
    <cellStyle name="Date 2" xfId="24"/>
    <cellStyle name="Date 3" xfId="25"/>
    <cellStyle name="Date 4" xfId="26"/>
    <cellStyle name="Date 5" xfId="27"/>
    <cellStyle name="Date 6" xfId="28"/>
    <cellStyle name="Date 7" xfId="29"/>
    <cellStyle name="Date 8" xfId="30"/>
    <cellStyle name="Date 9" xfId="31"/>
    <cellStyle name="Manual-Input" xfId="56"/>
    <cellStyle name="Normal" xfId="0" builtinId="0"/>
    <cellStyle name="Normal 2" xfId="32"/>
    <cellStyle name="Normal 2 2" xfId="33"/>
    <cellStyle name="Normal 2 3" xfId="57"/>
    <cellStyle name="Normal 3" xfId="34"/>
    <cellStyle name="Normal 3 2" xfId="35"/>
    <cellStyle name="Normal 3 3" xfId="36"/>
    <cellStyle name="Normal 4" xfId="37"/>
    <cellStyle name="Normal 4 2" xfId="38"/>
    <cellStyle name="Normal 4 3" xfId="39"/>
    <cellStyle name="Normal 4 4" xfId="40"/>
    <cellStyle name="Normal 4 5" xfId="41"/>
    <cellStyle name="Normal 5" xfId="42"/>
    <cellStyle name="Normal 5 2" xfId="43"/>
    <cellStyle name="Normal 6" xfId="44"/>
    <cellStyle name="Normal 6 2" xfId="45"/>
    <cellStyle name="Normal 6 2 2" xfId="46"/>
    <cellStyle name="Normal 6 2 3" xfId="47"/>
    <cellStyle name="Normal 6 3" xfId="48"/>
    <cellStyle name="Normal 6 4" xfId="49"/>
    <cellStyle name="Normal 6 5" xfId="50"/>
    <cellStyle name="Normal 7" xfId="51"/>
    <cellStyle name="Normal 7 2" xfId="52"/>
    <cellStyle name="Normal 8" xfId="53"/>
    <cellStyle name="Normal_Bench response 01" xfId="4"/>
    <cellStyle name="Normal_DFIT-WaGas_SUM" xfId="2"/>
    <cellStyle name="Normal_Inc. Stmt." xfId="3"/>
    <cellStyle name="Normal_RestateDebtInt1200case" xfId="55"/>
    <cellStyle name="Normal_TEMPLATE 01" xfId="1"/>
    <cellStyle name="Percent 2" xfId="54"/>
    <cellStyle name="Percent_TEMPLATE 0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ista\070804\Staff%20Testimony\Avista%20WA%20GAS%20TY2006%20DPK%20Exhib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2012%20WA%20Electric%20RR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vista\TEMPLATE%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eating/AppData/Local/Microsoft/Windows/Temporary%20Internet%20Files/Content.Outlook/LD80RS0X/Electric%20RR%20Model%20-%20JH-8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Sch1.1"/>
      <sheetName val="Restating Adj Sch 1.2 "/>
      <sheetName val="Pro Forma Adj Sch 1.3 "/>
      <sheetName val="Summary of Adj Sch "/>
      <sheetName val="Revenue Requirement "/>
      <sheetName val="Rev Conv Factor "/>
      <sheetName val="Captial Structure"/>
      <sheetName val="R-13 PF Debt"/>
      <sheetName val="END"/>
      <sheetName val="ResultSumGas"/>
      <sheetName val="R-1 DFIT"/>
      <sheetName val="R-2 BldGain"/>
      <sheetName val="R-3 GasInv"/>
      <sheetName val="R-4 WznDSM"/>
      <sheetName val="R- 5 CustAdv"/>
      <sheetName val="R-6 WeatherGas"/>
      <sheetName val=" R- 7 B &amp; O"/>
      <sheetName val="R-8 PropTax"/>
      <sheetName val="R-9 UncollExp"/>
      <sheetName val="R-10 RegExp"/>
      <sheetName val="R-11 Inj &amp; Damages"/>
      <sheetName val="R-12 FIT"/>
      <sheetName val="R- 14 IncentOther"/>
      <sheetName val="R-15 GainsLosses"/>
      <sheetName val="R-16 ElimAR"/>
      <sheetName val="R-17 SubSpace"/>
      <sheetName val="R- 18 ExciseTax"/>
      <sheetName val="PF-1 Non-Exec Salaries"/>
      <sheetName val="PF-2 Exec Salaries"/>
      <sheetName val="PF-3 DepStudy"/>
      <sheetName val="PF-4 StorageContr"/>
      <sheetName val="Inputs"/>
      <sheetName val="## Proposed Rates"/>
      <sheetName val="#### blank"/>
      <sheetName val="## ConverFac_Exh"/>
      <sheetName val="CWIP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RETAIL REVENUE CREDIT"/>
      <sheetName val="COMPARISON -SET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c. Stmt. 1.1"/>
      <sheetName val="Restating 1.2"/>
      <sheetName val="Pro Forma 1.3"/>
      <sheetName val="Avg Rate Base 2.1"/>
      <sheetName val="CIAC 2.2"/>
      <sheetName val="Working Cap 2.3"/>
      <sheetName val="Plant 3.1"/>
      <sheetName val="Depr 3.2 "/>
      <sheetName val="Captial 4.1"/>
      <sheetName val="Cost Debt 4.2"/>
      <sheetName val="PF Debt 4.3"/>
      <sheetName val="Income taxes 5.1"/>
      <sheetName val="Rev Conv Factor 5.2"/>
      <sheetName val="Deficiency 5.3"/>
      <sheetName val="Bal Sht 6.1"/>
      <sheetName val="not used"/>
    </sheetNames>
    <sheetDataSet>
      <sheetData sheetId="0">
        <row r="12">
          <cell r="B12" t="str">
            <v>Test Year Ended December 31,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-2 Results of Oper Sch1.1"/>
      <sheetName val="XXX-2 Restating Adj Sch 1.2"/>
      <sheetName val="XXX-2 Pro Forma Adj Sch 1.3"/>
      <sheetName val="XXX-2 Summary of Adj  Sch 1.4"/>
      <sheetName val="XXX-2 Revenue Req Sch 2"/>
      <sheetName val="XXX-2 Rev Conv Sch 3"/>
      <sheetName val="XXX-2 Capital Structure Sch 4 "/>
      <sheetName val="END RR Model"/>
      <sheetName val="XXX-#, R-## Restate Debt Int"/>
      <sheetName val="XXX-#, PF # Prod Prop Adj"/>
      <sheetName val="Sheet1"/>
    </sheetNames>
    <sheetDataSet>
      <sheetData sheetId="0">
        <row r="75">
          <cell r="G75">
            <v>1116754</v>
          </cell>
        </row>
      </sheetData>
      <sheetData sheetId="1">
        <row r="53">
          <cell r="C53">
            <v>132.91739999999999</v>
          </cell>
        </row>
      </sheetData>
      <sheetData sheetId="2">
        <row r="53">
          <cell r="C53">
            <v>-55.764940000000003</v>
          </cell>
        </row>
      </sheetData>
      <sheetData sheetId="3"/>
      <sheetData sheetId="4"/>
      <sheetData sheetId="5"/>
      <sheetData sheetId="6">
        <row r="13">
          <cell r="J13">
            <v>3.0800000000000001E-2</v>
          </cell>
        </row>
        <row r="14">
          <cell r="J14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4"/>
  <sheetViews>
    <sheetView tabSelected="1" view="pageBreakPreview" zoomScale="60" zoomScaleNormal="100" workbookViewId="0">
      <selection activeCell="K23" sqref="K23"/>
    </sheetView>
  </sheetViews>
  <sheetFormatPr defaultColWidth="10" defaultRowHeight="15.75" customHeight="1"/>
  <cols>
    <col min="1" max="1" width="6.140625" style="1" bestFit="1" customWidth="1"/>
    <col min="2" max="2" width="2.42578125" style="4" customWidth="1"/>
    <col min="3" max="3" width="35" style="4" bestFit="1" customWidth="1"/>
    <col min="4" max="4" width="2.42578125" style="4" customWidth="1"/>
    <col min="5" max="5" width="13.42578125" style="4" customWidth="1"/>
    <col min="6" max="6" width="2.42578125" style="4" customWidth="1"/>
    <col min="7" max="7" width="10.85546875" style="4" bestFit="1" customWidth="1"/>
    <col min="8" max="9" width="2.42578125" style="4" customWidth="1"/>
    <col min="10" max="10" width="23.85546875" style="33" bestFit="1" customWidth="1"/>
    <col min="11" max="11" width="13.42578125" style="33" customWidth="1"/>
    <col min="12" max="12" width="9.7109375" style="33" bestFit="1" customWidth="1"/>
    <col min="13" max="16384" width="10" style="4"/>
  </cols>
  <sheetData>
    <row r="1" spans="1:12" ht="15.75" customHeight="1">
      <c r="B1" s="2"/>
      <c r="I1" s="34"/>
      <c r="J1" s="34"/>
      <c r="K1" s="34"/>
      <c r="L1" s="34"/>
    </row>
    <row r="2" spans="1:12" ht="15.75" customHeight="1">
      <c r="E2" s="5"/>
      <c r="F2" s="5"/>
      <c r="I2" s="34"/>
      <c r="J2" s="35"/>
      <c r="K2" s="34"/>
      <c r="L2" s="34"/>
    </row>
    <row r="3" spans="1:12" ht="15.75" customHeight="1">
      <c r="A3" s="6"/>
      <c r="B3" s="7"/>
      <c r="C3" s="3" t="s">
        <v>0</v>
      </c>
      <c r="I3" s="34"/>
      <c r="J3" s="34"/>
      <c r="K3" s="34"/>
      <c r="L3" s="34"/>
    </row>
    <row r="4" spans="1:12" ht="15.75" customHeight="1">
      <c r="A4" s="8" t="s">
        <v>1</v>
      </c>
      <c r="B4" s="7"/>
      <c r="I4" s="34"/>
      <c r="J4" s="34"/>
      <c r="K4" s="34"/>
      <c r="L4" s="34"/>
    </row>
    <row r="5" spans="1:12" ht="15.75" customHeight="1">
      <c r="A5" s="9" t="s">
        <v>2</v>
      </c>
      <c r="B5" s="7"/>
      <c r="I5" s="34"/>
      <c r="J5" s="34"/>
      <c r="K5" s="34"/>
      <c r="L5" s="34"/>
    </row>
    <row r="6" spans="1:12" ht="15.75" customHeight="1">
      <c r="A6" s="10">
        <v>1</v>
      </c>
      <c r="B6" s="130" t="s">
        <v>3</v>
      </c>
      <c r="C6" s="131"/>
      <c r="D6" s="131"/>
      <c r="E6" s="131"/>
      <c r="F6" s="131"/>
      <c r="G6" s="131"/>
      <c r="H6" s="131"/>
      <c r="I6" s="36"/>
      <c r="J6" s="34"/>
      <c r="K6" s="34"/>
      <c r="L6" s="34"/>
    </row>
    <row r="7" spans="1:12" ht="15.75" customHeight="1">
      <c r="A7" s="10">
        <v>2</v>
      </c>
      <c r="B7" s="130" t="s">
        <v>14</v>
      </c>
      <c r="C7" s="131"/>
      <c r="D7" s="131"/>
      <c r="E7" s="131"/>
      <c r="F7" s="131"/>
      <c r="G7" s="131"/>
      <c r="H7" s="131"/>
      <c r="I7" s="36"/>
      <c r="J7" s="34"/>
      <c r="K7" s="34"/>
      <c r="L7" s="34"/>
    </row>
    <row r="8" spans="1:12" ht="15.75" customHeight="1">
      <c r="A8" s="10">
        <v>3</v>
      </c>
      <c r="B8" s="7"/>
      <c r="C8" s="11"/>
      <c r="D8" s="11"/>
      <c r="E8" s="11"/>
      <c r="F8" s="11"/>
      <c r="G8" s="11"/>
      <c r="H8" s="11"/>
      <c r="I8" s="36"/>
      <c r="J8" s="34"/>
      <c r="K8" s="34"/>
      <c r="L8" s="34"/>
    </row>
    <row r="9" spans="1:12" ht="15.75" customHeight="1">
      <c r="A9" s="10">
        <v>4</v>
      </c>
      <c r="B9" s="12"/>
      <c r="H9" s="13"/>
      <c r="I9" s="37"/>
      <c r="J9" s="34"/>
      <c r="K9" s="34"/>
      <c r="L9" s="34"/>
    </row>
    <row r="10" spans="1:12" ht="15.75" customHeight="1">
      <c r="A10" s="10">
        <v>5</v>
      </c>
      <c r="B10" s="14"/>
      <c r="C10" s="15"/>
      <c r="E10" s="15"/>
      <c r="F10" s="15"/>
      <c r="G10" s="16"/>
      <c r="I10" s="34"/>
      <c r="J10" s="132"/>
      <c r="K10" s="132"/>
      <c r="L10" s="34"/>
    </row>
    <row r="11" spans="1:12" ht="15.75" customHeight="1">
      <c r="A11" s="10">
        <v>6</v>
      </c>
      <c r="B11" s="17"/>
      <c r="E11" s="12"/>
      <c r="F11" s="12"/>
      <c r="H11" s="12"/>
      <c r="I11" s="38"/>
      <c r="J11" s="36"/>
      <c r="K11" s="36"/>
      <c r="L11" s="34"/>
    </row>
    <row r="12" spans="1:12" ht="15.75" customHeight="1">
      <c r="A12" s="10">
        <v>7</v>
      </c>
      <c r="B12" s="17"/>
      <c r="C12" s="8" t="s">
        <v>4</v>
      </c>
      <c r="E12" s="8" t="s">
        <v>5</v>
      </c>
      <c r="F12" s="8"/>
      <c r="G12" s="8" t="s">
        <v>6</v>
      </c>
      <c r="I12" s="34"/>
      <c r="J12" s="34"/>
      <c r="K12" s="34"/>
      <c r="L12" s="34"/>
    </row>
    <row r="13" spans="1:12" ht="15.75" customHeight="1">
      <c r="A13" s="10">
        <v>8</v>
      </c>
      <c r="B13" s="17"/>
      <c r="C13" s="8"/>
      <c r="E13" s="8"/>
      <c r="F13" s="8"/>
      <c r="I13" s="34"/>
      <c r="J13" s="39"/>
      <c r="K13" s="34"/>
      <c r="L13" s="34"/>
    </row>
    <row r="14" spans="1:12" ht="15.75" customHeight="1">
      <c r="A14" s="10">
        <v>9</v>
      </c>
      <c r="B14" s="17"/>
      <c r="C14" s="18" t="s">
        <v>15</v>
      </c>
      <c r="E14" s="119">
        <f>'Exhibit No. _ (EJK-4) Page 2'!E11</f>
        <v>1123911</v>
      </c>
      <c r="F14" s="5"/>
      <c r="I14" s="34"/>
      <c r="J14" s="40"/>
      <c r="K14" s="34"/>
      <c r="L14" s="34"/>
    </row>
    <row r="15" spans="1:12" ht="15.75" customHeight="1">
      <c r="A15" s="10">
        <v>10</v>
      </c>
      <c r="B15" s="17"/>
      <c r="C15" s="18"/>
      <c r="I15" s="34"/>
      <c r="J15" s="34"/>
      <c r="K15" s="34"/>
      <c r="L15" s="34"/>
    </row>
    <row r="16" spans="1:12" ht="15.75" customHeight="1">
      <c r="A16" s="10">
        <v>11</v>
      </c>
      <c r="B16" s="17"/>
      <c r="C16" s="18" t="s">
        <v>7</v>
      </c>
      <c r="E16" s="19">
        <f>+'[4]XXX-2 Capital Structure Sch 4 '!J13+'[4]XXX-2 Capital Structure Sch 4 '!J14</f>
        <v>3.0800000000000001E-2</v>
      </c>
      <c r="F16" s="19"/>
      <c r="I16" s="34"/>
      <c r="J16" s="40"/>
      <c r="K16" s="34"/>
      <c r="L16" s="41"/>
    </row>
    <row r="17" spans="1:12" ht="15.75" customHeight="1">
      <c r="A17" s="10">
        <v>12</v>
      </c>
      <c r="B17" s="17"/>
      <c r="C17" s="18"/>
      <c r="E17" s="20"/>
      <c r="F17" s="21"/>
      <c r="I17" s="34"/>
      <c r="J17" s="34"/>
      <c r="K17" s="34"/>
      <c r="L17" s="34"/>
    </row>
    <row r="18" spans="1:12" ht="15.75" customHeight="1" thickBot="1">
      <c r="A18" s="10">
        <v>13</v>
      </c>
      <c r="B18" s="17"/>
      <c r="C18" s="18" t="s">
        <v>8</v>
      </c>
      <c r="E18" s="22">
        <f>+E16*E14</f>
        <v>34616.4588</v>
      </c>
      <c r="F18" s="21"/>
      <c r="G18" s="4">
        <f>+E18</f>
        <v>34616.4588</v>
      </c>
      <c r="I18" s="34"/>
      <c r="J18" s="39"/>
      <c r="K18" s="34"/>
      <c r="L18" s="34"/>
    </row>
    <row r="19" spans="1:12" ht="15.75" customHeight="1" thickTop="1">
      <c r="A19" s="10">
        <v>14</v>
      </c>
      <c r="B19" s="17"/>
      <c r="C19" s="18" t="s">
        <v>9</v>
      </c>
      <c r="G19" s="21"/>
      <c r="I19" s="34"/>
      <c r="J19" s="39"/>
      <c r="K19" s="34"/>
      <c r="L19" s="34"/>
    </row>
    <row r="20" spans="1:12" ht="15.75" customHeight="1">
      <c r="A20" s="10">
        <v>15</v>
      </c>
      <c r="B20" s="17"/>
      <c r="C20" s="18"/>
      <c r="G20" s="20"/>
      <c r="I20" s="34"/>
      <c r="J20" s="39"/>
      <c r="K20" s="34"/>
      <c r="L20" s="34"/>
    </row>
    <row r="21" spans="1:12" ht="15.75" customHeight="1">
      <c r="A21" s="10">
        <v>16</v>
      </c>
      <c r="B21" s="17"/>
      <c r="E21" s="23" t="s">
        <v>10</v>
      </c>
      <c r="G21" s="4">
        <f>+G18+G19</f>
        <v>34616.4588</v>
      </c>
      <c r="I21" s="34"/>
      <c r="J21" s="34"/>
      <c r="K21" s="34"/>
      <c r="L21" s="34"/>
    </row>
    <row r="22" spans="1:12" ht="15.75" customHeight="1">
      <c r="A22" s="10">
        <v>17</v>
      </c>
      <c r="B22" s="17"/>
      <c r="I22" s="34"/>
      <c r="J22" s="34"/>
      <c r="K22" s="34"/>
      <c r="L22" s="34"/>
    </row>
    <row r="23" spans="1:12" ht="15.75" customHeight="1">
      <c r="A23" s="10">
        <v>18</v>
      </c>
      <c r="B23" s="17"/>
      <c r="I23" s="34"/>
      <c r="J23" s="34"/>
      <c r="K23" s="34"/>
      <c r="L23" s="34"/>
    </row>
    <row r="24" spans="1:12" ht="15.75" customHeight="1">
      <c r="A24" s="10">
        <v>19</v>
      </c>
      <c r="B24" s="17"/>
      <c r="C24" s="133" t="s">
        <v>11</v>
      </c>
      <c r="D24" s="133"/>
      <c r="E24" s="133"/>
      <c r="F24" s="24"/>
      <c r="G24" s="25">
        <f>'Exhibit No. _ (EJK-4) Page 2'!E56</f>
        <v>33020</v>
      </c>
      <c r="I24" s="34"/>
      <c r="J24" s="34"/>
      <c r="K24" s="34"/>
      <c r="L24" s="34"/>
    </row>
    <row r="25" spans="1:12" ht="15.75" customHeight="1">
      <c r="A25" s="10">
        <v>20</v>
      </c>
      <c r="B25" s="17"/>
      <c r="C25" s="26"/>
      <c r="E25" s="27"/>
      <c r="F25" s="27"/>
      <c r="I25" s="34"/>
      <c r="J25" s="34"/>
      <c r="K25" s="34"/>
      <c r="L25" s="34"/>
    </row>
    <row r="26" spans="1:12" ht="15.75" customHeight="1" thickBot="1">
      <c r="A26" s="10">
        <v>21</v>
      </c>
      <c r="B26" s="17"/>
      <c r="C26" s="134" t="s">
        <v>12</v>
      </c>
      <c r="D26" s="134"/>
      <c r="E26" s="134"/>
      <c r="F26" s="28"/>
      <c r="G26" s="29">
        <f>+G21-G24</f>
        <v>1596.4588000000003</v>
      </c>
      <c r="I26" s="34"/>
      <c r="J26" s="39"/>
      <c r="K26" s="34"/>
      <c r="L26" s="34"/>
    </row>
    <row r="27" spans="1:12" ht="15.75" customHeight="1" thickTop="1">
      <c r="A27" s="10">
        <v>22</v>
      </c>
      <c r="B27" s="17"/>
      <c r="C27" s="26"/>
      <c r="E27" s="30"/>
      <c r="F27" s="30"/>
      <c r="I27" s="34"/>
      <c r="J27" s="39"/>
      <c r="K27" s="34"/>
      <c r="L27" s="34"/>
    </row>
    <row r="28" spans="1:12" ht="15.75" customHeight="1" thickBot="1">
      <c r="A28" s="10">
        <v>23</v>
      </c>
      <c r="B28" s="17"/>
      <c r="C28" s="129" t="s">
        <v>13</v>
      </c>
      <c r="D28" s="129"/>
      <c r="E28" s="129"/>
      <c r="F28" s="31"/>
      <c r="G28" s="29">
        <f>-G26*0.35</f>
        <v>-558.76058000000012</v>
      </c>
      <c r="I28" s="34"/>
      <c r="J28" s="42"/>
      <c r="K28" s="34"/>
      <c r="L28" s="34"/>
    </row>
    <row r="29" spans="1:12" ht="15.75" customHeight="1" thickTop="1">
      <c r="A29" s="10">
        <v>24</v>
      </c>
      <c r="I29" s="34"/>
      <c r="J29" s="34"/>
      <c r="K29" s="34"/>
      <c r="L29" s="34"/>
    </row>
    <row r="30" spans="1:12" ht="15.75" customHeight="1">
      <c r="A30" s="10">
        <v>25</v>
      </c>
      <c r="B30" s="17"/>
      <c r="C30" s="23"/>
      <c r="G30" s="23"/>
      <c r="I30" s="34"/>
      <c r="J30" s="34"/>
      <c r="K30" s="34"/>
      <c r="L30" s="34"/>
    </row>
    <row r="31" spans="1:12" ht="15.75" customHeight="1">
      <c r="A31" s="10">
        <v>26</v>
      </c>
      <c r="B31" s="17"/>
      <c r="I31" s="34"/>
      <c r="J31" s="34"/>
      <c r="K31" s="34"/>
      <c r="L31" s="34"/>
    </row>
    <row r="32" spans="1:12" ht="15.75" customHeight="1">
      <c r="A32" s="10">
        <v>27</v>
      </c>
      <c r="C32" s="23"/>
      <c r="G32" s="32"/>
      <c r="I32" s="34"/>
      <c r="J32" s="34"/>
      <c r="K32" s="34"/>
      <c r="L32" s="34"/>
    </row>
    <row r="33" spans="9:12" ht="15.75" customHeight="1">
      <c r="I33" s="34"/>
      <c r="J33" s="34"/>
      <c r="K33" s="34"/>
      <c r="L33" s="34"/>
    </row>
    <row r="34" spans="9:12" ht="15.75" customHeight="1">
      <c r="I34" s="34"/>
      <c r="J34" s="34"/>
      <c r="K34" s="34"/>
      <c r="L34" s="34"/>
    </row>
  </sheetData>
  <mergeCells count="6">
    <mergeCell ref="C28:E28"/>
    <mergeCell ref="B6:H6"/>
    <mergeCell ref="B7:H7"/>
    <mergeCell ref="J10:K10"/>
    <mergeCell ref="C24:E24"/>
    <mergeCell ref="C26:E26"/>
  </mergeCells>
  <printOptions horizontalCentered="1"/>
  <pageMargins left="0.75" right="0.75" top="0.5" bottom="0.5" header="0.5" footer="0.25"/>
  <pageSetup orientation="portrait" r:id="rId1"/>
  <headerFooter alignWithMargins="0">
    <oddHeader>&amp;RExhibit No. _ (EJK-4)
Dockets UE-120436 &amp;&amp; UG-120437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2"/>
  <sheetViews>
    <sheetView tabSelected="1" view="pageBreakPreview" zoomScale="60" zoomScaleNormal="80" workbookViewId="0">
      <selection activeCell="K23" sqref="K23"/>
    </sheetView>
  </sheetViews>
  <sheetFormatPr defaultColWidth="10.7109375" defaultRowHeight="15"/>
  <cols>
    <col min="1" max="1" width="8.28515625" customWidth="1"/>
    <col min="2" max="2" width="18.7109375" customWidth="1"/>
    <col min="3" max="4" width="10.7109375" customWidth="1"/>
    <col min="5" max="5" width="11.5703125" customWidth="1"/>
    <col min="6" max="6" width="14.7109375" customWidth="1"/>
    <col min="7" max="7" width="11.85546875" bestFit="1" customWidth="1"/>
    <col min="8" max="8" width="2.140625" customWidth="1"/>
    <col min="9" max="9" width="18.42578125" hidden="1" customWidth="1"/>
    <col min="10" max="10" width="19.140625" customWidth="1"/>
    <col min="11" max="11" width="10.85546875" bestFit="1" customWidth="1"/>
  </cols>
  <sheetData>
    <row r="1" spans="1:12">
      <c r="A1" s="135" t="s">
        <v>16</v>
      </c>
      <c r="B1" s="135"/>
      <c r="C1" s="135"/>
      <c r="D1" s="135"/>
      <c r="E1" s="135"/>
      <c r="F1" s="135"/>
      <c r="G1" s="135"/>
      <c r="H1" s="121"/>
      <c r="I1" s="43"/>
      <c r="J1" s="43"/>
      <c r="K1" s="43"/>
    </row>
    <row r="2" spans="1:12">
      <c r="A2" s="139" t="s">
        <v>17</v>
      </c>
      <c r="B2" s="139"/>
      <c r="C2" s="139"/>
      <c r="D2" s="139"/>
      <c r="E2" s="139"/>
      <c r="F2" s="139"/>
      <c r="G2" s="139"/>
      <c r="H2" s="139"/>
      <c r="I2" s="43"/>
      <c r="J2" s="43"/>
      <c r="K2" s="43"/>
    </row>
    <row r="3" spans="1:12">
      <c r="A3" s="139" t="s">
        <v>18</v>
      </c>
      <c r="B3" s="139"/>
      <c r="C3" s="139"/>
      <c r="D3" s="139"/>
      <c r="E3" s="139"/>
      <c r="F3" s="139"/>
      <c r="G3" s="139"/>
      <c r="H3" s="120"/>
      <c r="I3" s="43"/>
      <c r="J3" s="43"/>
      <c r="K3" s="43"/>
    </row>
    <row r="4" spans="1:12">
      <c r="A4" s="140" t="s">
        <v>19</v>
      </c>
      <c r="B4" s="140"/>
      <c r="C4" s="140"/>
      <c r="D4" s="140"/>
      <c r="E4" s="140"/>
      <c r="F4" s="140"/>
      <c r="G4" s="140"/>
      <c r="H4" s="140"/>
      <c r="I4" s="43"/>
      <c r="J4" s="43"/>
      <c r="K4" s="43"/>
    </row>
    <row r="5" spans="1:12">
      <c r="A5" s="141" t="s">
        <v>20</v>
      </c>
      <c r="B5" s="141"/>
      <c r="C5" s="141"/>
      <c r="D5" s="141"/>
      <c r="E5" s="141"/>
      <c r="F5" s="141"/>
      <c r="G5" s="141"/>
      <c r="H5" s="141"/>
      <c r="I5" s="43"/>
      <c r="J5" s="43"/>
      <c r="K5" s="43"/>
    </row>
    <row r="6" spans="1:12" ht="15.75" thickBot="1">
      <c r="A6" s="44"/>
      <c r="B6" s="45"/>
      <c r="C6" s="46"/>
      <c r="D6" s="47"/>
      <c r="E6" s="47"/>
      <c r="F6" s="47"/>
      <c r="G6" s="43"/>
      <c r="H6" s="43"/>
      <c r="I6" s="48" t="s">
        <v>21</v>
      </c>
      <c r="J6" s="43"/>
      <c r="K6" s="43"/>
    </row>
    <row r="7" spans="1:12" ht="15.75" thickBot="1">
      <c r="A7" s="49"/>
      <c r="B7" s="50"/>
      <c r="C7" s="51"/>
      <c r="D7" s="51"/>
      <c r="E7" s="136" t="s">
        <v>17</v>
      </c>
      <c r="F7" s="137"/>
      <c r="G7" s="138"/>
      <c r="H7" s="43"/>
      <c r="I7" s="48" t="s">
        <v>22</v>
      </c>
      <c r="J7" s="43"/>
      <c r="K7" s="43"/>
    </row>
    <row r="8" spans="1:12">
      <c r="A8" s="49"/>
      <c r="B8" s="50"/>
      <c r="C8" s="51"/>
      <c r="D8" s="51"/>
      <c r="E8" s="49">
        <v>2.1699999999999964</v>
      </c>
      <c r="F8" s="52"/>
      <c r="G8" s="52"/>
      <c r="H8" s="43"/>
      <c r="I8" s="48"/>
      <c r="J8" s="43"/>
      <c r="K8" s="43"/>
    </row>
    <row r="9" spans="1:12">
      <c r="A9" s="49"/>
      <c r="B9" s="50"/>
      <c r="C9" s="51"/>
      <c r="D9" s="51"/>
      <c r="E9" s="53" t="s">
        <v>6</v>
      </c>
      <c r="F9" s="48" t="s">
        <v>23</v>
      </c>
      <c r="G9" s="43"/>
      <c r="H9" s="43"/>
      <c r="I9" s="48" t="s">
        <v>24</v>
      </c>
      <c r="J9" s="43"/>
      <c r="K9" s="43"/>
    </row>
    <row r="10" spans="1:12">
      <c r="A10" s="49"/>
      <c r="B10" s="54" t="s">
        <v>25</v>
      </c>
      <c r="C10" s="51"/>
      <c r="D10" s="51"/>
      <c r="E10" s="55" t="s">
        <v>26</v>
      </c>
      <c r="F10" s="56" t="s">
        <v>27</v>
      </c>
      <c r="G10" s="56" t="s">
        <v>28</v>
      </c>
      <c r="H10" s="43"/>
      <c r="I10" s="56" t="str">
        <f>F10</f>
        <v>Adjustments</v>
      </c>
      <c r="J10" s="43"/>
      <c r="K10" s="43"/>
    </row>
    <row r="11" spans="1:12">
      <c r="A11" s="49"/>
      <c r="B11" s="50" t="s">
        <v>29</v>
      </c>
      <c r="C11" s="51"/>
      <c r="D11" s="51"/>
      <c r="E11" s="57">
        <v>1123911</v>
      </c>
      <c r="F11" s="58"/>
      <c r="G11" s="43">
        <f>SUM(E11:F11)</f>
        <v>1123911</v>
      </c>
      <c r="H11" s="43"/>
      <c r="I11" s="59">
        <f>ROUND(E11*$E$52*-$F$59,0)+(E56*0.35)</f>
        <v>-559</v>
      </c>
      <c r="J11" s="43"/>
      <c r="K11" s="43"/>
    </row>
    <row r="12" spans="1:12">
      <c r="A12" s="49">
        <v>1.01</v>
      </c>
      <c r="B12" s="60" t="s">
        <v>30</v>
      </c>
      <c r="C12" s="51"/>
      <c r="D12" s="51"/>
      <c r="E12" s="61"/>
      <c r="F12" s="57">
        <v>285</v>
      </c>
      <c r="G12" s="43">
        <f>SUM(E12:F12)</f>
        <v>285</v>
      </c>
      <c r="H12" s="43"/>
      <c r="I12" s="57">
        <f t="shared" ref="I12:I46" si="0">ROUND(F12*$E$52*-$F$59,0)</f>
        <v>-3</v>
      </c>
      <c r="J12" s="92"/>
      <c r="K12" s="92"/>
      <c r="L12" s="122"/>
    </row>
    <row r="13" spans="1:12">
      <c r="A13" s="49">
        <v>1.02</v>
      </c>
      <c r="B13" s="60" t="s">
        <v>31</v>
      </c>
      <c r="C13" s="51"/>
      <c r="D13" s="51"/>
      <c r="E13" s="61"/>
      <c r="F13" s="57">
        <v>-7013</v>
      </c>
      <c r="G13" s="57">
        <f t="shared" ref="G13:G38" si="1">SUM(E13:F13)</f>
        <v>-7013</v>
      </c>
      <c r="H13" s="43"/>
      <c r="I13" s="57">
        <f t="shared" si="0"/>
        <v>76</v>
      </c>
      <c r="J13" s="92"/>
      <c r="K13" s="92"/>
      <c r="L13" s="122"/>
    </row>
    <row r="14" spans="1:12">
      <c r="A14" s="49">
        <v>1.03</v>
      </c>
      <c r="B14" s="60" t="s">
        <v>32</v>
      </c>
      <c r="C14" s="51"/>
      <c r="D14" s="51"/>
      <c r="E14" s="61"/>
      <c r="F14" s="57">
        <v>3744</v>
      </c>
      <c r="G14" s="43">
        <f t="shared" si="1"/>
        <v>3744</v>
      </c>
      <c r="H14" s="43"/>
      <c r="I14" s="57">
        <f t="shared" si="0"/>
        <v>-40</v>
      </c>
      <c r="J14" s="123"/>
      <c r="K14" s="124"/>
      <c r="L14" s="122"/>
    </row>
    <row r="15" spans="1:12">
      <c r="A15" s="49">
        <v>2.0099999999999998</v>
      </c>
      <c r="B15" s="60" t="s">
        <v>33</v>
      </c>
      <c r="C15" s="51"/>
      <c r="D15" s="51"/>
      <c r="E15" s="61"/>
      <c r="F15" s="57">
        <v>0</v>
      </c>
      <c r="G15" s="43">
        <f t="shared" si="1"/>
        <v>0</v>
      </c>
      <c r="H15" s="43"/>
      <c r="I15" s="57">
        <f t="shared" si="0"/>
        <v>0</v>
      </c>
      <c r="J15" s="125"/>
      <c r="K15" s="92"/>
      <c r="L15" s="122"/>
    </row>
    <row r="16" spans="1:12">
      <c r="A16" s="49">
        <v>3.0599999999999987</v>
      </c>
      <c r="B16" s="60" t="s">
        <v>34</v>
      </c>
      <c r="C16" s="51"/>
      <c r="D16" s="51"/>
      <c r="E16" s="61"/>
      <c r="F16" s="57">
        <v>0</v>
      </c>
      <c r="G16" s="43">
        <f t="shared" si="1"/>
        <v>0</v>
      </c>
      <c r="H16" s="43"/>
      <c r="I16" s="57">
        <f t="shared" si="0"/>
        <v>0</v>
      </c>
      <c r="J16" s="92"/>
      <c r="K16" s="92"/>
      <c r="L16" s="122"/>
    </row>
    <row r="17" spans="1:12">
      <c r="A17" s="49">
        <v>2.0199999999999996</v>
      </c>
      <c r="B17" s="60" t="s">
        <v>35</v>
      </c>
      <c r="C17" s="51"/>
      <c r="D17" s="51"/>
      <c r="E17" s="61"/>
      <c r="F17" s="57">
        <v>0</v>
      </c>
      <c r="G17" s="43">
        <f t="shared" si="1"/>
        <v>0</v>
      </c>
      <c r="H17" s="43"/>
      <c r="I17" s="57">
        <f t="shared" si="0"/>
        <v>0</v>
      </c>
      <c r="J17" s="122"/>
      <c r="K17" s="122"/>
      <c r="L17" s="122"/>
    </row>
    <row r="18" spans="1:12">
      <c r="A18" s="49">
        <v>2.0299999999999994</v>
      </c>
      <c r="B18" s="60" t="s">
        <v>36</v>
      </c>
      <c r="C18" s="51"/>
      <c r="D18" s="51"/>
      <c r="E18" s="61"/>
      <c r="F18" s="57">
        <v>0</v>
      </c>
      <c r="G18" s="43">
        <f t="shared" si="1"/>
        <v>0</v>
      </c>
      <c r="H18" s="43"/>
      <c r="I18" s="57">
        <f t="shared" si="0"/>
        <v>0</v>
      </c>
      <c r="J18" s="122"/>
      <c r="K18" s="122"/>
      <c r="L18" s="122"/>
    </row>
    <row r="19" spans="1:12">
      <c r="A19" s="49">
        <v>2.0399999999999991</v>
      </c>
      <c r="B19" s="60" t="s">
        <v>37</v>
      </c>
      <c r="C19" s="51"/>
      <c r="D19" s="51"/>
      <c r="E19" s="61"/>
      <c r="F19" s="57">
        <v>0</v>
      </c>
      <c r="G19" s="43">
        <f t="shared" si="1"/>
        <v>0</v>
      </c>
      <c r="H19" s="43"/>
      <c r="I19" s="57">
        <f t="shared" si="0"/>
        <v>0</v>
      </c>
      <c r="J19" s="122"/>
      <c r="K19" s="122"/>
      <c r="L19" s="122"/>
    </row>
    <row r="20" spans="1:12">
      <c r="A20" s="49">
        <v>2.0499999999999989</v>
      </c>
      <c r="B20" s="60" t="s">
        <v>38</v>
      </c>
      <c r="C20" s="51"/>
      <c r="D20" s="51"/>
      <c r="E20" s="61"/>
      <c r="F20" s="57">
        <v>0</v>
      </c>
      <c r="G20" s="43">
        <f t="shared" si="1"/>
        <v>0</v>
      </c>
      <c r="H20" s="43"/>
      <c r="I20" s="57">
        <f t="shared" si="0"/>
        <v>0</v>
      </c>
      <c r="J20" s="122"/>
      <c r="K20" s="122"/>
      <c r="L20" s="122"/>
    </row>
    <row r="21" spans="1:12">
      <c r="A21" s="49">
        <v>2.0599999999999987</v>
      </c>
      <c r="B21" s="60" t="s">
        <v>39</v>
      </c>
      <c r="C21" s="51"/>
      <c r="D21" s="51"/>
      <c r="E21" s="61"/>
      <c r="F21" s="57">
        <v>0</v>
      </c>
      <c r="G21" s="43">
        <f t="shared" si="1"/>
        <v>0</v>
      </c>
      <c r="H21" s="43"/>
      <c r="I21" s="57">
        <f t="shared" si="0"/>
        <v>0</v>
      </c>
      <c r="J21" s="122"/>
      <c r="K21" s="122"/>
      <c r="L21" s="122"/>
    </row>
    <row r="22" spans="1:12">
      <c r="A22" s="49">
        <v>2.0699999999999985</v>
      </c>
      <c r="B22" s="60" t="s">
        <v>40</v>
      </c>
      <c r="C22" s="51"/>
      <c r="D22" s="51"/>
      <c r="E22" s="61"/>
      <c r="F22" s="57">
        <v>0</v>
      </c>
      <c r="G22" s="43">
        <f t="shared" si="1"/>
        <v>0</v>
      </c>
      <c r="H22" s="43"/>
      <c r="I22" s="57">
        <f t="shared" si="0"/>
        <v>0</v>
      </c>
      <c r="J22" s="122"/>
      <c r="K22" s="122"/>
      <c r="L22" s="122"/>
    </row>
    <row r="23" spans="1:12">
      <c r="A23" s="49">
        <v>2.0799999999999983</v>
      </c>
      <c r="B23" s="60" t="s">
        <v>41</v>
      </c>
      <c r="C23" s="51"/>
      <c r="D23" s="51"/>
      <c r="E23" s="61"/>
      <c r="F23" s="57">
        <v>0</v>
      </c>
      <c r="G23" s="43">
        <f t="shared" si="1"/>
        <v>0</v>
      </c>
      <c r="H23" s="43"/>
      <c r="I23" s="57">
        <f t="shared" si="0"/>
        <v>0</v>
      </c>
      <c r="J23" s="122"/>
      <c r="K23" s="122"/>
      <c r="L23" s="122"/>
    </row>
    <row r="24" spans="1:12">
      <c r="A24" s="49">
        <v>2.0899999999999981</v>
      </c>
      <c r="B24" s="60" t="s">
        <v>42</v>
      </c>
      <c r="C24" s="51"/>
      <c r="D24" s="51"/>
      <c r="E24" s="61"/>
      <c r="F24" s="57">
        <v>0</v>
      </c>
      <c r="G24" s="43">
        <f t="shared" si="1"/>
        <v>0</v>
      </c>
      <c r="H24" s="43"/>
      <c r="I24" s="57">
        <f t="shared" si="0"/>
        <v>0</v>
      </c>
      <c r="J24" s="122"/>
      <c r="K24" s="122"/>
      <c r="L24" s="122"/>
    </row>
    <row r="25" spans="1:12">
      <c r="A25" s="49">
        <v>2.0999999999999979</v>
      </c>
      <c r="B25" s="60" t="s">
        <v>43</v>
      </c>
      <c r="C25" s="51"/>
      <c r="D25" s="51"/>
      <c r="E25" s="61"/>
      <c r="F25" s="57">
        <v>0</v>
      </c>
      <c r="G25" s="43">
        <f t="shared" si="1"/>
        <v>0</v>
      </c>
      <c r="H25" s="43"/>
      <c r="I25" s="57">
        <f t="shared" si="0"/>
        <v>0</v>
      </c>
      <c r="J25" s="122"/>
      <c r="K25" s="122"/>
      <c r="L25" s="122"/>
    </row>
    <row r="26" spans="1:12">
      <c r="A26" s="49">
        <v>2.1099999999999977</v>
      </c>
      <c r="B26" s="60" t="s">
        <v>44</v>
      </c>
      <c r="C26" s="51"/>
      <c r="D26" s="51"/>
      <c r="E26" s="61"/>
      <c r="F26" s="57">
        <v>0</v>
      </c>
      <c r="G26" s="43">
        <f t="shared" si="1"/>
        <v>0</v>
      </c>
      <c r="H26" s="43"/>
      <c r="I26" s="57">
        <f t="shared" si="0"/>
        <v>0</v>
      </c>
      <c r="J26" s="122"/>
      <c r="K26" s="122"/>
      <c r="L26" s="122"/>
    </row>
    <row r="27" spans="1:12">
      <c r="A27" s="49">
        <v>2.1199999999999974</v>
      </c>
      <c r="B27" s="60" t="s">
        <v>45</v>
      </c>
      <c r="C27" s="51"/>
      <c r="D27" s="51"/>
      <c r="E27" s="61"/>
      <c r="F27" s="57">
        <v>0</v>
      </c>
      <c r="G27" s="43">
        <f t="shared" si="1"/>
        <v>0</v>
      </c>
      <c r="H27" s="43"/>
      <c r="I27" s="57">
        <f t="shared" si="0"/>
        <v>0</v>
      </c>
      <c r="J27" s="122"/>
      <c r="K27" s="122"/>
      <c r="L27" s="122"/>
    </row>
    <row r="28" spans="1:12">
      <c r="A28" s="49">
        <v>2.1299999999999972</v>
      </c>
      <c r="B28" s="60" t="s">
        <v>46</v>
      </c>
      <c r="C28" s="51"/>
      <c r="D28" s="51"/>
      <c r="E28" s="61"/>
      <c r="F28" s="57">
        <v>0</v>
      </c>
      <c r="G28" s="43">
        <f t="shared" si="1"/>
        <v>0</v>
      </c>
      <c r="H28" s="43"/>
      <c r="I28" s="57">
        <f t="shared" si="0"/>
        <v>0</v>
      </c>
      <c r="J28" s="122"/>
      <c r="K28" s="122"/>
      <c r="L28" s="122"/>
    </row>
    <row r="29" spans="1:12">
      <c r="A29" s="49">
        <v>2.139999999999997</v>
      </c>
      <c r="B29" s="60" t="s">
        <v>47</v>
      </c>
      <c r="C29" s="51"/>
      <c r="D29" s="51"/>
      <c r="E29" s="61"/>
      <c r="F29" s="57">
        <v>0</v>
      </c>
      <c r="G29" s="43">
        <f t="shared" ref="G29" si="2">SUM(E29:F29)</f>
        <v>0</v>
      </c>
      <c r="H29" s="43"/>
      <c r="I29" s="57">
        <f t="shared" si="0"/>
        <v>0</v>
      </c>
      <c r="J29" s="122"/>
      <c r="K29" s="122"/>
      <c r="L29" s="122"/>
    </row>
    <row r="30" spans="1:12">
      <c r="A30" s="49">
        <v>2.1499999999999968</v>
      </c>
      <c r="B30" s="60" t="s">
        <v>48</v>
      </c>
      <c r="C30" s="51"/>
      <c r="D30" s="51"/>
      <c r="E30" s="61"/>
      <c r="F30" s="57">
        <v>0</v>
      </c>
      <c r="G30" s="43">
        <f t="shared" si="1"/>
        <v>0</v>
      </c>
      <c r="H30" s="43"/>
      <c r="I30" s="57">
        <f t="shared" si="0"/>
        <v>0</v>
      </c>
      <c r="J30" s="122"/>
      <c r="K30" s="122"/>
      <c r="L30" s="122"/>
    </row>
    <row r="31" spans="1:12">
      <c r="A31" s="49">
        <v>2.1599999999999966</v>
      </c>
      <c r="B31" s="60" t="s">
        <v>49</v>
      </c>
      <c r="C31" s="51"/>
      <c r="D31" s="51"/>
      <c r="E31" s="61"/>
      <c r="F31" s="57">
        <v>0</v>
      </c>
      <c r="G31" s="43">
        <f t="shared" si="1"/>
        <v>0</v>
      </c>
      <c r="H31" s="43"/>
      <c r="I31" s="57">
        <f t="shared" si="0"/>
        <v>0</v>
      </c>
      <c r="J31" s="122"/>
      <c r="K31" s="122"/>
      <c r="L31" s="122"/>
    </row>
    <row r="32" spans="1:12">
      <c r="A32" s="49">
        <v>2.1699999999999964</v>
      </c>
      <c r="B32" s="60" t="s">
        <v>17</v>
      </c>
      <c r="C32" s="51"/>
      <c r="D32" s="51"/>
      <c r="E32" s="61"/>
      <c r="F32" s="57">
        <v>0</v>
      </c>
      <c r="G32" s="43">
        <f t="shared" si="1"/>
        <v>0</v>
      </c>
      <c r="H32" s="43"/>
      <c r="I32" s="57">
        <f t="shared" si="0"/>
        <v>0</v>
      </c>
      <c r="J32" s="122"/>
      <c r="K32" s="122"/>
      <c r="L32" s="122"/>
    </row>
    <row r="33" spans="1:12">
      <c r="A33" s="49">
        <v>3</v>
      </c>
      <c r="B33" s="60" t="s">
        <v>50</v>
      </c>
      <c r="C33" s="51"/>
      <c r="D33" s="51"/>
      <c r="E33" s="61"/>
      <c r="F33" s="57">
        <v>0</v>
      </c>
      <c r="G33" s="43">
        <f t="shared" si="1"/>
        <v>0</v>
      </c>
      <c r="H33" s="43"/>
      <c r="I33" s="57">
        <f t="shared" si="0"/>
        <v>0</v>
      </c>
      <c r="J33" s="92"/>
      <c r="K33" s="92"/>
      <c r="L33" s="92"/>
    </row>
    <row r="34" spans="1:12">
      <c r="A34" s="49">
        <v>3.01</v>
      </c>
      <c r="B34" s="60" t="s">
        <v>51</v>
      </c>
      <c r="C34" s="51"/>
      <c r="D34" s="51"/>
      <c r="E34" s="61"/>
      <c r="F34" s="57">
        <v>0</v>
      </c>
      <c r="G34" s="43">
        <f t="shared" si="1"/>
        <v>0</v>
      </c>
      <c r="H34" s="43"/>
      <c r="I34" s="57">
        <f t="shared" si="0"/>
        <v>0</v>
      </c>
      <c r="J34" s="92"/>
      <c r="K34" s="92"/>
      <c r="L34" s="92"/>
    </row>
    <row r="35" spans="1:12">
      <c r="A35" s="49">
        <v>3.0199999999999996</v>
      </c>
      <c r="B35" s="60" t="s">
        <v>52</v>
      </c>
      <c r="C35" s="51"/>
      <c r="D35" s="51"/>
      <c r="E35" s="61"/>
      <c r="F35" s="57">
        <v>0</v>
      </c>
      <c r="G35" s="43">
        <f t="shared" si="1"/>
        <v>0</v>
      </c>
      <c r="H35" s="43"/>
      <c r="I35" s="57">
        <f t="shared" si="0"/>
        <v>0</v>
      </c>
      <c r="J35" s="92"/>
      <c r="K35" s="92"/>
      <c r="L35" s="92"/>
    </row>
    <row r="36" spans="1:12">
      <c r="A36" s="49">
        <v>3.0299999999999994</v>
      </c>
      <c r="B36" s="60" t="s">
        <v>53</v>
      </c>
      <c r="C36" s="51"/>
      <c r="D36" s="51"/>
      <c r="E36" s="61"/>
      <c r="F36" s="57">
        <v>0</v>
      </c>
      <c r="G36" s="43">
        <f t="shared" si="1"/>
        <v>0</v>
      </c>
      <c r="H36" s="43"/>
      <c r="I36" s="57">
        <f t="shared" si="0"/>
        <v>0</v>
      </c>
      <c r="J36" s="92"/>
      <c r="K36" s="92"/>
      <c r="L36" s="92"/>
    </row>
    <row r="37" spans="1:12">
      <c r="A37" s="49">
        <v>3.0399999999999991</v>
      </c>
      <c r="B37" s="60" t="s">
        <v>54</v>
      </c>
      <c r="C37" s="51"/>
      <c r="D37" s="51"/>
      <c r="E37" s="61"/>
      <c r="F37" s="57">
        <v>0</v>
      </c>
      <c r="G37" s="43">
        <f t="shared" si="1"/>
        <v>0</v>
      </c>
      <c r="H37" s="43"/>
      <c r="I37" s="57">
        <f t="shared" si="0"/>
        <v>0</v>
      </c>
      <c r="J37" s="92"/>
      <c r="K37" s="92"/>
      <c r="L37" s="92"/>
    </row>
    <row r="38" spans="1:12">
      <c r="A38" s="49">
        <v>3.0499999999999989</v>
      </c>
      <c r="B38" s="60" t="s">
        <v>55</v>
      </c>
      <c r="C38" s="51"/>
      <c r="D38" s="51"/>
      <c r="E38" s="61"/>
      <c r="F38" s="57">
        <v>0</v>
      </c>
      <c r="G38" s="43">
        <f t="shared" si="1"/>
        <v>0</v>
      </c>
      <c r="H38" s="43"/>
      <c r="I38" s="57">
        <f t="shared" si="0"/>
        <v>0</v>
      </c>
      <c r="J38" s="92"/>
      <c r="K38" s="92"/>
      <c r="L38" s="92"/>
    </row>
    <row r="39" spans="1:12">
      <c r="A39" s="49">
        <v>3.0599999999999987</v>
      </c>
      <c r="B39" s="60" t="s">
        <v>34</v>
      </c>
      <c r="C39" s="51"/>
      <c r="D39" s="51"/>
      <c r="E39" s="61"/>
      <c r="F39" s="57">
        <v>0</v>
      </c>
      <c r="G39" s="43">
        <f t="shared" ref="G39" si="3">SUM(E39:F39)</f>
        <v>0</v>
      </c>
      <c r="H39" s="43"/>
      <c r="I39" s="57">
        <f t="shared" si="0"/>
        <v>0</v>
      </c>
      <c r="J39" s="92"/>
      <c r="K39" s="92"/>
      <c r="L39" s="92"/>
    </row>
    <row r="40" spans="1:12">
      <c r="A40" s="49">
        <v>3.0699999999999985</v>
      </c>
      <c r="B40" s="60" t="s">
        <v>56</v>
      </c>
      <c r="C40" s="51"/>
      <c r="D40" s="51"/>
      <c r="E40" s="61"/>
      <c r="F40" s="57"/>
      <c r="G40" s="43">
        <f>SUM(E40:F40)</f>
        <v>0</v>
      </c>
      <c r="H40" s="43"/>
      <c r="I40" s="57">
        <f t="shared" si="0"/>
        <v>0</v>
      </c>
      <c r="J40" s="92"/>
      <c r="K40" s="92"/>
      <c r="L40" s="92"/>
    </row>
    <row r="41" spans="1:12">
      <c r="A41" s="49">
        <v>4</v>
      </c>
      <c r="B41" s="60" t="s">
        <v>57</v>
      </c>
      <c r="C41" s="51"/>
      <c r="D41" s="51"/>
      <c r="E41" s="61"/>
      <c r="F41" s="57"/>
      <c r="G41" s="43">
        <f t="shared" ref="G41:G46" si="4">SUM(E41:F41)</f>
        <v>0</v>
      </c>
      <c r="H41" s="43"/>
      <c r="I41" s="57">
        <f t="shared" si="0"/>
        <v>0</v>
      </c>
      <c r="J41" s="92"/>
      <c r="K41" s="92"/>
      <c r="L41" s="92"/>
    </row>
    <row r="42" spans="1:12">
      <c r="A42" s="49">
        <v>4.01</v>
      </c>
      <c r="B42" s="60" t="s">
        <v>58</v>
      </c>
      <c r="C42" s="51"/>
      <c r="D42" s="51"/>
      <c r="E42" s="61"/>
      <c r="F42" s="57"/>
      <c r="G42" s="43">
        <f t="shared" si="4"/>
        <v>0</v>
      </c>
      <c r="H42" s="43"/>
      <c r="I42" s="57">
        <f t="shared" si="0"/>
        <v>0</v>
      </c>
      <c r="J42" s="92"/>
      <c r="K42" s="92"/>
      <c r="L42" s="92"/>
    </row>
    <row r="43" spans="1:12">
      <c r="A43" s="49">
        <v>3.08</v>
      </c>
      <c r="B43" s="60" t="s">
        <v>93</v>
      </c>
      <c r="C43" s="51"/>
      <c r="D43" s="51"/>
      <c r="E43" s="61"/>
      <c r="F43" s="57">
        <v>5173</v>
      </c>
      <c r="G43" s="43">
        <f t="shared" si="4"/>
        <v>5173</v>
      </c>
      <c r="H43" s="43"/>
      <c r="I43" s="57">
        <f t="shared" si="0"/>
        <v>-56</v>
      </c>
      <c r="J43" s="92"/>
      <c r="K43" s="92"/>
      <c r="L43" s="92"/>
    </row>
    <row r="44" spans="1:12">
      <c r="A44" s="49">
        <v>4.0399999999999991</v>
      </c>
      <c r="B44" s="60" t="s">
        <v>59</v>
      </c>
      <c r="C44" s="51"/>
      <c r="D44" s="51"/>
      <c r="E44" s="61"/>
      <c r="F44" s="57">
        <v>0</v>
      </c>
      <c r="G44" s="43">
        <f t="shared" si="4"/>
        <v>0</v>
      </c>
      <c r="H44" s="43"/>
      <c r="I44" s="57">
        <f t="shared" si="0"/>
        <v>0</v>
      </c>
      <c r="J44" s="92"/>
      <c r="K44" s="92"/>
      <c r="L44" s="92"/>
    </row>
    <row r="45" spans="1:12">
      <c r="A45" s="49">
        <v>4.0499999999999989</v>
      </c>
      <c r="B45" s="60" t="s">
        <v>60</v>
      </c>
      <c r="C45" s="51"/>
      <c r="D45" s="51"/>
      <c r="E45" s="61"/>
      <c r="F45" s="57">
        <v>0</v>
      </c>
      <c r="G45" s="43">
        <f t="shared" si="4"/>
        <v>0</v>
      </c>
      <c r="H45" s="43"/>
      <c r="I45" s="57">
        <f t="shared" si="0"/>
        <v>0</v>
      </c>
      <c r="J45" s="92"/>
      <c r="K45" s="92"/>
      <c r="L45" s="92"/>
    </row>
    <row r="46" spans="1:12">
      <c r="A46" s="49">
        <v>4.0599999999999987</v>
      </c>
      <c r="B46" s="60" t="s">
        <v>61</v>
      </c>
      <c r="C46" s="51"/>
      <c r="D46" s="51"/>
      <c r="E46" s="62"/>
      <c r="F46" s="63">
        <v>0</v>
      </c>
      <c r="G46" s="64">
        <f t="shared" si="4"/>
        <v>0</v>
      </c>
      <c r="H46" s="64"/>
      <c r="I46" s="63">
        <f t="shared" si="0"/>
        <v>0</v>
      </c>
      <c r="J46" s="92"/>
      <c r="K46" s="92"/>
      <c r="L46" s="92"/>
    </row>
    <row r="47" spans="1:12">
      <c r="A47" s="49"/>
      <c r="B47" s="60"/>
      <c r="C47" s="51"/>
      <c r="D47" s="51"/>
      <c r="E47" s="61"/>
      <c r="F47" s="58"/>
      <c r="G47" s="65"/>
      <c r="H47" s="66"/>
      <c r="I47" s="43"/>
      <c r="J47" s="92"/>
      <c r="K47" s="92"/>
      <c r="L47" s="92"/>
    </row>
    <row r="48" spans="1:12">
      <c r="A48" s="49"/>
      <c r="B48" s="60" t="s">
        <v>62</v>
      </c>
      <c r="C48" s="51"/>
      <c r="D48" s="51"/>
      <c r="E48" s="67">
        <f>SUM(E11:E46)</f>
        <v>1123911</v>
      </c>
      <c r="F48" s="67">
        <f>SUM(F11:F46)</f>
        <v>2189</v>
      </c>
      <c r="G48" s="67">
        <f>SUM(G11:G46)</f>
        <v>1126100</v>
      </c>
      <c r="H48" s="61"/>
      <c r="I48" s="61"/>
      <c r="J48" s="92"/>
      <c r="K48" s="126"/>
      <c r="L48" s="127"/>
    </row>
    <row r="49" spans="1:12">
      <c r="A49" s="49"/>
      <c r="B49" s="60"/>
      <c r="C49" s="51"/>
      <c r="D49" s="51"/>
      <c r="E49" s="67"/>
      <c r="F49" s="68"/>
      <c r="G49" s="43"/>
      <c r="H49" s="43"/>
      <c r="I49" s="43"/>
      <c r="J49" s="92"/>
      <c r="K49" s="92"/>
      <c r="L49" s="122"/>
    </row>
    <row r="50" spans="1:12">
      <c r="A50" s="49"/>
      <c r="B50" s="60"/>
      <c r="C50" s="51"/>
      <c r="D50" s="51"/>
      <c r="E50" s="67"/>
      <c r="F50" s="68"/>
      <c r="G50" s="69"/>
      <c r="H50" s="43"/>
      <c r="I50" s="43"/>
      <c r="J50" s="92"/>
      <c r="K50" s="92"/>
      <c r="L50" s="122"/>
    </row>
    <row r="51" spans="1:12" ht="5.25" customHeight="1">
      <c r="A51" s="49"/>
      <c r="B51" s="50"/>
      <c r="C51" s="51"/>
      <c r="D51" s="51"/>
      <c r="E51" s="67"/>
      <c r="F51" s="67"/>
      <c r="G51" s="67"/>
      <c r="H51" s="43"/>
      <c r="I51" s="43"/>
      <c r="J51" s="92"/>
      <c r="K51" s="92"/>
      <c r="L51" s="122"/>
    </row>
    <row r="52" spans="1:12">
      <c r="A52" s="49"/>
      <c r="B52" s="50" t="s">
        <v>63</v>
      </c>
      <c r="C52" s="51"/>
      <c r="D52" s="51"/>
      <c r="E52" s="70">
        <v>3.0800000000000001E-2</v>
      </c>
      <c r="F52" s="70">
        <f>E52-I52</f>
        <v>3.0800000000000001E-2</v>
      </c>
      <c r="G52" s="71"/>
      <c r="H52" s="43"/>
      <c r="I52" s="70"/>
      <c r="J52" s="92"/>
      <c r="K52" s="92"/>
      <c r="L52" s="122"/>
    </row>
    <row r="53" spans="1:12" ht="6" customHeight="1">
      <c r="A53" s="49"/>
      <c r="B53" s="50"/>
      <c r="C53" s="51"/>
      <c r="D53" s="51"/>
      <c r="E53" s="67"/>
      <c r="F53" s="67"/>
      <c r="G53" s="67"/>
      <c r="H53" s="43"/>
      <c r="I53" s="43"/>
      <c r="J53" s="92"/>
      <c r="K53" s="92"/>
      <c r="L53" s="122"/>
    </row>
    <row r="54" spans="1:12">
      <c r="A54" s="49"/>
      <c r="B54" s="50" t="s">
        <v>64</v>
      </c>
      <c r="C54" s="51"/>
      <c r="D54" s="51"/>
      <c r="E54" s="67">
        <f>E48*E52</f>
        <v>34616.4588</v>
      </c>
      <c r="F54" s="67">
        <f>F48*F52</f>
        <v>67.421199999999999</v>
      </c>
      <c r="G54" s="67">
        <f>SUM(E54:F54)</f>
        <v>34683.879999999997</v>
      </c>
      <c r="H54" s="43"/>
      <c r="I54" s="67">
        <f>SUM(I11:I45)</f>
        <v>-582</v>
      </c>
      <c r="J54" s="92"/>
      <c r="K54" s="92"/>
      <c r="L54" s="122"/>
    </row>
    <row r="55" spans="1:12">
      <c r="A55" s="49"/>
      <c r="B55" s="50"/>
      <c r="C55" s="51"/>
      <c r="D55" s="51"/>
      <c r="E55" s="67"/>
      <c r="F55" s="67"/>
      <c r="G55" s="67"/>
      <c r="H55" s="43"/>
      <c r="I55" s="67"/>
      <c r="J55" s="92"/>
      <c r="K55" s="92"/>
      <c r="L55" s="122"/>
    </row>
    <row r="56" spans="1:12">
      <c r="A56" s="49"/>
      <c r="B56" s="50" t="s">
        <v>65</v>
      </c>
      <c r="C56" s="51"/>
      <c r="D56" s="51"/>
      <c r="E56" s="72">
        <v>33020</v>
      </c>
      <c r="F56" s="72"/>
      <c r="G56" s="71">
        <f>SUM(E56:F56)</f>
        <v>33020</v>
      </c>
      <c r="H56" s="43"/>
      <c r="I56" s="72"/>
      <c r="J56" s="92"/>
      <c r="K56" s="92"/>
      <c r="L56" s="122"/>
    </row>
    <row r="57" spans="1:12" ht="5.25" customHeight="1">
      <c r="A57" s="49"/>
      <c r="B57" s="50"/>
      <c r="C57" s="51"/>
      <c r="D57" s="51"/>
      <c r="E57" s="67"/>
      <c r="F57" s="67"/>
      <c r="G57" s="67"/>
      <c r="H57" s="43"/>
      <c r="I57" s="67"/>
      <c r="J57" s="92"/>
      <c r="K57" s="92"/>
      <c r="L57" s="122"/>
    </row>
    <row r="58" spans="1:12">
      <c r="A58" s="49"/>
      <c r="B58" s="50" t="s">
        <v>66</v>
      </c>
      <c r="C58" s="51"/>
      <c r="D58" s="51"/>
      <c r="E58" s="67">
        <f>E54-E56</f>
        <v>1596.4588000000003</v>
      </c>
      <c r="F58" s="67">
        <f>F54-F56</f>
        <v>67.421199999999999</v>
      </c>
      <c r="G58" s="67">
        <f>SUM(E58:F58)</f>
        <v>1663.8800000000003</v>
      </c>
      <c r="H58" s="43"/>
      <c r="I58" s="67"/>
      <c r="J58" s="92"/>
      <c r="K58" s="92"/>
      <c r="L58" s="122"/>
    </row>
    <row r="59" spans="1:12" ht="18" customHeight="1">
      <c r="A59" s="49"/>
      <c r="B59" s="50" t="s">
        <v>67</v>
      </c>
      <c r="C59" s="43"/>
      <c r="D59" s="51"/>
      <c r="E59" s="73">
        <v>0.35</v>
      </c>
      <c r="F59" s="73">
        <v>0.35</v>
      </c>
      <c r="G59" s="71"/>
      <c r="H59" s="43"/>
      <c r="I59" s="73"/>
      <c r="J59" s="92"/>
      <c r="K59" s="92"/>
      <c r="L59" s="122"/>
    </row>
    <row r="60" spans="1:12" ht="5.25" customHeight="1" thickBot="1">
      <c r="A60" s="49"/>
      <c r="B60" s="50"/>
      <c r="C60" s="43"/>
      <c r="D60" s="51"/>
      <c r="E60" s="67"/>
      <c r="F60" s="67"/>
      <c r="G60" s="67"/>
      <c r="H60" s="43"/>
      <c r="I60" s="67"/>
      <c r="J60" s="92"/>
      <c r="K60" s="92"/>
      <c r="L60" s="122"/>
    </row>
    <row r="61" spans="1:12" ht="15.75" thickBot="1">
      <c r="A61" s="49"/>
      <c r="B61" s="50" t="s">
        <v>68</v>
      </c>
      <c r="C61" s="43"/>
      <c r="D61" s="51"/>
      <c r="E61" s="74">
        <f>ROUND(E58*-E59,0)</f>
        <v>-559</v>
      </c>
      <c r="F61" s="75">
        <f>ROUND(F58*-F59,0)</f>
        <v>-24</v>
      </c>
      <c r="G61" s="75">
        <f>SUM(E61:F61)</f>
        <v>-583</v>
      </c>
      <c r="H61" s="43"/>
      <c r="I61" s="75">
        <f>I54</f>
        <v>-582</v>
      </c>
      <c r="J61" s="128"/>
      <c r="K61" s="92"/>
      <c r="L61" s="122"/>
    </row>
    <row r="62" spans="1:12" ht="15.75" thickTop="1">
      <c r="A62" s="49"/>
      <c r="B62" s="50"/>
      <c r="C62" s="43"/>
      <c r="D62" s="51"/>
      <c r="E62" s="76">
        <f>E8</f>
        <v>2.1699999999999964</v>
      </c>
      <c r="F62" s="77"/>
      <c r="G62" s="77"/>
      <c r="H62" s="43"/>
      <c r="I62" s="77"/>
      <c r="J62" s="92"/>
      <c r="K62" s="92"/>
      <c r="L62" s="122"/>
    </row>
    <row r="63" spans="1:12" ht="15.75" thickBot="1">
      <c r="A63" s="49"/>
      <c r="B63" s="50"/>
      <c r="C63" s="43"/>
      <c r="D63" s="43"/>
      <c r="E63" s="78" t="s">
        <v>6</v>
      </c>
      <c r="F63" s="79"/>
      <c r="G63" s="43"/>
      <c r="H63" s="43"/>
      <c r="I63" s="43"/>
      <c r="J63" s="92"/>
      <c r="K63" s="92"/>
      <c r="L63" s="122"/>
    </row>
    <row r="64" spans="1:12" hidden="1">
      <c r="A64" s="80" t="s">
        <v>69</v>
      </c>
      <c r="B64" s="81" t="s">
        <v>70</v>
      </c>
      <c r="C64" s="43"/>
      <c r="D64" s="43"/>
      <c r="E64" s="43"/>
      <c r="F64" s="51"/>
      <c r="G64" s="43"/>
      <c r="H64" s="43"/>
      <c r="I64" s="43"/>
      <c r="J64" s="43"/>
      <c r="K64" s="43"/>
    </row>
    <row r="65" spans="2:8" hidden="1">
      <c r="B65" s="54" t="s">
        <v>71</v>
      </c>
      <c r="C65" s="43"/>
      <c r="D65" s="43"/>
      <c r="E65" s="43"/>
      <c r="F65" s="51"/>
      <c r="G65" s="43"/>
      <c r="H65" s="43"/>
    </row>
    <row r="66" spans="2:8" hidden="1">
      <c r="B66" s="50" t="s">
        <v>72</v>
      </c>
      <c r="C66" s="82">
        <v>2430</v>
      </c>
      <c r="D66" s="43"/>
      <c r="E66" s="43"/>
      <c r="F66" s="51"/>
      <c r="G66" s="43"/>
      <c r="H66" s="43" t="s">
        <v>73</v>
      </c>
    </row>
    <row r="67" spans="2:8" hidden="1">
      <c r="B67" s="50" t="s">
        <v>74</v>
      </c>
      <c r="C67" s="83">
        <v>2935</v>
      </c>
      <c r="D67" s="43"/>
      <c r="E67" s="43"/>
      <c r="F67" s="51"/>
      <c r="G67" s="43"/>
      <c r="H67" s="43" t="s">
        <v>73</v>
      </c>
    </row>
    <row r="68" spans="2:8" hidden="1">
      <c r="B68" s="50" t="s">
        <v>75</v>
      </c>
      <c r="C68" s="84">
        <f>C66+C67</f>
        <v>5365</v>
      </c>
      <c r="D68" s="43"/>
      <c r="E68" s="43"/>
      <c r="F68" s="51"/>
      <c r="G68" s="43"/>
      <c r="H68" s="43"/>
    </row>
    <row r="69" spans="2:8" hidden="1">
      <c r="B69" s="50"/>
      <c r="C69" s="61"/>
      <c r="D69" s="43"/>
      <c r="E69" s="43"/>
      <c r="F69" s="51"/>
      <c r="G69" s="43"/>
      <c r="H69" s="43"/>
    </row>
    <row r="70" spans="2:8" hidden="1">
      <c r="B70" s="50"/>
      <c r="C70" s="85"/>
      <c r="D70" s="48"/>
      <c r="E70" s="48" t="s">
        <v>76</v>
      </c>
      <c r="F70" s="51"/>
      <c r="G70" s="43"/>
      <c r="H70" s="43"/>
    </row>
    <row r="71" spans="2:8" hidden="1">
      <c r="B71" s="50"/>
      <c r="C71" s="56" t="s">
        <v>5</v>
      </c>
      <c r="D71" s="56" t="s">
        <v>77</v>
      </c>
      <c r="E71" s="56" t="s">
        <v>78</v>
      </c>
      <c r="F71" s="51"/>
      <c r="G71" s="43"/>
      <c r="H71" s="43"/>
    </row>
    <row r="72" spans="2:8" hidden="1">
      <c r="B72" s="50" t="s">
        <v>79</v>
      </c>
      <c r="C72" s="86" t="e">
        <f>#REF!</f>
        <v>#REF!</v>
      </c>
      <c r="D72" s="87" t="e">
        <f>ROUND(C72/$C$75,4)</f>
        <v>#REF!</v>
      </c>
      <c r="E72" s="86" t="e">
        <f>D72*E75</f>
        <v>#REF!</v>
      </c>
      <c r="F72" s="88"/>
      <c r="G72" s="43"/>
      <c r="H72" s="43"/>
    </row>
    <row r="73" spans="2:8" hidden="1">
      <c r="B73" s="50" t="s">
        <v>80</v>
      </c>
      <c r="C73" s="89" t="e">
        <f>#REF!</f>
        <v>#REF!</v>
      </c>
      <c r="D73" s="87" t="e">
        <f>ROUND(C73/$C$75,4)</f>
        <v>#REF!</v>
      </c>
      <c r="E73" s="89" t="e">
        <f>D73*E75</f>
        <v>#REF!</v>
      </c>
      <c r="F73" s="51"/>
      <c r="G73" s="43"/>
      <c r="H73" s="43"/>
    </row>
    <row r="74" spans="2:8" hidden="1">
      <c r="B74" s="50" t="s">
        <v>81</v>
      </c>
      <c r="C74" s="89" t="e">
        <f>#REF!</f>
        <v>#REF!</v>
      </c>
      <c r="D74" s="87" t="e">
        <f>ROUND(C74/$C$75,4)-0.0001</f>
        <v>#REF!</v>
      </c>
      <c r="E74" s="89" t="e">
        <f>E75*D74</f>
        <v>#REF!</v>
      </c>
      <c r="F74" s="51"/>
      <c r="G74" s="43"/>
      <c r="H74" s="43"/>
    </row>
    <row r="75" spans="2:8" hidden="1">
      <c r="B75" s="50" t="s">
        <v>82</v>
      </c>
      <c r="C75" s="90" t="e">
        <f>C72+C73+C74</f>
        <v>#REF!</v>
      </c>
      <c r="D75" s="91" t="e">
        <f>D72+D73+D74</f>
        <v>#REF!</v>
      </c>
      <c r="E75" s="90">
        <f>C68</f>
        <v>5365</v>
      </c>
      <c r="F75" s="51"/>
      <c r="G75" s="43"/>
      <c r="H75" s="43"/>
    </row>
    <row r="76" spans="2:8" hidden="1">
      <c r="B76" s="50"/>
      <c r="C76" s="92"/>
      <c r="D76" s="92"/>
      <c r="E76" s="92"/>
      <c r="F76" s="51"/>
      <c r="G76" s="43"/>
      <c r="H76" s="43"/>
    </row>
    <row r="77" spans="2:8" hidden="1">
      <c r="B77" s="50" t="s">
        <v>83</v>
      </c>
      <c r="C77" s="86" t="e">
        <f>#REF!</f>
        <v>#REF!</v>
      </c>
      <c r="D77" s="87" t="e">
        <f>C77/C79</f>
        <v>#REF!</v>
      </c>
      <c r="E77" s="86" t="e">
        <f>D77*E79</f>
        <v>#REF!</v>
      </c>
      <c r="F77" s="51"/>
      <c r="G77" s="43"/>
      <c r="H77" s="43"/>
    </row>
    <row r="78" spans="2:8" hidden="1">
      <c r="B78" s="50" t="s">
        <v>84</v>
      </c>
      <c r="C78" s="92" t="e">
        <f>#REF!</f>
        <v>#REF!</v>
      </c>
      <c r="D78" s="87" t="e">
        <f>C78/C79</f>
        <v>#REF!</v>
      </c>
      <c r="E78" s="92" t="e">
        <f>D78*E79</f>
        <v>#REF!</v>
      </c>
      <c r="F78" s="51"/>
      <c r="G78" s="43"/>
      <c r="H78" s="43"/>
    </row>
    <row r="79" spans="2:8" hidden="1">
      <c r="B79" s="50" t="s">
        <v>82</v>
      </c>
      <c r="C79" s="90" t="e">
        <f>C77+C78</f>
        <v>#REF!</v>
      </c>
      <c r="D79" s="91" t="e">
        <f>D77+D78</f>
        <v>#REF!</v>
      </c>
      <c r="E79" s="90" t="e">
        <f>E72</f>
        <v>#REF!</v>
      </c>
      <c r="F79" s="51"/>
      <c r="G79" s="43"/>
      <c r="H79" s="43"/>
    </row>
    <row r="80" spans="2:8" hidden="1">
      <c r="B80" s="50"/>
      <c r="C80" s="92"/>
      <c r="D80" s="92"/>
      <c r="E80" s="92"/>
      <c r="F80" s="51"/>
      <c r="G80" s="43"/>
      <c r="H80" s="43"/>
    </row>
    <row r="81" spans="1:6" hidden="1">
      <c r="A81" s="49"/>
      <c r="B81" s="50" t="s">
        <v>85</v>
      </c>
      <c r="C81" s="86" t="e">
        <f>#REF!</f>
        <v>#REF!</v>
      </c>
      <c r="D81" s="93" t="e">
        <f>C81/C83</f>
        <v>#REF!</v>
      </c>
      <c r="E81" s="86" t="e">
        <f>E83*D81</f>
        <v>#REF!</v>
      </c>
      <c r="F81" s="51"/>
    </row>
    <row r="82" spans="1:6" hidden="1">
      <c r="A82" s="49"/>
      <c r="B82" s="50" t="s">
        <v>86</v>
      </c>
      <c r="C82" s="92" t="e">
        <f>#REF!</f>
        <v>#REF!</v>
      </c>
      <c r="D82" s="94" t="e">
        <f>C82/C83</f>
        <v>#REF!</v>
      </c>
      <c r="E82" s="92" t="e">
        <f>E83*D82</f>
        <v>#REF!</v>
      </c>
      <c r="F82" s="51"/>
    </row>
    <row r="83" spans="1:6" hidden="1">
      <c r="A83" s="49"/>
      <c r="B83" s="50" t="s">
        <v>82</v>
      </c>
      <c r="C83" s="90" t="e">
        <f>SUM(C81:C82)</f>
        <v>#REF!</v>
      </c>
      <c r="D83" s="95" t="e">
        <f>SUM(D81:D82)</f>
        <v>#REF!</v>
      </c>
      <c r="E83" s="90" t="e">
        <f>E73</f>
        <v>#REF!</v>
      </c>
      <c r="F83" s="51"/>
    </row>
    <row r="84" spans="1:6" hidden="1">
      <c r="A84" s="96" t="str">
        <f>A1</f>
        <v>AVISTA UTILITIES</v>
      </c>
      <c r="B84" s="50"/>
      <c r="C84" s="97"/>
      <c r="D84" s="98"/>
      <c r="E84" s="97"/>
      <c r="F84" s="98"/>
    </row>
    <row r="85" spans="1:6" hidden="1">
      <c r="A85" s="96" t="str">
        <f>A2</f>
        <v>Restate Debt Interest</v>
      </c>
      <c r="B85" s="50"/>
      <c r="C85" s="97"/>
      <c r="D85" s="98"/>
      <c r="E85" s="97"/>
      <c r="F85" s="98"/>
    </row>
    <row r="86" spans="1:6" hidden="1">
      <c r="A86" s="96" t="s">
        <v>87</v>
      </c>
      <c r="B86" s="50"/>
      <c r="C86" s="97"/>
      <c r="D86" s="98"/>
      <c r="E86" s="97"/>
      <c r="F86" s="98"/>
    </row>
    <row r="87" spans="1:6" hidden="1">
      <c r="A87" s="99" t="str">
        <f>A4</f>
        <v>TWELVE MONTHS ENDED DECEMBER 31, 2011</v>
      </c>
      <c r="B87" s="50"/>
      <c r="C87" s="46"/>
      <c r="D87" s="98"/>
      <c r="E87" s="46"/>
      <c r="F87" s="98"/>
    </row>
    <row r="88" spans="1:6" hidden="1">
      <c r="A88" s="100" t="s">
        <v>20</v>
      </c>
      <c r="B88" s="50"/>
      <c r="C88" s="97"/>
      <c r="D88" s="98"/>
      <c r="E88" s="98"/>
      <c r="F88" s="98"/>
    </row>
    <row r="89" spans="1:6" hidden="1">
      <c r="A89" s="49"/>
      <c r="B89" s="50"/>
      <c r="C89" s="51"/>
      <c r="D89" s="51"/>
      <c r="E89" s="53"/>
      <c r="F89" s="48" t="s">
        <v>88</v>
      </c>
    </row>
    <row r="90" spans="1:6" hidden="1">
      <c r="A90" s="49"/>
      <c r="B90" s="54" t="s">
        <v>25</v>
      </c>
      <c r="C90" s="51"/>
      <c r="D90" s="51"/>
      <c r="E90" s="53"/>
      <c r="F90" s="56" t="s">
        <v>27</v>
      </c>
    </row>
    <row r="91" spans="1:6" hidden="1">
      <c r="A91" s="49" t="e">
        <v>#REF!</v>
      </c>
      <c r="B91" s="50" t="e">
        <v>#REF!</v>
      </c>
      <c r="C91" s="51"/>
      <c r="D91" s="51"/>
      <c r="E91" s="61"/>
      <c r="F91" s="101" t="e">
        <v>#REF!</v>
      </c>
    </row>
    <row r="92" spans="1:6" hidden="1">
      <c r="A92" s="49" t="e">
        <v>#REF!</v>
      </c>
      <c r="B92" s="50" t="e">
        <v>#REF!</v>
      </c>
      <c r="C92" s="51"/>
      <c r="D92" s="51"/>
      <c r="E92" s="61"/>
      <c r="F92" s="101" t="e">
        <v>#REF!</v>
      </c>
    </row>
    <row r="93" spans="1:6" hidden="1">
      <c r="A93" s="49" t="e">
        <v>#REF!</v>
      </c>
      <c r="B93" s="50" t="e">
        <v>#REF!</v>
      </c>
      <c r="C93" s="51"/>
      <c r="D93" s="51"/>
      <c r="E93" s="61"/>
      <c r="F93" s="101" t="e">
        <v>#REF!</v>
      </c>
    </row>
    <row r="94" spans="1:6" hidden="1">
      <c r="A94" s="49" t="e">
        <v>#REF!</v>
      </c>
      <c r="B94" s="50" t="e">
        <v>#REF!</v>
      </c>
      <c r="C94" s="51"/>
      <c r="D94" s="51"/>
      <c r="E94" s="61"/>
      <c r="F94" s="101" t="e">
        <v>#REF!</v>
      </c>
    </row>
    <row r="95" spans="1:6" hidden="1">
      <c r="A95" s="49" t="e">
        <v>#REF!</v>
      </c>
      <c r="B95" s="50" t="e">
        <v>#REF!</v>
      </c>
      <c r="C95" s="51"/>
      <c r="D95" s="51"/>
      <c r="E95" s="61"/>
      <c r="F95" s="101" t="e">
        <v>#REF!</v>
      </c>
    </row>
    <row r="96" spans="1:6" hidden="1">
      <c r="A96" s="49" t="e">
        <v>#REF!</v>
      </c>
      <c r="B96" s="50" t="e">
        <v>#REF!</v>
      </c>
      <c r="C96" s="51"/>
      <c r="D96" s="51"/>
      <c r="E96" s="61"/>
      <c r="F96" s="101" t="e">
        <v>#REF!</v>
      </c>
    </row>
    <row r="97" spans="1:6" hidden="1">
      <c r="A97" s="49" t="e">
        <v>#REF!</v>
      </c>
      <c r="B97" s="50" t="e">
        <v>#REF!</v>
      </c>
      <c r="C97" s="51"/>
      <c r="D97" s="51"/>
      <c r="E97" s="61"/>
      <c r="F97" s="101" t="e">
        <v>#REF!</v>
      </c>
    </row>
    <row r="98" spans="1:6" hidden="1">
      <c r="A98" s="49" t="e">
        <v>#REF!</v>
      </c>
      <c r="B98" s="50" t="e">
        <v>#REF!</v>
      </c>
      <c r="C98" s="51"/>
      <c r="D98" s="51"/>
      <c r="E98" s="61"/>
      <c r="F98" s="101" t="e">
        <v>#REF!</v>
      </c>
    </row>
    <row r="99" spans="1:6" hidden="1">
      <c r="A99" s="49" t="e">
        <v>#REF!</v>
      </c>
      <c r="B99" s="50" t="e">
        <v>#REF!</v>
      </c>
      <c r="C99" s="51"/>
      <c r="D99" s="51"/>
      <c r="E99" s="61"/>
      <c r="F99" s="101" t="e">
        <v>#REF!</v>
      </c>
    </row>
    <row r="100" spans="1:6" hidden="1">
      <c r="A100" s="49" t="e">
        <v>#REF!</v>
      </c>
      <c r="B100" s="50" t="e">
        <v>#REF!</v>
      </c>
      <c r="C100" s="51"/>
      <c r="D100" s="51"/>
      <c r="E100" s="61"/>
      <c r="F100" s="101" t="e">
        <v>#REF!</v>
      </c>
    </row>
    <row r="101" spans="1:6" hidden="1">
      <c r="A101" s="49" t="e">
        <v>#REF!</v>
      </c>
      <c r="B101" s="50" t="e">
        <v>#REF!</v>
      </c>
      <c r="C101" s="51"/>
      <c r="D101" s="51"/>
      <c r="E101" s="61"/>
      <c r="F101" s="101" t="e">
        <v>#REF!</v>
      </c>
    </row>
    <row r="102" spans="1:6" hidden="1">
      <c r="A102" s="49" t="e">
        <v>#REF!</v>
      </c>
      <c r="B102" s="50" t="e">
        <v>#REF!</v>
      </c>
      <c r="C102" s="51"/>
      <c r="D102" s="51"/>
      <c r="E102" s="61"/>
      <c r="F102" s="101" t="e">
        <v>#REF!</v>
      </c>
    </row>
    <row r="103" spans="1:6" hidden="1">
      <c r="A103" s="49" t="e">
        <v>#REF!</v>
      </c>
      <c r="B103" s="50" t="e">
        <v>#REF!</v>
      </c>
      <c r="C103" s="51"/>
      <c r="D103" s="51"/>
      <c r="E103" s="61"/>
      <c r="F103" s="101" t="e">
        <v>#REF!</v>
      </c>
    </row>
    <row r="104" spans="1:6" hidden="1">
      <c r="A104" s="49" t="e">
        <v>#REF!</v>
      </c>
      <c r="B104" s="50" t="e">
        <v>#REF!</v>
      </c>
      <c r="C104" s="51"/>
      <c r="D104" s="51"/>
      <c r="E104" s="61"/>
      <c r="F104" s="101" t="e">
        <v>#REF!</v>
      </c>
    </row>
    <row r="105" spans="1:6" hidden="1">
      <c r="A105" s="49" t="e">
        <v>#REF!</v>
      </c>
      <c r="B105" s="50" t="e">
        <v>#REF!</v>
      </c>
      <c r="C105" s="51"/>
      <c r="D105" s="51"/>
      <c r="E105" s="61"/>
      <c r="F105" s="101" t="e">
        <v>#REF!</v>
      </c>
    </row>
    <row r="106" spans="1:6" hidden="1">
      <c r="A106" s="49" t="e">
        <v>#REF!</v>
      </c>
      <c r="B106" s="50" t="e">
        <v>#REF!</v>
      </c>
      <c r="C106" s="51"/>
      <c r="D106" s="51"/>
      <c r="E106" s="61"/>
      <c r="F106" s="101" t="e">
        <v>#REF!</v>
      </c>
    </row>
    <row r="107" spans="1:6" hidden="1">
      <c r="A107" s="49" t="e">
        <v>#REF!</v>
      </c>
      <c r="B107" s="50" t="e">
        <v>#REF!</v>
      </c>
      <c r="C107" s="51"/>
      <c r="D107" s="51"/>
      <c r="E107" s="61"/>
      <c r="F107" s="101" t="e">
        <v>#REF!</v>
      </c>
    </row>
    <row r="108" spans="1:6" hidden="1">
      <c r="A108" s="49" t="e">
        <v>#REF!</v>
      </c>
      <c r="B108" s="50" t="e">
        <v>#REF!</v>
      </c>
      <c r="C108" s="51"/>
      <c r="D108" s="51"/>
      <c r="E108" s="61"/>
      <c r="F108" s="101" t="e">
        <v>#REF!</v>
      </c>
    </row>
    <row r="109" spans="1:6" hidden="1">
      <c r="A109" s="49" t="e">
        <v>#REF!</v>
      </c>
      <c r="B109" s="50" t="e">
        <v>#REF!</v>
      </c>
      <c r="C109" s="51"/>
      <c r="D109" s="51"/>
      <c r="E109" s="61"/>
      <c r="F109" s="101" t="e">
        <v>#REF!</v>
      </c>
    </row>
    <row r="110" spans="1:6" hidden="1">
      <c r="A110" s="49" t="e">
        <v>#REF!</v>
      </c>
      <c r="B110" s="50" t="e">
        <v>#REF!</v>
      </c>
      <c r="C110" s="51"/>
      <c r="D110" s="51"/>
      <c r="E110" s="61"/>
      <c r="F110" s="101" t="e">
        <v>#REF!</v>
      </c>
    </row>
    <row r="111" spans="1:6" hidden="1">
      <c r="A111" s="49" t="e">
        <v>#REF!</v>
      </c>
      <c r="B111" s="50" t="e">
        <v>#REF!</v>
      </c>
      <c r="C111" s="51"/>
      <c r="D111" s="51"/>
      <c r="E111" s="61"/>
      <c r="F111" s="101" t="e">
        <v>#REF!</v>
      </c>
    </row>
    <row r="112" spans="1:6" ht="5.25" hidden="1" customHeight="1">
      <c r="A112" s="49"/>
      <c r="B112" s="50"/>
      <c r="C112" s="51"/>
      <c r="D112" s="51"/>
      <c r="E112" s="61"/>
      <c r="F112" s="101"/>
    </row>
    <row r="113" spans="1:6" ht="13.5" hidden="1" customHeight="1">
      <c r="A113" s="49" t="e">
        <v>#REF!</v>
      </c>
      <c r="B113" s="50" t="e">
        <v>#REF!</v>
      </c>
      <c r="C113" s="51"/>
      <c r="D113" s="51"/>
      <c r="E113" s="61"/>
      <c r="F113" s="101" t="e">
        <v>#REF!</v>
      </c>
    </row>
    <row r="114" spans="1:6" hidden="1">
      <c r="A114" s="49" t="e">
        <v>#REF!</v>
      </c>
      <c r="B114" s="50" t="e">
        <v>#REF!</v>
      </c>
      <c r="C114" s="51"/>
      <c r="D114" s="51"/>
      <c r="E114" s="61"/>
      <c r="F114" s="101" t="e">
        <v>#REF!</v>
      </c>
    </row>
    <row r="115" spans="1:6" hidden="1">
      <c r="A115" s="49" t="e">
        <v>#REF!</v>
      </c>
      <c r="B115" s="50" t="e">
        <v>#REF!</v>
      </c>
      <c r="C115" s="51"/>
      <c r="D115" s="51"/>
      <c r="E115" s="61"/>
      <c r="F115" s="101" t="e">
        <v>#REF!</v>
      </c>
    </row>
    <row r="116" spans="1:6" hidden="1">
      <c r="A116" s="49" t="e">
        <v>#REF!</v>
      </c>
      <c r="B116" s="50" t="e">
        <v>#REF!</v>
      </c>
      <c r="C116" s="51"/>
      <c r="D116" s="51"/>
      <c r="E116" s="61"/>
      <c r="F116" s="101" t="e">
        <v>#REF!</v>
      </c>
    </row>
    <row r="117" spans="1:6" hidden="1">
      <c r="A117" s="49" t="e">
        <v>#REF!</v>
      </c>
      <c r="B117" s="50" t="e">
        <v>#REF!</v>
      </c>
      <c r="C117" s="51"/>
      <c r="D117" s="51"/>
      <c r="E117" s="61"/>
      <c r="F117" s="101" t="e">
        <v>#REF!</v>
      </c>
    </row>
    <row r="118" spans="1:6" hidden="1">
      <c r="A118" s="49" t="e">
        <v>#REF!</v>
      </c>
      <c r="B118" s="50" t="e">
        <v>#REF!</v>
      </c>
      <c r="C118" s="51"/>
      <c r="D118" s="51"/>
      <c r="E118" s="61"/>
      <c r="F118" s="101" t="e">
        <v>#REF!</v>
      </c>
    </row>
    <row r="119" spans="1:6" hidden="1">
      <c r="A119" s="49" t="e">
        <v>#REF!</v>
      </c>
      <c r="B119" s="50" t="e">
        <v>#REF!</v>
      </c>
      <c r="C119" s="51"/>
      <c r="D119" s="51"/>
      <c r="E119" s="61"/>
      <c r="F119" s="101" t="e">
        <v>#REF!</v>
      </c>
    </row>
    <row r="120" spans="1:6" hidden="1">
      <c r="A120" s="49" t="e">
        <v>#REF!</v>
      </c>
      <c r="B120" s="50" t="e">
        <v>#REF!</v>
      </c>
      <c r="C120" s="51"/>
      <c r="D120" s="51"/>
      <c r="E120" s="61"/>
      <c r="F120" s="101" t="e">
        <v>#REF!</v>
      </c>
    </row>
    <row r="121" spans="1:6" hidden="1">
      <c r="A121" s="49" t="e">
        <v>#REF!</v>
      </c>
      <c r="B121" s="50" t="e">
        <v>#REF!</v>
      </c>
      <c r="C121" s="51"/>
      <c r="D121" s="51"/>
      <c r="E121" s="61"/>
      <c r="F121" s="101" t="e">
        <v>#REF!</v>
      </c>
    </row>
    <row r="122" spans="1:6" hidden="1">
      <c r="A122" s="49" t="e">
        <v>#REF!</v>
      </c>
      <c r="B122" s="50" t="e">
        <v>#REF!</v>
      </c>
      <c r="C122" s="51"/>
      <c r="D122" s="51"/>
      <c r="E122" s="61"/>
      <c r="F122" s="101" t="e">
        <v>#REF!</v>
      </c>
    </row>
    <row r="123" spans="1:6" hidden="1">
      <c r="A123" s="49" t="e">
        <v>#REF!</v>
      </c>
      <c r="B123" s="50" t="e">
        <v>#REF!</v>
      </c>
      <c r="C123" s="51"/>
      <c r="D123" s="51"/>
      <c r="E123" s="61"/>
      <c r="F123" s="101" t="e">
        <v>#REF!</v>
      </c>
    </row>
    <row r="124" spans="1:6" hidden="1">
      <c r="A124" s="49" t="e">
        <v>#REF!</v>
      </c>
      <c r="B124" s="50" t="e">
        <v>#REF!</v>
      </c>
      <c r="C124" s="51"/>
      <c r="D124" s="51"/>
      <c r="E124" s="61"/>
      <c r="F124" s="101" t="e">
        <v>#REF!</v>
      </c>
    </row>
    <row r="125" spans="1:6" hidden="1">
      <c r="A125" s="49" t="e">
        <v>#REF!</v>
      </c>
      <c r="B125" s="50" t="e">
        <v>#REF!</v>
      </c>
      <c r="C125" s="51"/>
      <c r="D125" s="51"/>
      <c r="E125" s="61"/>
      <c r="F125" s="101" t="e">
        <v>#REF!</v>
      </c>
    </row>
    <row r="126" spans="1:6" hidden="1">
      <c r="A126" s="49" t="e">
        <v>#REF!</v>
      </c>
      <c r="B126" s="50" t="e">
        <v>#REF!</v>
      </c>
      <c r="C126" s="51"/>
      <c r="D126" s="51"/>
      <c r="E126" s="61"/>
      <c r="F126" s="101" t="e">
        <v>#REF!</v>
      </c>
    </row>
    <row r="127" spans="1:6" ht="13.5" hidden="1" customHeight="1">
      <c r="A127" s="49" t="e">
        <v>#REF!</v>
      </c>
      <c r="B127" s="50" t="e">
        <v>#REF!</v>
      </c>
      <c r="C127" s="51"/>
      <c r="D127" s="51"/>
      <c r="E127" s="61"/>
      <c r="F127" s="101" t="e">
        <v>#REF!</v>
      </c>
    </row>
    <row r="128" spans="1:6" ht="0.75" hidden="1" customHeight="1">
      <c r="A128" s="49" t="e">
        <v>#REF!</v>
      </c>
      <c r="B128" s="50" t="e">
        <v>#REF!</v>
      </c>
      <c r="C128" s="51"/>
      <c r="D128" s="51"/>
      <c r="E128" s="61"/>
      <c r="F128" s="101" t="e">
        <v>#REF!</v>
      </c>
    </row>
    <row r="129" spans="1:9" ht="13.5" hidden="1" customHeight="1">
      <c r="A129" s="49"/>
      <c r="B129" s="50" t="s">
        <v>89</v>
      </c>
      <c r="C129" s="51"/>
      <c r="D129" s="51"/>
      <c r="E129" s="61"/>
      <c r="F129" s="84" t="e">
        <f>SUM(F91:F128)</f>
        <v>#REF!</v>
      </c>
      <c r="G129" s="43"/>
      <c r="H129" s="43"/>
      <c r="I129" s="43"/>
    </row>
    <row r="130" spans="1:9" hidden="1">
      <c r="A130" s="49"/>
      <c r="B130" s="50"/>
      <c r="C130" s="51"/>
      <c r="D130" s="51"/>
      <c r="E130" s="51"/>
      <c r="F130" s="43"/>
      <c r="G130" s="102"/>
      <c r="H130" s="43"/>
      <c r="I130" s="43"/>
    </row>
    <row r="131" spans="1:9" hidden="1">
      <c r="A131" s="49"/>
      <c r="B131" s="50" t="str">
        <f>B52</f>
        <v>Weighted Average Cost of Debt</v>
      </c>
      <c r="C131" s="103"/>
      <c r="D131" s="103"/>
      <c r="E131" s="104"/>
      <c r="F131" s="105" t="e">
        <v>#REF!</v>
      </c>
      <c r="G131" s="43"/>
      <c r="H131" s="106" t="s">
        <v>90</v>
      </c>
      <c r="I131" s="92"/>
    </row>
    <row r="132" spans="1:9" hidden="1">
      <c r="A132" s="49"/>
      <c r="B132" s="50"/>
      <c r="C132" s="51"/>
      <c r="D132" s="51"/>
      <c r="E132" s="43"/>
      <c r="F132" s="43"/>
      <c r="G132" s="43"/>
      <c r="H132" s="43"/>
      <c r="I132" s="43"/>
    </row>
    <row r="133" spans="1:9" hidden="1">
      <c r="A133" s="49"/>
      <c r="B133" s="50" t="s">
        <v>64</v>
      </c>
      <c r="C133" s="51"/>
      <c r="D133" s="51"/>
      <c r="E133" s="61"/>
      <c r="F133" s="61" t="e">
        <f>F129*F131</f>
        <v>#REF!</v>
      </c>
      <c r="G133" s="43"/>
      <c r="H133" s="43"/>
      <c r="I133" s="43"/>
    </row>
    <row r="134" spans="1:9" hidden="1">
      <c r="A134" s="49"/>
      <c r="B134" s="50"/>
      <c r="C134" s="51"/>
      <c r="D134" s="51"/>
      <c r="E134" s="51"/>
      <c r="F134" s="43"/>
      <c r="G134" s="43"/>
      <c r="H134" s="43"/>
      <c r="I134" s="43"/>
    </row>
    <row r="135" spans="1:9" hidden="1">
      <c r="A135" s="49"/>
      <c r="B135" s="50" t="s">
        <v>91</v>
      </c>
      <c r="C135" s="51"/>
      <c r="D135" s="51"/>
      <c r="E135" s="43"/>
      <c r="F135" s="107">
        <v>21469</v>
      </c>
      <c r="G135" s="43"/>
      <c r="H135" s="108" t="s">
        <v>92</v>
      </c>
      <c r="I135" s="43"/>
    </row>
    <row r="136" spans="1:9" hidden="1">
      <c r="A136" s="49"/>
      <c r="B136" s="50"/>
      <c r="C136" s="51"/>
      <c r="D136" s="51"/>
      <c r="E136" s="51"/>
      <c r="F136" s="43"/>
      <c r="G136" s="43"/>
      <c r="H136" s="43"/>
      <c r="I136" s="43"/>
    </row>
    <row r="137" spans="1:9" hidden="1">
      <c r="A137" s="49"/>
      <c r="B137" s="50" t="s">
        <v>66</v>
      </c>
      <c r="C137" s="51"/>
      <c r="D137" s="51"/>
      <c r="E137" s="61"/>
      <c r="F137" s="61" t="e">
        <f>F133-F135</f>
        <v>#REF!</v>
      </c>
      <c r="G137" s="43"/>
      <c r="H137" s="43"/>
      <c r="I137" s="43"/>
    </row>
    <row r="138" spans="1:9" hidden="1">
      <c r="A138" s="49"/>
      <c r="B138" s="50" t="s">
        <v>67</v>
      </c>
      <c r="C138" s="43"/>
      <c r="D138" s="51"/>
      <c r="E138" s="109"/>
      <c r="F138" s="110">
        <v>0.35</v>
      </c>
      <c r="G138" s="43"/>
      <c r="H138" s="43"/>
      <c r="I138" s="43"/>
    </row>
    <row r="139" spans="1:9" hidden="1">
      <c r="A139" s="49"/>
      <c r="B139" s="50"/>
      <c r="C139" s="43"/>
      <c r="D139" s="51"/>
      <c r="E139" s="51"/>
      <c r="F139" s="43"/>
      <c r="G139" s="43"/>
      <c r="H139" s="43"/>
      <c r="I139" s="43"/>
    </row>
    <row r="140" spans="1:9" hidden="1">
      <c r="A140" s="49"/>
      <c r="B140" s="50" t="s">
        <v>68</v>
      </c>
      <c r="C140" s="43"/>
      <c r="D140" s="51"/>
      <c r="E140" s="61"/>
      <c r="F140" s="61" t="e">
        <f>F137*-F138</f>
        <v>#REF!</v>
      </c>
      <c r="G140" s="61"/>
      <c r="H140" s="43"/>
      <c r="I140" s="43"/>
    </row>
    <row r="141" spans="1:9" ht="15.75" hidden="1" thickTop="1">
      <c r="A141" s="49"/>
      <c r="B141" s="50"/>
      <c r="C141" s="43"/>
      <c r="D141" s="51"/>
      <c r="E141" s="61"/>
      <c r="F141" s="111"/>
      <c r="G141" s="43"/>
      <c r="H141" s="43"/>
      <c r="I141" s="43"/>
    </row>
    <row r="142" spans="1:9" hidden="1">
      <c r="A142" s="112"/>
      <c r="B142" s="50"/>
      <c r="C142" s="43"/>
      <c r="D142" s="43"/>
      <c r="E142" s="43"/>
      <c r="F142" s="43"/>
      <c r="G142" s="43"/>
      <c r="H142" s="43"/>
      <c r="I142" s="43"/>
    </row>
    <row r="143" spans="1:9" hidden="1">
      <c r="A143" s="112"/>
      <c r="B143" s="54" t="s">
        <v>71</v>
      </c>
      <c r="C143" s="43"/>
      <c r="D143" s="43"/>
      <c r="E143" s="43"/>
      <c r="F143" s="43"/>
      <c r="G143" s="43"/>
      <c r="H143" s="43"/>
      <c r="I143" s="43"/>
    </row>
    <row r="144" spans="1:9" hidden="1">
      <c r="A144" s="112"/>
      <c r="B144" s="50" t="s">
        <v>72</v>
      </c>
      <c r="C144" s="61">
        <f>C66</f>
        <v>2430</v>
      </c>
      <c r="D144" s="43"/>
      <c r="E144" s="43"/>
      <c r="F144" s="43"/>
      <c r="G144" s="43"/>
      <c r="H144" s="43"/>
      <c r="I144" s="43"/>
    </row>
    <row r="145" spans="1:6" hidden="1">
      <c r="A145" s="112"/>
      <c r="B145" s="50" t="s">
        <v>74</v>
      </c>
      <c r="C145" s="43">
        <f>C67</f>
        <v>2935</v>
      </c>
      <c r="D145" s="43"/>
      <c r="E145" s="43"/>
      <c r="F145" s="43"/>
    </row>
    <row r="146" spans="1:6" hidden="1">
      <c r="A146" s="112"/>
      <c r="B146" s="50" t="s">
        <v>75</v>
      </c>
      <c r="C146" s="84">
        <f>C144+C145</f>
        <v>5365</v>
      </c>
      <c r="D146" s="43"/>
      <c r="E146" s="43"/>
      <c r="F146" s="43"/>
    </row>
    <row r="147" spans="1:6" hidden="1">
      <c r="A147" s="112"/>
      <c r="B147" s="50"/>
      <c r="C147" s="61"/>
      <c r="D147" s="43"/>
      <c r="E147" s="43"/>
      <c r="F147" s="43"/>
    </row>
    <row r="148" spans="1:6" hidden="1">
      <c r="A148" s="112"/>
      <c r="B148" s="50"/>
      <c r="C148" s="85"/>
      <c r="D148" s="48"/>
      <c r="E148" s="48" t="s">
        <v>76</v>
      </c>
      <c r="F148" s="43"/>
    </row>
    <row r="149" spans="1:6" hidden="1">
      <c r="A149" s="112"/>
      <c r="B149" s="50"/>
      <c r="C149" s="56" t="s">
        <v>5</v>
      </c>
      <c r="D149" s="56" t="s">
        <v>77</v>
      </c>
      <c r="E149" s="56" t="s">
        <v>78</v>
      </c>
      <c r="F149" s="43"/>
    </row>
    <row r="150" spans="1:6" hidden="1">
      <c r="A150" s="112"/>
      <c r="B150" s="50" t="s">
        <v>79</v>
      </c>
      <c r="C150" s="61" t="e">
        <f>$C$72</f>
        <v>#REF!</v>
      </c>
      <c r="D150" s="113" t="e">
        <f>C150/C153</f>
        <v>#REF!</v>
      </c>
      <c r="E150" s="61" t="e">
        <f>D150*E153</f>
        <v>#REF!</v>
      </c>
      <c r="F150" s="43"/>
    </row>
    <row r="151" spans="1:6" hidden="1">
      <c r="A151" s="112"/>
      <c r="B151" s="50" t="s">
        <v>80</v>
      </c>
      <c r="C151" s="43" t="e">
        <f>$C$73</f>
        <v>#REF!</v>
      </c>
      <c r="D151" s="114" t="e">
        <f>C151/C153</f>
        <v>#REF!</v>
      </c>
      <c r="E151" s="66" t="e">
        <f>D151*E153</f>
        <v>#REF!</v>
      </c>
      <c r="F151" s="43"/>
    </row>
    <row r="152" spans="1:6" hidden="1">
      <c r="A152" s="112"/>
      <c r="B152" s="50" t="s">
        <v>81</v>
      </c>
      <c r="C152" s="43" t="e">
        <f>$C$74</f>
        <v>#REF!</v>
      </c>
      <c r="D152" s="114" t="e">
        <f>C152/C153</f>
        <v>#REF!</v>
      </c>
      <c r="E152" s="66" t="e">
        <f>E153*D152</f>
        <v>#REF!</v>
      </c>
      <c r="F152" s="43"/>
    </row>
    <row r="153" spans="1:6" hidden="1">
      <c r="A153" s="112"/>
      <c r="B153" s="50" t="s">
        <v>82</v>
      </c>
      <c r="C153" s="84" t="e">
        <f>C150+C151+C152</f>
        <v>#REF!</v>
      </c>
      <c r="D153" s="115" t="e">
        <f>D150+D151+D152</f>
        <v>#REF!</v>
      </c>
      <c r="E153" s="84">
        <f>C146</f>
        <v>5365</v>
      </c>
      <c r="F153" s="43"/>
    </row>
    <row r="154" spans="1:6" hidden="1">
      <c r="A154" s="112"/>
      <c r="B154" s="50"/>
      <c r="C154" s="43"/>
      <c r="D154" s="43"/>
      <c r="E154" s="43"/>
      <c r="F154" s="43"/>
    </row>
    <row r="155" spans="1:6" hidden="1">
      <c r="A155" s="112"/>
      <c r="B155" s="50" t="s">
        <v>83</v>
      </c>
      <c r="C155" s="61" t="e">
        <f>$C$77</f>
        <v>#REF!</v>
      </c>
      <c r="D155" s="113" t="e">
        <f>C155/C157</f>
        <v>#REF!</v>
      </c>
      <c r="E155" s="61" t="e">
        <f>D155*E157</f>
        <v>#REF!</v>
      </c>
      <c r="F155" s="43"/>
    </row>
    <row r="156" spans="1:6" hidden="1">
      <c r="A156" s="112"/>
      <c r="B156" s="50" t="s">
        <v>84</v>
      </c>
      <c r="C156" s="43" t="e">
        <f>$C$78</f>
        <v>#REF!</v>
      </c>
      <c r="D156" s="113" t="e">
        <f>C156/C157</f>
        <v>#REF!</v>
      </c>
      <c r="E156" s="43" t="e">
        <f>D156*E157</f>
        <v>#REF!</v>
      </c>
      <c r="F156" s="43"/>
    </row>
    <row r="157" spans="1:6" hidden="1">
      <c r="A157" s="112"/>
      <c r="B157" s="50" t="s">
        <v>82</v>
      </c>
      <c r="C157" s="84" t="e">
        <f>C155+C156</f>
        <v>#REF!</v>
      </c>
      <c r="D157" s="115" t="e">
        <f>D155+D156</f>
        <v>#REF!</v>
      </c>
      <c r="E157" s="84" t="e">
        <f>E150</f>
        <v>#REF!</v>
      </c>
      <c r="F157" s="43"/>
    </row>
    <row r="158" spans="1:6" hidden="1">
      <c r="A158" s="112"/>
      <c r="B158" s="50"/>
      <c r="C158" s="43"/>
      <c r="D158" s="43"/>
      <c r="E158" s="43"/>
      <c r="F158" s="43"/>
    </row>
    <row r="159" spans="1:6" hidden="1">
      <c r="A159" s="112"/>
      <c r="B159" s="50" t="s">
        <v>85</v>
      </c>
      <c r="C159" s="61" t="e">
        <f>$C$81</f>
        <v>#REF!</v>
      </c>
      <c r="D159" s="116" t="e">
        <f>C159/C161</f>
        <v>#REF!</v>
      </c>
      <c r="E159" s="61" t="e">
        <f>E161*D159</f>
        <v>#REF!</v>
      </c>
      <c r="F159" s="43"/>
    </row>
    <row r="160" spans="1:6" hidden="1">
      <c r="A160" s="112"/>
      <c r="B160" s="50" t="s">
        <v>86</v>
      </c>
      <c r="C160" s="43" t="e">
        <f>C$82</f>
        <v>#REF!</v>
      </c>
      <c r="D160" s="117" t="e">
        <f>C160/C161</f>
        <v>#REF!</v>
      </c>
      <c r="E160" s="43" t="e">
        <f>E161*D160</f>
        <v>#REF!</v>
      </c>
      <c r="F160" s="43"/>
    </row>
    <row r="161" spans="1:6" hidden="1">
      <c r="A161" s="112"/>
      <c r="B161" s="50" t="s">
        <v>82</v>
      </c>
      <c r="C161" s="84" t="e">
        <f>SUM(C159:C160)</f>
        <v>#REF!</v>
      </c>
      <c r="D161" s="118" t="e">
        <f>SUM(D159:D160)</f>
        <v>#REF!</v>
      </c>
      <c r="E161" s="84" t="e">
        <f>E151</f>
        <v>#REF!</v>
      </c>
      <c r="F161" s="43"/>
    </row>
    <row r="162" spans="1:6">
      <c r="A162" s="49"/>
      <c r="B162" s="50"/>
      <c r="C162" s="43"/>
      <c r="D162" s="43"/>
      <c r="E162" s="43"/>
      <c r="F162" s="51"/>
    </row>
  </sheetData>
  <mergeCells count="6">
    <mergeCell ref="A1:G1"/>
    <mergeCell ref="E7:G7"/>
    <mergeCell ref="A2:H2"/>
    <mergeCell ref="A4:H4"/>
    <mergeCell ref="A5:H5"/>
    <mergeCell ref="A3:G3"/>
  </mergeCells>
  <printOptions horizontalCentered="1"/>
  <pageMargins left="0.75" right="0.75" top="0.5" bottom="0.5" header="0.5" footer="0.25"/>
  <pageSetup scale="81" orientation="portrait" r:id="rId1"/>
  <headerFooter alignWithMargins="0">
    <oddHeader>&amp;RExhibit No. _ (EJK-4)
Dockets UE-120436 &amp;&amp; UG-120437
&amp;P of &amp;N</oddHeader>
  </headerFooter>
  <rowBreaks count="1" manualBreakCount="1">
    <brk id="83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E590827-7E2B-49F5-868D-A380BB4BCF42}"/>
</file>

<file path=customXml/itemProps2.xml><?xml version="1.0" encoding="utf-8"?>
<ds:datastoreItem xmlns:ds="http://schemas.openxmlformats.org/officeDocument/2006/customXml" ds:itemID="{B7E30500-E214-4097-A78E-D9184A105F2C}"/>
</file>

<file path=customXml/itemProps3.xml><?xml version="1.0" encoding="utf-8"?>
<ds:datastoreItem xmlns:ds="http://schemas.openxmlformats.org/officeDocument/2006/customXml" ds:itemID="{314FECEC-CD0A-4D39-A279-43A2EDCEEDCC}"/>
</file>

<file path=customXml/itemProps4.xml><?xml version="1.0" encoding="utf-8"?>
<ds:datastoreItem xmlns:ds="http://schemas.openxmlformats.org/officeDocument/2006/customXml" ds:itemID="{AB12AF89-5A5E-49DB-81D8-D674C27E50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Exhibit No._ (EJK-4) Page 1</vt:lpstr>
      <vt:lpstr>Exhibit No. _ (EJK-4) Page 2</vt:lpstr>
      <vt:lpstr>'Exhibit No. _ (EJK-4) Page 2'!ID_Elec</vt:lpstr>
      <vt:lpstr>'Exhibit No. _ (EJK-4) Page 2'!Print_Area</vt:lpstr>
      <vt:lpstr>'Exhibit No._ (EJK-4) Page 1'!Print_Area</vt:lpstr>
      <vt:lpstr>'Exhibit No. _ (EJK-4) Page 2'!WA_Elec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EJ Keating</cp:lastModifiedBy>
  <cp:lastPrinted>2012-09-14T22:28:03Z</cp:lastPrinted>
  <dcterms:created xsi:type="dcterms:W3CDTF">2012-08-08T20:53:33Z</dcterms:created>
  <dcterms:modified xsi:type="dcterms:W3CDTF">2012-09-14T22:32:11Z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