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2 Washington PCAM/Mitchell Testimony and Exhibits/"/>
    </mc:Choice>
  </mc:AlternateContent>
  <xr:revisionPtr revIDLastSave="4" documentId="8_{BA0FDF73-B977-4DAA-9328-A84DC83D0138}" xr6:coauthVersionLast="47" xr6:coauthVersionMax="47" xr10:uidLastSave="{4144F5EB-395B-4B91-853D-56146DB45179}"/>
  <bookViews>
    <workbookView xWindow="-120" yWindow="-120" windowWidth="29040" windowHeight="17640" tabRatio="775" xr2:uid="{00000000-000D-0000-FFFF-FFFF00000000}"/>
  </bookViews>
  <sheets>
    <sheet name="WIJAM NPC" sheetId="17" r:id="rId1"/>
    <sheet name="Net Position Balancing" sheetId="14" r:id="rId2"/>
    <sheet name="WIJAM NPC Before Balancing" sheetId="2" r:id="rId3"/>
    <sheet name="Actual NPC (Total System)" sheetId="1" r:id="rId4"/>
    <sheet name="Colstrip Unit #4" sheetId="18" r:id="rId5"/>
    <sheet name="Actual Factors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[1]Inputs!#REF!</definedName>
    <definedName name="__123Graph_A" hidden="1">[1]Inputs!#REF!</definedName>
    <definedName name="__123Graph_B" localSheetId="5" hidden="1">[1]Inputs!#REF!</definedName>
    <definedName name="__123Graph_B" hidden="1">[1]Inputs!#REF!</definedName>
    <definedName name="__123Graph_D" localSheetId="5" hidden="1">[1]Inputs!#REF!</definedName>
    <definedName name="__123Graph_D" hidden="1">[1]Inputs!#REF!</definedName>
    <definedName name="__123Graph_E" localSheetId="5" hidden="1">[2]Input!$E$22:$E$37</definedName>
    <definedName name="__123Graph_E" hidden="1">[3]Input!$E$22:$E$37</definedName>
    <definedName name="__123Graph_F" localSheetId="5" hidden="1">[2]Input!$D$22:$D$37</definedName>
    <definedName name="__123Graph_F" hidden="1">[3]Input!$D$22:$D$37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localSheetId="2" hidden="1">'WIJAM NPC Before Balancing'!$A$196:$R$224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Mar13">[4]Variables!$C$3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calcoutput">'[10]Calcoutput (futures)'!$B$7:$J$128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'[17](4.2) WCA Base NPC UE-140762'!#REF!</definedName>
    <definedName name="Date">#REF!</definedName>
    <definedName name="dateTable">'[18]on off peak hours'!$C$15:$Z$15</definedName>
    <definedName name="Debt">[12]Variables!$AQ$25</definedName>
    <definedName name="DebtCost">[12]Variables!$AT$25</definedName>
    <definedName name="Demand">[19]Inputs!$D$9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">'Actual NPC (Total System)'!$E$1:$FQ$212</definedName>
    <definedName name="Dollars_Wheeling">'[16]Exhibit 1'!#REF!</definedName>
    <definedName name="DollarsNameA">'Actual NPC (Total System)'!$A$1:$A$212</definedName>
    <definedName name="DollarsNameB">'Actual NPC (Total System)'!$B$1:$B$212</definedName>
    <definedName name="DollarsNameC">'Actual NPC (Total System)'!$C$1:$C$212</definedName>
    <definedName name="DUDE" localSheetId="5" hidden="1">#REF!</definedName>
    <definedName name="DUDE" hidden="1">#REF!</definedName>
    <definedName name="ene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5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OFFSET([20]FTE!$A$1,0,0,COUNTA([20]FTE!$A$1:$A$65536),12)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'[18]on off peak hours'!$C$16:$Z$20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[19]Inputs!$Y$11</definedName>
    <definedName name="INSERTPOINT">'[21]REX Data'!#REF!</definedName>
    <definedName name="INSERTPOINT2">'[21]REX Data'!#REF!</definedName>
    <definedName name="Interest_Rates___Bloomberg">[10]MarketData!$A$1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[22]!Macro2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5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[23]lookup!$C$98:$D$107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5">#REF!</definedName>
    <definedName name="Month">'Actual NPC (Total System)'!$E$1:$FQ$1</definedName>
    <definedName name="MSPAverageInput">[7]Inputs!#REF!</definedName>
    <definedName name="MSPYearEndInput">[7]Inputs!#REF!</definedName>
    <definedName name="MWh">'Actual NPC (Total System)'!$E$216:$FQ$359</definedName>
    <definedName name="MWhNameA">'Actual NPC (Total System)'!$A$216:$A$359</definedName>
    <definedName name="MWhNameB">'Actual NPC (Total System)'!$B$216:$B$359</definedName>
    <definedName name="MWhNameC">'Actual NPC (Total System)'!$C$216:$C$359</definedName>
    <definedName name="NetToGross">[6]Inputs!$H$21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[24]VDOC!$O$4</definedName>
    <definedName name="OH">[6]Inputs!$D$24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'[25]1993'!#REF!</definedName>
    <definedName name="PE_Lookup">'[16]Exhibit 1'!#REF!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5" hidden="1">[26]Inputs!#REF!</definedName>
    <definedName name="PricingInfo" hidden="1">[26]Inputs!#REF!</definedName>
    <definedName name="_xlnm.Print_Area" localSheetId="3">'Actual NPC (Total System)'!$A$1:$C$359</definedName>
    <definedName name="_xlnm.Print_Area">#REF!</definedName>
    <definedName name="PSATable">[27]Hermiston!$A$32:$E$57</definedName>
    <definedName name="Purchases">[23]lookup!$C$21:$D$64</definedName>
    <definedName name="QFs">[23]lookup!$C$66:$D$96</definedName>
    <definedName name="ResourceSupplier">[8]Variables!$B$30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[23]lookup!$C$3:$D$19</definedName>
    <definedName name="SAPBEXrevision" hidden="1">1</definedName>
    <definedName name="SAPBEXsysID" hidden="1">"BWP"</definedName>
    <definedName name="SAPBEXwbID" localSheetId="5" hidden="1">"44KU92Q9LH2VK4DK86GZ93AXN"</definedName>
    <definedName name="SAPBEXwbID" hidden="1">"44KU92Q9LH2VK4DK86GZ93AXN"</definedName>
    <definedName name="shapefactortable">'[10]GAS CURVE Engine'!$AW$3:$CB$34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5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te">[6]Inputs!$C$5</definedName>
    <definedName name="Storage">[23]lookup!$C$109:$D$126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[28]Transm2!$A$1:$M$461:'[28]10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5" hidden="1">[29]Inputs!#REF!</definedName>
    <definedName name="w" hidden="1">[29]Inputs!#REF!</definedName>
    <definedName name="WinterPeak">'[30]Load Data'!$D$9:$H$12,'[30]Load Data'!$D$20:$H$22</definedName>
    <definedName name="Workforce_Data">OFFSET([31]Workforce!$A$1,0,0,COUNTA([31]Workforce!$A$1:$A$65536),COUNTA([31]Workforce!$A$1:$IV$1))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5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hidden="1">{"YTD-Utility",#N/A,FALSE,"Prov Utility"}</definedName>
    <definedName name="wrn.Summary." localSheetId="5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5" hidden="1">{#N/A,#N/A,FALSE,"Consltd-For contngcy"}</definedName>
    <definedName name="wrn.Summary._.View." hidden="1">{#N/A,#N/A,FALSE,"Consltd-For contngcy"}</definedName>
    <definedName name="wrn.Total._.Summary." localSheetId="5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'[32]DSM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5" hidden="1">#REF!</definedName>
    <definedName name="z" hidden="1">'[33]DSM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7" i="2" l="1"/>
  <c r="E180" i="2"/>
  <c r="E65" i="2"/>
  <c r="E10" i="2"/>
  <c r="W53" i="19" l="1"/>
  <c r="V53" i="19"/>
  <c r="U53" i="19"/>
  <c r="T53" i="19"/>
  <c r="S53" i="19"/>
  <c r="R53" i="19"/>
  <c r="Q53" i="19"/>
  <c r="P53" i="19"/>
  <c r="O53" i="19"/>
  <c r="N53" i="19"/>
  <c r="W52" i="19"/>
  <c r="V52" i="19"/>
  <c r="U52" i="19"/>
  <c r="T52" i="19"/>
  <c r="S52" i="19"/>
  <c r="R52" i="19"/>
  <c r="Q52" i="19"/>
  <c r="P52" i="19"/>
  <c r="O52" i="19"/>
  <c r="N52" i="19"/>
  <c r="W51" i="19"/>
  <c r="V51" i="19"/>
  <c r="U51" i="19"/>
  <c r="T51" i="19"/>
  <c r="S51" i="19"/>
  <c r="R51" i="19"/>
  <c r="Q51" i="19"/>
  <c r="P51" i="19"/>
  <c r="O51" i="19"/>
  <c r="N51" i="19"/>
  <c r="W50" i="19"/>
  <c r="V50" i="19"/>
  <c r="U50" i="19"/>
  <c r="T50" i="19"/>
  <c r="S50" i="19"/>
  <c r="R50" i="19"/>
  <c r="Q50" i="19"/>
  <c r="P50" i="19"/>
  <c r="O50" i="19"/>
  <c r="N50" i="19"/>
  <c r="W49" i="19"/>
  <c r="V49" i="19"/>
  <c r="U49" i="19"/>
  <c r="T49" i="19"/>
  <c r="S49" i="19"/>
  <c r="R49" i="19"/>
  <c r="Q49" i="19"/>
  <c r="P49" i="19"/>
  <c r="O49" i="19"/>
  <c r="N49" i="19"/>
  <c r="W48" i="19"/>
  <c r="V48" i="19"/>
  <c r="U48" i="19"/>
  <c r="T48" i="19"/>
  <c r="S48" i="19"/>
  <c r="R48" i="19"/>
  <c r="Q48" i="19"/>
  <c r="P48" i="19"/>
  <c r="O48" i="19"/>
  <c r="N48" i="19"/>
  <c r="W47" i="19"/>
  <c r="V47" i="19"/>
  <c r="U47" i="19"/>
  <c r="T47" i="19"/>
  <c r="S47" i="19"/>
  <c r="R47" i="19"/>
  <c r="Q47" i="19"/>
  <c r="P47" i="19"/>
  <c r="O47" i="19"/>
  <c r="N47" i="19"/>
  <c r="W46" i="19"/>
  <c r="V46" i="19"/>
  <c r="U46" i="19"/>
  <c r="T46" i="19"/>
  <c r="S46" i="19"/>
  <c r="R46" i="19"/>
  <c r="Q46" i="19"/>
  <c r="P46" i="19"/>
  <c r="O46" i="19"/>
  <c r="N46" i="19"/>
  <c r="W45" i="19"/>
  <c r="V45" i="19"/>
  <c r="U45" i="19"/>
  <c r="T45" i="19"/>
  <c r="S45" i="19"/>
  <c r="R45" i="19"/>
  <c r="Q45" i="19"/>
  <c r="P45" i="19"/>
  <c r="O45" i="19"/>
  <c r="N45" i="19"/>
  <c r="W44" i="19"/>
  <c r="V44" i="19"/>
  <c r="U44" i="19"/>
  <c r="T44" i="19"/>
  <c r="S44" i="19"/>
  <c r="R44" i="19"/>
  <c r="Q44" i="19"/>
  <c r="P44" i="19"/>
  <c r="O44" i="19"/>
  <c r="N44" i="19"/>
  <c r="W43" i="19"/>
  <c r="V43" i="19"/>
  <c r="U43" i="19"/>
  <c r="T43" i="19"/>
  <c r="S43" i="19"/>
  <c r="R43" i="19"/>
  <c r="Q43" i="19"/>
  <c r="P43" i="19"/>
  <c r="O43" i="19"/>
  <c r="N43" i="19"/>
  <c r="W42" i="19"/>
  <c r="V42" i="19"/>
  <c r="U42" i="19"/>
  <c r="T42" i="19"/>
  <c r="S42" i="19"/>
  <c r="R42" i="19"/>
  <c r="Q42" i="19"/>
  <c r="P42" i="19"/>
  <c r="O42" i="19"/>
  <c r="N42" i="19"/>
  <c r="G53" i="19"/>
  <c r="F53" i="19"/>
  <c r="E53" i="19"/>
  <c r="D53" i="19"/>
  <c r="C53" i="19"/>
  <c r="G52" i="19"/>
  <c r="F52" i="19"/>
  <c r="E52" i="19"/>
  <c r="D52" i="19"/>
  <c r="C52" i="19"/>
  <c r="G51" i="19"/>
  <c r="F51" i="19"/>
  <c r="E51" i="19"/>
  <c r="D51" i="19"/>
  <c r="C51" i="19"/>
  <c r="G50" i="19"/>
  <c r="F50" i="19"/>
  <c r="E50" i="19"/>
  <c r="D50" i="19"/>
  <c r="C50" i="19"/>
  <c r="G49" i="19"/>
  <c r="F49" i="19"/>
  <c r="E49" i="19"/>
  <c r="D49" i="19"/>
  <c r="C49" i="19"/>
  <c r="G48" i="19"/>
  <c r="F48" i="19"/>
  <c r="E48" i="19"/>
  <c r="D48" i="19"/>
  <c r="C48" i="19"/>
  <c r="G47" i="19"/>
  <c r="F47" i="19"/>
  <c r="E47" i="19"/>
  <c r="D47" i="19"/>
  <c r="C47" i="19"/>
  <c r="G46" i="19"/>
  <c r="F46" i="19"/>
  <c r="E46" i="19"/>
  <c r="D46" i="19"/>
  <c r="C46" i="19"/>
  <c r="G45" i="19"/>
  <c r="F45" i="19"/>
  <c r="E45" i="19"/>
  <c r="D45" i="19"/>
  <c r="C45" i="19"/>
  <c r="G44" i="19"/>
  <c r="F44" i="19"/>
  <c r="E44" i="19"/>
  <c r="D44" i="19"/>
  <c r="C44" i="19"/>
  <c r="G43" i="19"/>
  <c r="F43" i="19"/>
  <c r="E43" i="19"/>
  <c r="D43" i="19"/>
  <c r="C43" i="19"/>
  <c r="G42" i="19"/>
  <c r="F42" i="19"/>
  <c r="E42" i="19"/>
  <c r="D42" i="19"/>
  <c r="C42" i="19"/>
  <c r="W36" i="19"/>
  <c r="V36" i="19"/>
  <c r="U36" i="19"/>
  <c r="T36" i="19"/>
  <c r="S36" i="19"/>
  <c r="R36" i="19"/>
  <c r="R175" i="2" s="1"/>
  <c r="Q36" i="19"/>
  <c r="P36" i="19"/>
  <c r="M36" i="19"/>
  <c r="W35" i="19"/>
  <c r="V35" i="19"/>
  <c r="U35" i="19"/>
  <c r="T35" i="19"/>
  <c r="S35" i="19"/>
  <c r="R35" i="19"/>
  <c r="Q175" i="2" s="1"/>
  <c r="Q35" i="19"/>
  <c r="P35" i="19"/>
  <c r="M35" i="19"/>
  <c r="W34" i="19"/>
  <c r="V34" i="19"/>
  <c r="U34" i="19"/>
  <c r="T34" i="19"/>
  <c r="S34" i="19"/>
  <c r="R34" i="19"/>
  <c r="P175" i="2" s="1"/>
  <c r="Q34" i="19"/>
  <c r="P34" i="19"/>
  <c r="M34" i="19"/>
  <c r="W33" i="19"/>
  <c r="V33" i="19"/>
  <c r="U33" i="19"/>
  <c r="T33" i="19"/>
  <c r="S33" i="19"/>
  <c r="R33" i="19"/>
  <c r="Q33" i="19"/>
  <c r="P33" i="19"/>
  <c r="M33" i="19"/>
  <c r="W32" i="19"/>
  <c r="V32" i="19"/>
  <c r="U32" i="19"/>
  <c r="T32" i="19"/>
  <c r="S32" i="19"/>
  <c r="R32" i="19"/>
  <c r="Q32" i="19"/>
  <c r="P32" i="19"/>
  <c r="M32" i="19"/>
  <c r="W31" i="19"/>
  <c r="V31" i="19"/>
  <c r="U31" i="19"/>
  <c r="T31" i="19"/>
  <c r="S31" i="19"/>
  <c r="R31" i="19"/>
  <c r="Q31" i="19"/>
  <c r="P31" i="19"/>
  <c r="M31" i="19"/>
  <c r="W30" i="19"/>
  <c r="V30" i="19"/>
  <c r="U30" i="19"/>
  <c r="T30" i="19"/>
  <c r="S30" i="19"/>
  <c r="R30" i="19"/>
  <c r="Q30" i="19"/>
  <c r="P30" i="19"/>
  <c r="M30" i="19"/>
  <c r="W29" i="19"/>
  <c r="V29" i="19"/>
  <c r="U29" i="19"/>
  <c r="T29" i="19"/>
  <c r="S29" i="19"/>
  <c r="R29" i="19"/>
  <c r="Q29" i="19"/>
  <c r="P29" i="19"/>
  <c r="M29" i="19"/>
  <c r="W28" i="19"/>
  <c r="V28" i="19"/>
  <c r="U28" i="19"/>
  <c r="T28" i="19"/>
  <c r="S28" i="19"/>
  <c r="R28" i="19"/>
  <c r="Q28" i="19"/>
  <c r="P28" i="19"/>
  <c r="M28" i="19"/>
  <c r="W27" i="19"/>
  <c r="V27" i="19"/>
  <c r="U27" i="19"/>
  <c r="T27" i="19"/>
  <c r="S27" i="19"/>
  <c r="R27" i="19"/>
  <c r="Q27" i="19"/>
  <c r="P27" i="19"/>
  <c r="M27" i="19"/>
  <c r="W26" i="19"/>
  <c r="V26" i="19"/>
  <c r="U26" i="19"/>
  <c r="T26" i="19"/>
  <c r="S26" i="19"/>
  <c r="R26" i="19"/>
  <c r="Q26" i="19"/>
  <c r="P26" i="19"/>
  <c r="M26" i="19"/>
  <c r="W25" i="19"/>
  <c r="V25" i="19"/>
  <c r="U25" i="19"/>
  <c r="T25" i="19"/>
  <c r="S25" i="19"/>
  <c r="R25" i="19"/>
  <c r="Q25" i="19"/>
  <c r="P25" i="19"/>
  <c r="M25" i="19"/>
  <c r="G36" i="19"/>
  <c r="F36" i="19"/>
  <c r="E36" i="19"/>
  <c r="B36" i="19"/>
  <c r="G35" i="19"/>
  <c r="F35" i="19"/>
  <c r="E35" i="19"/>
  <c r="B35" i="19"/>
  <c r="G34" i="19"/>
  <c r="F34" i="19"/>
  <c r="E34" i="19"/>
  <c r="B34" i="19"/>
  <c r="G33" i="19"/>
  <c r="F33" i="19"/>
  <c r="E33" i="19"/>
  <c r="B33" i="19"/>
  <c r="G32" i="19"/>
  <c r="F32" i="19"/>
  <c r="E32" i="19"/>
  <c r="B32" i="19"/>
  <c r="G31" i="19"/>
  <c r="F31" i="19"/>
  <c r="E31" i="19"/>
  <c r="B31" i="19"/>
  <c r="G30" i="19"/>
  <c r="F30" i="19"/>
  <c r="E30" i="19"/>
  <c r="B30" i="19"/>
  <c r="G29" i="19"/>
  <c r="F29" i="19"/>
  <c r="E29" i="19"/>
  <c r="B29" i="19"/>
  <c r="G28" i="19"/>
  <c r="F28" i="19"/>
  <c r="E28" i="19"/>
  <c r="B28" i="19"/>
  <c r="G27" i="19"/>
  <c r="F27" i="19"/>
  <c r="E27" i="19"/>
  <c r="B27" i="19"/>
  <c r="G26" i="19"/>
  <c r="F26" i="19"/>
  <c r="E26" i="19"/>
  <c r="B26" i="19"/>
  <c r="G25" i="19"/>
  <c r="F25" i="19"/>
  <c r="E25" i="19"/>
  <c r="B25" i="19"/>
  <c r="E237" i="1" l="1"/>
  <c r="F237" i="1"/>
  <c r="H237" i="2" s="1"/>
  <c r="H237" i="17" s="1"/>
  <c r="G237" i="1"/>
  <c r="I237" i="2" s="1"/>
  <c r="I237" i="17" s="1"/>
  <c r="H237" i="1"/>
  <c r="J237" i="2" s="1"/>
  <c r="J237" i="17" s="1"/>
  <c r="I237" i="1"/>
  <c r="K237" i="2" s="1"/>
  <c r="K237" i="17" s="1"/>
  <c r="J237" i="1"/>
  <c r="L237" i="2" s="1"/>
  <c r="L237" i="17" s="1"/>
  <c r="K237" i="1"/>
  <c r="M237" i="2" s="1"/>
  <c r="M237" i="17" s="1"/>
  <c r="L237" i="1"/>
  <c r="N237" i="2" s="1"/>
  <c r="N237" i="17" s="1"/>
  <c r="M237" i="1"/>
  <c r="O237" i="2" s="1"/>
  <c r="O237" i="17" s="1"/>
  <c r="N237" i="1"/>
  <c r="P237" i="2" s="1"/>
  <c r="P237" i="17" s="1"/>
  <c r="O237" i="1"/>
  <c r="Q237" i="2" s="1"/>
  <c r="Q237" i="17" s="1"/>
  <c r="P237" i="1"/>
  <c r="R237" i="2" s="1"/>
  <c r="R237" i="17" s="1"/>
  <c r="E180" i="1"/>
  <c r="G180" i="2" s="1"/>
  <c r="F180" i="1"/>
  <c r="H180" i="2" s="1"/>
  <c r="H180" i="17" s="1"/>
  <c r="G180" i="1"/>
  <c r="I180" i="2" s="1"/>
  <c r="I180" i="17" s="1"/>
  <c r="H180" i="1"/>
  <c r="J180" i="2" s="1"/>
  <c r="J180" i="17" s="1"/>
  <c r="I180" i="1"/>
  <c r="K180" i="2" s="1"/>
  <c r="K180" i="17" s="1"/>
  <c r="J180" i="1"/>
  <c r="L180" i="2" s="1"/>
  <c r="L180" i="17" s="1"/>
  <c r="K180" i="1"/>
  <c r="M180" i="2" s="1"/>
  <c r="M180" i="17" s="1"/>
  <c r="L180" i="1"/>
  <c r="N180" i="2" s="1"/>
  <c r="N180" i="17" s="1"/>
  <c r="M180" i="1"/>
  <c r="O180" i="2" s="1"/>
  <c r="O180" i="17" s="1"/>
  <c r="N180" i="1"/>
  <c r="P180" i="2" s="1"/>
  <c r="P180" i="17" s="1"/>
  <c r="O180" i="1"/>
  <c r="Q180" i="2" s="1"/>
  <c r="Q180" i="17" s="1"/>
  <c r="P180" i="1"/>
  <c r="R180" i="2" s="1"/>
  <c r="R180" i="17" s="1"/>
  <c r="E65" i="1"/>
  <c r="F65" i="1"/>
  <c r="H65" i="2" s="1"/>
  <c r="H65" i="17" s="1"/>
  <c r="G65" i="1"/>
  <c r="I65" i="2" s="1"/>
  <c r="I65" i="17" s="1"/>
  <c r="H65" i="1"/>
  <c r="J65" i="2" s="1"/>
  <c r="J65" i="17" s="1"/>
  <c r="I65" i="1"/>
  <c r="K65" i="2" s="1"/>
  <c r="K65" i="17" s="1"/>
  <c r="J65" i="1"/>
  <c r="L65" i="2" s="1"/>
  <c r="L65" i="17" s="1"/>
  <c r="K65" i="1"/>
  <c r="M65" i="2" s="1"/>
  <c r="M65" i="17" s="1"/>
  <c r="L65" i="1"/>
  <c r="N65" i="2" s="1"/>
  <c r="N65" i="17" s="1"/>
  <c r="M65" i="1"/>
  <c r="O65" i="2" s="1"/>
  <c r="O65" i="17" s="1"/>
  <c r="N65" i="1"/>
  <c r="P65" i="2" s="1"/>
  <c r="P65" i="17" s="1"/>
  <c r="O65" i="1"/>
  <c r="Q65" i="2" s="1"/>
  <c r="Q65" i="17" s="1"/>
  <c r="P65" i="1"/>
  <c r="R65" i="2" s="1"/>
  <c r="R65" i="17" s="1"/>
  <c r="E10" i="1"/>
  <c r="G10" i="2" s="1"/>
  <c r="F10" i="1"/>
  <c r="H10" i="2" s="1"/>
  <c r="H10" i="17" s="1"/>
  <c r="G10" i="1"/>
  <c r="I10" i="2" s="1"/>
  <c r="I10" i="17" s="1"/>
  <c r="H10" i="1"/>
  <c r="J10" i="2" s="1"/>
  <c r="J10" i="17" s="1"/>
  <c r="I10" i="1"/>
  <c r="K10" i="2" s="1"/>
  <c r="K10" i="17" s="1"/>
  <c r="J10" i="1"/>
  <c r="L10" i="2" s="1"/>
  <c r="L10" i="17" s="1"/>
  <c r="K10" i="1"/>
  <c r="M10" i="2" s="1"/>
  <c r="M10" i="17" s="1"/>
  <c r="L10" i="1"/>
  <c r="N10" i="2" s="1"/>
  <c r="N10" i="17" s="1"/>
  <c r="M10" i="1"/>
  <c r="O10" i="2" s="1"/>
  <c r="O10" i="17" s="1"/>
  <c r="N10" i="1"/>
  <c r="P10" i="2" s="1"/>
  <c r="P10" i="17" s="1"/>
  <c r="O10" i="1"/>
  <c r="Q10" i="2" s="1"/>
  <c r="Q10" i="17" s="1"/>
  <c r="P10" i="1"/>
  <c r="R10" i="2" s="1"/>
  <c r="R10" i="17" s="1"/>
  <c r="N5" i="18"/>
  <c r="M5" i="18"/>
  <c r="L5" i="18"/>
  <c r="K5" i="18"/>
  <c r="J5" i="18"/>
  <c r="I5" i="18"/>
  <c r="H5" i="18"/>
  <c r="G5" i="18"/>
  <c r="F5" i="18"/>
  <c r="E5" i="18"/>
  <c r="D5" i="18"/>
  <c r="C5" i="18"/>
  <c r="N4" i="18"/>
  <c r="M4" i="18"/>
  <c r="L4" i="18"/>
  <c r="K4" i="18"/>
  <c r="J4" i="18"/>
  <c r="I4" i="18"/>
  <c r="H4" i="18"/>
  <c r="G4" i="18"/>
  <c r="F4" i="18"/>
  <c r="E4" i="18"/>
  <c r="D4" i="18"/>
  <c r="C4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29" i="1"/>
  <c r="E328" i="1"/>
  <c r="E323" i="1"/>
  <c r="E322" i="1"/>
  <c r="E321" i="1"/>
  <c r="E320" i="1"/>
  <c r="E319" i="1"/>
  <c r="E318" i="1"/>
  <c r="E317" i="1"/>
  <c r="E316" i="1"/>
  <c r="E311" i="1"/>
  <c r="E310" i="1"/>
  <c r="E309" i="1"/>
  <c r="E308" i="1"/>
  <c r="E307" i="1"/>
  <c r="E306" i="1"/>
  <c r="E305" i="1"/>
  <c r="E304" i="1"/>
  <c r="E303" i="1"/>
  <c r="E298" i="1"/>
  <c r="E294" i="1"/>
  <c r="E293" i="1"/>
  <c r="E292" i="1"/>
  <c r="E287" i="1"/>
  <c r="E286" i="1"/>
  <c r="E285" i="1"/>
  <c r="E278" i="1"/>
  <c r="E277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6" i="1"/>
  <c r="E235" i="1"/>
  <c r="E234" i="1"/>
  <c r="E233" i="1"/>
  <c r="E232" i="1"/>
  <c r="E231" i="1"/>
  <c r="E230" i="1"/>
  <c r="E229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87" i="1"/>
  <c r="E186" i="1"/>
  <c r="E181" i="1"/>
  <c r="E179" i="1"/>
  <c r="E175" i="1"/>
  <c r="E161" i="1"/>
  <c r="E156" i="1"/>
  <c r="E155" i="1"/>
  <c r="E154" i="1"/>
  <c r="E153" i="1"/>
  <c r="E152" i="1"/>
  <c r="E151" i="1"/>
  <c r="E150" i="1"/>
  <c r="E149" i="1"/>
  <c r="E144" i="1"/>
  <c r="E143" i="1"/>
  <c r="E142" i="1"/>
  <c r="E141" i="1"/>
  <c r="E140" i="1"/>
  <c r="E139" i="1"/>
  <c r="E138" i="1"/>
  <c r="E137" i="1"/>
  <c r="E136" i="1"/>
  <c r="E131" i="1"/>
  <c r="E130" i="1"/>
  <c r="E122" i="1"/>
  <c r="E121" i="1"/>
  <c r="E120" i="1"/>
  <c r="E115" i="1"/>
  <c r="E114" i="1"/>
  <c r="E113" i="1"/>
  <c r="E106" i="1"/>
  <c r="E105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7" i="1"/>
  <c r="E16" i="1"/>
  <c r="E11" i="1"/>
  <c r="E9" i="1"/>
  <c r="G10" i="17" l="1"/>
  <c r="F10" i="17" s="1"/>
  <c r="F10" i="2"/>
  <c r="G180" i="17"/>
  <c r="F180" i="17" s="1"/>
  <c r="F180" i="2"/>
  <c r="D65" i="1"/>
  <c r="G65" i="2"/>
  <c r="D237" i="1"/>
  <c r="G237" i="2"/>
  <c r="D180" i="1"/>
  <c r="D10" i="1"/>
  <c r="O175" i="2"/>
  <c r="N175" i="2"/>
  <c r="M175" i="2"/>
  <c r="G65" i="17" l="1"/>
  <c r="F65" i="17" s="1"/>
  <c r="F65" i="2"/>
  <c r="G237" i="17"/>
  <c r="F237" i="17" s="1"/>
  <c r="F237" i="2"/>
  <c r="J175" i="2"/>
  <c r="E207" i="2"/>
  <c r="G207" i="2" s="1"/>
  <c r="G207" i="17" s="1"/>
  <c r="L175" i="2"/>
  <c r="K175" i="2"/>
  <c r="E35" i="2"/>
  <c r="G35" i="2" l="1"/>
  <c r="G35" i="17" s="1"/>
  <c r="P10" i="18" l="1"/>
  <c r="K12" i="18" l="1"/>
  <c r="G12" i="18"/>
  <c r="N12" i="18"/>
  <c r="J12" i="18"/>
  <c r="F12" i="18"/>
  <c r="P11" i="18"/>
  <c r="M12" i="18"/>
  <c r="I12" i="18"/>
  <c r="E12" i="18"/>
  <c r="L12" i="18"/>
  <c r="H12" i="18"/>
  <c r="D12" i="18"/>
  <c r="C12" i="18"/>
  <c r="P12" i="18" l="1"/>
  <c r="K6" i="18" l="1"/>
  <c r="G6" i="18"/>
  <c r="M6" i="18"/>
  <c r="I6" i="18"/>
  <c r="E6" i="18"/>
  <c r="P5" i="18"/>
  <c r="L6" i="18"/>
  <c r="H6" i="18"/>
  <c r="D6" i="18"/>
  <c r="P4" i="18"/>
  <c r="N6" i="18"/>
  <c r="J6" i="18"/>
  <c r="F6" i="18"/>
  <c r="C6" i="18"/>
  <c r="P6" i="18" l="1"/>
  <c r="C13" i="18" l="1"/>
  <c r="M43" i="19" l="1"/>
  <c r="M44" i="19"/>
  <c r="M45" i="19"/>
  <c r="M46" i="19"/>
  <c r="M47" i="19"/>
  <c r="M48" i="19"/>
  <c r="M49" i="19"/>
  <c r="M50" i="19"/>
  <c r="M51" i="19"/>
  <c r="M52" i="19"/>
  <c r="M53" i="19"/>
  <c r="B43" i="19"/>
  <c r="B44" i="19"/>
  <c r="B45" i="19"/>
  <c r="B46" i="19"/>
  <c r="B47" i="19"/>
  <c r="B48" i="19"/>
  <c r="B49" i="19"/>
  <c r="B50" i="19"/>
  <c r="B51" i="19"/>
  <c r="B52" i="19"/>
  <c r="B53" i="19"/>
  <c r="B42" i="19"/>
  <c r="M42" i="19"/>
  <c r="I175" i="2" l="1"/>
  <c r="H175" i="2"/>
  <c r="G175" i="2"/>
  <c r="R175" i="17" l="1"/>
  <c r="Q175" i="17"/>
  <c r="P175" i="17"/>
  <c r="O175" i="17"/>
  <c r="N175" i="17"/>
  <c r="M175" i="17"/>
  <c r="L175" i="17"/>
  <c r="K175" i="17"/>
  <c r="J175" i="17"/>
  <c r="I175" i="17"/>
  <c r="H175" i="17"/>
  <c r="G175" i="17"/>
  <c r="E323" i="2" l="1"/>
  <c r="E322" i="2"/>
  <c r="E321" i="2"/>
  <c r="E319" i="2"/>
  <c r="E318" i="2"/>
  <c r="E317" i="2"/>
  <c r="E311" i="2"/>
  <c r="E310" i="2"/>
  <c r="E308" i="2"/>
  <c r="E307" i="2"/>
  <c r="E306" i="2"/>
  <c r="E305" i="2"/>
  <c r="E304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6" i="2"/>
  <c r="E235" i="2"/>
  <c r="E234" i="2"/>
  <c r="E233" i="2"/>
  <c r="E232" i="2"/>
  <c r="E231" i="2"/>
  <c r="E230" i="2"/>
  <c r="E229" i="2"/>
  <c r="E216" i="2"/>
  <c r="E214" i="2"/>
  <c r="E209" i="2"/>
  <c r="E205" i="2"/>
  <c r="E204" i="2"/>
  <c r="E203" i="2"/>
  <c r="E198" i="2"/>
  <c r="E181" i="2"/>
  <c r="E179" i="2"/>
  <c r="E84" i="2"/>
  <c r="E83" i="2"/>
  <c r="E82" i="2"/>
  <c r="E156" i="2"/>
  <c r="E155" i="2"/>
  <c r="E154" i="2"/>
  <c r="E152" i="2"/>
  <c r="E151" i="2"/>
  <c r="E150" i="2"/>
  <c r="E144" i="2"/>
  <c r="E143" i="2"/>
  <c r="E141" i="2"/>
  <c r="E140" i="2"/>
  <c r="E139" i="2"/>
  <c r="E138" i="2"/>
  <c r="E137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4" i="2"/>
  <c r="E63" i="2"/>
  <c r="E62" i="2"/>
  <c r="E61" i="2"/>
  <c r="E60" i="2"/>
  <c r="E59" i="2"/>
  <c r="E58" i="2"/>
  <c r="E57" i="2"/>
  <c r="G216" i="2" l="1"/>
  <c r="G216" i="17" s="1"/>
  <c r="G214" i="2"/>
  <c r="G214" i="17" s="1"/>
  <c r="E44" i="2"/>
  <c r="E42" i="2"/>
  <c r="E37" i="2"/>
  <c r="E33" i="2"/>
  <c r="E32" i="2"/>
  <c r="E31" i="2"/>
  <c r="E26" i="2"/>
  <c r="E11" i="2"/>
  <c r="E9" i="2"/>
  <c r="Q58" i="19" l="1"/>
  <c r="S37" i="19" l="1"/>
  <c r="W37" i="19"/>
  <c r="V54" i="19"/>
  <c r="Y25" i="19"/>
  <c r="Y29" i="19"/>
  <c r="R54" i="19"/>
  <c r="P54" i="19"/>
  <c r="T54" i="19"/>
  <c r="Y46" i="19"/>
  <c r="Y50" i="19"/>
  <c r="Q37" i="19"/>
  <c r="U37" i="19"/>
  <c r="P37" i="19"/>
  <c r="T37" i="19"/>
  <c r="Y30" i="19"/>
  <c r="Y34" i="19"/>
  <c r="Q54" i="19"/>
  <c r="U54" i="19"/>
  <c r="Y45" i="19"/>
  <c r="Y49" i="19"/>
  <c r="Y53" i="19"/>
  <c r="R37" i="19"/>
  <c r="V37" i="19"/>
  <c r="Y27" i="19"/>
  <c r="Y31" i="19"/>
  <c r="Y33" i="19"/>
  <c r="Y35" i="19"/>
  <c r="Y44" i="19"/>
  <c r="Y48" i="19"/>
  <c r="Y52" i="19"/>
  <c r="Y28" i="19"/>
  <c r="Y32" i="19"/>
  <c r="Y36" i="19"/>
  <c r="S54" i="19"/>
  <c r="W54" i="19"/>
  <c r="Y43" i="19"/>
  <c r="Y47" i="19"/>
  <c r="Y51" i="19"/>
  <c r="Y26" i="19"/>
  <c r="Y42" i="19"/>
  <c r="Y54" i="19" l="1"/>
  <c r="Y37" i="19"/>
  <c r="U16" i="19" s="1"/>
  <c r="S16" i="19" l="1"/>
  <c r="S17" i="19" s="1"/>
  <c r="V16" i="19"/>
  <c r="V17" i="19" s="1"/>
  <c r="U17" i="19"/>
  <c r="T16" i="19"/>
  <c r="T17" i="19" s="1"/>
  <c r="P16" i="19"/>
  <c r="R16" i="19"/>
  <c r="Q16" i="19"/>
  <c r="Q17" i="19" s="1"/>
  <c r="R17" i="19" l="1"/>
  <c r="B5" i="19" s="1"/>
  <c r="B4" i="19"/>
  <c r="P17" i="19"/>
  <c r="W16" i="19"/>
  <c r="E43" i="2" l="1"/>
  <c r="E215" i="2"/>
  <c r="W17" i="19"/>
  <c r="E298" i="2"/>
  <c r="E349" i="2"/>
  <c r="E345" i="2"/>
  <c r="E341" i="2"/>
  <c r="E337" i="2"/>
  <c r="E294" i="2"/>
  <c r="E286" i="2"/>
  <c r="E224" i="2"/>
  <c r="E200" i="2"/>
  <c r="E186" i="2"/>
  <c r="E121" i="2"/>
  <c r="E113" i="2"/>
  <c r="E218" i="2"/>
  <c r="E352" i="2"/>
  <c r="E348" i="2"/>
  <c r="E344" i="2"/>
  <c r="E340" i="2"/>
  <c r="E336" i="2"/>
  <c r="E293" i="2"/>
  <c r="E285" i="2"/>
  <c r="E223" i="2"/>
  <c r="E219" i="2"/>
  <c r="E212" i="2"/>
  <c r="E208" i="2"/>
  <c r="E199" i="2"/>
  <c r="E120" i="2"/>
  <c r="E351" i="2"/>
  <c r="E347" i="2"/>
  <c r="E343" i="2"/>
  <c r="E339" i="2"/>
  <c r="E335" i="2"/>
  <c r="E292" i="2"/>
  <c r="E222" i="2"/>
  <c r="E211" i="2"/>
  <c r="E202" i="2"/>
  <c r="E130" i="2"/>
  <c r="E115" i="2"/>
  <c r="E350" i="2"/>
  <c r="E346" i="2"/>
  <c r="E342" i="2"/>
  <c r="E338" i="2"/>
  <c r="E287" i="2"/>
  <c r="E213" i="2"/>
  <c r="E210" i="2"/>
  <c r="E201" i="2"/>
  <c r="E187" i="2"/>
  <c r="E122" i="2"/>
  <c r="E114" i="2"/>
  <c r="E47" i="2"/>
  <c r="E50" i="2"/>
  <c r="E39" i="2"/>
  <c r="E30" i="2"/>
  <c r="E46" i="2"/>
  <c r="E41" i="2"/>
  <c r="E38" i="2"/>
  <c r="E29" i="2"/>
  <c r="E17" i="2"/>
  <c r="E52" i="2"/>
  <c r="E28" i="2"/>
  <c r="E16" i="2"/>
  <c r="E51" i="2"/>
  <c r="E40" i="2"/>
  <c r="E36" i="2"/>
  <c r="E27" i="2"/>
  <c r="E329" i="2"/>
  <c r="E277" i="2"/>
  <c r="E220" i="2"/>
  <c r="E217" i="2"/>
  <c r="E328" i="2"/>
  <c r="E131" i="2"/>
  <c r="E206" i="2"/>
  <c r="E161" i="2"/>
  <c r="E106" i="2"/>
  <c r="E334" i="2"/>
  <c r="E278" i="2"/>
  <c r="E221" i="2"/>
  <c r="E105" i="2"/>
  <c r="E34" i="2"/>
  <c r="E49" i="2"/>
  <c r="E48" i="2"/>
  <c r="E45" i="2"/>
  <c r="I36" i="19"/>
  <c r="I35" i="19"/>
  <c r="I33" i="19"/>
  <c r="I32" i="19"/>
  <c r="I31" i="19"/>
  <c r="I30" i="19"/>
  <c r="I29" i="19"/>
  <c r="I26" i="19"/>
  <c r="F58" i="19"/>
  <c r="F37" i="19"/>
  <c r="G37" i="19"/>
  <c r="G218" i="2" l="1"/>
  <c r="G218" i="17" s="1"/>
  <c r="G217" i="2"/>
  <c r="G217" i="17" s="1"/>
  <c r="G220" i="2"/>
  <c r="G213" i="2"/>
  <c r="G215" i="2"/>
  <c r="G215" i="17" s="1"/>
  <c r="G219" i="2"/>
  <c r="G43" i="2"/>
  <c r="I34" i="19"/>
  <c r="E37" i="19"/>
  <c r="I51" i="19"/>
  <c r="I47" i="19"/>
  <c r="G54" i="19"/>
  <c r="I44" i="19"/>
  <c r="I43" i="19"/>
  <c r="I53" i="19"/>
  <c r="I45" i="19"/>
  <c r="I48" i="19"/>
  <c r="I50" i="19"/>
  <c r="E54" i="19"/>
  <c r="F54" i="19"/>
  <c r="I46" i="19"/>
  <c r="I49" i="19"/>
  <c r="I52" i="19"/>
  <c r="I27" i="19"/>
  <c r="I42" i="19"/>
  <c r="I28" i="19"/>
  <c r="I25" i="19"/>
  <c r="G43" i="17" l="1"/>
  <c r="I54" i="19"/>
  <c r="I37" i="19"/>
  <c r="E16" i="19" s="1"/>
  <c r="G16" i="19" l="1"/>
  <c r="F16" i="19"/>
  <c r="F17" i="19" s="1"/>
  <c r="E17" i="19"/>
  <c r="G17" i="19" l="1"/>
  <c r="B7" i="19" s="1"/>
  <c r="B6" i="19"/>
  <c r="I16" i="19"/>
  <c r="G200" i="2"/>
  <c r="G200" i="17" s="1"/>
  <c r="G201" i="2"/>
  <c r="G201" i="17" s="1"/>
  <c r="G27" i="2"/>
  <c r="G28" i="2"/>
  <c r="G28" i="17" s="1"/>
  <c r="G294" i="2"/>
  <c r="G294" i="17" s="1"/>
  <c r="G293" i="2"/>
  <c r="G293" i="17" s="1"/>
  <c r="G251" i="2"/>
  <c r="G251" i="17" s="1"/>
  <c r="G250" i="2"/>
  <c r="G250" i="17" s="1"/>
  <c r="G249" i="2"/>
  <c r="G249" i="17" s="1"/>
  <c r="G224" i="2"/>
  <c r="G224" i="17" s="1"/>
  <c r="G223" i="2"/>
  <c r="G223" i="17" s="1"/>
  <c r="G222" i="2"/>
  <c r="G222" i="17" s="1"/>
  <c r="G221" i="2"/>
  <c r="G221" i="17" s="1"/>
  <c r="G220" i="17"/>
  <c r="G219" i="17"/>
  <c r="G213" i="17"/>
  <c r="G212" i="2"/>
  <c r="G212" i="17" s="1"/>
  <c r="G211" i="2"/>
  <c r="G211" i="17" s="1"/>
  <c r="G210" i="2"/>
  <c r="G210" i="17" s="1"/>
  <c r="G209" i="2"/>
  <c r="G209" i="17" s="1"/>
  <c r="G208" i="2"/>
  <c r="G208" i="17" s="1"/>
  <c r="G206" i="2"/>
  <c r="G206" i="17" s="1"/>
  <c r="G205" i="2"/>
  <c r="G205" i="17" s="1"/>
  <c r="G204" i="2"/>
  <c r="G204" i="17" s="1"/>
  <c r="G203" i="2"/>
  <c r="G203" i="17" s="1"/>
  <c r="G202" i="2"/>
  <c r="G202" i="17" s="1"/>
  <c r="G199" i="2"/>
  <c r="G199" i="17" s="1"/>
  <c r="G122" i="2"/>
  <c r="G122" i="17" s="1"/>
  <c r="G121" i="2"/>
  <c r="G121" i="17" s="1"/>
  <c r="G84" i="2"/>
  <c r="G84" i="17" s="1"/>
  <c r="G83" i="2"/>
  <c r="G83" i="17" s="1"/>
  <c r="G82" i="2"/>
  <c r="G82" i="17" s="1"/>
  <c r="G32" i="2"/>
  <c r="G32" i="17" s="1"/>
  <c r="G31" i="2"/>
  <c r="G31" i="17" s="1"/>
  <c r="G30" i="2"/>
  <c r="G30" i="17" s="1"/>
  <c r="G29" i="2"/>
  <c r="G29" i="17" s="1"/>
  <c r="I17" i="19" l="1"/>
  <c r="E309" i="2"/>
  <c r="E320" i="2"/>
  <c r="E316" i="2"/>
  <c r="E142" i="2"/>
  <c r="E303" i="2"/>
  <c r="E153" i="2"/>
  <c r="E149" i="2"/>
  <c r="E136" i="2"/>
  <c r="H303" i="2" l="1"/>
  <c r="L303" i="2"/>
  <c r="P303" i="2"/>
  <c r="M303" i="2"/>
  <c r="Q303" i="2"/>
  <c r="N303" i="2"/>
  <c r="K303" i="2"/>
  <c r="G303" i="2"/>
  <c r="I303" i="2"/>
  <c r="J303" i="2"/>
  <c r="R303" i="2"/>
  <c r="O303" i="2"/>
  <c r="H136" i="2"/>
  <c r="L136" i="2"/>
  <c r="P136" i="2"/>
  <c r="I136" i="2"/>
  <c r="M136" i="2"/>
  <c r="Q136" i="2"/>
  <c r="J136" i="2"/>
  <c r="R136" i="2"/>
  <c r="K136" i="2"/>
  <c r="N136" i="2"/>
  <c r="O136" i="2"/>
  <c r="G136" i="2"/>
  <c r="G338" i="2"/>
  <c r="G338" i="17" s="1"/>
  <c r="G339" i="2"/>
  <c r="G339" i="17" s="1"/>
  <c r="G340" i="2"/>
  <c r="G340" i="17" s="1"/>
  <c r="G341" i="2"/>
  <c r="G341" i="17" s="1"/>
  <c r="G342" i="2"/>
  <c r="G342" i="17" s="1"/>
  <c r="E354" i="1" l="1"/>
  <c r="G310" i="2" l="1"/>
  <c r="G310" i="17" s="1"/>
  <c r="G40" i="2"/>
  <c r="G40" i="17" s="1"/>
  <c r="G33" i="2"/>
  <c r="G33" i="17" s="1"/>
  <c r="G27" i="17"/>
  <c r="G322" i="2" l="1"/>
  <c r="G322" i="17" s="1"/>
  <c r="G323" i="2"/>
  <c r="G323" i="17" s="1"/>
  <c r="G48" i="2" l="1"/>
  <c r="G48" i="17" s="1"/>
  <c r="G262" i="2" l="1"/>
  <c r="G262" i="17" s="1"/>
  <c r="G90" i="2" l="1"/>
  <c r="G90" i="17" s="1"/>
  <c r="G263" i="2"/>
  <c r="G263" i="17" s="1"/>
  <c r="G91" i="2"/>
  <c r="G91" i="17" s="1"/>
  <c r="G264" i="2" l="1"/>
  <c r="G264" i="17" s="1"/>
  <c r="G92" i="2"/>
  <c r="G92" i="17" s="1"/>
  <c r="F3" i="1" l="1"/>
  <c r="F352" i="1" l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29" i="1"/>
  <c r="F328" i="1"/>
  <c r="F323" i="1"/>
  <c r="F322" i="1"/>
  <c r="F321" i="1"/>
  <c r="F320" i="1"/>
  <c r="F319" i="1"/>
  <c r="F318" i="1"/>
  <c r="F317" i="1"/>
  <c r="F316" i="1"/>
  <c r="F311" i="1"/>
  <c r="F310" i="1"/>
  <c r="F309" i="1"/>
  <c r="F308" i="1"/>
  <c r="F307" i="1"/>
  <c r="F306" i="1"/>
  <c r="F305" i="1"/>
  <c r="F304" i="1"/>
  <c r="F303" i="1"/>
  <c r="F298" i="1"/>
  <c r="F294" i="1"/>
  <c r="H294" i="2" s="1"/>
  <c r="H294" i="17" s="1"/>
  <c r="F293" i="1"/>
  <c r="F292" i="1"/>
  <c r="F287" i="1"/>
  <c r="F286" i="1"/>
  <c r="F285" i="1"/>
  <c r="F278" i="1"/>
  <c r="F277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6" i="1"/>
  <c r="F235" i="1"/>
  <c r="F234" i="1"/>
  <c r="F233" i="1"/>
  <c r="F232" i="1"/>
  <c r="F231" i="1"/>
  <c r="F230" i="1"/>
  <c r="F229" i="1"/>
  <c r="F224" i="1"/>
  <c r="F223" i="1"/>
  <c r="H223" i="2" s="1"/>
  <c r="H223" i="17" s="1"/>
  <c r="F222" i="1"/>
  <c r="F221" i="1"/>
  <c r="F220" i="1"/>
  <c r="F219" i="1"/>
  <c r="H219" i="2" s="1"/>
  <c r="H219" i="17" s="1"/>
  <c r="F217" i="1"/>
  <c r="F215" i="1"/>
  <c r="F211" i="1"/>
  <c r="F214" i="1"/>
  <c r="F210" i="1"/>
  <c r="F218" i="1"/>
  <c r="F216" i="1"/>
  <c r="F213" i="1"/>
  <c r="H213" i="2" s="1"/>
  <c r="H213" i="17" s="1"/>
  <c r="F209" i="1"/>
  <c r="F208" i="1"/>
  <c r="F207" i="1"/>
  <c r="F206" i="1"/>
  <c r="H206" i="2" s="1"/>
  <c r="H206" i="17" s="1"/>
  <c r="F205" i="1"/>
  <c r="F204" i="1"/>
  <c r="F203" i="1"/>
  <c r="F202" i="1"/>
  <c r="H202" i="2" s="1"/>
  <c r="H202" i="17" s="1"/>
  <c r="F201" i="1"/>
  <c r="F200" i="1"/>
  <c r="F199" i="1"/>
  <c r="F198" i="1"/>
  <c r="F187" i="1"/>
  <c r="F186" i="1"/>
  <c r="F181" i="1"/>
  <c r="F179" i="1"/>
  <c r="F175" i="1"/>
  <c r="F161" i="1"/>
  <c r="F156" i="1"/>
  <c r="F155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8" i="1"/>
  <c r="F137" i="1"/>
  <c r="F136" i="1"/>
  <c r="F131" i="1"/>
  <c r="F130" i="1"/>
  <c r="F122" i="1"/>
  <c r="F121" i="1"/>
  <c r="F120" i="1"/>
  <c r="F115" i="1"/>
  <c r="F114" i="1"/>
  <c r="F113" i="1"/>
  <c r="F106" i="1"/>
  <c r="F105" i="1"/>
  <c r="F100" i="1"/>
  <c r="F99" i="1"/>
  <c r="F98" i="1"/>
  <c r="F97" i="1"/>
  <c r="F96" i="1"/>
  <c r="F95" i="1"/>
  <c r="F94" i="1"/>
  <c r="F212" i="1"/>
  <c r="F93" i="1"/>
  <c r="F92" i="1"/>
  <c r="F91" i="1"/>
  <c r="H91" i="2" s="1"/>
  <c r="H91" i="17" s="1"/>
  <c r="F90" i="1"/>
  <c r="H90" i="2" s="1"/>
  <c r="H90" i="17" s="1"/>
  <c r="F89" i="1"/>
  <c r="F88" i="1"/>
  <c r="F87" i="1"/>
  <c r="F86" i="1"/>
  <c r="F85" i="1"/>
  <c r="F84" i="1"/>
  <c r="F83" i="1"/>
  <c r="H83" i="2" s="1"/>
  <c r="H83" i="17" s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2" i="1"/>
  <c r="F51" i="1"/>
  <c r="F50" i="1"/>
  <c r="F49" i="1"/>
  <c r="F48" i="1"/>
  <c r="H48" i="2" s="1"/>
  <c r="H48" i="17" s="1"/>
  <c r="F47" i="1"/>
  <c r="F46" i="1"/>
  <c r="F45" i="1"/>
  <c r="F44" i="1"/>
  <c r="F43" i="1"/>
  <c r="F42" i="1"/>
  <c r="F41" i="1"/>
  <c r="F40" i="1"/>
  <c r="H40" i="2" s="1"/>
  <c r="H40" i="17" s="1"/>
  <c r="F38" i="1"/>
  <c r="F37" i="1"/>
  <c r="F36" i="1"/>
  <c r="F35" i="1"/>
  <c r="F34" i="1"/>
  <c r="F33" i="1"/>
  <c r="F32" i="1"/>
  <c r="F31" i="1"/>
  <c r="F30" i="1"/>
  <c r="F29" i="1"/>
  <c r="H29" i="2" s="1"/>
  <c r="H29" i="17" s="1"/>
  <c r="F28" i="1"/>
  <c r="H28" i="2" s="1"/>
  <c r="H28" i="17" s="1"/>
  <c r="F27" i="1"/>
  <c r="H27" i="2" s="1"/>
  <c r="F26" i="1"/>
  <c r="F17" i="1"/>
  <c r="F16" i="1"/>
  <c r="F11" i="1"/>
  <c r="F9" i="1"/>
  <c r="F39" i="1"/>
  <c r="H249" i="2"/>
  <c r="H249" i="17" s="1"/>
  <c r="H220" i="2"/>
  <c r="H220" i="17" s="1"/>
  <c r="H218" i="2"/>
  <c r="H218" i="17" s="1"/>
  <c r="H217" i="2"/>
  <c r="H217" i="17" s="1"/>
  <c r="H216" i="2"/>
  <c r="H216" i="17" s="1"/>
  <c r="H215" i="2"/>
  <c r="H215" i="17" s="1"/>
  <c r="H214" i="2"/>
  <c r="H214" i="17" s="1"/>
  <c r="H211" i="2"/>
  <c r="H211" i="17" s="1"/>
  <c r="H82" i="2"/>
  <c r="H82" i="17" s="1"/>
  <c r="H43" i="2"/>
  <c r="H323" i="2"/>
  <c r="D13" i="18"/>
  <c r="H251" i="2"/>
  <c r="H251" i="17" s="1"/>
  <c r="H250" i="2"/>
  <c r="H250" i="17" s="1"/>
  <c r="H224" i="2"/>
  <c r="H224" i="17" s="1"/>
  <c r="H210" i="2"/>
  <c r="H210" i="17" s="1"/>
  <c r="H209" i="2"/>
  <c r="H209" i="17" s="1"/>
  <c r="H204" i="2"/>
  <c r="H204" i="17" s="1"/>
  <c r="H201" i="2"/>
  <c r="H201" i="17" s="1"/>
  <c r="H200" i="2"/>
  <c r="H200" i="17" s="1"/>
  <c r="H121" i="2"/>
  <c r="H121" i="17" s="1"/>
  <c r="H92" i="2"/>
  <c r="H92" i="17" s="1"/>
  <c r="H30" i="2"/>
  <c r="H30" i="17" s="1"/>
  <c r="H32" i="2"/>
  <c r="H32" i="17" s="1"/>
  <c r="H293" i="2"/>
  <c r="H293" i="17" s="1"/>
  <c r="H221" i="2"/>
  <c r="H221" i="17" s="1"/>
  <c r="H205" i="2"/>
  <c r="H205" i="17" s="1"/>
  <c r="H199" i="2"/>
  <c r="H199" i="17" s="1"/>
  <c r="H222" i="2"/>
  <c r="H222" i="17" s="1"/>
  <c r="H122" i="2"/>
  <c r="H122" i="17" s="1"/>
  <c r="H84" i="2"/>
  <c r="H84" i="17" s="1"/>
  <c r="H31" i="2"/>
  <c r="H31" i="17" s="1"/>
  <c r="H212" i="2"/>
  <c r="H212" i="17" s="1"/>
  <c r="H208" i="2"/>
  <c r="H208" i="17" s="1"/>
  <c r="H203" i="2"/>
  <c r="H203" i="17" s="1"/>
  <c r="G3" i="1"/>
  <c r="H207" i="2" l="1"/>
  <c r="H35" i="2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29" i="1"/>
  <c r="G328" i="1"/>
  <c r="G323" i="1"/>
  <c r="I323" i="2" s="1"/>
  <c r="I323" i="17" s="1"/>
  <c r="G322" i="1"/>
  <c r="G321" i="1"/>
  <c r="G320" i="1"/>
  <c r="G319" i="1"/>
  <c r="G318" i="1"/>
  <c r="G317" i="1"/>
  <c r="G316" i="1"/>
  <c r="G311" i="1"/>
  <c r="G310" i="1"/>
  <c r="G309" i="1"/>
  <c r="G308" i="1"/>
  <c r="G307" i="1"/>
  <c r="G306" i="1"/>
  <c r="G305" i="1"/>
  <c r="G304" i="1"/>
  <c r="G303" i="1"/>
  <c r="G298" i="1"/>
  <c r="G287" i="1"/>
  <c r="G277" i="1"/>
  <c r="G269" i="1"/>
  <c r="G292" i="1"/>
  <c r="G278" i="1"/>
  <c r="G268" i="1"/>
  <c r="G293" i="1"/>
  <c r="I293" i="2" s="1"/>
  <c r="I293" i="17" s="1"/>
  <c r="G285" i="1"/>
  <c r="G271" i="1"/>
  <c r="G267" i="1"/>
  <c r="G266" i="1"/>
  <c r="G265" i="1"/>
  <c r="G264" i="1"/>
  <c r="I264" i="2" s="1"/>
  <c r="I264" i="17" s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94" i="1"/>
  <c r="G286" i="1"/>
  <c r="G272" i="1"/>
  <c r="G270" i="1"/>
  <c r="G250" i="1"/>
  <c r="I250" i="2" s="1"/>
  <c r="I250" i="17" s="1"/>
  <c r="G249" i="1"/>
  <c r="I249" i="2" s="1"/>
  <c r="I249" i="17" s="1"/>
  <c r="G248" i="1"/>
  <c r="G251" i="1"/>
  <c r="G247" i="1"/>
  <c r="G246" i="1"/>
  <c r="G245" i="1"/>
  <c r="G244" i="1"/>
  <c r="G243" i="1"/>
  <c r="G242" i="1"/>
  <c r="G241" i="1"/>
  <c r="G240" i="1"/>
  <c r="G239" i="1"/>
  <c r="G238" i="1"/>
  <c r="G236" i="1"/>
  <c r="G235" i="1"/>
  <c r="G234" i="1"/>
  <c r="G233" i="1"/>
  <c r="G232" i="1"/>
  <c r="G231" i="1"/>
  <c r="G230" i="1"/>
  <c r="G229" i="1"/>
  <c r="G224" i="1"/>
  <c r="G223" i="1"/>
  <c r="G222" i="1"/>
  <c r="I222" i="2" s="1"/>
  <c r="I222" i="17" s="1"/>
  <c r="G221" i="1"/>
  <c r="I221" i="2" s="1"/>
  <c r="I221" i="17" s="1"/>
  <c r="G220" i="1"/>
  <c r="G219" i="1"/>
  <c r="G218" i="1"/>
  <c r="G217" i="1"/>
  <c r="G216" i="1"/>
  <c r="G215" i="1"/>
  <c r="I215" i="2" s="1"/>
  <c r="I215" i="17" s="1"/>
  <c r="G214" i="1"/>
  <c r="G213" i="1"/>
  <c r="G212" i="1"/>
  <c r="G211" i="1"/>
  <c r="G210" i="1"/>
  <c r="I210" i="2" s="1"/>
  <c r="I210" i="17" s="1"/>
  <c r="G209" i="1"/>
  <c r="I209" i="2" s="1"/>
  <c r="I209" i="17" s="1"/>
  <c r="G208" i="1"/>
  <c r="G207" i="1"/>
  <c r="I207" i="2" s="1"/>
  <c r="I207" i="17" s="1"/>
  <c r="G206" i="1"/>
  <c r="G205" i="1"/>
  <c r="G204" i="1"/>
  <c r="G203" i="1"/>
  <c r="G202" i="1"/>
  <c r="G201" i="1"/>
  <c r="G200" i="1"/>
  <c r="G199" i="1"/>
  <c r="G198" i="1"/>
  <c r="G187" i="1"/>
  <c r="G186" i="1"/>
  <c r="G181" i="1"/>
  <c r="G179" i="1"/>
  <c r="G175" i="1"/>
  <c r="G161" i="1"/>
  <c r="G156" i="1"/>
  <c r="G155" i="1"/>
  <c r="G154" i="1"/>
  <c r="G153" i="1"/>
  <c r="G152" i="1"/>
  <c r="G151" i="1"/>
  <c r="G150" i="1"/>
  <c r="G149" i="1"/>
  <c r="G144" i="1"/>
  <c r="G143" i="1"/>
  <c r="G142" i="1"/>
  <c r="G141" i="1"/>
  <c r="G140" i="1"/>
  <c r="G139" i="1"/>
  <c r="G138" i="1"/>
  <c r="G137" i="1"/>
  <c r="G136" i="1"/>
  <c r="G131" i="1"/>
  <c r="G130" i="1"/>
  <c r="G122" i="1"/>
  <c r="G121" i="1"/>
  <c r="G120" i="1"/>
  <c r="G115" i="1"/>
  <c r="G114" i="1"/>
  <c r="G113" i="1"/>
  <c r="G106" i="1"/>
  <c r="G105" i="1"/>
  <c r="G100" i="1"/>
  <c r="G99" i="1"/>
  <c r="G98" i="1"/>
  <c r="G97" i="1"/>
  <c r="G96" i="1"/>
  <c r="G95" i="1"/>
  <c r="G93" i="1"/>
  <c r="G92" i="1"/>
  <c r="G91" i="1"/>
  <c r="G90" i="1"/>
  <c r="I90" i="2" s="1"/>
  <c r="I90" i="17" s="1"/>
  <c r="G89" i="1"/>
  <c r="G88" i="1"/>
  <c r="G87" i="1"/>
  <c r="G86" i="1"/>
  <c r="G85" i="1"/>
  <c r="G84" i="1"/>
  <c r="I84" i="2" s="1"/>
  <c r="I84" i="17" s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2" i="1"/>
  <c r="G51" i="1"/>
  <c r="G50" i="1"/>
  <c r="G49" i="1"/>
  <c r="G48" i="1"/>
  <c r="G47" i="1"/>
  <c r="G46" i="1"/>
  <c r="G45" i="1"/>
  <c r="G44" i="1"/>
  <c r="G43" i="1"/>
  <c r="I43" i="2" s="1"/>
  <c r="I43" i="17" s="1"/>
  <c r="G42" i="1"/>
  <c r="G41" i="1"/>
  <c r="G94" i="1"/>
  <c r="G38" i="1"/>
  <c r="G37" i="1"/>
  <c r="G36" i="1"/>
  <c r="G35" i="1"/>
  <c r="I35" i="2" s="1"/>
  <c r="I35" i="17" s="1"/>
  <c r="G34" i="1"/>
  <c r="G33" i="1"/>
  <c r="G32" i="1"/>
  <c r="I32" i="2" s="1"/>
  <c r="I32" i="17" s="1"/>
  <c r="G31" i="1"/>
  <c r="I31" i="2" s="1"/>
  <c r="I31" i="17" s="1"/>
  <c r="G30" i="1"/>
  <c r="I30" i="2" s="1"/>
  <c r="I30" i="17" s="1"/>
  <c r="G29" i="1"/>
  <c r="G28" i="1"/>
  <c r="I28" i="2" s="1"/>
  <c r="I28" i="17" s="1"/>
  <c r="G27" i="1"/>
  <c r="I27" i="2" s="1"/>
  <c r="I27" i="17" s="1"/>
  <c r="G26" i="1"/>
  <c r="G17" i="1"/>
  <c r="G16" i="1"/>
  <c r="G11" i="1"/>
  <c r="G9" i="1"/>
  <c r="G40" i="1"/>
  <c r="I40" i="2" s="1"/>
  <c r="I40" i="17" s="1"/>
  <c r="G39" i="1"/>
  <c r="I294" i="2"/>
  <c r="I294" i="17" s="1"/>
  <c r="I263" i="2"/>
  <c r="I263" i="17" s="1"/>
  <c r="I251" i="2"/>
  <c r="I251" i="17" s="1"/>
  <c r="I220" i="2"/>
  <c r="I219" i="2"/>
  <c r="I219" i="17" s="1"/>
  <c r="I218" i="2"/>
  <c r="I218" i="17" s="1"/>
  <c r="I217" i="2"/>
  <c r="I217" i="17" s="1"/>
  <c r="I216" i="2"/>
  <c r="I216" i="17" s="1"/>
  <c r="I214" i="2"/>
  <c r="I214" i="17" s="1"/>
  <c r="I213" i="2"/>
  <c r="I213" i="17" s="1"/>
  <c r="I211" i="2"/>
  <c r="I211" i="17" s="1"/>
  <c r="I206" i="2"/>
  <c r="I206" i="17" s="1"/>
  <c r="I29" i="2"/>
  <c r="I29" i="17" s="1"/>
  <c r="H43" i="17"/>
  <c r="I342" i="2"/>
  <c r="I342" i="17" s="1"/>
  <c r="I340" i="2"/>
  <c r="I340" i="17" s="1"/>
  <c r="I338" i="2"/>
  <c r="I338" i="17" s="1"/>
  <c r="I310" i="2"/>
  <c r="I310" i="17" s="1"/>
  <c r="E13" i="18"/>
  <c r="I224" i="2"/>
  <c r="I224" i="17" s="1"/>
  <c r="I223" i="2"/>
  <c r="I223" i="17" s="1"/>
  <c r="I202" i="2"/>
  <c r="I202" i="17" s="1"/>
  <c r="I200" i="2"/>
  <c r="I200" i="17" s="1"/>
  <c r="I122" i="2"/>
  <c r="I122" i="17" s="1"/>
  <c r="I121" i="2"/>
  <c r="I121" i="17" s="1"/>
  <c r="I91" i="2"/>
  <c r="I91" i="17" s="1"/>
  <c r="I83" i="2"/>
  <c r="I83" i="17" s="1"/>
  <c r="I48" i="2"/>
  <c r="I48" i="17" s="1"/>
  <c r="I262" i="2"/>
  <c r="I262" i="17" s="1"/>
  <c r="I201" i="2"/>
  <c r="I201" i="17" s="1"/>
  <c r="H3" i="1"/>
  <c r="H33" i="2"/>
  <c r="H33" i="17" s="1"/>
  <c r="F354" i="1"/>
  <c r="H339" i="2"/>
  <c r="H339" i="17" s="1"/>
  <c r="I341" i="2"/>
  <c r="I341" i="17" s="1"/>
  <c r="I339" i="2"/>
  <c r="I339" i="17" s="1"/>
  <c r="I212" i="2"/>
  <c r="I212" i="17" s="1"/>
  <c r="I204" i="2"/>
  <c r="I204" i="17" s="1"/>
  <c r="I203" i="2"/>
  <c r="I203" i="17" s="1"/>
  <c r="I199" i="2"/>
  <c r="I199" i="17" s="1"/>
  <c r="I208" i="2"/>
  <c r="I208" i="17" s="1"/>
  <c r="I82" i="2"/>
  <c r="I82" i="17" s="1"/>
  <c r="I92" i="2"/>
  <c r="I92" i="17" s="1"/>
  <c r="H340" i="2"/>
  <c r="H340" i="17" s="1"/>
  <c r="H341" i="2"/>
  <c r="H341" i="17" s="1"/>
  <c r="H338" i="2"/>
  <c r="H338" i="17" s="1"/>
  <c r="H342" i="2"/>
  <c r="H342" i="17" s="1"/>
  <c r="H323" i="17"/>
  <c r="H27" i="17"/>
  <c r="H322" i="2"/>
  <c r="I322" i="2"/>
  <c r="I322" i="17" s="1"/>
  <c r="H310" i="2"/>
  <c r="H262" i="2"/>
  <c r="H262" i="17" s="1"/>
  <c r="H263" i="2"/>
  <c r="H263" i="17" s="1"/>
  <c r="H264" i="2"/>
  <c r="H264" i="17" s="1"/>
  <c r="I33" i="2" l="1"/>
  <c r="I33" i="17" s="1"/>
  <c r="H35" i="17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29" i="1"/>
  <c r="H328" i="1"/>
  <c r="H323" i="1"/>
  <c r="J323" i="2" s="1"/>
  <c r="J323" i="17" s="1"/>
  <c r="H322" i="1"/>
  <c r="H321" i="1"/>
  <c r="H320" i="1"/>
  <c r="H319" i="1"/>
  <c r="H318" i="1"/>
  <c r="H292" i="1"/>
  <c r="H278" i="1"/>
  <c r="H268" i="1"/>
  <c r="H293" i="1"/>
  <c r="H285" i="1"/>
  <c r="H271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316" i="1"/>
  <c r="H311" i="1"/>
  <c r="H310" i="1"/>
  <c r="H309" i="1"/>
  <c r="H308" i="1"/>
  <c r="H307" i="1"/>
  <c r="H306" i="1"/>
  <c r="H305" i="1"/>
  <c r="H304" i="1"/>
  <c r="H303" i="1"/>
  <c r="H298" i="1"/>
  <c r="H294" i="1"/>
  <c r="H286" i="1"/>
  <c r="H272" i="1"/>
  <c r="H270" i="1"/>
  <c r="H317" i="1"/>
  <c r="H287" i="1"/>
  <c r="H277" i="1"/>
  <c r="H269" i="1"/>
  <c r="H249" i="1"/>
  <c r="H248" i="1"/>
  <c r="H255" i="1"/>
  <c r="H254" i="1"/>
  <c r="H253" i="1"/>
  <c r="H252" i="1"/>
  <c r="H251" i="1"/>
  <c r="H247" i="1"/>
  <c r="H246" i="1"/>
  <c r="H245" i="1"/>
  <c r="H244" i="1"/>
  <c r="H243" i="1"/>
  <c r="H242" i="1"/>
  <c r="H241" i="1"/>
  <c r="H240" i="1"/>
  <c r="H239" i="1"/>
  <c r="H238" i="1"/>
  <c r="H236" i="1"/>
  <c r="H235" i="1"/>
  <c r="H234" i="1"/>
  <c r="H233" i="1"/>
  <c r="H232" i="1"/>
  <c r="H231" i="1"/>
  <c r="H230" i="1"/>
  <c r="H229" i="1"/>
  <c r="H224" i="1"/>
  <c r="H223" i="1"/>
  <c r="H222" i="1"/>
  <c r="H221" i="1"/>
  <c r="H220" i="1"/>
  <c r="J220" i="2" s="1"/>
  <c r="J220" i="17" s="1"/>
  <c r="H219" i="1"/>
  <c r="H218" i="1"/>
  <c r="H217" i="1"/>
  <c r="H216" i="1"/>
  <c r="H215" i="1"/>
  <c r="H250" i="1"/>
  <c r="H214" i="1"/>
  <c r="H210" i="1"/>
  <c r="H208" i="1"/>
  <c r="H207" i="1"/>
  <c r="J207" i="2" s="1"/>
  <c r="J207" i="17" s="1"/>
  <c r="H206" i="1"/>
  <c r="H205" i="1"/>
  <c r="H204" i="1"/>
  <c r="H203" i="1"/>
  <c r="H202" i="1"/>
  <c r="H201" i="1"/>
  <c r="H200" i="1"/>
  <c r="H199" i="1"/>
  <c r="H198" i="1"/>
  <c r="H187" i="1"/>
  <c r="H186" i="1"/>
  <c r="H181" i="1"/>
  <c r="H179" i="1"/>
  <c r="H175" i="1"/>
  <c r="H161" i="1"/>
  <c r="H156" i="1"/>
  <c r="H155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8" i="1"/>
  <c r="H137" i="1"/>
  <c r="H136" i="1"/>
  <c r="H131" i="1"/>
  <c r="H213" i="1"/>
  <c r="H209" i="1"/>
  <c r="H212" i="1"/>
  <c r="H211" i="1"/>
  <c r="H96" i="1"/>
  <c r="H113" i="1"/>
  <c r="H105" i="1"/>
  <c r="H99" i="1"/>
  <c r="H97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2" i="1"/>
  <c r="H51" i="1"/>
  <c r="H50" i="1"/>
  <c r="H49" i="1"/>
  <c r="H48" i="1"/>
  <c r="J48" i="2" s="1"/>
  <c r="J48" i="17" s="1"/>
  <c r="H47" i="1"/>
  <c r="H46" i="1"/>
  <c r="H45" i="1"/>
  <c r="H44" i="1"/>
  <c r="H43" i="1"/>
  <c r="J43" i="2" s="1"/>
  <c r="J43" i="17" s="1"/>
  <c r="H42" i="1"/>
  <c r="H41" i="1"/>
  <c r="H94" i="1"/>
  <c r="H130" i="1"/>
  <c r="H122" i="1"/>
  <c r="J122" i="2" s="1"/>
  <c r="J122" i="17" s="1"/>
  <c r="H121" i="1"/>
  <c r="J121" i="2" s="1"/>
  <c r="J121" i="17" s="1"/>
  <c r="H120" i="1"/>
  <c r="H115" i="1"/>
  <c r="H114" i="1"/>
  <c r="H106" i="1"/>
  <c r="H100" i="1"/>
  <c r="H98" i="1"/>
  <c r="H40" i="1"/>
  <c r="J40" i="2" s="1"/>
  <c r="J40" i="17" s="1"/>
  <c r="H39" i="1"/>
  <c r="H38" i="1"/>
  <c r="H37" i="1"/>
  <c r="H36" i="1"/>
  <c r="H35" i="1"/>
  <c r="J35" i="2" s="1"/>
  <c r="J35" i="17" s="1"/>
  <c r="H34" i="1"/>
  <c r="H33" i="1"/>
  <c r="H32" i="1"/>
  <c r="J32" i="2" s="1"/>
  <c r="J32" i="17" s="1"/>
  <c r="H31" i="1"/>
  <c r="J31" i="2" s="1"/>
  <c r="J31" i="17" s="1"/>
  <c r="H30" i="1"/>
  <c r="J30" i="2" s="1"/>
  <c r="J30" i="17" s="1"/>
  <c r="H29" i="1"/>
  <c r="J29" i="2" s="1"/>
  <c r="J29" i="17" s="1"/>
  <c r="H28" i="1"/>
  <c r="H27" i="1"/>
  <c r="H26" i="1"/>
  <c r="H17" i="1"/>
  <c r="H16" i="1"/>
  <c r="H11" i="1"/>
  <c r="H9" i="1"/>
  <c r="H207" i="17"/>
  <c r="J294" i="2"/>
  <c r="J294" i="17" s="1"/>
  <c r="J264" i="2"/>
  <c r="J264" i="17" s="1"/>
  <c r="J251" i="2"/>
  <c r="J251" i="17" s="1"/>
  <c r="J219" i="2"/>
  <c r="J219" i="17" s="1"/>
  <c r="J218" i="2"/>
  <c r="J218" i="17" s="1"/>
  <c r="J217" i="2"/>
  <c r="J217" i="17" s="1"/>
  <c r="J216" i="2"/>
  <c r="J216" i="17" s="1"/>
  <c r="J215" i="2"/>
  <c r="J215" i="17" s="1"/>
  <c r="J214" i="2"/>
  <c r="J214" i="17" s="1"/>
  <c r="J213" i="2"/>
  <c r="J213" i="17" s="1"/>
  <c r="J202" i="2"/>
  <c r="J202" i="17" s="1"/>
  <c r="J82" i="2"/>
  <c r="J82" i="17" s="1"/>
  <c r="J28" i="2"/>
  <c r="J28" i="17" s="1"/>
  <c r="J322" i="2"/>
  <c r="J322" i="17" s="1"/>
  <c r="F13" i="18"/>
  <c r="J293" i="2"/>
  <c r="J293" i="17" s="1"/>
  <c r="J262" i="2"/>
  <c r="J262" i="17" s="1"/>
  <c r="J250" i="2"/>
  <c r="J250" i="17" s="1"/>
  <c r="J222" i="2"/>
  <c r="J222" i="17" s="1"/>
  <c r="J211" i="2"/>
  <c r="J211" i="17" s="1"/>
  <c r="J209" i="2"/>
  <c r="J209" i="17" s="1"/>
  <c r="J206" i="2"/>
  <c r="J206" i="17" s="1"/>
  <c r="J204" i="2"/>
  <c r="J204" i="17" s="1"/>
  <c r="J200" i="2"/>
  <c r="J200" i="17" s="1"/>
  <c r="J92" i="2"/>
  <c r="J92" i="17" s="1"/>
  <c r="J90" i="2"/>
  <c r="J90" i="17" s="1"/>
  <c r="J84" i="2"/>
  <c r="J84" i="17" s="1"/>
  <c r="J83" i="2"/>
  <c r="J83" i="17" s="1"/>
  <c r="J27" i="2"/>
  <c r="I205" i="2"/>
  <c r="I205" i="17" s="1"/>
  <c r="I220" i="17"/>
  <c r="J201" i="2"/>
  <c r="J201" i="17" s="1"/>
  <c r="G13" i="1"/>
  <c r="G54" i="1"/>
  <c r="I3" i="1"/>
  <c r="J221" i="2"/>
  <c r="J221" i="17" s="1"/>
  <c r="J210" i="2"/>
  <c r="J210" i="17" s="1"/>
  <c r="J339" i="2"/>
  <c r="J339" i="17" s="1"/>
  <c r="J223" i="2"/>
  <c r="J223" i="17" s="1"/>
  <c r="J208" i="2"/>
  <c r="J208" i="17" s="1"/>
  <c r="J203" i="2"/>
  <c r="J203" i="17" s="1"/>
  <c r="J310" i="2"/>
  <c r="J310" i="17" s="1"/>
  <c r="J249" i="2"/>
  <c r="J249" i="17" s="1"/>
  <c r="J224" i="2"/>
  <c r="J224" i="17" s="1"/>
  <c r="G354" i="1"/>
  <c r="H322" i="17"/>
  <c r="H310" i="17"/>
  <c r="J263" i="2"/>
  <c r="J263" i="17" s="1"/>
  <c r="J91" i="2"/>
  <c r="J91" i="17" s="1"/>
  <c r="I352" i="1" l="1"/>
  <c r="I351" i="1"/>
  <c r="I350" i="1"/>
  <c r="I349" i="1"/>
  <c r="I348" i="1"/>
  <c r="I347" i="1"/>
  <c r="I343" i="1"/>
  <c r="I339" i="1"/>
  <c r="I335" i="1"/>
  <c r="I323" i="1"/>
  <c r="I319" i="1"/>
  <c r="I344" i="1"/>
  <c r="I340" i="1"/>
  <c r="I336" i="1"/>
  <c r="I328" i="1"/>
  <c r="I320" i="1"/>
  <c r="I345" i="1"/>
  <c r="I341" i="1"/>
  <c r="I337" i="1"/>
  <c r="I329" i="1"/>
  <c r="I321" i="1"/>
  <c r="I317" i="1"/>
  <c r="I316" i="1"/>
  <c r="I311" i="1"/>
  <c r="I310" i="1"/>
  <c r="I309" i="1"/>
  <c r="I308" i="1"/>
  <c r="I307" i="1"/>
  <c r="I306" i="1"/>
  <c r="I305" i="1"/>
  <c r="I304" i="1"/>
  <c r="I303" i="1"/>
  <c r="I298" i="1"/>
  <c r="I294" i="1"/>
  <c r="I293" i="1"/>
  <c r="I292" i="1"/>
  <c r="I287" i="1"/>
  <c r="I286" i="1"/>
  <c r="I285" i="1"/>
  <c r="I278" i="1"/>
  <c r="I277" i="1"/>
  <c r="I272" i="1"/>
  <c r="I271" i="1"/>
  <c r="I346" i="1"/>
  <c r="I342" i="1"/>
  <c r="I338" i="1"/>
  <c r="I334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318" i="1"/>
  <c r="I270" i="1"/>
  <c r="I269" i="1"/>
  <c r="I322" i="1"/>
  <c r="I268" i="1"/>
  <c r="I248" i="1"/>
  <c r="I247" i="1"/>
  <c r="I246" i="1"/>
  <c r="I245" i="1"/>
  <c r="I244" i="1"/>
  <c r="I243" i="1"/>
  <c r="I242" i="1"/>
  <c r="I241" i="1"/>
  <c r="I240" i="1"/>
  <c r="I239" i="1"/>
  <c r="I238" i="1"/>
  <c r="I236" i="1"/>
  <c r="I235" i="1"/>
  <c r="I234" i="1"/>
  <c r="I233" i="1"/>
  <c r="I232" i="1"/>
  <c r="I231" i="1"/>
  <c r="I230" i="1"/>
  <c r="I229" i="1"/>
  <c r="I224" i="1"/>
  <c r="I223" i="1"/>
  <c r="I222" i="1"/>
  <c r="I221" i="1"/>
  <c r="I220" i="1"/>
  <c r="K220" i="2" s="1"/>
  <c r="K220" i="17" s="1"/>
  <c r="I219" i="1"/>
  <c r="I250" i="1"/>
  <c r="I249" i="1"/>
  <c r="K249" i="2" s="1"/>
  <c r="K249" i="17" s="1"/>
  <c r="I213" i="1"/>
  <c r="K213" i="2" s="1"/>
  <c r="K213" i="17" s="1"/>
  <c r="I209" i="1"/>
  <c r="I218" i="1"/>
  <c r="I216" i="1"/>
  <c r="I212" i="1"/>
  <c r="K212" i="2" s="1"/>
  <c r="K212" i="17" s="1"/>
  <c r="I211" i="1"/>
  <c r="I217" i="1"/>
  <c r="I215" i="1"/>
  <c r="I214" i="1"/>
  <c r="K214" i="2" s="1"/>
  <c r="K214" i="17" s="1"/>
  <c r="I210" i="1"/>
  <c r="I208" i="1"/>
  <c r="I207" i="1"/>
  <c r="K207" i="2" s="1"/>
  <c r="I206" i="1"/>
  <c r="K206" i="2" s="1"/>
  <c r="K206" i="17" s="1"/>
  <c r="I205" i="1"/>
  <c r="I204" i="1"/>
  <c r="I203" i="1"/>
  <c r="I202" i="1"/>
  <c r="I201" i="1"/>
  <c r="I200" i="1"/>
  <c r="I199" i="1"/>
  <c r="I198" i="1"/>
  <c r="I187" i="1"/>
  <c r="I186" i="1"/>
  <c r="I181" i="1"/>
  <c r="I179" i="1"/>
  <c r="I175" i="1"/>
  <c r="I161" i="1"/>
  <c r="I156" i="1"/>
  <c r="I155" i="1"/>
  <c r="I154" i="1"/>
  <c r="I153" i="1"/>
  <c r="I152" i="1"/>
  <c r="I151" i="1"/>
  <c r="I150" i="1"/>
  <c r="I149" i="1"/>
  <c r="I144" i="1"/>
  <c r="I143" i="1"/>
  <c r="I142" i="1"/>
  <c r="I141" i="1"/>
  <c r="I140" i="1"/>
  <c r="I139" i="1"/>
  <c r="I138" i="1"/>
  <c r="I137" i="1"/>
  <c r="I136" i="1"/>
  <c r="I131" i="1"/>
  <c r="I130" i="1"/>
  <c r="I122" i="1"/>
  <c r="K122" i="2" s="1"/>
  <c r="K122" i="17" s="1"/>
  <c r="I121" i="1"/>
  <c r="K121" i="2" s="1"/>
  <c r="K121" i="17" s="1"/>
  <c r="I120" i="1"/>
  <c r="I115" i="1"/>
  <c r="I114" i="1"/>
  <c r="I113" i="1"/>
  <c r="I105" i="1"/>
  <c r="I99" i="1"/>
  <c r="I97" i="1"/>
  <c r="I95" i="1"/>
  <c r="I93" i="1"/>
  <c r="I92" i="1"/>
  <c r="I91" i="1"/>
  <c r="K91" i="2" s="1"/>
  <c r="K91" i="17" s="1"/>
  <c r="I90" i="1"/>
  <c r="K90" i="2" s="1"/>
  <c r="K90" i="17" s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2" i="1"/>
  <c r="I51" i="1"/>
  <c r="I50" i="1"/>
  <c r="I49" i="1"/>
  <c r="I48" i="1"/>
  <c r="K48" i="2" s="1"/>
  <c r="K48" i="17" s="1"/>
  <c r="I47" i="1"/>
  <c r="I46" i="1"/>
  <c r="I45" i="1"/>
  <c r="I44" i="1"/>
  <c r="I43" i="1"/>
  <c r="K43" i="2" s="1"/>
  <c r="I42" i="1"/>
  <c r="I41" i="1"/>
  <c r="I40" i="1"/>
  <c r="I39" i="1"/>
  <c r="I38" i="1"/>
  <c r="I94" i="1"/>
  <c r="I106" i="1"/>
  <c r="I100" i="1"/>
  <c r="I98" i="1"/>
  <c r="I96" i="1"/>
  <c r="I26" i="1"/>
  <c r="I11" i="1"/>
  <c r="I9" i="1"/>
  <c r="I16" i="1"/>
  <c r="I37" i="1"/>
  <c r="I36" i="1"/>
  <c r="I35" i="1"/>
  <c r="I34" i="1"/>
  <c r="I33" i="1"/>
  <c r="K33" i="2" s="1"/>
  <c r="K33" i="17" s="1"/>
  <c r="I32" i="1"/>
  <c r="I31" i="1"/>
  <c r="I30" i="1"/>
  <c r="K30" i="2" s="1"/>
  <c r="K30" i="17" s="1"/>
  <c r="I29" i="1"/>
  <c r="I28" i="1"/>
  <c r="I17" i="1"/>
  <c r="I27" i="1"/>
  <c r="K264" i="2"/>
  <c r="K264" i="17" s="1"/>
  <c r="K219" i="2"/>
  <c r="K219" i="17" s="1"/>
  <c r="K215" i="2"/>
  <c r="K215" i="17" s="1"/>
  <c r="K216" i="2"/>
  <c r="K216" i="17" s="1"/>
  <c r="K210" i="2"/>
  <c r="K210" i="17" s="1"/>
  <c r="K217" i="2"/>
  <c r="K217" i="17" s="1"/>
  <c r="K218" i="2"/>
  <c r="K218" i="17" s="1"/>
  <c r="K200" i="2"/>
  <c r="K200" i="17" s="1"/>
  <c r="K92" i="2"/>
  <c r="K92" i="17" s="1"/>
  <c r="K84" i="2"/>
  <c r="K84" i="17" s="1"/>
  <c r="K27" i="2"/>
  <c r="K342" i="2"/>
  <c r="K342" i="17" s="1"/>
  <c r="K338" i="2"/>
  <c r="K338" i="17" s="1"/>
  <c r="G13" i="18"/>
  <c r="K293" i="2"/>
  <c r="K293" i="17" s="1"/>
  <c r="K222" i="2"/>
  <c r="K222" i="17" s="1"/>
  <c r="K221" i="2"/>
  <c r="K221" i="17" s="1"/>
  <c r="K211" i="2"/>
  <c r="K211" i="17" s="1"/>
  <c r="K209" i="2"/>
  <c r="K209" i="17" s="1"/>
  <c r="K203" i="2"/>
  <c r="K203" i="17" s="1"/>
  <c r="K199" i="2"/>
  <c r="K199" i="17" s="1"/>
  <c r="K31" i="2"/>
  <c r="K31" i="17" s="1"/>
  <c r="K83" i="2"/>
  <c r="K83" i="17" s="1"/>
  <c r="K82" i="2"/>
  <c r="K82" i="17" s="1"/>
  <c r="J199" i="2"/>
  <c r="J199" i="17" s="1"/>
  <c r="J212" i="2"/>
  <c r="J212" i="17" s="1"/>
  <c r="J205" i="2"/>
  <c r="J205" i="17" s="1"/>
  <c r="K201" i="2"/>
  <c r="K201" i="17" s="1"/>
  <c r="H108" i="1"/>
  <c r="H13" i="1"/>
  <c r="H54" i="1"/>
  <c r="J33" i="2"/>
  <c r="J33" i="17" s="1"/>
  <c r="J340" i="2"/>
  <c r="J340" i="17" s="1"/>
  <c r="J338" i="2"/>
  <c r="J338" i="17" s="1"/>
  <c r="J341" i="2"/>
  <c r="J341" i="17" s="1"/>
  <c r="H280" i="1"/>
  <c r="K251" i="2"/>
  <c r="K251" i="17" s="1"/>
  <c r="K294" i="2"/>
  <c r="K294" i="17" s="1"/>
  <c r="K263" i="2"/>
  <c r="K263" i="17" s="1"/>
  <c r="K223" i="2"/>
  <c r="K223" i="17" s="1"/>
  <c r="K208" i="2"/>
  <c r="K208" i="17" s="1"/>
  <c r="K224" i="2"/>
  <c r="K224" i="17" s="1"/>
  <c r="K250" i="2"/>
  <c r="K250" i="17" s="1"/>
  <c r="K205" i="2"/>
  <c r="K205" i="17" s="1"/>
  <c r="K341" i="2"/>
  <c r="K341" i="17" s="1"/>
  <c r="K340" i="2"/>
  <c r="K340" i="17" s="1"/>
  <c r="K323" i="2"/>
  <c r="J3" i="1"/>
  <c r="H354" i="1"/>
  <c r="J342" i="2"/>
  <c r="J342" i="17" s="1"/>
  <c r="J352" i="1" l="1"/>
  <c r="J351" i="1"/>
  <c r="J350" i="1"/>
  <c r="J349" i="1"/>
  <c r="J348" i="1"/>
  <c r="J347" i="1"/>
  <c r="J346" i="1"/>
  <c r="J345" i="1"/>
  <c r="J344" i="1"/>
  <c r="J343" i="1"/>
  <c r="J342" i="1"/>
  <c r="L342" i="2" s="1"/>
  <c r="L342" i="17" s="1"/>
  <c r="J341" i="1"/>
  <c r="L341" i="2" s="1"/>
  <c r="L341" i="17" s="1"/>
  <c r="J340" i="1"/>
  <c r="J339" i="1"/>
  <c r="J338" i="1"/>
  <c r="J337" i="1"/>
  <c r="J336" i="1"/>
  <c r="J335" i="1"/>
  <c r="J334" i="1"/>
  <c r="J329" i="1"/>
  <c r="J328" i="1"/>
  <c r="J323" i="1"/>
  <c r="J322" i="1"/>
  <c r="L322" i="2" s="1"/>
  <c r="L322" i="17" s="1"/>
  <c r="J321" i="1"/>
  <c r="J320" i="1"/>
  <c r="J319" i="1"/>
  <c r="J318" i="1"/>
  <c r="J317" i="1"/>
  <c r="J316" i="1"/>
  <c r="J311" i="1"/>
  <c r="J310" i="1"/>
  <c r="J309" i="1"/>
  <c r="J308" i="1"/>
  <c r="J307" i="1"/>
  <c r="J306" i="1"/>
  <c r="J305" i="1"/>
  <c r="J304" i="1"/>
  <c r="J303" i="1"/>
  <c r="J298" i="1"/>
  <c r="J294" i="1"/>
  <c r="J293" i="1"/>
  <c r="J292" i="1"/>
  <c r="J287" i="1"/>
  <c r="J286" i="1"/>
  <c r="J285" i="1"/>
  <c r="J278" i="1"/>
  <c r="J277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L249" i="2" s="1"/>
  <c r="L249" i="17" s="1"/>
  <c r="J248" i="1"/>
  <c r="J247" i="1"/>
  <c r="J246" i="1"/>
  <c r="J245" i="1"/>
  <c r="J244" i="1"/>
  <c r="J243" i="1"/>
  <c r="J242" i="1"/>
  <c r="J241" i="1"/>
  <c r="J240" i="1"/>
  <c r="J239" i="1"/>
  <c r="J238" i="1"/>
  <c r="J236" i="1"/>
  <c r="J235" i="1"/>
  <c r="J234" i="1"/>
  <c r="J233" i="1"/>
  <c r="J232" i="1"/>
  <c r="J231" i="1"/>
  <c r="J230" i="1"/>
  <c r="J229" i="1"/>
  <c r="J224" i="1"/>
  <c r="J223" i="1"/>
  <c r="L223" i="2" s="1"/>
  <c r="L223" i="17" s="1"/>
  <c r="J222" i="1"/>
  <c r="J221" i="1"/>
  <c r="J220" i="1"/>
  <c r="L220" i="2" s="1"/>
  <c r="L220" i="17" s="1"/>
  <c r="J219" i="1"/>
  <c r="L219" i="2" s="1"/>
  <c r="L219" i="17" s="1"/>
  <c r="J218" i="1"/>
  <c r="J216" i="1"/>
  <c r="J212" i="1"/>
  <c r="J211" i="1"/>
  <c r="J217" i="1"/>
  <c r="J215" i="1"/>
  <c r="J214" i="1"/>
  <c r="J210" i="1"/>
  <c r="L210" i="2" s="1"/>
  <c r="L210" i="17" s="1"/>
  <c r="J208" i="1"/>
  <c r="J207" i="1"/>
  <c r="J206" i="1"/>
  <c r="L206" i="2" s="1"/>
  <c r="L206" i="17" s="1"/>
  <c r="J205" i="1"/>
  <c r="J204" i="1"/>
  <c r="J203" i="1"/>
  <c r="J202" i="1"/>
  <c r="J201" i="1"/>
  <c r="L201" i="2" s="1"/>
  <c r="L201" i="17" s="1"/>
  <c r="J200" i="1"/>
  <c r="J199" i="1"/>
  <c r="J198" i="1"/>
  <c r="J187" i="1"/>
  <c r="J186" i="1"/>
  <c r="J181" i="1"/>
  <c r="J179" i="1"/>
  <c r="J175" i="1"/>
  <c r="J161" i="1"/>
  <c r="J156" i="1"/>
  <c r="J155" i="1"/>
  <c r="J154" i="1"/>
  <c r="J153" i="1"/>
  <c r="J152" i="1"/>
  <c r="J151" i="1"/>
  <c r="J150" i="1"/>
  <c r="J149" i="1"/>
  <c r="J144" i="1"/>
  <c r="J143" i="1"/>
  <c r="J142" i="1"/>
  <c r="J141" i="1"/>
  <c r="J140" i="1"/>
  <c r="J139" i="1"/>
  <c r="J138" i="1"/>
  <c r="J137" i="1"/>
  <c r="J136" i="1"/>
  <c r="J131" i="1"/>
  <c r="J130" i="1"/>
  <c r="J122" i="1"/>
  <c r="J121" i="1"/>
  <c r="J120" i="1"/>
  <c r="J115" i="1"/>
  <c r="J114" i="1"/>
  <c r="J113" i="1"/>
  <c r="J106" i="1"/>
  <c r="J105" i="1"/>
  <c r="J100" i="1"/>
  <c r="J99" i="1"/>
  <c r="J98" i="1"/>
  <c r="J97" i="1"/>
  <c r="J96" i="1"/>
  <c r="J95" i="1"/>
  <c r="J94" i="1"/>
  <c r="J213" i="1"/>
  <c r="L213" i="2" s="1"/>
  <c r="L213" i="17" s="1"/>
  <c r="J209" i="1"/>
  <c r="J93" i="1"/>
  <c r="J92" i="1"/>
  <c r="J91" i="1"/>
  <c r="L91" i="2" s="1"/>
  <c r="L91" i="17" s="1"/>
  <c r="J90" i="1"/>
  <c r="J89" i="1"/>
  <c r="J88" i="1"/>
  <c r="J87" i="1"/>
  <c r="J86" i="1"/>
  <c r="J85" i="1"/>
  <c r="J84" i="1"/>
  <c r="L84" i="2" s="1"/>
  <c r="L84" i="17" s="1"/>
  <c r="J83" i="1"/>
  <c r="L83" i="2" s="1"/>
  <c r="L83" i="17" s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2" i="1"/>
  <c r="J51" i="1"/>
  <c r="J50" i="1"/>
  <c r="J49" i="1"/>
  <c r="J48" i="1"/>
  <c r="J47" i="1"/>
  <c r="J46" i="1"/>
  <c r="J45" i="1"/>
  <c r="J44" i="1"/>
  <c r="J43" i="1"/>
  <c r="L43" i="2" s="1"/>
  <c r="L43" i="17" s="1"/>
  <c r="J42" i="1"/>
  <c r="J41" i="1"/>
  <c r="J40" i="1"/>
  <c r="J39" i="1"/>
  <c r="J37" i="1"/>
  <c r="J36" i="1"/>
  <c r="J35" i="1"/>
  <c r="L35" i="2" s="1"/>
  <c r="L35" i="17" s="1"/>
  <c r="J34" i="1"/>
  <c r="J33" i="1"/>
  <c r="J32" i="1"/>
  <c r="L32" i="2" s="1"/>
  <c r="L32" i="17" s="1"/>
  <c r="J31" i="1"/>
  <c r="L31" i="2" s="1"/>
  <c r="L31" i="17" s="1"/>
  <c r="J30" i="1"/>
  <c r="L30" i="2" s="1"/>
  <c r="L30" i="17" s="1"/>
  <c r="J29" i="1"/>
  <c r="J28" i="1"/>
  <c r="J27" i="1"/>
  <c r="L27" i="2" s="1"/>
  <c r="J26" i="1"/>
  <c r="J17" i="1"/>
  <c r="J16" i="1"/>
  <c r="J11" i="1"/>
  <c r="J9" i="1"/>
  <c r="J38" i="1"/>
  <c r="K207" i="17"/>
  <c r="K35" i="2"/>
  <c r="K43" i="17"/>
  <c r="L338" i="2"/>
  <c r="L338" i="17" s="1"/>
  <c r="L293" i="2"/>
  <c r="L293" i="17" s="1"/>
  <c r="L251" i="2"/>
  <c r="L251" i="17" s="1"/>
  <c r="L224" i="2"/>
  <c r="L224" i="17" s="1"/>
  <c r="L218" i="2"/>
  <c r="L218" i="17" s="1"/>
  <c r="L217" i="2"/>
  <c r="L217" i="17" s="1"/>
  <c r="L216" i="2"/>
  <c r="L216" i="17" s="1"/>
  <c r="L215" i="2"/>
  <c r="L215" i="17" s="1"/>
  <c r="L214" i="2"/>
  <c r="L214" i="17" s="1"/>
  <c r="L208" i="2"/>
  <c r="L208" i="17" s="1"/>
  <c r="L82" i="2"/>
  <c r="L82" i="17" s="1"/>
  <c r="L40" i="2"/>
  <c r="L40" i="17" s="1"/>
  <c r="L310" i="2"/>
  <c r="L310" i="17" s="1"/>
  <c r="H13" i="18"/>
  <c r="L221" i="2"/>
  <c r="L221" i="17" s="1"/>
  <c r="L204" i="2"/>
  <c r="L204" i="17" s="1"/>
  <c r="L250" i="2"/>
  <c r="L250" i="17" s="1"/>
  <c r="L92" i="2"/>
  <c r="L92" i="17" s="1"/>
  <c r="L122" i="2"/>
  <c r="L122" i="17" s="1"/>
  <c r="L121" i="2"/>
  <c r="L121" i="17" s="1"/>
  <c r="L48" i="2"/>
  <c r="L48" i="17" s="1"/>
  <c r="I280" i="1"/>
  <c r="K204" i="2"/>
  <c r="K204" i="17" s="1"/>
  <c r="K202" i="2"/>
  <c r="K202" i="17" s="1"/>
  <c r="K32" i="2"/>
  <c r="K32" i="17" s="1"/>
  <c r="K27" i="17"/>
  <c r="K29" i="2"/>
  <c r="K29" i="17" s="1"/>
  <c r="K28" i="2"/>
  <c r="K28" i="17" s="1"/>
  <c r="L200" i="2"/>
  <c r="L200" i="17" s="1"/>
  <c r="I13" i="1"/>
  <c r="I54" i="1"/>
  <c r="I108" i="1"/>
  <c r="K40" i="2"/>
  <c r="K40" i="17" s="1"/>
  <c r="J27" i="17"/>
  <c r="K323" i="17"/>
  <c r="I354" i="1"/>
  <c r="K339" i="2"/>
  <c r="K339" i="17" s="1"/>
  <c r="K310" i="2"/>
  <c r="L203" i="2"/>
  <c r="L203" i="17" s="1"/>
  <c r="L209" i="2"/>
  <c r="L209" i="17" s="1"/>
  <c r="K3" i="1"/>
  <c r="L294" i="2"/>
  <c r="L294" i="17" s="1"/>
  <c r="L222" i="2"/>
  <c r="L222" i="17" s="1"/>
  <c r="L340" i="2"/>
  <c r="L340" i="17" s="1"/>
  <c r="L339" i="2"/>
  <c r="L339" i="17" s="1"/>
  <c r="L323" i="2"/>
  <c r="L323" i="17" s="1"/>
  <c r="L211" i="2"/>
  <c r="L211" i="17" s="1"/>
  <c r="K322" i="2"/>
  <c r="K262" i="2"/>
  <c r="K262" i="17" s="1"/>
  <c r="L262" i="2"/>
  <c r="L262" i="17" s="1"/>
  <c r="L90" i="2"/>
  <c r="L90" i="17" s="1"/>
  <c r="K352" i="1" l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29" i="1"/>
  <c r="K328" i="1"/>
  <c r="K323" i="1"/>
  <c r="K322" i="1"/>
  <c r="K321" i="1"/>
  <c r="K320" i="1"/>
  <c r="K319" i="1"/>
  <c r="K318" i="1"/>
  <c r="K317" i="1"/>
  <c r="K316" i="1"/>
  <c r="K311" i="1"/>
  <c r="K310" i="1"/>
  <c r="K309" i="1"/>
  <c r="K308" i="1"/>
  <c r="K307" i="1"/>
  <c r="K306" i="1"/>
  <c r="K305" i="1"/>
  <c r="K304" i="1"/>
  <c r="K303" i="1"/>
  <c r="K298" i="1"/>
  <c r="K294" i="1"/>
  <c r="K293" i="1"/>
  <c r="K285" i="1"/>
  <c r="K271" i="1"/>
  <c r="K270" i="1"/>
  <c r="K286" i="1"/>
  <c r="K272" i="1"/>
  <c r="K269" i="1"/>
  <c r="K287" i="1"/>
  <c r="K277" i="1"/>
  <c r="K268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92" i="1"/>
  <c r="K278" i="1"/>
  <c r="K267" i="1"/>
  <c r="K247" i="1"/>
  <c r="K250" i="1"/>
  <c r="K249" i="1"/>
  <c r="M249" i="2" s="1"/>
  <c r="M249" i="17" s="1"/>
  <c r="K248" i="1"/>
  <c r="K246" i="1"/>
  <c r="K245" i="1"/>
  <c r="K244" i="1"/>
  <c r="K243" i="1"/>
  <c r="K242" i="1"/>
  <c r="K241" i="1"/>
  <c r="K240" i="1"/>
  <c r="K239" i="1"/>
  <c r="K238" i="1"/>
  <c r="K236" i="1"/>
  <c r="K235" i="1"/>
  <c r="K234" i="1"/>
  <c r="K233" i="1"/>
  <c r="K232" i="1"/>
  <c r="K231" i="1"/>
  <c r="K230" i="1"/>
  <c r="K229" i="1"/>
  <c r="K224" i="1"/>
  <c r="K223" i="1"/>
  <c r="M223" i="2" s="1"/>
  <c r="M223" i="17" s="1"/>
  <c r="K222" i="1"/>
  <c r="K221" i="1"/>
  <c r="K220" i="1"/>
  <c r="K219" i="1"/>
  <c r="M219" i="2" s="1"/>
  <c r="M219" i="17" s="1"/>
  <c r="K218" i="1"/>
  <c r="K217" i="1"/>
  <c r="K216" i="1"/>
  <c r="K215" i="1"/>
  <c r="M215" i="2" s="1"/>
  <c r="M215" i="17" s="1"/>
  <c r="K214" i="1"/>
  <c r="K213" i="1"/>
  <c r="K212" i="1"/>
  <c r="K211" i="1"/>
  <c r="K210" i="1"/>
  <c r="K209" i="1"/>
  <c r="K208" i="1"/>
  <c r="K207" i="1"/>
  <c r="M207" i="2" s="1"/>
  <c r="M207" i="17" s="1"/>
  <c r="K206" i="1"/>
  <c r="K205" i="1"/>
  <c r="K204" i="1"/>
  <c r="K203" i="1"/>
  <c r="K202" i="1"/>
  <c r="K201" i="1"/>
  <c r="K200" i="1"/>
  <c r="K199" i="1"/>
  <c r="K198" i="1"/>
  <c r="K187" i="1"/>
  <c r="K186" i="1"/>
  <c r="K181" i="1"/>
  <c r="K179" i="1"/>
  <c r="K175" i="1"/>
  <c r="K161" i="1"/>
  <c r="K156" i="1"/>
  <c r="K155" i="1"/>
  <c r="K154" i="1"/>
  <c r="K153" i="1"/>
  <c r="K152" i="1"/>
  <c r="K151" i="1"/>
  <c r="K150" i="1"/>
  <c r="K149" i="1"/>
  <c r="K144" i="1"/>
  <c r="K143" i="1"/>
  <c r="K142" i="1"/>
  <c r="K141" i="1"/>
  <c r="K140" i="1"/>
  <c r="K139" i="1"/>
  <c r="K138" i="1"/>
  <c r="K137" i="1"/>
  <c r="K136" i="1"/>
  <c r="K131" i="1"/>
  <c r="K130" i="1"/>
  <c r="K122" i="1"/>
  <c r="K121" i="1"/>
  <c r="M121" i="2" s="1"/>
  <c r="M121" i="17" s="1"/>
  <c r="K120" i="1"/>
  <c r="K115" i="1"/>
  <c r="K114" i="1"/>
  <c r="K113" i="1"/>
  <c r="K106" i="1"/>
  <c r="K105" i="1"/>
  <c r="K100" i="1"/>
  <c r="K99" i="1"/>
  <c r="K98" i="1"/>
  <c r="K97" i="1"/>
  <c r="K94" i="1"/>
  <c r="K96" i="1"/>
  <c r="K93" i="1"/>
  <c r="K92" i="1"/>
  <c r="K91" i="1"/>
  <c r="K90" i="1"/>
  <c r="K89" i="1"/>
  <c r="K88" i="1"/>
  <c r="K87" i="1"/>
  <c r="K86" i="1"/>
  <c r="K85" i="1"/>
  <c r="K84" i="1"/>
  <c r="K83" i="1"/>
  <c r="M83" i="2" s="1"/>
  <c r="M83" i="17" s="1"/>
  <c r="K82" i="1"/>
  <c r="M82" i="2" s="1"/>
  <c r="M82" i="17" s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7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95" i="1"/>
  <c r="K37" i="1"/>
  <c r="K36" i="1"/>
  <c r="K35" i="1"/>
  <c r="M35" i="2" s="1"/>
  <c r="M35" i="17" s="1"/>
  <c r="K34" i="1"/>
  <c r="K33" i="1"/>
  <c r="M33" i="2" s="1"/>
  <c r="M33" i="17" s="1"/>
  <c r="K32" i="1"/>
  <c r="K31" i="1"/>
  <c r="K30" i="1"/>
  <c r="K29" i="1"/>
  <c r="M29" i="2" s="1"/>
  <c r="M29" i="17" s="1"/>
  <c r="K28" i="1"/>
  <c r="K27" i="1"/>
  <c r="K26" i="1"/>
  <c r="K17" i="1"/>
  <c r="K16" i="1"/>
  <c r="K11" i="1"/>
  <c r="K9" i="1"/>
  <c r="K38" i="1"/>
  <c r="K39" i="1"/>
  <c r="K1" i="14"/>
  <c r="K35" i="17"/>
  <c r="L207" i="2"/>
  <c r="M264" i="2"/>
  <c r="M264" i="17" s="1"/>
  <c r="M251" i="2"/>
  <c r="M251" i="17" s="1"/>
  <c r="M250" i="2"/>
  <c r="M250" i="17" s="1"/>
  <c r="M220" i="2"/>
  <c r="M218" i="2"/>
  <c r="M218" i="17" s="1"/>
  <c r="M217" i="2"/>
  <c r="M217" i="17" s="1"/>
  <c r="M216" i="2"/>
  <c r="M216" i="17" s="1"/>
  <c r="M214" i="2"/>
  <c r="M214" i="17" s="1"/>
  <c r="M213" i="2"/>
  <c r="M213" i="17" s="1"/>
  <c r="M211" i="2"/>
  <c r="M211" i="17" s="1"/>
  <c r="M206" i="2"/>
  <c r="M206" i="17" s="1"/>
  <c r="M48" i="2"/>
  <c r="M48" i="17" s="1"/>
  <c r="M84" i="2"/>
  <c r="M84" i="17" s="1"/>
  <c r="M90" i="2"/>
  <c r="M90" i="17" s="1"/>
  <c r="M43" i="2"/>
  <c r="M43" i="17" s="1"/>
  <c r="M31" i="2"/>
  <c r="M31" i="17" s="1"/>
  <c r="M30" i="2"/>
  <c r="M30" i="17" s="1"/>
  <c r="M342" i="2"/>
  <c r="M342" i="17" s="1"/>
  <c r="M323" i="2"/>
  <c r="M323" i="17" s="1"/>
  <c r="M310" i="2"/>
  <c r="M310" i="17" s="1"/>
  <c r="I13" i="18"/>
  <c r="M122" i="2"/>
  <c r="M122" i="17" s="1"/>
  <c r="M224" i="2"/>
  <c r="M224" i="17" s="1"/>
  <c r="M222" i="2"/>
  <c r="M222" i="17" s="1"/>
  <c r="M209" i="2"/>
  <c r="M209" i="17" s="1"/>
  <c r="M202" i="2"/>
  <c r="M202" i="17" s="1"/>
  <c r="M200" i="2"/>
  <c r="M200" i="17" s="1"/>
  <c r="M221" i="2"/>
  <c r="M221" i="17" s="1"/>
  <c r="M201" i="2"/>
  <c r="M201" i="17" s="1"/>
  <c r="M27" i="2"/>
  <c r="M208" i="2"/>
  <c r="M208" i="17" s="1"/>
  <c r="M203" i="2"/>
  <c r="M203" i="17" s="1"/>
  <c r="L202" i="2"/>
  <c r="L202" i="17" s="1"/>
  <c r="L199" i="2"/>
  <c r="L199" i="17" s="1"/>
  <c r="L205" i="2"/>
  <c r="L205" i="17" s="1"/>
  <c r="L212" i="2"/>
  <c r="L212" i="17" s="1"/>
  <c r="L27" i="17"/>
  <c r="L29" i="2"/>
  <c r="L29" i="17" s="1"/>
  <c r="L28" i="2"/>
  <c r="L28" i="17" s="1"/>
  <c r="J13" i="1"/>
  <c r="J54" i="1"/>
  <c r="L33" i="2"/>
  <c r="L33" i="17" s="1"/>
  <c r="J108" i="1"/>
  <c r="M92" i="2"/>
  <c r="M92" i="17" s="1"/>
  <c r="M91" i="2"/>
  <c r="M91" i="17" s="1"/>
  <c r="J354" i="1"/>
  <c r="J280" i="1"/>
  <c r="K310" i="17"/>
  <c r="K322" i="17"/>
  <c r="L3" i="1"/>
  <c r="M338" i="2"/>
  <c r="M338" i="17" s="1"/>
  <c r="M293" i="2"/>
  <c r="M293" i="17" s="1"/>
  <c r="M210" i="2"/>
  <c r="M210" i="17" s="1"/>
  <c r="M339" i="2"/>
  <c r="M339" i="17" s="1"/>
  <c r="M294" i="2"/>
  <c r="M294" i="17" s="1"/>
  <c r="L263" i="2"/>
  <c r="L263" i="17" s="1"/>
  <c r="M263" i="2"/>
  <c r="M263" i="17" s="1"/>
  <c r="L264" i="2"/>
  <c r="L264" i="17" s="1"/>
  <c r="L352" i="1" l="1"/>
  <c r="L351" i="1"/>
  <c r="L350" i="1"/>
  <c r="L349" i="1"/>
  <c r="L348" i="1"/>
  <c r="L347" i="1"/>
  <c r="L346" i="1"/>
  <c r="L345" i="1"/>
  <c r="L344" i="1"/>
  <c r="L343" i="1"/>
  <c r="L342" i="1"/>
  <c r="L341" i="1"/>
  <c r="N341" i="2" s="1"/>
  <c r="N341" i="17" s="1"/>
  <c r="L340" i="1"/>
  <c r="L339" i="1"/>
  <c r="L338" i="1"/>
  <c r="L337" i="1"/>
  <c r="L336" i="1"/>
  <c r="L335" i="1"/>
  <c r="L334" i="1"/>
  <c r="L329" i="1"/>
  <c r="L328" i="1"/>
  <c r="L323" i="1"/>
  <c r="L322" i="1"/>
  <c r="N322" i="2" s="1"/>
  <c r="N322" i="17" s="1"/>
  <c r="L321" i="1"/>
  <c r="L320" i="1"/>
  <c r="L319" i="1"/>
  <c r="L318" i="1"/>
  <c r="L317" i="1"/>
  <c r="L286" i="1"/>
  <c r="L272" i="1"/>
  <c r="L269" i="1"/>
  <c r="L316" i="1"/>
  <c r="L311" i="1"/>
  <c r="L310" i="1"/>
  <c r="L309" i="1"/>
  <c r="L308" i="1"/>
  <c r="L307" i="1"/>
  <c r="L306" i="1"/>
  <c r="L305" i="1"/>
  <c r="L304" i="1"/>
  <c r="L303" i="1"/>
  <c r="L298" i="1"/>
  <c r="L294" i="1"/>
  <c r="L287" i="1"/>
  <c r="L277" i="1"/>
  <c r="L268" i="1"/>
  <c r="L266" i="1"/>
  <c r="L265" i="1"/>
  <c r="L264" i="1"/>
  <c r="L263" i="1"/>
  <c r="L262" i="1"/>
  <c r="L261" i="1"/>
  <c r="L260" i="1"/>
  <c r="L259" i="1"/>
  <c r="L258" i="1"/>
  <c r="L257" i="1"/>
  <c r="L256" i="1"/>
  <c r="L292" i="1"/>
  <c r="L278" i="1"/>
  <c r="L267" i="1"/>
  <c r="L293" i="1"/>
  <c r="L285" i="1"/>
  <c r="L271" i="1"/>
  <c r="L270" i="1"/>
  <c r="L250" i="1"/>
  <c r="L255" i="1"/>
  <c r="L254" i="1"/>
  <c r="L253" i="1"/>
  <c r="L252" i="1"/>
  <c r="L251" i="1"/>
  <c r="L249" i="1"/>
  <c r="N249" i="2" s="1"/>
  <c r="N249" i="17" s="1"/>
  <c r="L248" i="1"/>
  <c r="L246" i="1"/>
  <c r="L245" i="1"/>
  <c r="L244" i="1"/>
  <c r="L243" i="1"/>
  <c r="L242" i="1"/>
  <c r="L241" i="1"/>
  <c r="L240" i="1"/>
  <c r="L239" i="1"/>
  <c r="L238" i="1"/>
  <c r="L236" i="1"/>
  <c r="L235" i="1"/>
  <c r="L234" i="1"/>
  <c r="L233" i="1"/>
  <c r="L232" i="1"/>
  <c r="L231" i="1"/>
  <c r="L230" i="1"/>
  <c r="L229" i="1"/>
  <c r="L224" i="1"/>
  <c r="L223" i="1"/>
  <c r="L222" i="1"/>
  <c r="L221" i="1"/>
  <c r="L220" i="1"/>
  <c r="L219" i="1"/>
  <c r="N219" i="2" s="1"/>
  <c r="N219" i="17" s="1"/>
  <c r="L218" i="1"/>
  <c r="N218" i="2" s="1"/>
  <c r="N218" i="17" s="1"/>
  <c r="L217" i="1"/>
  <c r="L216" i="1"/>
  <c r="L215" i="1"/>
  <c r="L247" i="1"/>
  <c r="L211" i="1"/>
  <c r="L208" i="1"/>
  <c r="L207" i="1"/>
  <c r="L206" i="1"/>
  <c r="L205" i="1"/>
  <c r="L204" i="1"/>
  <c r="L203" i="1"/>
  <c r="N203" i="2" s="1"/>
  <c r="N203" i="17" s="1"/>
  <c r="L202" i="1"/>
  <c r="L201" i="1"/>
  <c r="L200" i="1"/>
  <c r="L199" i="1"/>
  <c r="L198" i="1"/>
  <c r="L187" i="1"/>
  <c r="L186" i="1"/>
  <c r="L181" i="1"/>
  <c r="L179" i="1"/>
  <c r="L175" i="1"/>
  <c r="L161" i="1"/>
  <c r="L156" i="1"/>
  <c r="L155" i="1"/>
  <c r="L154" i="1"/>
  <c r="L153" i="1"/>
  <c r="L152" i="1"/>
  <c r="L151" i="1"/>
  <c r="L150" i="1"/>
  <c r="L149" i="1"/>
  <c r="L144" i="1"/>
  <c r="L143" i="1"/>
  <c r="L142" i="1"/>
  <c r="L141" i="1"/>
  <c r="L140" i="1"/>
  <c r="L139" i="1"/>
  <c r="L138" i="1"/>
  <c r="L137" i="1"/>
  <c r="L136" i="1"/>
  <c r="L131" i="1"/>
  <c r="L214" i="1"/>
  <c r="L210" i="1"/>
  <c r="L213" i="1"/>
  <c r="L209" i="1"/>
  <c r="L212" i="1"/>
  <c r="L106" i="1"/>
  <c r="L100" i="1"/>
  <c r="L98" i="1"/>
  <c r="L96" i="1"/>
  <c r="L93" i="1"/>
  <c r="L92" i="1"/>
  <c r="L91" i="1"/>
  <c r="L90" i="1"/>
  <c r="L89" i="1"/>
  <c r="L88" i="1"/>
  <c r="L87" i="1"/>
  <c r="L86" i="1"/>
  <c r="L85" i="1"/>
  <c r="L84" i="1"/>
  <c r="N84" i="2" s="1"/>
  <c r="N84" i="17" s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2" i="1"/>
  <c r="L51" i="1"/>
  <c r="L50" i="1"/>
  <c r="L49" i="1"/>
  <c r="L48" i="1"/>
  <c r="L47" i="1"/>
  <c r="L46" i="1"/>
  <c r="L45" i="1"/>
  <c r="L44" i="1"/>
  <c r="L43" i="1"/>
  <c r="N43" i="2" s="1"/>
  <c r="N43" i="17" s="1"/>
  <c r="L42" i="1"/>
  <c r="L41" i="1"/>
  <c r="L40" i="1"/>
  <c r="L130" i="1"/>
  <c r="L122" i="1"/>
  <c r="N122" i="2" s="1"/>
  <c r="N122" i="17" s="1"/>
  <c r="L121" i="1"/>
  <c r="L120" i="1"/>
  <c r="L115" i="1"/>
  <c r="L114" i="1"/>
  <c r="L95" i="1"/>
  <c r="L113" i="1"/>
  <c r="L105" i="1"/>
  <c r="L99" i="1"/>
  <c r="L97" i="1"/>
  <c r="L94" i="1"/>
  <c r="L38" i="1"/>
  <c r="L1" i="14"/>
  <c r="L39" i="1"/>
  <c r="L37" i="1"/>
  <c r="L36" i="1"/>
  <c r="L35" i="1"/>
  <c r="L34" i="1"/>
  <c r="L33" i="1"/>
  <c r="L32" i="1"/>
  <c r="L31" i="1"/>
  <c r="N31" i="2" s="1"/>
  <c r="N31" i="17" s="1"/>
  <c r="L30" i="1"/>
  <c r="N30" i="2" s="1"/>
  <c r="N30" i="17" s="1"/>
  <c r="L29" i="1"/>
  <c r="L28" i="1"/>
  <c r="L27" i="1"/>
  <c r="N27" i="2" s="1"/>
  <c r="L26" i="1"/>
  <c r="L17" i="1"/>
  <c r="L16" i="1"/>
  <c r="L11" i="1"/>
  <c r="L9" i="1"/>
  <c r="L207" i="17"/>
  <c r="N342" i="2"/>
  <c r="N342" i="17" s="1"/>
  <c r="N339" i="2"/>
  <c r="N339" i="17" s="1"/>
  <c r="N323" i="2"/>
  <c r="N323" i="17" s="1"/>
  <c r="N310" i="2"/>
  <c r="N310" i="17" s="1"/>
  <c r="N262" i="2"/>
  <c r="N262" i="17" s="1"/>
  <c r="N263" i="2"/>
  <c r="N263" i="17" s="1"/>
  <c r="N220" i="2"/>
  <c r="N220" i="17" s="1"/>
  <c r="N217" i="2"/>
  <c r="N217" i="17" s="1"/>
  <c r="N216" i="2"/>
  <c r="N216" i="17" s="1"/>
  <c r="N215" i="2"/>
  <c r="N215" i="17" s="1"/>
  <c r="N214" i="2"/>
  <c r="N214" i="17" s="1"/>
  <c r="N213" i="2"/>
  <c r="N213" i="17" s="1"/>
  <c r="N224" i="2"/>
  <c r="N224" i="17" s="1"/>
  <c r="N208" i="2"/>
  <c r="N208" i="17" s="1"/>
  <c r="N200" i="2"/>
  <c r="N200" i="17" s="1"/>
  <c r="N121" i="2"/>
  <c r="N121" i="17" s="1"/>
  <c r="N90" i="2"/>
  <c r="N90" i="17" s="1"/>
  <c r="N209" i="2"/>
  <c r="N209" i="17" s="1"/>
  <c r="N206" i="2"/>
  <c r="N206" i="17" s="1"/>
  <c r="N199" i="2"/>
  <c r="N199" i="17" s="1"/>
  <c r="N83" i="2"/>
  <c r="N83" i="17" s="1"/>
  <c r="N48" i="2"/>
  <c r="N48" i="17" s="1"/>
  <c r="N33" i="2"/>
  <c r="N33" i="17" s="1"/>
  <c r="N28" i="2"/>
  <c r="N28" i="17" s="1"/>
  <c r="N338" i="2"/>
  <c r="N338" i="17" s="1"/>
  <c r="J13" i="18"/>
  <c r="N251" i="2"/>
  <c r="N251" i="17" s="1"/>
  <c r="N222" i="2"/>
  <c r="N222" i="17" s="1"/>
  <c r="N211" i="2"/>
  <c r="N211" i="17" s="1"/>
  <c r="N92" i="2"/>
  <c r="N92" i="17" s="1"/>
  <c r="N91" i="2"/>
  <c r="N91" i="17" s="1"/>
  <c r="N82" i="2"/>
  <c r="N82" i="17" s="1"/>
  <c r="N40" i="2"/>
  <c r="N40" i="17" s="1"/>
  <c r="M262" i="2"/>
  <c r="M262" i="17" s="1"/>
  <c r="M204" i="2"/>
  <c r="M204" i="17" s="1"/>
  <c r="M212" i="2"/>
  <c r="M212" i="17" s="1"/>
  <c r="M205" i="2"/>
  <c r="M205" i="17" s="1"/>
  <c r="M199" i="2"/>
  <c r="M199" i="17" s="1"/>
  <c r="M220" i="17"/>
  <c r="M32" i="2"/>
  <c r="M32" i="17" s="1"/>
  <c r="M28" i="2"/>
  <c r="M28" i="17" s="1"/>
  <c r="N201" i="2"/>
  <c r="N201" i="17" s="1"/>
  <c r="M27" i="17"/>
  <c r="M40" i="2"/>
  <c r="M40" i="17" s="1"/>
  <c r="M322" i="2"/>
  <c r="M340" i="2"/>
  <c r="M340" i="17" s="1"/>
  <c r="K354" i="1"/>
  <c r="M341" i="2"/>
  <c r="M341" i="17" s="1"/>
  <c r="M3" i="1"/>
  <c r="N221" i="2"/>
  <c r="N221" i="17" s="1"/>
  <c r="N294" i="2"/>
  <c r="N294" i="17" s="1"/>
  <c r="N210" i="2"/>
  <c r="N210" i="17" s="1"/>
  <c r="N340" i="2"/>
  <c r="N340" i="17" s="1"/>
  <c r="N293" i="2"/>
  <c r="N293" i="17" s="1"/>
  <c r="N250" i="2"/>
  <c r="N250" i="17" s="1"/>
  <c r="N223" i="2"/>
  <c r="N223" i="17" s="1"/>
  <c r="N35" i="2" l="1"/>
  <c r="M352" i="1"/>
  <c r="M351" i="1"/>
  <c r="M350" i="1"/>
  <c r="M349" i="1"/>
  <c r="M348" i="1"/>
  <c r="M347" i="1"/>
  <c r="M344" i="1"/>
  <c r="M340" i="1"/>
  <c r="M336" i="1"/>
  <c r="M328" i="1"/>
  <c r="M320" i="1"/>
  <c r="M345" i="1"/>
  <c r="M341" i="1"/>
  <c r="M337" i="1"/>
  <c r="M329" i="1"/>
  <c r="M321" i="1"/>
  <c r="M317" i="1"/>
  <c r="M346" i="1"/>
  <c r="M342" i="1"/>
  <c r="M338" i="1"/>
  <c r="M334" i="1"/>
  <c r="M322" i="1"/>
  <c r="M318" i="1"/>
  <c r="M316" i="1"/>
  <c r="M311" i="1"/>
  <c r="M310" i="1"/>
  <c r="M309" i="1"/>
  <c r="M308" i="1"/>
  <c r="M307" i="1"/>
  <c r="M306" i="1"/>
  <c r="M305" i="1"/>
  <c r="M304" i="1"/>
  <c r="M303" i="1"/>
  <c r="M298" i="1"/>
  <c r="M294" i="1"/>
  <c r="M293" i="1"/>
  <c r="M292" i="1"/>
  <c r="M287" i="1"/>
  <c r="M286" i="1"/>
  <c r="M285" i="1"/>
  <c r="M278" i="1"/>
  <c r="M277" i="1"/>
  <c r="M272" i="1"/>
  <c r="M271" i="1"/>
  <c r="M343" i="1"/>
  <c r="M339" i="1"/>
  <c r="M335" i="1"/>
  <c r="M268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323" i="1"/>
  <c r="M267" i="1"/>
  <c r="M270" i="1"/>
  <c r="M319" i="1"/>
  <c r="M269" i="1"/>
  <c r="M249" i="1"/>
  <c r="M248" i="1"/>
  <c r="M246" i="1"/>
  <c r="M245" i="1"/>
  <c r="M244" i="1"/>
  <c r="M243" i="1"/>
  <c r="M242" i="1"/>
  <c r="M241" i="1"/>
  <c r="M240" i="1"/>
  <c r="M239" i="1"/>
  <c r="M238" i="1"/>
  <c r="M236" i="1"/>
  <c r="M235" i="1"/>
  <c r="M234" i="1"/>
  <c r="M233" i="1"/>
  <c r="M232" i="1"/>
  <c r="M231" i="1"/>
  <c r="M230" i="1"/>
  <c r="M229" i="1"/>
  <c r="M224" i="1"/>
  <c r="M223" i="1"/>
  <c r="M222" i="1"/>
  <c r="M221" i="1"/>
  <c r="M220" i="1"/>
  <c r="M219" i="1"/>
  <c r="M247" i="1"/>
  <c r="M250" i="1"/>
  <c r="M218" i="1"/>
  <c r="M214" i="1"/>
  <c r="M210" i="1"/>
  <c r="M217" i="1"/>
  <c r="M215" i="1"/>
  <c r="M213" i="1"/>
  <c r="M209" i="1"/>
  <c r="M212" i="1"/>
  <c r="M216" i="1"/>
  <c r="M211" i="1"/>
  <c r="M208" i="1"/>
  <c r="O208" i="2" s="1"/>
  <c r="O208" i="17" s="1"/>
  <c r="M207" i="1"/>
  <c r="O207" i="2" s="1"/>
  <c r="O207" i="17" s="1"/>
  <c r="M206" i="1"/>
  <c r="M205" i="1"/>
  <c r="M204" i="1"/>
  <c r="M203" i="1"/>
  <c r="M202" i="1"/>
  <c r="M201" i="1"/>
  <c r="M200" i="1"/>
  <c r="M199" i="1"/>
  <c r="M198" i="1"/>
  <c r="M187" i="1"/>
  <c r="M186" i="1"/>
  <c r="M181" i="1"/>
  <c r="M179" i="1"/>
  <c r="M175" i="1"/>
  <c r="M161" i="1"/>
  <c r="M156" i="1"/>
  <c r="M155" i="1"/>
  <c r="M154" i="1"/>
  <c r="M153" i="1"/>
  <c r="M152" i="1"/>
  <c r="M151" i="1"/>
  <c r="M150" i="1"/>
  <c r="M149" i="1"/>
  <c r="M144" i="1"/>
  <c r="M143" i="1"/>
  <c r="M142" i="1"/>
  <c r="M141" i="1"/>
  <c r="M140" i="1"/>
  <c r="M139" i="1"/>
  <c r="M138" i="1"/>
  <c r="M137" i="1"/>
  <c r="M136" i="1"/>
  <c r="M131" i="1"/>
  <c r="M130" i="1"/>
  <c r="M122" i="1"/>
  <c r="O122" i="2" s="1"/>
  <c r="O122" i="17" s="1"/>
  <c r="M121" i="1"/>
  <c r="M120" i="1"/>
  <c r="M115" i="1"/>
  <c r="M114" i="1"/>
  <c r="M106" i="1"/>
  <c r="M100" i="1"/>
  <c r="M98" i="1"/>
  <c r="M96" i="1"/>
  <c r="M93" i="1"/>
  <c r="M92" i="1"/>
  <c r="M91" i="1"/>
  <c r="M90" i="1"/>
  <c r="O90" i="2" s="1"/>
  <c r="O90" i="17" s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4" i="1"/>
  <c r="M63" i="1"/>
  <c r="M62" i="1"/>
  <c r="M61" i="1"/>
  <c r="M60" i="1"/>
  <c r="M59" i="1"/>
  <c r="M58" i="1"/>
  <c r="M57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95" i="1"/>
  <c r="M113" i="1"/>
  <c r="M105" i="1"/>
  <c r="M99" i="1"/>
  <c r="M97" i="1"/>
  <c r="M94" i="1"/>
  <c r="M1" i="14"/>
  <c r="M29" i="1"/>
  <c r="M28" i="1"/>
  <c r="O28" i="2" s="1"/>
  <c r="O28" i="17" s="1"/>
  <c r="M27" i="1"/>
  <c r="M17" i="1"/>
  <c r="M11" i="1"/>
  <c r="M9" i="1"/>
  <c r="M37" i="1"/>
  <c r="M36" i="1"/>
  <c r="M35" i="1"/>
  <c r="O35" i="2" s="1"/>
  <c r="O35" i="17" s="1"/>
  <c r="M34" i="1"/>
  <c r="M33" i="1"/>
  <c r="M32" i="1"/>
  <c r="O32" i="2" s="1"/>
  <c r="O32" i="17" s="1"/>
  <c r="M31" i="1"/>
  <c r="O31" i="2" s="1"/>
  <c r="O31" i="17" s="1"/>
  <c r="M30" i="1"/>
  <c r="O30" i="2" s="1"/>
  <c r="O30" i="17" s="1"/>
  <c r="M26" i="1"/>
  <c r="M16" i="1"/>
  <c r="N207" i="2"/>
  <c r="O264" i="2"/>
  <c r="O264" i="17" s="1"/>
  <c r="O223" i="2"/>
  <c r="O223" i="17" s="1"/>
  <c r="O220" i="2"/>
  <c r="O220" i="17" s="1"/>
  <c r="O216" i="2"/>
  <c r="O216" i="17" s="1"/>
  <c r="O217" i="2"/>
  <c r="O217" i="17" s="1"/>
  <c r="O213" i="2"/>
  <c r="O213" i="17" s="1"/>
  <c r="O218" i="2"/>
  <c r="O218" i="17" s="1"/>
  <c r="O214" i="2"/>
  <c r="O214" i="17" s="1"/>
  <c r="O219" i="2"/>
  <c r="O219" i="17" s="1"/>
  <c r="O215" i="2"/>
  <c r="O215" i="17" s="1"/>
  <c r="O48" i="2"/>
  <c r="O48" i="17" s="1"/>
  <c r="O43" i="2"/>
  <c r="O43" i="17" s="1"/>
  <c r="O27" i="2"/>
  <c r="O342" i="2"/>
  <c r="O342" i="17" s="1"/>
  <c r="O338" i="2"/>
  <c r="O338" i="17" s="1"/>
  <c r="O322" i="2"/>
  <c r="O322" i="17" s="1"/>
  <c r="K13" i="18"/>
  <c r="O250" i="2"/>
  <c r="O250" i="17" s="1"/>
  <c r="O222" i="2"/>
  <c r="O222" i="17" s="1"/>
  <c r="O211" i="2"/>
  <c r="O211" i="17" s="1"/>
  <c r="O206" i="2"/>
  <c r="O206" i="17" s="1"/>
  <c r="O201" i="2"/>
  <c r="O201" i="17" s="1"/>
  <c r="O84" i="2"/>
  <c r="O84" i="17" s="1"/>
  <c r="O82" i="2"/>
  <c r="O82" i="17" s="1"/>
  <c r="O83" i="2"/>
  <c r="O83" i="17" s="1"/>
  <c r="N202" i="2"/>
  <c r="N202" i="17" s="1"/>
  <c r="N204" i="2"/>
  <c r="N204" i="17" s="1"/>
  <c r="N205" i="2"/>
  <c r="N205" i="17" s="1"/>
  <c r="N212" i="2"/>
  <c r="N212" i="17" s="1"/>
  <c r="N27" i="17"/>
  <c r="N29" i="2"/>
  <c r="N29" i="17" s="1"/>
  <c r="N32" i="2"/>
  <c r="N32" i="17" s="1"/>
  <c r="O200" i="2"/>
  <c r="O200" i="17" s="1"/>
  <c r="O92" i="2"/>
  <c r="O92" i="17" s="1"/>
  <c r="O29" i="2"/>
  <c r="O29" i="17" s="1"/>
  <c r="O294" i="2"/>
  <c r="O294" i="17" s="1"/>
  <c r="O249" i="2"/>
  <c r="O249" i="17" s="1"/>
  <c r="O221" i="2"/>
  <c r="O221" i="17" s="1"/>
  <c r="O293" i="2"/>
  <c r="O293" i="17" s="1"/>
  <c r="O203" i="2"/>
  <c r="O203" i="17" s="1"/>
  <c r="O341" i="2"/>
  <c r="O341" i="17" s="1"/>
  <c r="O340" i="2"/>
  <c r="O340" i="17" s="1"/>
  <c r="O210" i="2"/>
  <c r="O210" i="17" s="1"/>
  <c r="O224" i="2"/>
  <c r="O224" i="17" s="1"/>
  <c r="O209" i="2"/>
  <c r="O209" i="17" s="1"/>
  <c r="O121" i="2"/>
  <c r="O121" i="17" s="1"/>
  <c r="O323" i="2"/>
  <c r="N3" i="1"/>
  <c r="O251" i="2"/>
  <c r="O251" i="17" s="1"/>
  <c r="L354" i="1"/>
  <c r="M322" i="17"/>
  <c r="N264" i="2"/>
  <c r="N264" i="17" s="1"/>
  <c r="O91" i="2"/>
  <c r="O91" i="17" s="1"/>
  <c r="N207" i="17" l="1"/>
  <c r="N352" i="1"/>
  <c r="N351" i="1"/>
  <c r="N350" i="1"/>
  <c r="N349" i="1"/>
  <c r="N348" i="1"/>
  <c r="N347" i="1"/>
  <c r="N346" i="1"/>
  <c r="N345" i="1"/>
  <c r="N344" i="1"/>
  <c r="N343" i="1"/>
  <c r="N342" i="1"/>
  <c r="P342" i="2" s="1"/>
  <c r="P342" i="17" s="1"/>
  <c r="N341" i="1"/>
  <c r="N340" i="1"/>
  <c r="N339" i="1"/>
  <c r="N338" i="1"/>
  <c r="N337" i="1"/>
  <c r="N336" i="1"/>
  <c r="N335" i="1"/>
  <c r="N334" i="1"/>
  <c r="N329" i="1"/>
  <c r="N328" i="1"/>
  <c r="N323" i="1"/>
  <c r="P323" i="2" s="1"/>
  <c r="P323" i="17" s="1"/>
  <c r="N322" i="1"/>
  <c r="N321" i="1"/>
  <c r="N320" i="1"/>
  <c r="N319" i="1"/>
  <c r="N318" i="1"/>
  <c r="N317" i="1"/>
  <c r="N316" i="1"/>
  <c r="N311" i="1"/>
  <c r="N310" i="1"/>
  <c r="P310" i="2" s="1"/>
  <c r="P310" i="17" s="1"/>
  <c r="N309" i="1"/>
  <c r="N308" i="1"/>
  <c r="N307" i="1"/>
  <c r="N306" i="1"/>
  <c r="N305" i="1"/>
  <c r="N304" i="1"/>
  <c r="N303" i="1"/>
  <c r="N298" i="1"/>
  <c r="N294" i="1"/>
  <c r="N293" i="1"/>
  <c r="N292" i="1"/>
  <c r="N287" i="1"/>
  <c r="N286" i="1"/>
  <c r="N285" i="1"/>
  <c r="N278" i="1"/>
  <c r="N277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P249" i="2" s="1"/>
  <c r="P249" i="17" s="1"/>
  <c r="N248" i="1"/>
  <c r="N247" i="1"/>
  <c r="N246" i="1"/>
  <c r="N245" i="1"/>
  <c r="N244" i="1"/>
  <c r="N243" i="1"/>
  <c r="N242" i="1"/>
  <c r="N241" i="1"/>
  <c r="N240" i="1"/>
  <c r="N239" i="1"/>
  <c r="N238" i="1"/>
  <c r="N236" i="1"/>
  <c r="N235" i="1"/>
  <c r="N234" i="1"/>
  <c r="N233" i="1"/>
  <c r="N232" i="1"/>
  <c r="N231" i="1"/>
  <c r="N230" i="1"/>
  <c r="N229" i="1"/>
  <c r="N224" i="1"/>
  <c r="N223" i="1"/>
  <c r="N222" i="1"/>
  <c r="N221" i="1"/>
  <c r="P221" i="2" s="1"/>
  <c r="P221" i="17" s="1"/>
  <c r="N220" i="1"/>
  <c r="P220" i="2" s="1"/>
  <c r="P220" i="17" s="1"/>
  <c r="N219" i="1"/>
  <c r="N218" i="1"/>
  <c r="N217" i="1"/>
  <c r="N215" i="1"/>
  <c r="P215" i="2" s="1"/>
  <c r="P215" i="17" s="1"/>
  <c r="N213" i="1"/>
  <c r="N209" i="1"/>
  <c r="N212" i="1"/>
  <c r="N216" i="1"/>
  <c r="P216" i="2" s="1"/>
  <c r="P216" i="17" s="1"/>
  <c r="N211" i="1"/>
  <c r="N208" i="1"/>
  <c r="N207" i="1"/>
  <c r="P207" i="2" s="1"/>
  <c r="P207" i="17" s="1"/>
  <c r="N206" i="1"/>
  <c r="P206" i="2" s="1"/>
  <c r="P206" i="17" s="1"/>
  <c r="N205" i="1"/>
  <c r="N204" i="1"/>
  <c r="N203" i="1"/>
  <c r="N202" i="1"/>
  <c r="P202" i="2" s="1"/>
  <c r="P202" i="17" s="1"/>
  <c r="N201" i="1"/>
  <c r="N200" i="1"/>
  <c r="P200" i="2" s="1"/>
  <c r="P200" i="17" s="1"/>
  <c r="N199" i="1"/>
  <c r="N198" i="1"/>
  <c r="N187" i="1"/>
  <c r="N186" i="1"/>
  <c r="N181" i="1"/>
  <c r="N179" i="1"/>
  <c r="N175" i="1"/>
  <c r="N161" i="1"/>
  <c r="N156" i="1"/>
  <c r="N155" i="1"/>
  <c r="N154" i="1"/>
  <c r="N153" i="1"/>
  <c r="N152" i="1"/>
  <c r="N151" i="1"/>
  <c r="N150" i="1"/>
  <c r="N149" i="1"/>
  <c r="N144" i="1"/>
  <c r="N143" i="1"/>
  <c r="N142" i="1"/>
  <c r="N141" i="1"/>
  <c r="N140" i="1"/>
  <c r="N139" i="1"/>
  <c r="N138" i="1"/>
  <c r="N137" i="1"/>
  <c r="N136" i="1"/>
  <c r="N131" i="1"/>
  <c r="N130" i="1"/>
  <c r="N122" i="1"/>
  <c r="N121" i="1"/>
  <c r="P121" i="2" s="1"/>
  <c r="P121" i="17" s="1"/>
  <c r="N120" i="1"/>
  <c r="N115" i="1"/>
  <c r="N114" i="1"/>
  <c r="N113" i="1"/>
  <c r="N106" i="1"/>
  <c r="N105" i="1"/>
  <c r="N100" i="1"/>
  <c r="N99" i="1"/>
  <c r="N98" i="1"/>
  <c r="N97" i="1"/>
  <c r="N96" i="1"/>
  <c r="N95" i="1"/>
  <c r="N94" i="1"/>
  <c r="N214" i="1"/>
  <c r="N210" i="1"/>
  <c r="P210" i="2" s="1"/>
  <c r="P210" i="17" s="1"/>
  <c r="N93" i="1"/>
  <c r="N92" i="1"/>
  <c r="N91" i="1"/>
  <c r="N90" i="1"/>
  <c r="N89" i="1"/>
  <c r="N88" i="1"/>
  <c r="N87" i="1"/>
  <c r="N86" i="1"/>
  <c r="N85" i="1"/>
  <c r="N84" i="1"/>
  <c r="P84" i="2" s="1"/>
  <c r="P84" i="17" s="1"/>
  <c r="N83" i="1"/>
  <c r="N82" i="1"/>
  <c r="P82" i="2" s="1"/>
  <c r="P82" i="17" s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9" i="1"/>
  <c r="N58" i="1"/>
  <c r="N57" i="1"/>
  <c r="N52" i="1"/>
  <c r="N51" i="1"/>
  <c r="N50" i="1"/>
  <c r="N49" i="1"/>
  <c r="N48" i="1"/>
  <c r="N47" i="1"/>
  <c r="N46" i="1"/>
  <c r="N45" i="1"/>
  <c r="N44" i="1"/>
  <c r="N43" i="1"/>
  <c r="P43" i="2" s="1"/>
  <c r="P43" i="17" s="1"/>
  <c r="N42" i="1"/>
  <c r="N41" i="1"/>
  <c r="N40" i="1"/>
  <c r="P40" i="2" s="1"/>
  <c r="P40" i="17" s="1"/>
  <c r="N39" i="1"/>
  <c r="N9" i="1"/>
  <c r="N37" i="1"/>
  <c r="N36" i="1"/>
  <c r="N35" i="1"/>
  <c r="P35" i="2" s="1"/>
  <c r="P35" i="17" s="1"/>
  <c r="N34" i="1"/>
  <c r="N33" i="1"/>
  <c r="N32" i="1"/>
  <c r="N31" i="1"/>
  <c r="P31" i="2" s="1"/>
  <c r="P31" i="17" s="1"/>
  <c r="N30" i="1"/>
  <c r="N29" i="1"/>
  <c r="N28" i="1"/>
  <c r="N27" i="1"/>
  <c r="N26" i="1"/>
  <c r="N17" i="1"/>
  <c r="N16" i="1"/>
  <c r="N11" i="1"/>
  <c r="N38" i="1"/>
  <c r="N1" i="14"/>
  <c r="N35" i="17"/>
  <c r="P294" i="2"/>
  <c r="P294" i="17" s="1"/>
  <c r="P219" i="2"/>
  <c r="P219" i="17" s="1"/>
  <c r="P218" i="2"/>
  <c r="P218" i="17" s="1"/>
  <c r="P217" i="2"/>
  <c r="P217" i="17" s="1"/>
  <c r="P214" i="2"/>
  <c r="P214" i="17" s="1"/>
  <c r="P213" i="2"/>
  <c r="P213" i="17" s="1"/>
  <c r="P211" i="2"/>
  <c r="P211" i="17" s="1"/>
  <c r="P27" i="2"/>
  <c r="P30" i="2"/>
  <c r="P30" i="17" s="1"/>
  <c r="P338" i="2"/>
  <c r="P338" i="17" s="1"/>
  <c r="L13" i="18"/>
  <c r="P267" i="2"/>
  <c r="P267" i="17" s="1"/>
  <c r="P201" i="2"/>
  <c r="P201" i="17" s="1"/>
  <c r="P263" i="2"/>
  <c r="P263" i="17" s="1"/>
  <c r="P251" i="2"/>
  <c r="P251" i="17" s="1"/>
  <c r="P83" i="2"/>
  <c r="P83" i="17" s="1"/>
  <c r="P33" i="2"/>
  <c r="P33" i="17" s="1"/>
  <c r="O202" i="2"/>
  <c r="O202" i="17" s="1"/>
  <c r="O212" i="2"/>
  <c r="O212" i="17" s="1"/>
  <c r="O199" i="2"/>
  <c r="O199" i="17" s="1"/>
  <c r="O204" i="2"/>
  <c r="O204" i="17" s="1"/>
  <c r="O205" i="2"/>
  <c r="O205" i="17" s="1"/>
  <c r="P262" i="2"/>
  <c r="P262" i="17" s="1"/>
  <c r="O40" i="2"/>
  <c r="O40" i="17" s="1"/>
  <c r="O33" i="2"/>
  <c r="O33" i="17" s="1"/>
  <c r="O323" i="17"/>
  <c r="O339" i="2"/>
  <c r="O339" i="17" s="1"/>
  <c r="O310" i="2"/>
  <c r="P339" i="2"/>
  <c r="P339" i="17" s="1"/>
  <c r="P223" i="2"/>
  <c r="P223" i="17" s="1"/>
  <c r="P208" i="2"/>
  <c r="P208" i="17" s="1"/>
  <c r="P204" i="2"/>
  <c r="P204" i="17" s="1"/>
  <c r="P250" i="2"/>
  <c r="P250" i="17" s="1"/>
  <c r="O3" i="1"/>
  <c r="P203" i="2"/>
  <c r="P203" i="17" s="1"/>
  <c r="P224" i="2"/>
  <c r="P224" i="17" s="1"/>
  <c r="P209" i="2"/>
  <c r="P209" i="17" s="1"/>
  <c r="P122" i="2"/>
  <c r="P122" i="17" s="1"/>
  <c r="P293" i="2"/>
  <c r="P293" i="17" s="1"/>
  <c r="P199" i="2"/>
  <c r="P199" i="17" s="1"/>
  <c r="P222" i="2"/>
  <c r="P222" i="17" s="1"/>
  <c r="M354" i="1"/>
  <c r="P264" i="2"/>
  <c r="P264" i="17" s="1"/>
  <c r="P95" i="2"/>
  <c r="P95" i="17" s="1"/>
  <c r="O262" i="2"/>
  <c r="O262" i="17" s="1"/>
  <c r="O263" i="2"/>
  <c r="O263" i="17" s="1"/>
  <c r="H267" i="2"/>
  <c r="H267" i="17" s="1"/>
  <c r="I267" i="2"/>
  <c r="I267" i="17" s="1"/>
  <c r="J267" i="2"/>
  <c r="J267" i="17" s="1"/>
  <c r="K267" i="2"/>
  <c r="K267" i="17" s="1"/>
  <c r="L267" i="2"/>
  <c r="L267" i="17" s="1"/>
  <c r="M267" i="2"/>
  <c r="M267" i="17" s="1"/>
  <c r="N267" i="2"/>
  <c r="N267" i="17" s="1"/>
  <c r="O267" i="2"/>
  <c r="O267" i="17" s="1"/>
  <c r="H95" i="2"/>
  <c r="H95" i="17" s="1"/>
  <c r="I95" i="2"/>
  <c r="I95" i="17" s="1"/>
  <c r="J95" i="2"/>
  <c r="J95" i="17" s="1"/>
  <c r="K95" i="2"/>
  <c r="K95" i="17" s="1"/>
  <c r="L95" i="2"/>
  <c r="L95" i="17" s="1"/>
  <c r="M95" i="2"/>
  <c r="M95" i="17" s="1"/>
  <c r="N95" i="2"/>
  <c r="N95" i="17" s="1"/>
  <c r="O95" i="2"/>
  <c r="O95" i="17" s="1"/>
  <c r="O352" i="1" l="1"/>
  <c r="O351" i="1"/>
  <c r="O350" i="1"/>
  <c r="O349" i="1"/>
  <c r="O348" i="1"/>
  <c r="O347" i="1"/>
  <c r="O346" i="1"/>
  <c r="O345" i="1"/>
  <c r="O344" i="1"/>
  <c r="O343" i="1"/>
  <c r="O342" i="1"/>
  <c r="Q342" i="2" s="1"/>
  <c r="Q342" i="17" s="1"/>
  <c r="O341" i="1"/>
  <c r="Q341" i="2" s="1"/>
  <c r="Q341" i="17" s="1"/>
  <c r="O340" i="1"/>
  <c r="O339" i="1"/>
  <c r="O338" i="1"/>
  <c r="O337" i="1"/>
  <c r="O336" i="1"/>
  <c r="O335" i="1"/>
  <c r="O334" i="1"/>
  <c r="O329" i="1"/>
  <c r="O328" i="1"/>
  <c r="O323" i="1"/>
  <c r="O322" i="1"/>
  <c r="Q322" i="2" s="1"/>
  <c r="Q322" i="17" s="1"/>
  <c r="O321" i="1"/>
  <c r="O320" i="1"/>
  <c r="O319" i="1"/>
  <c r="O318" i="1"/>
  <c r="O317" i="1"/>
  <c r="O316" i="1"/>
  <c r="O311" i="1"/>
  <c r="O310" i="1"/>
  <c r="O309" i="1"/>
  <c r="O308" i="1"/>
  <c r="O307" i="1"/>
  <c r="O306" i="1"/>
  <c r="O305" i="1"/>
  <c r="O304" i="1"/>
  <c r="O303" i="1"/>
  <c r="O298" i="1"/>
  <c r="O294" i="1"/>
  <c r="Q294" i="2" s="1"/>
  <c r="Q294" i="17" s="1"/>
  <c r="O287" i="1"/>
  <c r="O277" i="1"/>
  <c r="O267" i="1"/>
  <c r="O292" i="1"/>
  <c r="O278" i="1"/>
  <c r="O270" i="1"/>
  <c r="O293" i="1"/>
  <c r="O285" i="1"/>
  <c r="O271" i="1"/>
  <c r="O269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86" i="1"/>
  <c r="O272" i="1"/>
  <c r="O268" i="1"/>
  <c r="O248" i="1"/>
  <c r="O247" i="1"/>
  <c r="O250" i="1"/>
  <c r="Q250" i="2" s="1"/>
  <c r="Q250" i="17" s="1"/>
  <c r="O249" i="1"/>
  <c r="O246" i="1"/>
  <c r="O245" i="1"/>
  <c r="O244" i="1"/>
  <c r="O243" i="1"/>
  <c r="O242" i="1"/>
  <c r="O241" i="1"/>
  <c r="O240" i="1"/>
  <c r="O239" i="1"/>
  <c r="O238" i="1"/>
  <c r="O236" i="1"/>
  <c r="O235" i="1"/>
  <c r="O234" i="1"/>
  <c r="O233" i="1"/>
  <c r="O232" i="1"/>
  <c r="O231" i="1"/>
  <c r="O230" i="1"/>
  <c r="O229" i="1"/>
  <c r="O224" i="1"/>
  <c r="O223" i="1"/>
  <c r="O222" i="1"/>
  <c r="O221" i="1"/>
  <c r="O220" i="1"/>
  <c r="Q220" i="2" s="1"/>
  <c r="O219" i="1"/>
  <c r="Q219" i="2" s="1"/>
  <c r="Q219" i="17" s="1"/>
  <c r="O218" i="1"/>
  <c r="O217" i="1"/>
  <c r="O216" i="1"/>
  <c r="Q216" i="2" s="1"/>
  <c r="Q216" i="17" s="1"/>
  <c r="O215" i="1"/>
  <c r="Q215" i="2" s="1"/>
  <c r="Q215" i="17" s="1"/>
  <c r="O214" i="1"/>
  <c r="O213" i="1"/>
  <c r="O212" i="1"/>
  <c r="O211" i="1"/>
  <c r="Q211" i="2" s="1"/>
  <c r="Q211" i="17" s="1"/>
  <c r="O210" i="1"/>
  <c r="O209" i="1"/>
  <c r="O208" i="1"/>
  <c r="Q208" i="2" s="1"/>
  <c r="Q208" i="17" s="1"/>
  <c r="O207" i="1"/>
  <c r="Q207" i="2" s="1"/>
  <c r="Q207" i="17" s="1"/>
  <c r="O206" i="1"/>
  <c r="O205" i="1"/>
  <c r="O204" i="1"/>
  <c r="O203" i="1"/>
  <c r="O202" i="1"/>
  <c r="O201" i="1"/>
  <c r="O200" i="1"/>
  <c r="O199" i="1"/>
  <c r="O198" i="1"/>
  <c r="O187" i="1"/>
  <c r="O186" i="1"/>
  <c r="O181" i="1"/>
  <c r="O179" i="1"/>
  <c r="O175" i="1"/>
  <c r="O161" i="1"/>
  <c r="O156" i="1"/>
  <c r="O155" i="1"/>
  <c r="O154" i="1"/>
  <c r="O153" i="1"/>
  <c r="O152" i="1"/>
  <c r="O151" i="1"/>
  <c r="O150" i="1"/>
  <c r="O149" i="1"/>
  <c r="O144" i="1"/>
  <c r="O143" i="1"/>
  <c r="O142" i="1"/>
  <c r="O141" i="1"/>
  <c r="O140" i="1"/>
  <c r="O139" i="1"/>
  <c r="O138" i="1"/>
  <c r="O137" i="1"/>
  <c r="O136" i="1"/>
  <c r="O131" i="1"/>
  <c r="O130" i="1"/>
  <c r="O122" i="1"/>
  <c r="Q122" i="2" s="1"/>
  <c r="Q122" i="17" s="1"/>
  <c r="O121" i="1"/>
  <c r="Q121" i="2" s="1"/>
  <c r="Q121" i="17" s="1"/>
  <c r="O120" i="1"/>
  <c r="O115" i="1"/>
  <c r="O114" i="1"/>
  <c r="O113" i="1"/>
  <c r="O106" i="1"/>
  <c r="O105" i="1"/>
  <c r="O100" i="1"/>
  <c r="O99" i="1"/>
  <c r="O98" i="1"/>
  <c r="O97" i="1"/>
  <c r="O96" i="1"/>
  <c r="O95" i="1"/>
  <c r="Q95" i="2" s="1"/>
  <c r="Q95" i="17" s="1"/>
  <c r="O94" i="1"/>
  <c r="O93" i="1"/>
  <c r="O92" i="1"/>
  <c r="O91" i="1"/>
  <c r="Q91" i="2" s="1"/>
  <c r="Q91" i="17" s="1"/>
  <c r="O90" i="1"/>
  <c r="O89" i="1"/>
  <c r="O88" i="1"/>
  <c r="O87" i="1"/>
  <c r="O86" i="1"/>
  <c r="O85" i="1"/>
  <c r="O84" i="1"/>
  <c r="Q84" i="2" s="1"/>
  <c r="Q84" i="17" s="1"/>
  <c r="O83" i="1"/>
  <c r="Q83" i="2" s="1"/>
  <c r="Q83" i="17" s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9" i="1"/>
  <c r="O58" i="1"/>
  <c r="O57" i="1"/>
  <c r="O52" i="1"/>
  <c r="O51" i="1"/>
  <c r="O50" i="1"/>
  <c r="O49" i="1"/>
  <c r="O48" i="1"/>
  <c r="Q48" i="2" s="1"/>
  <c r="Q48" i="17" s="1"/>
  <c r="O47" i="1"/>
  <c r="O46" i="1"/>
  <c r="O45" i="1"/>
  <c r="O44" i="1"/>
  <c r="O43" i="1"/>
  <c r="Q43" i="2" s="1"/>
  <c r="Q43" i="17" s="1"/>
  <c r="O42" i="1"/>
  <c r="O41" i="1"/>
  <c r="O40" i="1"/>
  <c r="O37" i="1"/>
  <c r="O36" i="1"/>
  <c r="O35" i="1"/>
  <c r="Q35" i="2" s="1"/>
  <c r="O34" i="1"/>
  <c r="O33" i="1"/>
  <c r="O32" i="1"/>
  <c r="O31" i="1"/>
  <c r="O30" i="1"/>
  <c r="O29" i="1"/>
  <c r="O28" i="1"/>
  <c r="O27" i="1"/>
  <c r="O26" i="1"/>
  <c r="O17" i="1"/>
  <c r="O16" i="1"/>
  <c r="O11" i="1"/>
  <c r="O9" i="1"/>
  <c r="O39" i="1"/>
  <c r="O38" i="1"/>
  <c r="O1" i="14"/>
  <c r="Q251" i="2"/>
  <c r="Q251" i="17" s="1"/>
  <c r="Q218" i="2"/>
  <c r="Q218" i="17" s="1"/>
  <c r="Q217" i="2"/>
  <c r="Q217" i="17" s="1"/>
  <c r="Q214" i="2"/>
  <c r="Q214" i="17" s="1"/>
  <c r="Q213" i="2"/>
  <c r="Q213" i="17" s="1"/>
  <c r="Q206" i="2"/>
  <c r="Q206" i="17" s="1"/>
  <c r="Q40" i="2"/>
  <c r="Q40" i="17" s="1"/>
  <c r="Q27" i="2"/>
  <c r="Q338" i="2"/>
  <c r="Q338" i="17" s="1"/>
  <c r="Q310" i="2"/>
  <c r="Q310" i="17" s="1"/>
  <c r="M13" i="18"/>
  <c r="Q267" i="2"/>
  <c r="Q267" i="17" s="1"/>
  <c r="Q222" i="2"/>
  <c r="Q222" i="17" s="1"/>
  <c r="Q203" i="2"/>
  <c r="Q203" i="17" s="1"/>
  <c r="Q92" i="2"/>
  <c r="Q92" i="17" s="1"/>
  <c r="Q82" i="2"/>
  <c r="Q82" i="17" s="1"/>
  <c r="Q31" i="2"/>
  <c r="Q31" i="17" s="1"/>
  <c r="Q30" i="2"/>
  <c r="Q30" i="17" s="1"/>
  <c r="P205" i="2"/>
  <c r="P205" i="17" s="1"/>
  <c r="P212" i="2"/>
  <c r="P212" i="17" s="1"/>
  <c r="P27" i="17"/>
  <c r="P29" i="2"/>
  <c r="P29" i="17" s="1"/>
  <c r="P32" i="2"/>
  <c r="P32" i="17" s="1"/>
  <c r="P28" i="2"/>
  <c r="P28" i="17" s="1"/>
  <c r="Q200" i="2"/>
  <c r="Q200" i="17" s="1"/>
  <c r="Q201" i="2"/>
  <c r="Q201" i="17" s="1"/>
  <c r="O27" i="17"/>
  <c r="P340" i="2"/>
  <c r="P340" i="17" s="1"/>
  <c r="N354" i="1"/>
  <c r="O310" i="17"/>
  <c r="P341" i="2"/>
  <c r="P341" i="17" s="1"/>
  <c r="P3" i="1"/>
  <c r="Q340" i="2"/>
  <c r="Q340" i="17" s="1"/>
  <c r="Q293" i="2"/>
  <c r="Q293" i="17" s="1"/>
  <c r="Q249" i="2"/>
  <c r="Q249" i="17" s="1"/>
  <c r="Q210" i="2"/>
  <c r="Q210" i="17" s="1"/>
  <c r="Q224" i="2"/>
  <c r="Q224" i="17" s="1"/>
  <c r="Q339" i="2"/>
  <c r="Q339" i="17" s="1"/>
  <c r="Q323" i="2"/>
  <c r="Q323" i="17" s="1"/>
  <c r="Q223" i="2"/>
  <c r="Q223" i="17" s="1"/>
  <c r="Q209" i="2"/>
  <c r="Q209" i="17" s="1"/>
  <c r="Q221" i="2"/>
  <c r="Q221" i="17" s="1"/>
  <c r="P322" i="2"/>
  <c r="P48" i="2"/>
  <c r="P48" i="17" s="1"/>
  <c r="P90" i="2"/>
  <c r="P90" i="17" s="1"/>
  <c r="Q90" i="2"/>
  <c r="Q90" i="17" s="1"/>
  <c r="P92" i="2"/>
  <c r="P92" i="17" s="1"/>
  <c r="P91" i="2"/>
  <c r="P91" i="17" s="1"/>
  <c r="G95" i="2"/>
  <c r="G95" i="17" s="1"/>
  <c r="G267" i="2"/>
  <c r="G267" i="17" s="1"/>
  <c r="P352" i="1" l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29" i="1"/>
  <c r="P328" i="1"/>
  <c r="P323" i="1"/>
  <c r="P322" i="1"/>
  <c r="P321" i="1"/>
  <c r="P320" i="1"/>
  <c r="P319" i="1"/>
  <c r="P318" i="1"/>
  <c r="P317" i="1"/>
  <c r="P316" i="1"/>
  <c r="P311" i="1"/>
  <c r="P310" i="1"/>
  <c r="P309" i="1"/>
  <c r="P308" i="1"/>
  <c r="P307" i="1"/>
  <c r="P306" i="1"/>
  <c r="P305" i="1"/>
  <c r="P304" i="1"/>
  <c r="P303" i="1"/>
  <c r="P298" i="1"/>
  <c r="P294" i="1"/>
  <c r="P292" i="1"/>
  <c r="P278" i="1"/>
  <c r="P270" i="1"/>
  <c r="P293" i="1"/>
  <c r="P285" i="1"/>
  <c r="P271" i="1"/>
  <c r="P269" i="1"/>
  <c r="P266" i="1"/>
  <c r="D266" i="1" s="1"/>
  <c r="P265" i="1"/>
  <c r="P264" i="1"/>
  <c r="P263" i="1"/>
  <c r="P262" i="1"/>
  <c r="P261" i="1"/>
  <c r="P260" i="1"/>
  <c r="D260" i="1" s="1"/>
  <c r="P259" i="1"/>
  <c r="P258" i="1"/>
  <c r="P257" i="1"/>
  <c r="P256" i="1"/>
  <c r="P286" i="1"/>
  <c r="P272" i="1"/>
  <c r="P268" i="1"/>
  <c r="P287" i="1"/>
  <c r="P277" i="1"/>
  <c r="P267" i="1"/>
  <c r="P255" i="1"/>
  <c r="P254" i="1"/>
  <c r="P253" i="1"/>
  <c r="P252" i="1"/>
  <c r="P251" i="1"/>
  <c r="P247" i="1"/>
  <c r="P250" i="1"/>
  <c r="P249" i="1"/>
  <c r="R249" i="2" s="1"/>
  <c r="R249" i="17" s="1"/>
  <c r="P246" i="1"/>
  <c r="P245" i="1"/>
  <c r="P244" i="1"/>
  <c r="P243" i="1"/>
  <c r="P242" i="1"/>
  <c r="P241" i="1"/>
  <c r="P240" i="1"/>
  <c r="D240" i="1" s="1"/>
  <c r="P239" i="1"/>
  <c r="D239" i="1" s="1"/>
  <c r="P238" i="1"/>
  <c r="D238" i="1" s="1"/>
  <c r="P236" i="1"/>
  <c r="D236" i="1" s="1"/>
  <c r="P235" i="1"/>
  <c r="P234" i="1"/>
  <c r="P233" i="1"/>
  <c r="P232" i="1"/>
  <c r="P231" i="1"/>
  <c r="P230" i="1"/>
  <c r="P229" i="1"/>
  <c r="P224" i="1"/>
  <c r="R224" i="2" s="1"/>
  <c r="P223" i="1"/>
  <c r="P222" i="1"/>
  <c r="P221" i="1"/>
  <c r="P220" i="1"/>
  <c r="P219" i="1"/>
  <c r="D219" i="1" s="1"/>
  <c r="P218" i="1"/>
  <c r="D218" i="1" s="1"/>
  <c r="P217" i="1"/>
  <c r="D217" i="1" s="1"/>
  <c r="P216" i="1"/>
  <c r="D216" i="1" s="1"/>
  <c r="P215" i="1"/>
  <c r="D215" i="1" s="1"/>
  <c r="P248" i="1"/>
  <c r="P212" i="1"/>
  <c r="D212" i="1" s="1"/>
  <c r="P208" i="1"/>
  <c r="P207" i="1"/>
  <c r="P206" i="1"/>
  <c r="P205" i="1"/>
  <c r="P204" i="1"/>
  <c r="P203" i="1"/>
  <c r="P202" i="1"/>
  <c r="P201" i="1"/>
  <c r="P200" i="1"/>
  <c r="P199" i="1"/>
  <c r="P198" i="1"/>
  <c r="P187" i="1"/>
  <c r="P186" i="1"/>
  <c r="P181" i="1"/>
  <c r="P179" i="1"/>
  <c r="P175" i="1"/>
  <c r="P161" i="1"/>
  <c r="P156" i="1"/>
  <c r="P155" i="1"/>
  <c r="P154" i="1"/>
  <c r="P153" i="1"/>
  <c r="P152" i="1"/>
  <c r="P151" i="1"/>
  <c r="P150" i="1"/>
  <c r="P149" i="1"/>
  <c r="P144" i="1"/>
  <c r="P143" i="1"/>
  <c r="P142" i="1"/>
  <c r="P141" i="1"/>
  <c r="P140" i="1"/>
  <c r="P139" i="1"/>
  <c r="P138" i="1"/>
  <c r="P137" i="1"/>
  <c r="P136" i="1"/>
  <c r="P131" i="1"/>
  <c r="P211" i="1"/>
  <c r="D211" i="1" s="1"/>
  <c r="P214" i="1"/>
  <c r="D214" i="1" s="1"/>
  <c r="P210" i="1"/>
  <c r="D210" i="1" s="1"/>
  <c r="P213" i="1"/>
  <c r="D213" i="1" s="1"/>
  <c r="P209" i="1"/>
  <c r="D209" i="1" s="1"/>
  <c r="P94" i="1"/>
  <c r="P130" i="1"/>
  <c r="P122" i="1"/>
  <c r="R122" i="2" s="1"/>
  <c r="R122" i="17" s="1"/>
  <c r="P121" i="1"/>
  <c r="P120" i="1"/>
  <c r="P115" i="1"/>
  <c r="P114" i="1"/>
  <c r="P113" i="1"/>
  <c r="P105" i="1"/>
  <c r="P99" i="1"/>
  <c r="P97" i="1"/>
  <c r="P93" i="1"/>
  <c r="P92" i="1"/>
  <c r="P91" i="1"/>
  <c r="P90" i="1"/>
  <c r="D90" i="1" s="1"/>
  <c r="P89" i="1"/>
  <c r="P88" i="1"/>
  <c r="P87" i="1"/>
  <c r="P86" i="1"/>
  <c r="P85" i="1"/>
  <c r="P84" i="1"/>
  <c r="R84" i="2" s="1"/>
  <c r="R84" i="17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D71" i="1" s="1"/>
  <c r="P70" i="1"/>
  <c r="D70" i="1" s="1"/>
  <c r="P69" i="1"/>
  <c r="D69" i="1" s="1"/>
  <c r="P68" i="1"/>
  <c r="D68" i="1" s="1"/>
  <c r="P67" i="1"/>
  <c r="D67" i="1" s="1"/>
  <c r="P66" i="1"/>
  <c r="D66" i="1" s="1"/>
  <c r="P64" i="1"/>
  <c r="D64" i="1" s="1"/>
  <c r="P63" i="1"/>
  <c r="D63" i="1" s="1"/>
  <c r="P62" i="1"/>
  <c r="P61" i="1"/>
  <c r="P60" i="1"/>
  <c r="P59" i="1"/>
  <c r="P58" i="1"/>
  <c r="P57" i="1"/>
  <c r="P52" i="1"/>
  <c r="P51" i="1"/>
  <c r="P50" i="1"/>
  <c r="D50" i="1" s="1"/>
  <c r="P49" i="1"/>
  <c r="D49" i="1" s="1"/>
  <c r="P48" i="1"/>
  <c r="D48" i="1" s="1"/>
  <c r="P47" i="1"/>
  <c r="D47" i="1" s="1"/>
  <c r="P46" i="1"/>
  <c r="P45" i="1"/>
  <c r="P44" i="1"/>
  <c r="P43" i="1"/>
  <c r="R43" i="2" s="1"/>
  <c r="P42" i="1"/>
  <c r="D42" i="1" s="1"/>
  <c r="P41" i="1"/>
  <c r="P40" i="1"/>
  <c r="P106" i="1"/>
  <c r="P100" i="1"/>
  <c r="P98" i="1"/>
  <c r="D98" i="1" s="1"/>
  <c r="P96" i="1"/>
  <c r="D96" i="1" s="1"/>
  <c r="P95" i="1"/>
  <c r="R95" i="2" s="1"/>
  <c r="P39" i="1"/>
  <c r="P1" i="14"/>
  <c r="P38" i="1"/>
  <c r="D38" i="1" s="1"/>
  <c r="P37" i="1"/>
  <c r="D37" i="1" s="1"/>
  <c r="P36" i="1"/>
  <c r="D36" i="1" s="1"/>
  <c r="P35" i="1"/>
  <c r="D35" i="1" s="1"/>
  <c r="P34" i="1"/>
  <c r="D34" i="1" s="1"/>
  <c r="P33" i="1"/>
  <c r="P32" i="1"/>
  <c r="D32" i="1" s="1"/>
  <c r="P31" i="1"/>
  <c r="D31" i="1" s="1"/>
  <c r="P30" i="1"/>
  <c r="D30" i="1" s="1"/>
  <c r="P29" i="1"/>
  <c r="R29" i="2" s="1"/>
  <c r="R29" i="17" s="1"/>
  <c r="P28" i="1"/>
  <c r="P27" i="1"/>
  <c r="P26" i="1"/>
  <c r="P17" i="1"/>
  <c r="P16" i="1"/>
  <c r="P11" i="1"/>
  <c r="P9" i="1"/>
  <c r="Q35" i="17"/>
  <c r="R294" i="2"/>
  <c r="R294" i="17" s="1"/>
  <c r="D268" i="1"/>
  <c r="R251" i="2"/>
  <c r="R251" i="17" s="1"/>
  <c r="R221" i="2"/>
  <c r="R220" i="2"/>
  <c r="R220" i="17" s="1"/>
  <c r="R217" i="2"/>
  <c r="R217" i="17" s="1"/>
  <c r="R216" i="2"/>
  <c r="R216" i="17" s="1"/>
  <c r="R215" i="2"/>
  <c r="R213" i="2"/>
  <c r="R121" i="2"/>
  <c r="R121" i="17" s="1"/>
  <c r="R82" i="2"/>
  <c r="R82" i="17" s="1"/>
  <c r="D45" i="1"/>
  <c r="R28" i="2"/>
  <c r="N13" i="18"/>
  <c r="R293" i="2"/>
  <c r="R293" i="17" s="1"/>
  <c r="R264" i="2"/>
  <c r="R264" i="17" s="1"/>
  <c r="R263" i="2"/>
  <c r="R263" i="17" s="1"/>
  <c r="R222" i="2"/>
  <c r="R211" i="2"/>
  <c r="R208" i="2"/>
  <c r="R203" i="2"/>
  <c r="R83" i="2"/>
  <c r="R83" i="17" s="1"/>
  <c r="D51" i="1"/>
  <c r="D46" i="1"/>
  <c r="D41" i="1"/>
  <c r="Q202" i="2"/>
  <c r="Q202" i="17" s="1"/>
  <c r="Q199" i="2"/>
  <c r="Q199" i="17" s="1"/>
  <c r="Q220" i="17"/>
  <c r="Q212" i="2"/>
  <c r="Q212" i="17" s="1"/>
  <c r="Q205" i="2"/>
  <c r="Q205" i="17" s="1"/>
  <c r="Q204" i="2"/>
  <c r="Q204" i="17" s="1"/>
  <c r="Q27" i="17"/>
  <c r="Q29" i="2"/>
  <c r="Q29" i="17" s="1"/>
  <c r="Q32" i="2"/>
  <c r="Q32" i="17" s="1"/>
  <c r="Q28" i="2"/>
  <c r="Q28" i="17" s="1"/>
  <c r="D261" i="1"/>
  <c r="D262" i="1"/>
  <c r="D88" i="1"/>
  <c r="D89" i="1"/>
  <c r="D94" i="1"/>
  <c r="D86" i="1"/>
  <c r="D93" i="1"/>
  <c r="Q33" i="2"/>
  <c r="Q33" i="17" s="1"/>
  <c r="P322" i="17"/>
  <c r="O354" i="1"/>
  <c r="D265" i="1"/>
  <c r="D270" i="1"/>
  <c r="R250" i="2"/>
  <c r="R250" i="17" s="1"/>
  <c r="R223" i="2"/>
  <c r="D257" i="1"/>
  <c r="R209" i="2"/>
  <c r="R205" i="2"/>
  <c r="R205" i="17" s="1"/>
  <c r="D258" i="1"/>
  <c r="R206" i="2"/>
  <c r="R212" i="2"/>
  <c r="R212" i="17" s="1"/>
  <c r="R323" i="2"/>
  <c r="R267" i="2"/>
  <c r="R204" i="2"/>
  <c r="R204" i="17" s="1"/>
  <c r="R199" i="2"/>
  <c r="R199" i="17" s="1"/>
  <c r="D269" i="1"/>
  <c r="R262" i="2"/>
  <c r="R262" i="17" s="1"/>
  <c r="Q263" i="2"/>
  <c r="Q263" i="17" s="1"/>
  <c r="Q264" i="2"/>
  <c r="Q264" i="17" s="1"/>
  <c r="Q262" i="2"/>
  <c r="Q262" i="17" s="1"/>
  <c r="D259" i="1"/>
  <c r="D223" i="1"/>
  <c r="D97" i="1"/>
  <c r="D85" i="1"/>
  <c r="D39" i="1"/>
  <c r="D44" i="1"/>
  <c r="D52" i="1"/>
  <c r="R214" i="2" l="1"/>
  <c r="R214" i="17" s="1"/>
  <c r="R219" i="2"/>
  <c r="R219" i="17" s="1"/>
  <c r="R218" i="2"/>
  <c r="R218" i="17" s="1"/>
  <c r="F218" i="17" s="1"/>
  <c r="R33" i="2"/>
  <c r="R33" i="17" s="1"/>
  <c r="D33" i="1"/>
  <c r="R32" i="2"/>
  <c r="R32" i="17" s="1"/>
  <c r="D43" i="1"/>
  <c r="R35" i="2"/>
  <c r="R207" i="2"/>
  <c r="D207" i="1"/>
  <c r="D95" i="1"/>
  <c r="D224" i="1"/>
  <c r="R43" i="17"/>
  <c r="F43" i="17" s="1"/>
  <c r="F43" i="2"/>
  <c r="R215" i="17"/>
  <c r="F215" i="2"/>
  <c r="D208" i="1"/>
  <c r="R90" i="2"/>
  <c r="F90" i="2" s="1"/>
  <c r="D203" i="1"/>
  <c r="R95" i="17"/>
  <c r="F95" i="17" s="1"/>
  <c r="D84" i="1"/>
  <c r="D221" i="1"/>
  <c r="R267" i="17"/>
  <c r="R203" i="17"/>
  <c r="R222" i="17"/>
  <c r="R221" i="17"/>
  <c r="R209" i="17"/>
  <c r="F217" i="17"/>
  <c r="R208" i="17"/>
  <c r="R206" i="17"/>
  <c r="R224" i="17"/>
  <c r="F216" i="17"/>
  <c r="F214" i="17"/>
  <c r="R213" i="17"/>
  <c r="R223" i="17"/>
  <c r="R211" i="17"/>
  <c r="F199" i="17"/>
  <c r="D206" i="1"/>
  <c r="F262" i="17"/>
  <c r="F29" i="2"/>
  <c r="D222" i="1"/>
  <c r="F28" i="2"/>
  <c r="R28" i="17"/>
  <c r="F83" i="2"/>
  <c r="F83" i="17"/>
  <c r="D220" i="1"/>
  <c r="F84" i="2"/>
  <c r="F84" i="17"/>
  <c r="D267" i="1"/>
  <c r="F82" i="2"/>
  <c r="F82" i="17"/>
  <c r="F205" i="17"/>
  <c r="F220" i="17"/>
  <c r="F204" i="17"/>
  <c r="F250" i="2"/>
  <c r="F250" i="17"/>
  <c r="F263" i="17"/>
  <c r="F251" i="2"/>
  <c r="F251" i="17"/>
  <c r="F264" i="17"/>
  <c r="F249" i="2"/>
  <c r="F249" i="17"/>
  <c r="F212" i="17"/>
  <c r="F213" i="2"/>
  <c r="F223" i="2"/>
  <c r="F211" i="2"/>
  <c r="F203" i="2"/>
  <c r="F222" i="2"/>
  <c r="F221" i="2"/>
  <c r="F209" i="2"/>
  <c r="F212" i="2"/>
  <c r="F217" i="2"/>
  <c r="F208" i="2"/>
  <c r="F204" i="2"/>
  <c r="F206" i="2"/>
  <c r="F224" i="2"/>
  <c r="F216" i="2"/>
  <c r="F199" i="2"/>
  <c r="F205" i="2"/>
  <c r="F220" i="2"/>
  <c r="D201" i="1"/>
  <c r="R201" i="2"/>
  <c r="R210" i="2"/>
  <c r="D200" i="1"/>
  <c r="R200" i="2"/>
  <c r="D202" i="1"/>
  <c r="R202" i="2"/>
  <c r="R30" i="2"/>
  <c r="R30" i="17" s="1"/>
  <c r="R31" i="2"/>
  <c r="R31" i="17" s="1"/>
  <c r="D27" i="1"/>
  <c r="R27" i="2"/>
  <c r="F27" i="2" s="1"/>
  <c r="D205" i="1"/>
  <c r="D264" i="1"/>
  <c r="D29" i="1"/>
  <c r="R40" i="2"/>
  <c r="R40" i="17" s="1"/>
  <c r="D40" i="1"/>
  <c r="D28" i="1"/>
  <c r="F33" i="2"/>
  <c r="D204" i="1"/>
  <c r="R338" i="2"/>
  <c r="R338" i="17" s="1"/>
  <c r="D338" i="1"/>
  <c r="R323" i="17"/>
  <c r="F323" i="2"/>
  <c r="R340" i="2"/>
  <c r="R340" i="17" s="1"/>
  <c r="D340" i="1"/>
  <c r="D199" i="1"/>
  <c r="R310" i="2"/>
  <c r="D310" i="1"/>
  <c r="R339" i="2"/>
  <c r="R339" i="17" s="1"/>
  <c r="D339" i="1"/>
  <c r="P354" i="1"/>
  <c r="R322" i="2"/>
  <c r="D322" i="1"/>
  <c r="R341" i="2"/>
  <c r="R341" i="17" s="1"/>
  <c r="D341" i="1"/>
  <c r="R342" i="2"/>
  <c r="R342" i="17" s="1"/>
  <c r="D342" i="1"/>
  <c r="D263" i="1"/>
  <c r="R48" i="2"/>
  <c r="R48" i="17" s="1"/>
  <c r="F264" i="2"/>
  <c r="F262" i="2"/>
  <c r="F263" i="2"/>
  <c r="F267" i="2"/>
  <c r="D87" i="1"/>
  <c r="R92" i="2"/>
  <c r="D92" i="1"/>
  <c r="R91" i="2"/>
  <c r="D91" i="1"/>
  <c r="F95" i="2"/>
  <c r="F219" i="2" l="1"/>
  <c r="F214" i="2"/>
  <c r="F32" i="2"/>
  <c r="F218" i="2"/>
  <c r="R207" i="17"/>
  <c r="F207" i="17" s="1"/>
  <c r="F207" i="2"/>
  <c r="R35" i="17"/>
  <c r="F35" i="17" s="1"/>
  <c r="F35" i="2"/>
  <c r="F211" i="17"/>
  <c r="F221" i="17"/>
  <c r="F223" i="17"/>
  <c r="F224" i="17"/>
  <c r="F208" i="17"/>
  <c r="F222" i="17"/>
  <c r="F323" i="17"/>
  <c r="F213" i="17"/>
  <c r="F206" i="17"/>
  <c r="F203" i="17"/>
  <c r="F219" i="17"/>
  <c r="F209" i="17"/>
  <c r="F267" i="17"/>
  <c r="F215" i="17"/>
  <c r="R92" i="17"/>
  <c r="F92" i="17" s="1"/>
  <c r="R91" i="17"/>
  <c r="F91" i="17" s="1"/>
  <c r="R90" i="17"/>
  <c r="F90" i="17" s="1"/>
  <c r="R202" i="17"/>
  <c r="R210" i="17"/>
  <c r="R201" i="17"/>
  <c r="R200" i="17"/>
  <c r="F31" i="2"/>
  <c r="F31" i="17"/>
  <c r="F30" i="2"/>
  <c r="F30" i="17"/>
  <c r="F202" i="2"/>
  <c r="F200" i="2"/>
  <c r="F210" i="2"/>
  <c r="F201" i="2"/>
  <c r="F40" i="17"/>
  <c r="F40" i="2"/>
  <c r="F28" i="17"/>
  <c r="R27" i="17"/>
  <c r="F27" i="17" s="1"/>
  <c r="F342" i="2"/>
  <c r="F341" i="2"/>
  <c r="F339" i="2"/>
  <c r="F338" i="2"/>
  <c r="R322" i="17"/>
  <c r="F322" i="2"/>
  <c r="R310" i="17"/>
  <c r="F310" i="2"/>
  <c r="F340" i="2"/>
  <c r="F48" i="17"/>
  <c r="F48" i="2"/>
  <c r="F91" i="2"/>
  <c r="F92" i="2"/>
  <c r="F210" i="17" l="1"/>
  <c r="F310" i="17"/>
  <c r="F201" i="17"/>
  <c r="F322" i="17"/>
  <c r="F202" i="17"/>
  <c r="F200" i="17"/>
  <c r="L13" i="1"/>
  <c r="M331" i="1" l="1"/>
  <c r="L331" i="1"/>
  <c r="L289" i="1"/>
  <c r="K13" i="1"/>
  <c r="L274" i="1"/>
  <c r="L280" i="1"/>
  <c r="K108" i="1"/>
  <c r="M280" i="1"/>
  <c r="M102" i="1"/>
  <c r="L183" i="1"/>
  <c r="K313" i="1"/>
  <c r="M54" i="1"/>
  <c r="M108" i="1"/>
  <c r="M313" i="1"/>
  <c r="M13" i="1"/>
  <c r="M117" i="1"/>
  <c r="M183" i="1"/>
  <c r="M325" i="1"/>
  <c r="M226" i="1"/>
  <c r="M274" i="1"/>
  <c r="M289" i="1"/>
  <c r="L102" i="1"/>
  <c r="L117" i="1"/>
  <c r="L313" i="1"/>
  <c r="L54" i="1"/>
  <c r="L108" i="1"/>
  <c r="L226" i="1"/>
  <c r="L325" i="1"/>
  <c r="K54" i="1"/>
  <c r="K289" i="1"/>
  <c r="K102" i="1"/>
  <c r="K117" i="1"/>
  <c r="K183" i="1"/>
  <c r="K274" i="1"/>
  <c r="K325" i="1"/>
  <c r="K226" i="1"/>
  <c r="K280" i="1"/>
  <c r="K331" i="1"/>
  <c r="L282" i="1" l="1"/>
  <c r="K282" i="1"/>
  <c r="M282" i="1"/>
  <c r="M110" i="1"/>
  <c r="K110" i="1"/>
  <c r="L110" i="1"/>
  <c r="H331" i="1" l="1"/>
  <c r="J313" i="1"/>
  <c r="H117" i="1"/>
  <c r="I117" i="1"/>
  <c r="H102" i="1"/>
  <c r="H313" i="1"/>
  <c r="J289" i="1"/>
  <c r="I289" i="1"/>
  <c r="H226" i="1"/>
  <c r="J226" i="1"/>
  <c r="I102" i="1"/>
  <c r="J325" i="1"/>
  <c r="I325" i="1"/>
  <c r="J117" i="1"/>
  <c r="J331" i="1"/>
  <c r="I274" i="1"/>
  <c r="H274" i="1"/>
  <c r="J183" i="1"/>
  <c r="H183" i="1"/>
  <c r="I313" i="1"/>
  <c r="J274" i="1"/>
  <c r="I183" i="1"/>
  <c r="J102" i="1"/>
  <c r="I226" i="1"/>
  <c r="I331" i="1"/>
  <c r="H325" i="1"/>
  <c r="H289" i="1"/>
  <c r="H282" i="1" l="1"/>
  <c r="H110" i="1"/>
  <c r="I110" i="1"/>
  <c r="I282" i="1"/>
  <c r="J110" i="1"/>
  <c r="J282" i="1"/>
  <c r="P280" i="1" l="1"/>
  <c r="O280" i="1"/>
  <c r="N280" i="1"/>
  <c r="G331" i="1" l="1"/>
  <c r="E325" i="1"/>
  <c r="G313" i="1"/>
  <c r="E183" i="1"/>
  <c r="F108" i="1"/>
  <c r="F102" i="1"/>
  <c r="F54" i="1"/>
  <c r="F110" i="1" l="1"/>
  <c r="G183" i="1"/>
  <c r="F226" i="1"/>
  <c r="F274" i="1"/>
  <c r="F280" i="1"/>
  <c r="E313" i="1"/>
  <c r="G325" i="1"/>
  <c r="F331" i="1"/>
  <c r="G102" i="1"/>
  <c r="G108" i="1"/>
  <c r="F183" i="1"/>
  <c r="E226" i="1"/>
  <c r="E274" i="1"/>
  <c r="E280" i="1"/>
  <c r="F325" i="1"/>
  <c r="E331" i="1"/>
  <c r="E54" i="1"/>
  <c r="E102" i="1"/>
  <c r="E108" i="1"/>
  <c r="G226" i="1"/>
  <c r="G274" i="1"/>
  <c r="G280" i="1"/>
  <c r="F313" i="1"/>
  <c r="E13" i="1"/>
  <c r="F13" i="1"/>
  <c r="E282" i="1" l="1"/>
  <c r="G110" i="1"/>
  <c r="G282" i="1"/>
  <c r="F282" i="1"/>
  <c r="E110" i="1"/>
  <c r="G100" i="2" l="1"/>
  <c r="G100" i="17" s="1"/>
  <c r="H271" i="2"/>
  <c r="H271" i="17" s="1"/>
  <c r="I271" i="2"/>
  <c r="I271" i="17" s="1"/>
  <c r="G271" i="2"/>
  <c r="G271" i="17" s="1"/>
  <c r="J271" i="2" l="1"/>
  <c r="J271" i="17" s="1"/>
  <c r="I272" i="2"/>
  <c r="I272" i="17" s="1"/>
  <c r="J99" i="2"/>
  <c r="J99" i="17" s="1"/>
  <c r="J100" i="2"/>
  <c r="J100" i="17" s="1"/>
  <c r="I99" i="2"/>
  <c r="I99" i="17" s="1"/>
  <c r="I100" i="2"/>
  <c r="I100" i="17" s="1"/>
  <c r="H99" i="2"/>
  <c r="H99" i="17" s="1"/>
  <c r="H100" i="2"/>
  <c r="H100" i="17" s="1"/>
  <c r="G99" i="2"/>
  <c r="G99" i="17" s="1"/>
  <c r="H258" i="2"/>
  <c r="H258" i="17" s="1"/>
  <c r="H269" i="2"/>
  <c r="H269" i="17" s="1"/>
  <c r="I268" i="2"/>
  <c r="I268" i="17" s="1"/>
  <c r="J258" i="2"/>
  <c r="J258" i="17" s="1"/>
  <c r="J269" i="2"/>
  <c r="J269" i="17" s="1"/>
  <c r="J272" i="2"/>
  <c r="J272" i="17" s="1"/>
  <c r="H272" i="2"/>
  <c r="H272" i="17" s="1"/>
  <c r="H257" i="2"/>
  <c r="H257" i="17" s="1"/>
  <c r="J252" i="2"/>
  <c r="J252" i="17" s="1"/>
  <c r="I258" i="2"/>
  <c r="I258" i="17" s="1"/>
  <c r="I269" i="2"/>
  <c r="I269" i="17" s="1"/>
  <c r="H268" i="2"/>
  <c r="H268" i="17" s="1"/>
  <c r="J268" i="2"/>
  <c r="J268" i="17" s="1"/>
  <c r="I257" i="2"/>
  <c r="I257" i="17" s="1"/>
  <c r="J257" i="2"/>
  <c r="J257" i="17" s="1"/>
  <c r="I252" i="2"/>
  <c r="I252" i="17" s="1"/>
  <c r="H236" i="2"/>
  <c r="H236" i="17" s="1"/>
  <c r="J236" i="2"/>
  <c r="J236" i="17" s="1"/>
  <c r="J42" i="2"/>
  <c r="J42" i="17" s="1"/>
  <c r="H252" i="2"/>
  <c r="H252" i="17" s="1"/>
  <c r="I236" i="2"/>
  <c r="I236" i="17" s="1"/>
  <c r="I64" i="2"/>
  <c r="I64" i="17" s="1"/>
  <c r="G272" i="2"/>
  <c r="G272" i="17" s="1"/>
  <c r="G252" i="2"/>
  <c r="G252" i="17" s="1"/>
  <c r="G269" i="2"/>
  <c r="G269" i="17" s="1"/>
  <c r="G258" i="2"/>
  <c r="G258" i="17" s="1"/>
  <c r="G236" i="2"/>
  <c r="G236" i="17" s="1"/>
  <c r="G257" i="2"/>
  <c r="G257" i="17" s="1"/>
  <c r="G268" i="2"/>
  <c r="G268" i="17" s="1"/>
  <c r="J64" i="2"/>
  <c r="J64" i="17" s="1"/>
  <c r="H77" i="2" l="1"/>
  <c r="H77" i="17" s="1"/>
  <c r="J97" i="2"/>
  <c r="J97" i="17" s="1"/>
  <c r="H85" i="2"/>
  <c r="H85" i="17" s="1"/>
  <c r="G86" i="2"/>
  <c r="G86" i="17" s="1"/>
  <c r="H42" i="2"/>
  <c r="H42" i="17" s="1"/>
  <c r="I42" i="2"/>
  <c r="I42" i="17" s="1"/>
  <c r="G42" i="2"/>
  <c r="G42" i="17" s="1"/>
  <c r="H64" i="2"/>
  <c r="H64" i="17" s="1"/>
  <c r="G64" i="2"/>
  <c r="G64" i="17" s="1"/>
  <c r="H97" i="2" l="1"/>
  <c r="H97" i="17" s="1"/>
  <c r="G97" i="2"/>
  <c r="G97" i="17" s="1"/>
  <c r="J85" i="2"/>
  <c r="J85" i="17" s="1"/>
  <c r="H86" i="2"/>
  <c r="H86" i="17" s="1"/>
  <c r="J77" i="2"/>
  <c r="J77" i="17" s="1"/>
  <c r="I77" i="2"/>
  <c r="I77" i="17" s="1"/>
  <c r="I85" i="2"/>
  <c r="I85" i="17" s="1"/>
  <c r="I97" i="2"/>
  <c r="I97" i="17" s="1"/>
  <c r="G85" i="2"/>
  <c r="G85" i="17" s="1"/>
  <c r="J86" i="2"/>
  <c r="J86" i="17" s="1"/>
  <c r="I86" i="2"/>
  <c r="I86" i="17" s="1"/>
  <c r="G77" i="2"/>
  <c r="G77" i="17" s="1"/>
  <c r="G246" i="2" l="1"/>
  <c r="G246" i="17" s="1"/>
  <c r="H246" i="2"/>
  <c r="H246" i="17" s="1"/>
  <c r="I246" i="2"/>
  <c r="I246" i="17" s="1"/>
  <c r="J246" i="2"/>
  <c r="J246" i="17" s="1"/>
  <c r="G247" i="2"/>
  <c r="G247" i="17" s="1"/>
  <c r="H247" i="2"/>
  <c r="H247" i="17" s="1"/>
  <c r="I247" i="2"/>
  <c r="I247" i="17" s="1"/>
  <c r="J247" i="2"/>
  <c r="J247" i="17" s="1"/>
  <c r="G74" i="2"/>
  <c r="G74" i="17" s="1"/>
  <c r="H74" i="2"/>
  <c r="H74" i="17" s="1"/>
  <c r="I74" i="2"/>
  <c r="I74" i="17" s="1"/>
  <c r="J74" i="2"/>
  <c r="J74" i="17" s="1"/>
  <c r="G75" i="2"/>
  <c r="G75" i="17" s="1"/>
  <c r="H75" i="2"/>
  <c r="H75" i="17" s="1"/>
  <c r="I75" i="2"/>
  <c r="I75" i="17" s="1"/>
  <c r="J75" i="2"/>
  <c r="J75" i="17" s="1"/>
  <c r="G241" i="2"/>
  <c r="G241" i="17" s="1"/>
  <c r="H241" i="2"/>
  <c r="H241" i="17" s="1"/>
  <c r="I241" i="2"/>
  <c r="I241" i="17" s="1"/>
  <c r="J241" i="2"/>
  <c r="J241" i="17" s="1"/>
  <c r="G242" i="2"/>
  <c r="G242" i="17" s="1"/>
  <c r="H242" i="2"/>
  <c r="H242" i="17" s="1"/>
  <c r="I242" i="2"/>
  <c r="I242" i="17" s="1"/>
  <c r="J242" i="2"/>
  <c r="J242" i="17" s="1"/>
  <c r="G69" i="2"/>
  <c r="G69" i="17" s="1"/>
  <c r="H69" i="2"/>
  <c r="H69" i="17" s="1"/>
  <c r="I69" i="2"/>
  <c r="I69" i="17" s="1"/>
  <c r="J69" i="2"/>
  <c r="J69" i="17" s="1"/>
  <c r="G70" i="2"/>
  <c r="G70" i="17" s="1"/>
  <c r="H70" i="2"/>
  <c r="H70" i="17" s="1"/>
  <c r="I70" i="2"/>
  <c r="I70" i="17" s="1"/>
  <c r="J70" i="2"/>
  <c r="J70" i="17" s="1"/>
  <c r="H76" i="2" l="1"/>
  <c r="H76" i="17" s="1"/>
  <c r="I76" i="2"/>
  <c r="I76" i="17" s="1"/>
  <c r="J76" i="2"/>
  <c r="J76" i="17" s="1"/>
  <c r="G76" i="2"/>
  <c r="G76" i="17" s="1"/>
  <c r="I68" i="2" l="1"/>
  <c r="I68" i="17" s="1"/>
  <c r="J68" i="2"/>
  <c r="J68" i="17" s="1"/>
  <c r="G68" i="2"/>
  <c r="G68" i="17" s="1"/>
  <c r="H68" i="2"/>
  <c r="H68" i="17" s="1"/>
  <c r="J240" i="2"/>
  <c r="J240" i="17" s="1"/>
  <c r="I240" i="2"/>
  <c r="I240" i="17" s="1"/>
  <c r="H240" i="2"/>
  <c r="H240" i="17" s="1"/>
  <c r="G240" i="2"/>
  <c r="G240" i="17" s="1"/>
  <c r="G248" i="2"/>
  <c r="G248" i="17" s="1"/>
  <c r="H248" i="2"/>
  <c r="H248" i="17" s="1"/>
  <c r="I248" i="2"/>
  <c r="I248" i="17" s="1"/>
  <c r="J248" i="2"/>
  <c r="J248" i="17" s="1"/>
  <c r="H1" i="14" l="1"/>
  <c r="K99" i="2" l="1"/>
  <c r="K99" i="17" s="1"/>
  <c r="K100" i="2"/>
  <c r="K100" i="17" s="1"/>
  <c r="K248" i="2"/>
  <c r="K248" i="17" s="1"/>
  <c r="I1" i="14"/>
  <c r="K271" i="2" l="1"/>
  <c r="K271" i="17" s="1"/>
  <c r="K242" i="2"/>
  <c r="K242" i="17" s="1"/>
  <c r="K268" i="2"/>
  <c r="K268" i="17" s="1"/>
  <c r="K241" i="2"/>
  <c r="K241" i="17" s="1"/>
  <c r="K258" i="2"/>
  <c r="K258" i="17" s="1"/>
  <c r="K272" i="2"/>
  <c r="K272" i="17" s="1"/>
  <c r="K252" i="2"/>
  <c r="K252" i="17" s="1"/>
  <c r="K257" i="2"/>
  <c r="K257" i="17" s="1"/>
  <c r="K240" i="2"/>
  <c r="K240" i="17" s="1"/>
  <c r="K269" i="2"/>
  <c r="K269" i="17" s="1"/>
  <c r="K236" i="2"/>
  <c r="K236" i="17" s="1"/>
  <c r="L64" i="2"/>
  <c r="L64" i="17" s="1"/>
  <c r="L74" i="2"/>
  <c r="L74" i="17" s="1"/>
  <c r="L76" i="2"/>
  <c r="L76" i="17" s="1"/>
  <c r="L85" i="2"/>
  <c r="L85" i="17" s="1"/>
  <c r="L70" i="2"/>
  <c r="L70" i="17" s="1"/>
  <c r="L86" i="2"/>
  <c r="L86" i="17" s="1"/>
  <c r="L97" i="2"/>
  <c r="L97" i="17" s="1"/>
  <c r="L77" i="2"/>
  <c r="L77" i="17" s="1"/>
  <c r="L268" i="2"/>
  <c r="L268" i="17" s="1"/>
  <c r="L257" i="2"/>
  <c r="L257" i="17" s="1"/>
  <c r="L236" i="2"/>
  <c r="L236" i="17" s="1"/>
  <c r="L258" i="2"/>
  <c r="L258" i="17" s="1"/>
  <c r="L246" i="2"/>
  <c r="L246" i="17" s="1"/>
  <c r="L68" i="2"/>
  <c r="L68" i="17" s="1"/>
  <c r="L272" i="2"/>
  <c r="L272" i="17" s="1"/>
  <c r="L252" i="2"/>
  <c r="L252" i="17" s="1"/>
  <c r="L42" i="2"/>
  <c r="L42" i="17" s="1"/>
  <c r="L269" i="2"/>
  <c r="L269" i="17" s="1"/>
  <c r="L247" i="2"/>
  <c r="L247" i="17" s="1"/>
  <c r="K85" i="2"/>
  <c r="K85" i="17" s="1"/>
  <c r="K86" i="2"/>
  <c r="K86" i="17" s="1"/>
  <c r="K77" i="2"/>
  <c r="K77" i="17" s="1"/>
  <c r="K42" i="2"/>
  <c r="K42" i="17" s="1"/>
  <c r="K76" i="2"/>
  <c r="K76" i="17" s="1"/>
  <c r="K97" i="2"/>
  <c r="K97" i="17" s="1"/>
  <c r="K64" i="2"/>
  <c r="K64" i="17" s="1"/>
  <c r="K247" i="2"/>
  <c r="K247" i="17" s="1"/>
  <c r="K75" i="2"/>
  <c r="K75" i="17" s="1"/>
  <c r="K69" i="2"/>
  <c r="K69" i="17" s="1"/>
  <c r="K70" i="2"/>
  <c r="K70" i="17" s="1"/>
  <c r="L75" i="2"/>
  <c r="L75" i="17" s="1"/>
  <c r="K68" i="2"/>
  <c r="K68" i="17" s="1"/>
  <c r="K74" i="2"/>
  <c r="K74" i="17" s="1"/>
  <c r="K246" i="2"/>
  <c r="K246" i="17" s="1"/>
  <c r="J1" i="14"/>
  <c r="L240" i="2" l="1"/>
  <c r="L240" i="17" s="1"/>
  <c r="L242" i="2"/>
  <c r="L242" i="17" s="1"/>
  <c r="L271" i="2"/>
  <c r="L271" i="17" s="1"/>
  <c r="L69" i="2"/>
  <c r="L69" i="17" s="1"/>
  <c r="L241" i="2"/>
  <c r="L241" i="17" s="1"/>
  <c r="L99" i="2"/>
  <c r="L99" i="17" s="1"/>
  <c r="L100" i="2"/>
  <c r="L100" i="17" s="1"/>
  <c r="L248" i="2"/>
  <c r="L248" i="17" s="1"/>
  <c r="M76" i="2"/>
  <c r="M76" i="17" s="1"/>
  <c r="M86" i="2"/>
  <c r="M86" i="17" s="1"/>
  <c r="M97" i="2"/>
  <c r="M97" i="17" s="1"/>
  <c r="M258" i="2"/>
  <c r="M258" i="17" s="1"/>
  <c r="M252" i="2"/>
  <c r="M252" i="17" s="1"/>
  <c r="M248" i="2"/>
  <c r="M248" i="17" s="1"/>
  <c r="M247" i="2"/>
  <c r="M247" i="17" s="1"/>
  <c r="M257" i="2"/>
  <c r="M257" i="17" s="1"/>
  <c r="M268" i="2"/>
  <c r="M268" i="17" s="1"/>
  <c r="M236" i="2"/>
  <c r="M236" i="17" s="1"/>
  <c r="M272" i="2"/>
  <c r="M272" i="17" s="1"/>
  <c r="M1" i="2"/>
  <c r="M241" i="2" l="1"/>
  <c r="M241" i="17" s="1"/>
  <c r="M240" i="2"/>
  <c r="M240" i="17" s="1"/>
  <c r="M242" i="2"/>
  <c r="M242" i="17" s="1"/>
  <c r="M271" i="2"/>
  <c r="M271" i="17" s="1"/>
  <c r="M99" i="2"/>
  <c r="M99" i="17" s="1"/>
  <c r="M100" i="2"/>
  <c r="M100" i="17" s="1"/>
  <c r="N100" i="2"/>
  <c r="N100" i="17" s="1"/>
  <c r="N99" i="2"/>
  <c r="N99" i="17" s="1"/>
  <c r="M269" i="2"/>
  <c r="M269" i="17" s="1"/>
  <c r="M42" i="2"/>
  <c r="M42" i="17" s="1"/>
  <c r="M85" i="2"/>
  <c r="M85" i="17" s="1"/>
  <c r="N64" i="2"/>
  <c r="N64" i="17" s="1"/>
  <c r="N74" i="2"/>
  <c r="N74" i="17" s="1"/>
  <c r="N75" i="2"/>
  <c r="N75" i="17" s="1"/>
  <c r="N76" i="2"/>
  <c r="N76" i="17" s="1"/>
  <c r="N77" i="2"/>
  <c r="N77" i="17" s="1"/>
  <c r="N85" i="2"/>
  <c r="N85" i="17" s="1"/>
  <c r="N86" i="2"/>
  <c r="N86" i="17" s="1"/>
  <c r="N272" i="2"/>
  <c r="N272" i="17" s="1"/>
  <c r="N236" i="2"/>
  <c r="N236" i="17" s="1"/>
  <c r="N271" i="2"/>
  <c r="N271" i="17" s="1"/>
  <c r="N269" i="2"/>
  <c r="N269" i="17" s="1"/>
  <c r="N252" i="2"/>
  <c r="N252" i="17" s="1"/>
  <c r="N246" i="2"/>
  <c r="N246" i="17" s="1"/>
  <c r="N257" i="2"/>
  <c r="N257" i="17" s="1"/>
  <c r="N258" i="2"/>
  <c r="N258" i="17" s="1"/>
  <c r="N42" i="2"/>
  <c r="N42" i="17" s="1"/>
  <c r="N248" i="2"/>
  <c r="N248" i="17" s="1"/>
  <c r="M77" i="2"/>
  <c r="M77" i="17" s="1"/>
  <c r="M64" i="2"/>
  <c r="M64" i="17" s="1"/>
  <c r="M75" i="2"/>
  <c r="M75" i="17" s="1"/>
  <c r="N1" i="2"/>
  <c r="M70" i="2"/>
  <c r="M70" i="17" s="1"/>
  <c r="M68" i="2"/>
  <c r="M68" i="17" s="1"/>
  <c r="M246" i="2"/>
  <c r="M246" i="17" s="1"/>
  <c r="M69" i="2"/>
  <c r="M69" i="17" s="1"/>
  <c r="M74" i="2"/>
  <c r="M74" i="17" s="1"/>
  <c r="N69" i="2" l="1"/>
  <c r="N69" i="17" s="1"/>
  <c r="N242" i="2"/>
  <c r="N242" i="17" s="1"/>
  <c r="N68" i="2"/>
  <c r="N68" i="17" s="1"/>
  <c r="N241" i="2"/>
  <c r="N241" i="17" s="1"/>
  <c r="N70" i="2"/>
  <c r="N70" i="17" s="1"/>
  <c r="N240" i="2"/>
  <c r="N240" i="17" s="1"/>
  <c r="N268" i="2"/>
  <c r="N268" i="17" s="1"/>
  <c r="N97" i="2"/>
  <c r="N97" i="17" s="1"/>
  <c r="O75" i="2"/>
  <c r="O75" i="17" s="1"/>
  <c r="O77" i="2"/>
  <c r="O77" i="17" s="1"/>
  <c r="O97" i="2"/>
  <c r="O97" i="17" s="1"/>
  <c r="O76" i="2"/>
  <c r="O76" i="17" s="1"/>
  <c r="O85" i="2"/>
  <c r="O85" i="17" s="1"/>
  <c r="O269" i="2"/>
  <c r="O269" i="17" s="1"/>
  <c r="O252" i="2"/>
  <c r="O252" i="17" s="1"/>
  <c r="O247" i="2"/>
  <c r="O247" i="17" s="1"/>
  <c r="O268" i="2"/>
  <c r="O268" i="17" s="1"/>
  <c r="O236" i="2"/>
  <c r="O236" i="17" s="1"/>
  <c r="O257" i="2"/>
  <c r="O257" i="17" s="1"/>
  <c r="O248" i="2"/>
  <c r="O248" i="17" s="1"/>
  <c r="O272" i="2"/>
  <c r="O272" i="17" s="1"/>
  <c r="N247" i="2"/>
  <c r="N247" i="17" s="1"/>
  <c r="O1" i="2"/>
  <c r="O240" i="2" l="1"/>
  <c r="O240" i="17" s="1"/>
  <c r="O242" i="2"/>
  <c r="O242" i="17" s="1"/>
  <c r="O271" i="2"/>
  <c r="O271" i="17" s="1"/>
  <c r="O241" i="2"/>
  <c r="O241" i="17" s="1"/>
  <c r="O68" i="2"/>
  <c r="O68" i="17" s="1"/>
  <c r="O99" i="2"/>
  <c r="O99" i="17" s="1"/>
  <c r="O100" i="2"/>
  <c r="O100" i="17" s="1"/>
  <c r="P100" i="2"/>
  <c r="P100" i="17" s="1"/>
  <c r="O258" i="2"/>
  <c r="O258" i="17" s="1"/>
  <c r="P64" i="2"/>
  <c r="P64" i="17" s="1"/>
  <c r="P74" i="2"/>
  <c r="P74" i="17" s="1"/>
  <c r="P75" i="2"/>
  <c r="P75" i="17" s="1"/>
  <c r="P268" i="2"/>
  <c r="P268" i="17" s="1"/>
  <c r="P257" i="2"/>
  <c r="P257" i="17" s="1"/>
  <c r="P236" i="2"/>
  <c r="P236" i="17" s="1"/>
  <c r="P85" i="2"/>
  <c r="P85" i="17" s="1"/>
  <c r="P97" i="2"/>
  <c r="P97" i="17" s="1"/>
  <c r="P272" i="2"/>
  <c r="P272" i="17" s="1"/>
  <c r="P77" i="2"/>
  <c r="P77" i="17" s="1"/>
  <c r="P258" i="2"/>
  <c r="P258" i="17" s="1"/>
  <c r="P248" i="2"/>
  <c r="P248" i="17" s="1"/>
  <c r="P246" i="2"/>
  <c r="P246" i="17" s="1"/>
  <c r="P86" i="2"/>
  <c r="P86" i="17" s="1"/>
  <c r="P269" i="2"/>
  <c r="P269" i="17" s="1"/>
  <c r="P252" i="2"/>
  <c r="P252" i="17" s="1"/>
  <c r="P247" i="2"/>
  <c r="P247" i="17" s="1"/>
  <c r="P42" i="2"/>
  <c r="P42" i="17" s="1"/>
  <c r="P76" i="2"/>
  <c r="P76" i="17" s="1"/>
  <c r="P1" i="2"/>
  <c r="O42" i="2"/>
  <c r="O42" i="17" s="1"/>
  <c r="O64" i="2"/>
  <c r="O64" i="17" s="1"/>
  <c r="O86" i="2"/>
  <c r="O86" i="17" s="1"/>
  <c r="O70" i="2"/>
  <c r="O70" i="17" s="1"/>
  <c r="O74" i="2"/>
  <c r="O74" i="17" s="1"/>
  <c r="O246" i="2"/>
  <c r="O246" i="17" s="1"/>
  <c r="O69" i="2"/>
  <c r="O69" i="17" s="1"/>
  <c r="N331" i="1" l="1"/>
  <c r="N226" i="1"/>
  <c r="N102" i="1"/>
  <c r="N274" i="1"/>
  <c r="N313" i="1"/>
  <c r="N13" i="1"/>
  <c r="N108" i="1"/>
  <c r="N183" i="1"/>
  <c r="N54" i="1"/>
  <c r="N325" i="1"/>
  <c r="P240" i="2"/>
  <c r="P240" i="17" s="1"/>
  <c r="P70" i="2"/>
  <c r="P70" i="17" s="1"/>
  <c r="P242" i="2"/>
  <c r="P242" i="17" s="1"/>
  <c r="P69" i="2"/>
  <c r="P69" i="17" s="1"/>
  <c r="P241" i="2"/>
  <c r="P241" i="17" s="1"/>
  <c r="P68" i="2"/>
  <c r="P68" i="17" s="1"/>
  <c r="P271" i="2"/>
  <c r="P271" i="17" s="1"/>
  <c r="P99" i="2"/>
  <c r="P99" i="17" s="1"/>
  <c r="Q99" i="2"/>
  <c r="Q99" i="17" s="1"/>
  <c r="Q64" i="2"/>
  <c r="Q64" i="17" s="1"/>
  <c r="Q74" i="2"/>
  <c r="Q74" i="17" s="1"/>
  <c r="Q76" i="2"/>
  <c r="Q76" i="17" s="1"/>
  <c r="Q85" i="2"/>
  <c r="Q85" i="17" s="1"/>
  <c r="Q77" i="2"/>
  <c r="Q77" i="17" s="1"/>
  <c r="Q269" i="2"/>
  <c r="Q269" i="17" s="1"/>
  <c r="Q258" i="2"/>
  <c r="Q258" i="17" s="1"/>
  <c r="Q252" i="2"/>
  <c r="Q252" i="17" s="1"/>
  <c r="Q248" i="2"/>
  <c r="Q248" i="17" s="1"/>
  <c r="Q75" i="2"/>
  <c r="Q75" i="17" s="1"/>
  <c r="Q257" i="2"/>
  <c r="Q257" i="17" s="1"/>
  <c r="Q97" i="2"/>
  <c r="Q97" i="17" s="1"/>
  <c r="Q272" i="2"/>
  <c r="Q272" i="17" s="1"/>
  <c r="Q86" i="2"/>
  <c r="Q86" i="17" s="1"/>
  <c r="Q268" i="2"/>
  <c r="Q268" i="17" s="1"/>
  <c r="Q236" i="2"/>
  <c r="Q236" i="17" s="1"/>
  <c r="Q1" i="2"/>
  <c r="N282" i="1" l="1"/>
  <c r="N110" i="1"/>
  <c r="O108" i="1"/>
  <c r="O226" i="1"/>
  <c r="O54" i="1"/>
  <c r="O183" i="1"/>
  <c r="O13" i="1"/>
  <c r="O313" i="1"/>
  <c r="O331" i="1"/>
  <c r="O102" i="1"/>
  <c r="O325" i="1"/>
  <c r="O274" i="1"/>
  <c r="Q241" i="2"/>
  <c r="Q241" i="17" s="1"/>
  <c r="Q240" i="2"/>
  <c r="Q240" i="17" s="1"/>
  <c r="Q70" i="2"/>
  <c r="Q70" i="17" s="1"/>
  <c r="Q242" i="2"/>
  <c r="Q242" i="17" s="1"/>
  <c r="Q69" i="2"/>
  <c r="Q69" i="17" s="1"/>
  <c r="Q68" i="2"/>
  <c r="Q68" i="17" s="1"/>
  <c r="Q271" i="2"/>
  <c r="Q271" i="17" s="1"/>
  <c r="Q100" i="2"/>
  <c r="Q100" i="17" s="1"/>
  <c r="R100" i="2"/>
  <c r="Q42" i="2"/>
  <c r="Q42" i="17" s="1"/>
  <c r="Q246" i="2"/>
  <c r="Q246" i="17" s="1"/>
  <c r="D60" i="1"/>
  <c r="D61" i="1"/>
  <c r="D62" i="1"/>
  <c r="D72" i="1"/>
  <c r="D73" i="1"/>
  <c r="D78" i="1"/>
  <c r="D79" i="1"/>
  <c r="D80" i="1"/>
  <c r="D81" i="1"/>
  <c r="D252" i="1"/>
  <c r="D250" i="1"/>
  <c r="D244" i="1"/>
  <c r="D253" i="1"/>
  <c r="D243" i="1"/>
  <c r="D235" i="1"/>
  <c r="D122" i="1"/>
  <c r="D251" i="1"/>
  <c r="D245" i="1"/>
  <c r="D121" i="1"/>
  <c r="D256" i="1"/>
  <c r="R1" i="2"/>
  <c r="Q247" i="2"/>
  <c r="Q247" i="17" s="1"/>
  <c r="J41" i="2"/>
  <c r="J41" i="17" s="1"/>
  <c r="R100" i="17" l="1"/>
  <c r="F100" i="17" s="1"/>
  <c r="O282" i="1"/>
  <c r="O110" i="1"/>
  <c r="P183" i="1"/>
  <c r="P331" i="1"/>
  <c r="P13" i="1"/>
  <c r="P54" i="1"/>
  <c r="D54" i="1" s="1"/>
  <c r="P108" i="1"/>
  <c r="P226" i="1"/>
  <c r="D226" i="1" s="1"/>
  <c r="P313" i="1"/>
  <c r="D313" i="1" s="1"/>
  <c r="P102" i="1"/>
  <c r="D102" i="1" s="1"/>
  <c r="P274" i="1"/>
  <c r="P325" i="1"/>
  <c r="D325" i="1" s="1"/>
  <c r="R271" i="2"/>
  <c r="D271" i="1"/>
  <c r="F100" i="2"/>
  <c r="R99" i="2"/>
  <c r="D99" i="1"/>
  <c r="D100" i="1"/>
  <c r="R42" i="2"/>
  <c r="R42" i="17" s="1"/>
  <c r="F42" i="17" s="1"/>
  <c r="R236" i="2"/>
  <c r="R258" i="2"/>
  <c r="R258" i="17" s="1"/>
  <c r="D255" i="1"/>
  <c r="R272" i="2"/>
  <c r="D272" i="1"/>
  <c r="R268" i="2"/>
  <c r="R268" i="17" s="1"/>
  <c r="R240" i="2"/>
  <c r="D242" i="1"/>
  <c r="R252" i="2"/>
  <c r="R252" i="17" s="1"/>
  <c r="D249" i="1"/>
  <c r="R248" i="2"/>
  <c r="D248" i="1"/>
  <c r="R242" i="2"/>
  <c r="D241" i="1"/>
  <c r="R241" i="2"/>
  <c r="R247" i="2"/>
  <c r="D247" i="1"/>
  <c r="R269" i="2"/>
  <c r="R257" i="2"/>
  <c r="D254" i="1"/>
  <c r="R246" i="2"/>
  <c r="D246" i="1"/>
  <c r="G41" i="2"/>
  <c r="G41" i="17" s="1"/>
  <c r="K41" i="2"/>
  <c r="K41" i="17" s="1"/>
  <c r="O41" i="2"/>
  <c r="O41" i="17" s="1"/>
  <c r="R86" i="2"/>
  <c r="D83" i="1"/>
  <c r="R74" i="2"/>
  <c r="D74" i="1"/>
  <c r="R85" i="2"/>
  <c r="D82" i="1"/>
  <c r="R76" i="2"/>
  <c r="D76" i="1"/>
  <c r="R69" i="2"/>
  <c r="R64" i="2"/>
  <c r="R64" i="17" s="1"/>
  <c r="R97" i="2"/>
  <c r="R97" i="17" s="1"/>
  <c r="R70" i="2"/>
  <c r="R77" i="2"/>
  <c r="D77" i="1"/>
  <c r="R75" i="2"/>
  <c r="D75" i="1"/>
  <c r="R68" i="2"/>
  <c r="R41" i="2"/>
  <c r="R41" i="17" s="1"/>
  <c r="L41" i="2"/>
  <c r="L41" i="17" s="1"/>
  <c r="N41" i="2"/>
  <c r="N41" i="17" s="1"/>
  <c r="I41" i="2"/>
  <c r="I41" i="17" s="1"/>
  <c r="P41" i="2"/>
  <c r="P41" i="17" s="1"/>
  <c r="H41" i="2"/>
  <c r="H41" i="17" s="1"/>
  <c r="M41" i="2"/>
  <c r="M41" i="17" s="1"/>
  <c r="Q41" i="2"/>
  <c r="Q41" i="17" s="1"/>
  <c r="D294" i="1"/>
  <c r="D293" i="1"/>
  <c r="R68" i="17" l="1"/>
  <c r="F68" i="17" s="1"/>
  <c r="R75" i="17"/>
  <c r="F75" i="17" s="1"/>
  <c r="R74" i="17"/>
  <c r="F74" i="17" s="1"/>
  <c r="R77" i="17"/>
  <c r="F77" i="17" s="1"/>
  <c r="R86" i="17"/>
  <c r="F86" i="17" s="1"/>
  <c r="R99" i="17"/>
  <c r="F99" i="17" s="1"/>
  <c r="R76" i="17"/>
  <c r="F76" i="17" s="1"/>
  <c r="R70" i="17"/>
  <c r="F70" i="17" s="1"/>
  <c r="R69" i="17"/>
  <c r="F69" i="17" s="1"/>
  <c r="R85" i="17"/>
  <c r="F85" i="17" s="1"/>
  <c r="R247" i="17"/>
  <c r="R242" i="17"/>
  <c r="R257" i="17"/>
  <c r="R271" i="17"/>
  <c r="R269" i="17"/>
  <c r="R241" i="17"/>
  <c r="R272" i="17"/>
  <c r="R236" i="17"/>
  <c r="R248" i="17"/>
  <c r="R246" i="17"/>
  <c r="R240" i="17"/>
  <c r="F97" i="2"/>
  <c r="F97" i="17"/>
  <c r="F64" i="2"/>
  <c r="F64" i="17"/>
  <c r="F252" i="2"/>
  <c r="F252" i="17"/>
  <c r="F268" i="2"/>
  <c r="F268" i="17"/>
  <c r="F258" i="2"/>
  <c r="F258" i="17"/>
  <c r="F241" i="2"/>
  <c r="F242" i="2"/>
  <c r="D331" i="1"/>
  <c r="D274" i="1"/>
  <c r="P282" i="1"/>
  <c r="D108" i="1"/>
  <c r="P110" i="1"/>
  <c r="D183" i="1"/>
  <c r="F41" i="17"/>
  <c r="F41" i="2"/>
  <c r="F42" i="2"/>
  <c r="D354" i="1"/>
  <c r="D280" i="1"/>
  <c r="D13" i="1"/>
  <c r="F271" i="2"/>
  <c r="F269" i="2"/>
  <c r="F85" i="2"/>
  <c r="F86" i="2"/>
  <c r="F99" i="2"/>
  <c r="F246" i="2"/>
  <c r="F240" i="2"/>
  <c r="F247" i="2"/>
  <c r="F68" i="2"/>
  <c r="F69" i="2"/>
  <c r="F74" i="2"/>
  <c r="F77" i="2"/>
  <c r="F75" i="2"/>
  <c r="F70" i="2"/>
  <c r="F248" i="2"/>
  <c r="F257" i="2"/>
  <c r="F272" i="2"/>
  <c r="F236" i="2"/>
  <c r="F76" i="2"/>
  <c r="F236" i="17" l="1"/>
  <c r="F271" i="17"/>
  <c r="F246" i="17"/>
  <c r="F241" i="17"/>
  <c r="F242" i="17"/>
  <c r="F240" i="17"/>
  <c r="F272" i="17"/>
  <c r="F257" i="17"/>
  <c r="F248" i="17"/>
  <c r="F269" i="17"/>
  <c r="F247" i="17"/>
  <c r="P289" i="1"/>
  <c r="N289" i="1"/>
  <c r="O117" i="1"/>
  <c r="P117" i="1"/>
  <c r="N117" i="1"/>
  <c r="O289" i="1"/>
  <c r="D110" i="1" l="1"/>
  <c r="J2" i="17" l="1"/>
  <c r="K2" i="17"/>
  <c r="L2" i="17"/>
  <c r="M2" i="17"/>
  <c r="N2" i="17"/>
  <c r="O2" i="17"/>
  <c r="P2" i="17"/>
  <c r="Q2" i="17"/>
  <c r="R2" i="17"/>
  <c r="F2" i="18" l="1"/>
  <c r="G2" i="18"/>
  <c r="H2" i="18"/>
  <c r="I2" i="18"/>
  <c r="J2" i="18"/>
  <c r="K2" i="18"/>
  <c r="L2" i="18"/>
  <c r="M2" i="18"/>
  <c r="N2" i="18"/>
  <c r="J36" i="2" l="1"/>
  <c r="J36" i="17" s="1"/>
  <c r="G36" i="2" l="1"/>
  <c r="G36" i="17" s="1"/>
  <c r="R36" i="2"/>
  <c r="R36" i="17" s="1"/>
  <c r="H36" i="2"/>
  <c r="H36" i="17" s="1"/>
  <c r="L36" i="2"/>
  <c r="L36" i="17" s="1"/>
  <c r="Q36" i="2"/>
  <c r="Q36" i="17" s="1"/>
  <c r="M36" i="2"/>
  <c r="M36" i="17" s="1"/>
  <c r="O36" i="2"/>
  <c r="O36" i="17" s="1"/>
  <c r="N36" i="2"/>
  <c r="N36" i="17" s="1"/>
  <c r="I36" i="2"/>
  <c r="I36" i="17" s="1"/>
  <c r="P36" i="2"/>
  <c r="P36" i="17" s="1"/>
  <c r="K36" i="2"/>
  <c r="K36" i="17" s="1"/>
  <c r="F33" i="17" l="1"/>
  <c r="F36" i="2"/>
  <c r="L1" i="2"/>
  <c r="K1" i="2"/>
  <c r="J1" i="2"/>
  <c r="P245" i="2" l="1"/>
  <c r="P245" i="17" s="1"/>
  <c r="Q245" i="2"/>
  <c r="Q245" i="17" s="1"/>
  <c r="R245" i="2"/>
  <c r="R245" i="17" s="1"/>
  <c r="Q73" i="2" l="1"/>
  <c r="Q73" i="17" s="1"/>
  <c r="R73" i="2"/>
  <c r="R73" i="17" s="1"/>
  <c r="P73" i="2"/>
  <c r="P73" i="17" s="1"/>
  <c r="O245" i="2" l="1"/>
  <c r="O245" i="17" s="1"/>
  <c r="N245" i="2"/>
  <c r="N245" i="17" s="1"/>
  <c r="M245" i="2"/>
  <c r="M245" i="17" s="1"/>
  <c r="L245" i="2"/>
  <c r="L245" i="17" s="1"/>
  <c r="K245" i="2"/>
  <c r="K245" i="17" s="1"/>
  <c r="J245" i="2"/>
  <c r="J245" i="17" s="1"/>
  <c r="I245" i="2"/>
  <c r="I245" i="17" s="1"/>
  <c r="H245" i="2"/>
  <c r="H245" i="17" s="1"/>
  <c r="G245" i="2"/>
  <c r="G245" i="17" s="1"/>
  <c r="O73" i="2"/>
  <c r="O73" i="17" s="1"/>
  <c r="N73" i="2"/>
  <c r="N73" i="17" s="1"/>
  <c r="M73" i="2"/>
  <c r="M73" i="17" s="1"/>
  <c r="L73" i="2"/>
  <c r="L73" i="17" s="1"/>
  <c r="K73" i="2"/>
  <c r="K73" i="17" s="1"/>
  <c r="J73" i="2"/>
  <c r="J73" i="17" s="1"/>
  <c r="I73" i="2"/>
  <c r="I73" i="17" s="1"/>
  <c r="H73" i="2"/>
  <c r="H73" i="17" s="1"/>
  <c r="G73" i="2"/>
  <c r="G73" i="17" s="1"/>
  <c r="F73" i="17" l="1"/>
  <c r="F245" i="17"/>
  <c r="F73" i="2"/>
  <c r="F245" i="2"/>
  <c r="G289" i="1"/>
  <c r="F289" i="1"/>
  <c r="G117" i="1" l="1"/>
  <c r="F117" i="1"/>
  <c r="M303" i="17" l="1"/>
  <c r="Q303" i="17"/>
  <c r="N303" i="17"/>
  <c r="R303" i="17"/>
  <c r="O303" i="17"/>
  <c r="P303" i="17"/>
  <c r="D323" i="1" l="1"/>
  <c r="M136" i="17" l="1"/>
  <c r="N136" i="17" l="1"/>
  <c r="O136" i="17" l="1"/>
  <c r="P136" i="17" l="1"/>
  <c r="Q136" i="17" l="1"/>
  <c r="D282" i="1"/>
  <c r="R136" i="17" l="1"/>
  <c r="D351" i="1"/>
  <c r="D347" i="1"/>
  <c r="D343" i="1"/>
  <c r="D233" i="1"/>
  <c r="D329" i="1"/>
  <c r="D349" i="1"/>
  <c r="D336" i="1"/>
  <c r="D320" i="1"/>
  <c r="D316" i="1"/>
  <c r="D318" i="1"/>
  <c r="D306" i="1"/>
  <c r="D309" i="1"/>
  <c r="D305" i="1"/>
  <c r="D231" i="1"/>
  <c r="D234" i="1"/>
  <c r="D230" i="1"/>
  <c r="D285" i="1"/>
  <c r="D345" i="1"/>
  <c r="E289" i="1"/>
  <c r="D287" i="1"/>
  <c r="D311" i="1"/>
  <c r="D303" i="1"/>
  <c r="P13" i="18" s="1"/>
  <c r="D198" i="1"/>
  <c r="D278" i="1"/>
  <c r="D308" i="1"/>
  <c r="D304" i="1"/>
  <c r="D352" i="1"/>
  <c r="D350" i="1"/>
  <c r="D348" i="1"/>
  <c r="D346" i="1"/>
  <c r="D344" i="1"/>
  <c r="D337" i="1"/>
  <c r="D335" i="1"/>
  <c r="D307" i="1"/>
  <c r="D277" i="1"/>
  <c r="D286" i="1"/>
  <c r="D321" i="1"/>
  <c r="D319" i="1"/>
  <c r="D317" i="1"/>
  <c r="D328" i="1"/>
  <c r="D334" i="1"/>
  <c r="D229" i="1"/>
  <c r="D232" i="1"/>
  <c r="D289" i="1" l="1"/>
  <c r="D181" i="1"/>
  <c r="D179" i="1"/>
  <c r="E117" i="1"/>
  <c r="N335" i="2" l="1"/>
  <c r="N335" i="17" s="1"/>
  <c r="H329" i="2"/>
  <c r="K328" i="2"/>
  <c r="G320" i="2"/>
  <c r="G320" i="17" s="1"/>
  <c r="G321" i="2"/>
  <c r="G321" i="17" s="1"/>
  <c r="N317" i="2"/>
  <c r="N317" i="17" s="1"/>
  <c r="I316" i="2"/>
  <c r="H351" i="2" l="1"/>
  <c r="H351" i="17" s="1"/>
  <c r="J351" i="2"/>
  <c r="J351" i="17" s="1"/>
  <c r="O351" i="2"/>
  <c r="O351" i="17" s="1"/>
  <c r="G351" i="2"/>
  <c r="G351" i="17" s="1"/>
  <c r="K351" i="2"/>
  <c r="K351" i="17" s="1"/>
  <c r="Q351" i="2"/>
  <c r="Q351" i="17" s="1"/>
  <c r="R351" i="2"/>
  <c r="R351" i="17" s="1"/>
  <c r="I351" i="2"/>
  <c r="I351" i="17" s="1"/>
  <c r="M351" i="2"/>
  <c r="M351" i="17" s="1"/>
  <c r="N351" i="2"/>
  <c r="N351" i="17" s="1"/>
  <c r="P351" i="2"/>
  <c r="P351" i="17" s="1"/>
  <c r="L351" i="2"/>
  <c r="L351" i="17" s="1"/>
  <c r="H347" i="2"/>
  <c r="H347" i="17" s="1"/>
  <c r="J347" i="2"/>
  <c r="J347" i="17" s="1"/>
  <c r="O347" i="2"/>
  <c r="O347" i="17" s="1"/>
  <c r="R347" i="2"/>
  <c r="R347" i="17" s="1"/>
  <c r="N347" i="2"/>
  <c r="N347" i="17" s="1"/>
  <c r="K347" i="2"/>
  <c r="K347" i="17" s="1"/>
  <c r="Q347" i="2"/>
  <c r="Q347" i="17" s="1"/>
  <c r="M347" i="2"/>
  <c r="M347" i="17" s="1"/>
  <c r="G347" i="2"/>
  <c r="G347" i="17" s="1"/>
  <c r="I347" i="2"/>
  <c r="I347" i="17" s="1"/>
  <c r="P347" i="2"/>
  <c r="P347" i="17" s="1"/>
  <c r="L347" i="2"/>
  <c r="L347" i="17" s="1"/>
  <c r="H343" i="2"/>
  <c r="H343" i="17" s="1"/>
  <c r="G343" i="2"/>
  <c r="G343" i="17" s="1"/>
  <c r="M343" i="2"/>
  <c r="M343" i="17" s="1"/>
  <c r="R343" i="2"/>
  <c r="R343" i="17" s="1"/>
  <c r="J343" i="2"/>
  <c r="J343" i="17" s="1"/>
  <c r="K343" i="2"/>
  <c r="K343" i="17" s="1"/>
  <c r="I343" i="2"/>
  <c r="I343" i="17" s="1"/>
  <c r="N343" i="2"/>
  <c r="N343" i="17" s="1"/>
  <c r="O343" i="2"/>
  <c r="O343" i="17" s="1"/>
  <c r="Q343" i="2"/>
  <c r="Q343" i="17" s="1"/>
  <c r="P343" i="2"/>
  <c r="P343" i="17" s="1"/>
  <c r="L343" i="2"/>
  <c r="L343" i="17" s="1"/>
  <c r="J350" i="2"/>
  <c r="J350" i="17" s="1"/>
  <c r="Q350" i="2"/>
  <c r="Q350" i="17" s="1"/>
  <c r="M350" i="2"/>
  <c r="M350" i="17" s="1"/>
  <c r="I350" i="2"/>
  <c r="I350" i="17" s="1"/>
  <c r="O350" i="2"/>
  <c r="O350" i="17" s="1"/>
  <c r="R350" i="2"/>
  <c r="R350" i="17" s="1"/>
  <c r="H350" i="2"/>
  <c r="H350" i="17" s="1"/>
  <c r="P350" i="2"/>
  <c r="P350" i="17" s="1"/>
  <c r="K350" i="2"/>
  <c r="K350" i="17" s="1"/>
  <c r="L350" i="2"/>
  <c r="L350" i="17" s="1"/>
  <c r="N350" i="2"/>
  <c r="N350" i="17" s="1"/>
  <c r="G350" i="2"/>
  <c r="G350" i="17" s="1"/>
  <c r="J346" i="2"/>
  <c r="J346" i="17" s="1"/>
  <c r="I346" i="2"/>
  <c r="I346" i="17" s="1"/>
  <c r="Q346" i="2"/>
  <c r="Q346" i="17" s="1"/>
  <c r="H346" i="2"/>
  <c r="H346" i="17" s="1"/>
  <c r="L346" i="2"/>
  <c r="L346" i="17" s="1"/>
  <c r="M346" i="2"/>
  <c r="M346" i="17" s="1"/>
  <c r="P346" i="2"/>
  <c r="P346" i="17" s="1"/>
  <c r="K346" i="2"/>
  <c r="K346" i="17" s="1"/>
  <c r="N346" i="2"/>
  <c r="N346" i="17" s="1"/>
  <c r="G346" i="2"/>
  <c r="G346" i="17" s="1"/>
  <c r="R346" i="2"/>
  <c r="R346" i="17" s="1"/>
  <c r="O346" i="2"/>
  <c r="O346" i="17" s="1"/>
  <c r="H337" i="2"/>
  <c r="H337" i="17" s="1"/>
  <c r="K337" i="2"/>
  <c r="K337" i="17" s="1"/>
  <c r="Q337" i="2"/>
  <c r="Q337" i="17" s="1"/>
  <c r="G337" i="2"/>
  <c r="G337" i="17" s="1"/>
  <c r="M337" i="2"/>
  <c r="M337" i="17" s="1"/>
  <c r="R337" i="2"/>
  <c r="R337" i="17" s="1"/>
  <c r="I337" i="2"/>
  <c r="I337" i="17" s="1"/>
  <c r="N337" i="2"/>
  <c r="N337" i="17" s="1"/>
  <c r="J337" i="2"/>
  <c r="J337" i="17" s="1"/>
  <c r="O337" i="2"/>
  <c r="O337" i="17" s="1"/>
  <c r="P337" i="2"/>
  <c r="P337" i="17" s="1"/>
  <c r="L337" i="2"/>
  <c r="L337" i="17" s="1"/>
  <c r="J352" i="2"/>
  <c r="J352" i="17" s="1"/>
  <c r="I352" i="2"/>
  <c r="I352" i="17" s="1"/>
  <c r="Q352" i="2"/>
  <c r="Q352" i="17" s="1"/>
  <c r="M352" i="2"/>
  <c r="M352" i="17" s="1"/>
  <c r="P352" i="2"/>
  <c r="P352" i="17" s="1"/>
  <c r="G352" i="2"/>
  <c r="G352" i="17" s="1"/>
  <c r="O352" i="2"/>
  <c r="O352" i="17" s="1"/>
  <c r="K352" i="2"/>
  <c r="K352" i="17" s="1"/>
  <c r="L352" i="2"/>
  <c r="L352" i="17" s="1"/>
  <c r="H352" i="2"/>
  <c r="H352" i="17" s="1"/>
  <c r="R352" i="2"/>
  <c r="R352" i="17" s="1"/>
  <c r="N352" i="2"/>
  <c r="N352" i="17" s="1"/>
  <c r="J348" i="2"/>
  <c r="J348" i="17" s="1"/>
  <c r="I348" i="2"/>
  <c r="I348" i="17" s="1"/>
  <c r="M348" i="2"/>
  <c r="M348" i="17" s="1"/>
  <c r="Q348" i="2"/>
  <c r="Q348" i="17" s="1"/>
  <c r="L348" i="2"/>
  <c r="L348" i="17" s="1"/>
  <c r="H348" i="2"/>
  <c r="H348" i="17" s="1"/>
  <c r="O348" i="2"/>
  <c r="O348" i="17" s="1"/>
  <c r="K348" i="2"/>
  <c r="K348" i="17" s="1"/>
  <c r="R348" i="2"/>
  <c r="R348" i="17" s="1"/>
  <c r="G348" i="2"/>
  <c r="G348" i="17" s="1"/>
  <c r="P348" i="2"/>
  <c r="P348" i="17" s="1"/>
  <c r="N348" i="2"/>
  <c r="N348" i="17" s="1"/>
  <c r="J344" i="2"/>
  <c r="J344" i="17" s="1"/>
  <c r="L344" i="2"/>
  <c r="L344" i="17" s="1"/>
  <c r="H344" i="2"/>
  <c r="H344" i="17" s="1"/>
  <c r="Q344" i="2"/>
  <c r="Q344" i="17" s="1"/>
  <c r="M344" i="2"/>
  <c r="M344" i="17" s="1"/>
  <c r="P344" i="2"/>
  <c r="P344" i="17" s="1"/>
  <c r="I344" i="2"/>
  <c r="I344" i="17" s="1"/>
  <c r="O344" i="2"/>
  <c r="O344" i="17" s="1"/>
  <c r="R344" i="2"/>
  <c r="R344" i="17" s="1"/>
  <c r="K344" i="2"/>
  <c r="K344" i="17" s="1"/>
  <c r="G344" i="2"/>
  <c r="G344" i="17" s="1"/>
  <c r="N344" i="2"/>
  <c r="N344" i="17" s="1"/>
  <c r="H349" i="2"/>
  <c r="H349" i="17" s="1"/>
  <c r="G349" i="2"/>
  <c r="G349" i="17" s="1"/>
  <c r="M349" i="2"/>
  <c r="M349" i="17" s="1"/>
  <c r="R349" i="2"/>
  <c r="R349" i="17" s="1"/>
  <c r="O349" i="2"/>
  <c r="O349" i="17" s="1"/>
  <c r="I349" i="2"/>
  <c r="I349" i="17" s="1"/>
  <c r="N349" i="2"/>
  <c r="N349" i="17" s="1"/>
  <c r="K349" i="2"/>
  <c r="K349" i="17" s="1"/>
  <c r="J349" i="2"/>
  <c r="J349" i="17" s="1"/>
  <c r="Q349" i="2"/>
  <c r="Q349" i="17" s="1"/>
  <c r="P349" i="2"/>
  <c r="P349" i="17" s="1"/>
  <c r="L349" i="2"/>
  <c r="L349" i="17" s="1"/>
  <c r="H345" i="2"/>
  <c r="H345" i="17" s="1"/>
  <c r="K345" i="2"/>
  <c r="K345" i="17" s="1"/>
  <c r="Q345" i="2"/>
  <c r="Q345" i="17" s="1"/>
  <c r="I345" i="2"/>
  <c r="I345" i="17" s="1"/>
  <c r="G345" i="2"/>
  <c r="G345" i="17" s="1"/>
  <c r="M345" i="2"/>
  <c r="M345" i="17" s="1"/>
  <c r="R345" i="2"/>
  <c r="R345" i="17" s="1"/>
  <c r="N345" i="2"/>
  <c r="N345" i="17" s="1"/>
  <c r="J345" i="2"/>
  <c r="J345" i="17" s="1"/>
  <c r="O345" i="2"/>
  <c r="O345" i="17" s="1"/>
  <c r="P345" i="2"/>
  <c r="P345" i="17" s="1"/>
  <c r="L345" i="2"/>
  <c r="L345" i="17" s="1"/>
  <c r="J336" i="2"/>
  <c r="J336" i="17" s="1"/>
  <c r="L336" i="2"/>
  <c r="L336" i="17" s="1"/>
  <c r="Q336" i="2"/>
  <c r="Q336" i="17" s="1"/>
  <c r="M336" i="2"/>
  <c r="M336" i="17" s="1"/>
  <c r="H336" i="2"/>
  <c r="H336" i="17" s="1"/>
  <c r="P336" i="2"/>
  <c r="P336" i="17" s="1"/>
  <c r="I336" i="2"/>
  <c r="I336" i="17" s="1"/>
  <c r="G336" i="2"/>
  <c r="G336" i="17" s="1"/>
  <c r="O336" i="2"/>
  <c r="O336" i="17" s="1"/>
  <c r="R336" i="2"/>
  <c r="R336" i="17" s="1"/>
  <c r="K336" i="2"/>
  <c r="K336" i="17" s="1"/>
  <c r="N336" i="2"/>
  <c r="N336" i="17" s="1"/>
  <c r="K328" i="17"/>
  <c r="I316" i="17"/>
  <c r="H329" i="17"/>
  <c r="O329" i="2"/>
  <c r="K329" i="2"/>
  <c r="K331" i="2" s="1"/>
  <c r="R329" i="2"/>
  <c r="G329" i="2"/>
  <c r="J329" i="2"/>
  <c r="R321" i="2"/>
  <c r="R321" i="17" s="1"/>
  <c r="J321" i="2"/>
  <c r="J321" i="17" s="1"/>
  <c r="P334" i="2"/>
  <c r="L334" i="2"/>
  <c r="P316" i="2"/>
  <c r="N329" i="2"/>
  <c r="N328" i="2"/>
  <c r="R328" i="2"/>
  <c r="J328" i="2"/>
  <c r="J318" i="2"/>
  <c r="J318" i="17" s="1"/>
  <c r="O318" i="2"/>
  <c r="O318" i="17" s="1"/>
  <c r="P318" i="2"/>
  <c r="P318" i="17" s="1"/>
  <c r="K318" i="2"/>
  <c r="K318" i="17" s="1"/>
  <c r="H318" i="2"/>
  <c r="H318" i="17" s="1"/>
  <c r="L318" i="2"/>
  <c r="L318" i="17" s="1"/>
  <c r="R335" i="2"/>
  <c r="R335" i="17" s="1"/>
  <c r="I317" i="2"/>
  <c r="I317" i="17" s="1"/>
  <c r="Q317" i="2"/>
  <c r="Q317" i="17" s="1"/>
  <c r="M317" i="2"/>
  <c r="M317" i="17" s="1"/>
  <c r="J317" i="2"/>
  <c r="J317" i="17" s="1"/>
  <c r="R317" i="2"/>
  <c r="R317" i="17" s="1"/>
  <c r="K321" i="2"/>
  <c r="K321" i="17" s="1"/>
  <c r="O321" i="2"/>
  <c r="O321" i="17" s="1"/>
  <c r="L321" i="2"/>
  <c r="L321" i="17" s="1"/>
  <c r="I321" i="2"/>
  <c r="I321" i="17" s="1"/>
  <c r="M321" i="2"/>
  <c r="M321" i="17" s="1"/>
  <c r="P321" i="2"/>
  <c r="P321" i="17" s="1"/>
  <c r="H321" i="2"/>
  <c r="H321" i="17" s="1"/>
  <c r="Q321" i="2"/>
  <c r="Q321" i="17" s="1"/>
  <c r="H335" i="2"/>
  <c r="H335" i="17" s="1"/>
  <c r="K335" i="2"/>
  <c r="K335" i="17" s="1"/>
  <c r="O335" i="2"/>
  <c r="O335" i="17" s="1"/>
  <c r="M335" i="2"/>
  <c r="M335" i="17" s="1"/>
  <c r="L335" i="2"/>
  <c r="L335" i="17" s="1"/>
  <c r="P335" i="2"/>
  <c r="P335" i="17" s="1"/>
  <c r="I335" i="2"/>
  <c r="I335" i="17" s="1"/>
  <c r="Q335" i="2"/>
  <c r="Q335" i="17" s="1"/>
  <c r="G318" i="2"/>
  <c r="G318" i="17" s="1"/>
  <c r="N321" i="2"/>
  <c r="N321" i="17" s="1"/>
  <c r="H334" i="2"/>
  <c r="I334" i="2"/>
  <c r="M334" i="2"/>
  <c r="Q334" i="2"/>
  <c r="O334" i="2"/>
  <c r="G334" i="2"/>
  <c r="J334" i="2"/>
  <c r="N334" i="2"/>
  <c r="R334" i="2"/>
  <c r="K334" i="2"/>
  <c r="J335" i="2"/>
  <c r="J335" i="17" s="1"/>
  <c r="Q328" i="2"/>
  <c r="I328" i="2"/>
  <c r="L316" i="2"/>
  <c r="Q329" i="2"/>
  <c r="M329" i="2"/>
  <c r="I329" i="2"/>
  <c r="P328" i="2"/>
  <c r="L328" i="2"/>
  <c r="H328" i="2"/>
  <c r="H331" i="2" s="1"/>
  <c r="O316" i="2"/>
  <c r="M328" i="2"/>
  <c r="K317" i="2"/>
  <c r="K317" i="17" s="1"/>
  <c r="K316" i="2"/>
  <c r="G328" i="2"/>
  <c r="P329" i="2"/>
  <c r="L329" i="2"/>
  <c r="O328" i="2"/>
  <c r="G335" i="2"/>
  <c r="G335" i="17" s="1"/>
  <c r="Q318" i="2"/>
  <c r="Q318" i="17" s="1"/>
  <c r="M318" i="2"/>
  <c r="M318" i="17" s="1"/>
  <c r="I318" i="2"/>
  <c r="I318" i="17" s="1"/>
  <c r="R318" i="2"/>
  <c r="R318" i="17" s="1"/>
  <c r="N318" i="2"/>
  <c r="N318" i="17" s="1"/>
  <c r="H319" i="2"/>
  <c r="H319" i="17" s="1"/>
  <c r="K319" i="2"/>
  <c r="K319" i="17" s="1"/>
  <c r="O319" i="2"/>
  <c r="O319" i="17" s="1"/>
  <c r="I319" i="2"/>
  <c r="I319" i="17" s="1"/>
  <c r="Q319" i="2"/>
  <c r="Q319" i="17" s="1"/>
  <c r="N319" i="2"/>
  <c r="N319" i="17" s="1"/>
  <c r="L319" i="2"/>
  <c r="L319" i="17" s="1"/>
  <c r="P319" i="2"/>
  <c r="P319" i="17" s="1"/>
  <c r="M319" i="2"/>
  <c r="M319" i="17" s="1"/>
  <c r="J319" i="2"/>
  <c r="J319" i="17" s="1"/>
  <c r="R319" i="2"/>
  <c r="R319" i="17" s="1"/>
  <c r="P320" i="2"/>
  <c r="P320" i="17" s="1"/>
  <c r="K320" i="2"/>
  <c r="K320" i="17" s="1"/>
  <c r="R320" i="2"/>
  <c r="R320" i="17" s="1"/>
  <c r="N320" i="2"/>
  <c r="N320" i="17" s="1"/>
  <c r="J320" i="2"/>
  <c r="J320" i="17" s="1"/>
  <c r="P317" i="2"/>
  <c r="P317" i="17" s="1"/>
  <c r="L317" i="2"/>
  <c r="L317" i="17" s="1"/>
  <c r="R316" i="2"/>
  <c r="N316" i="2"/>
  <c r="J316" i="2"/>
  <c r="L320" i="2"/>
  <c r="L320" i="17" s="1"/>
  <c r="O320" i="2"/>
  <c r="O320" i="17" s="1"/>
  <c r="Q320" i="2"/>
  <c r="Q320" i="17" s="1"/>
  <c r="M320" i="2"/>
  <c r="M320" i="17" s="1"/>
  <c r="I320" i="2"/>
  <c r="I320" i="17" s="1"/>
  <c r="O317" i="2"/>
  <c r="O317" i="17" s="1"/>
  <c r="Q316" i="2"/>
  <c r="M316" i="2"/>
  <c r="H320" i="2"/>
  <c r="H320" i="17" s="1"/>
  <c r="G319" i="2"/>
  <c r="G319" i="17" s="1"/>
  <c r="H317" i="2"/>
  <c r="H317" i="17" s="1"/>
  <c r="G317" i="2"/>
  <c r="G317" i="17" s="1"/>
  <c r="H316" i="2"/>
  <c r="G316" i="2"/>
  <c r="F339" i="17" l="1"/>
  <c r="F341" i="17"/>
  <c r="F343" i="17"/>
  <c r="F340" i="17"/>
  <c r="F342" i="17"/>
  <c r="F352" i="2"/>
  <c r="F348" i="2"/>
  <c r="F336" i="2"/>
  <c r="F345" i="2"/>
  <c r="F349" i="2"/>
  <c r="F337" i="2"/>
  <c r="F350" i="2"/>
  <c r="F343" i="2"/>
  <c r="F347" i="2"/>
  <c r="F351" i="2"/>
  <c r="F344" i="2"/>
  <c r="F346" i="2"/>
  <c r="F319" i="17"/>
  <c r="F321" i="17"/>
  <c r="F320" i="17"/>
  <c r="F317" i="17"/>
  <c r="F318" i="17"/>
  <c r="G354" i="2"/>
  <c r="J331" i="2"/>
  <c r="R331" i="2"/>
  <c r="O331" i="2"/>
  <c r="R354" i="2"/>
  <c r="Q354" i="2"/>
  <c r="P354" i="2"/>
  <c r="M354" i="2"/>
  <c r="O354" i="2"/>
  <c r="N354" i="2"/>
  <c r="L354" i="2"/>
  <c r="K354" i="2"/>
  <c r="J354" i="2"/>
  <c r="G331" i="2"/>
  <c r="I354" i="2"/>
  <c r="N331" i="2"/>
  <c r="H354" i="2"/>
  <c r="P331" i="2"/>
  <c r="Q331" i="2"/>
  <c r="L331" i="2"/>
  <c r="M331" i="2"/>
  <c r="I331" i="2"/>
  <c r="R325" i="2"/>
  <c r="Q325" i="2"/>
  <c r="P325" i="2"/>
  <c r="N325" i="2"/>
  <c r="O325" i="2"/>
  <c r="M325" i="2"/>
  <c r="K325" i="2"/>
  <c r="L325" i="2"/>
  <c r="H325" i="2"/>
  <c r="J325" i="2"/>
  <c r="I325" i="2"/>
  <c r="G325" i="2"/>
  <c r="L329" i="17"/>
  <c r="M334" i="17"/>
  <c r="J329" i="17"/>
  <c r="P329" i="17"/>
  <c r="K334" i="17"/>
  <c r="O329" i="17"/>
  <c r="H328" i="17"/>
  <c r="M329" i="17"/>
  <c r="Q328" i="17"/>
  <c r="R334" i="17"/>
  <c r="O334" i="17"/>
  <c r="R328" i="17"/>
  <c r="N329" i="17"/>
  <c r="R329" i="17"/>
  <c r="P328" i="17"/>
  <c r="J334" i="17"/>
  <c r="J328" i="17"/>
  <c r="L334" i="17"/>
  <c r="M328" i="17"/>
  <c r="N328" i="17"/>
  <c r="P334" i="17"/>
  <c r="O328" i="17"/>
  <c r="L328" i="17"/>
  <c r="Q329" i="17"/>
  <c r="N334" i="17"/>
  <c r="Q334" i="17"/>
  <c r="K329" i="17"/>
  <c r="M316" i="17"/>
  <c r="J316" i="17"/>
  <c r="Q316" i="17"/>
  <c r="N316" i="17"/>
  <c r="O316" i="17"/>
  <c r="R316" i="17"/>
  <c r="K316" i="17"/>
  <c r="H316" i="17"/>
  <c r="L316" i="17"/>
  <c r="P316" i="17"/>
  <c r="G316" i="17"/>
  <c r="G328" i="17"/>
  <c r="H334" i="17"/>
  <c r="I329" i="17"/>
  <c r="I328" i="17"/>
  <c r="G334" i="17"/>
  <c r="I334" i="17"/>
  <c r="G329" i="17"/>
  <c r="F321" i="2"/>
  <c r="F334" i="2"/>
  <c r="F335" i="2"/>
  <c r="F328" i="2"/>
  <c r="F329" i="2"/>
  <c r="F316" i="2"/>
  <c r="F318" i="2"/>
  <c r="F320" i="2"/>
  <c r="F319" i="2"/>
  <c r="F317" i="2"/>
  <c r="G354" i="17" l="1"/>
  <c r="I354" i="17"/>
  <c r="H354" i="17"/>
  <c r="J354" i="17"/>
  <c r="O354" i="17"/>
  <c r="Q354" i="17"/>
  <c r="L354" i="17"/>
  <c r="R354" i="17"/>
  <c r="M354" i="17"/>
  <c r="N354" i="17"/>
  <c r="P354" i="17"/>
  <c r="K354" i="17"/>
  <c r="F354" i="2"/>
  <c r="F325" i="2"/>
  <c r="F331" i="2"/>
  <c r="N331" i="17"/>
  <c r="K325" i="17"/>
  <c r="L331" i="17"/>
  <c r="P331" i="17"/>
  <c r="H331" i="17"/>
  <c r="O331" i="17"/>
  <c r="K331" i="17"/>
  <c r="L325" i="17"/>
  <c r="O325" i="17"/>
  <c r="Q325" i="17"/>
  <c r="M325" i="17"/>
  <c r="Q331" i="17"/>
  <c r="M331" i="17"/>
  <c r="R331" i="17"/>
  <c r="P325" i="17"/>
  <c r="R325" i="17"/>
  <c r="N325" i="17"/>
  <c r="J325" i="17"/>
  <c r="J331" i="17"/>
  <c r="H325" i="17"/>
  <c r="I325" i="17"/>
  <c r="F334" i="17"/>
  <c r="F335" i="17"/>
  <c r="G325" i="17"/>
  <c r="F316" i="17"/>
  <c r="F345" i="17"/>
  <c r="F329" i="17"/>
  <c r="F346" i="17"/>
  <c r="I331" i="17"/>
  <c r="F350" i="17"/>
  <c r="F352" i="17"/>
  <c r="F344" i="17"/>
  <c r="F348" i="17"/>
  <c r="F328" i="17"/>
  <c r="G331" i="17"/>
  <c r="F337" i="17"/>
  <c r="F336" i="17"/>
  <c r="F351" i="17"/>
  <c r="F347" i="17"/>
  <c r="F338" i="17"/>
  <c r="F349" i="17"/>
  <c r="F354" i="17" l="1"/>
  <c r="F331" i="17"/>
  <c r="F325" i="17"/>
  <c r="G309" i="2" l="1"/>
  <c r="K309" i="2"/>
  <c r="I309" i="2"/>
  <c r="Q309" i="2"/>
  <c r="H309" i="2"/>
  <c r="L309" i="2"/>
  <c r="P309" i="2"/>
  <c r="J309" i="2"/>
  <c r="N309" i="2"/>
  <c r="R309" i="2"/>
  <c r="O309" i="2"/>
  <c r="M309" i="2"/>
  <c r="N198" i="2"/>
  <c r="G179" i="2"/>
  <c r="N305" i="2" l="1"/>
  <c r="K306" i="2"/>
  <c r="G307" i="2"/>
  <c r="N308" i="2"/>
  <c r="G181" i="2"/>
  <c r="G181" i="17" s="1"/>
  <c r="I304" i="2"/>
  <c r="F309" i="2"/>
  <c r="N198" i="17"/>
  <c r="I309" i="17"/>
  <c r="H309" i="17"/>
  <c r="Q309" i="17"/>
  <c r="M309" i="17"/>
  <c r="R309" i="17"/>
  <c r="O309" i="17"/>
  <c r="N309" i="17"/>
  <c r="G309" i="17"/>
  <c r="K309" i="17"/>
  <c r="J309" i="17"/>
  <c r="L309" i="17"/>
  <c r="P309" i="17"/>
  <c r="M198" i="2"/>
  <c r="Q198" i="2"/>
  <c r="L198" i="2"/>
  <c r="G179" i="17"/>
  <c r="R198" i="2"/>
  <c r="R179" i="2"/>
  <c r="H198" i="2"/>
  <c r="O198" i="2"/>
  <c r="J198" i="2"/>
  <c r="P198" i="2"/>
  <c r="K198" i="2"/>
  <c r="G198" i="2"/>
  <c r="I198" i="2"/>
  <c r="M179" i="2"/>
  <c r="O179" i="2"/>
  <c r="N179" i="2"/>
  <c r="L179" i="2"/>
  <c r="K179" i="2"/>
  <c r="H179" i="2"/>
  <c r="J179" i="2"/>
  <c r="P179" i="2"/>
  <c r="Q179" i="2"/>
  <c r="I179" i="2"/>
  <c r="G226" i="2" l="1"/>
  <c r="R226" i="2"/>
  <c r="N226" i="2"/>
  <c r="Q226" i="2"/>
  <c r="P226" i="2"/>
  <c r="O226" i="2"/>
  <c r="M226" i="2"/>
  <c r="L226" i="2"/>
  <c r="K226" i="2"/>
  <c r="J226" i="2"/>
  <c r="I226" i="2"/>
  <c r="H226" i="2"/>
  <c r="N181" i="2"/>
  <c r="N181" i="17" s="1"/>
  <c r="L181" i="2"/>
  <c r="L181" i="17" s="1"/>
  <c r="K181" i="2"/>
  <c r="K181" i="17" s="1"/>
  <c r="R304" i="2"/>
  <c r="R304" i="17" s="1"/>
  <c r="O181" i="2"/>
  <c r="O181" i="17" s="1"/>
  <c r="I306" i="2"/>
  <c r="I306" i="17" s="1"/>
  <c r="H181" i="2"/>
  <c r="H181" i="17" s="1"/>
  <c r="O306" i="2"/>
  <c r="O306" i="17" s="1"/>
  <c r="H306" i="2"/>
  <c r="H306" i="17" s="1"/>
  <c r="P181" i="2"/>
  <c r="P181" i="17" s="1"/>
  <c r="I181" i="2"/>
  <c r="I181" i="17" s="1"/>
  <c r="K304" i="2"/>
  <c r="K304" i="17" s="1"/>
  <c r="M304" i="2"/>
  <c r="M304" i="17" s="1"/>
  <c r="R306" i="2"/>
  <c r="R306" i="17" s="1"/>
  <c r="L306" i="2"/>
  <c r="L306" i="17" s="1"/>
  <c r="G306" i="2"/>
  <c r="G306" i="17" s="1"/>
  <c r="R181" i="2"/>
  <c r="R181" i="17" s="1"/>
  <c r="M181" i="2"/>
  <c r="M181" i="17" s="1"/>
  <c r="L304" i="2"/>
  <c r="L304" i="17" s="1"/>
  <c r="J306" i="2"/>
  <c r="N306" i="2"/>
  <c r="N306" i="17" s="1"/>
  <c r="Q306" i="2"/>
  <c r="Q306" i="17" s="1"/>
  <c r="P304" i="2"/>
  <c r="P304" i="17" s="1"/>
  <c r="J181" i="2"/>
  <c r="Q181" i="2"/>
  <c r="Q181" i="17" s="1"/>
  <c r="J307" i="2"/>
  <c r="O304" i="2"/>
  <c r="O304" i="17" s="1"/>
  <c r="G304" i="2"/>
  <c r="G304" i="17" s="1"/>
  <c r="M306" i="2"/>
  <c r="M306" i="17" s="1"/>
  <c r="P306" i="2"/>
  <c r="P306" i="17" s="1"/>
  <c r="R305" i="2"/>
  <c r="R305" i="17" s="1"/>
  <c r="G308" i="2"/>
  <c r="G308" i="17" s="1"/>
  <c r="O307" i="2"/>
  <c r="O307" i="17" s="1"/>
  <c r="I308" i="2"/>
  <c r="I308" i="17" s="1"/>
  <c r="H304" i="2"/>
  <c r="H304" i="17" s="1"/>
  <c r="J304" i="2"/>
  <c r="Q304" i="2"/>
  <c r="Q304" i="17" s="1"/>
  <c r="N304" i="2"/>
  <c r="N304" i="17" s="1"/>
  <c r="I307" i="2"/>
  <c r="I307" i="17" s="1"/>
  <c r="N307" i="2"/>
  <c r="N307" i="17" s="1"/>
  <c r="H307" i="2"/>
  <c r="H307" i="17" s="1"/>
  <c r="M307" i="2"/>
  <c r="M307" i="17" s="1"/>
  <c r="P307" i="2"/>
  <c r="P307" i="17" s="1"/>
  <c r="K307" i="2"/>
  <c r="K307" i="17" s="1"/>
  <c r="Q307" i="2"/>
  <c r="Q307" i="17" s="1"/>
  <c r="L307" i="2"/>
  <c r="L307" i="17" s="1"/>
  <c r="R307" i="2"/>
  <c r="R307" i="17" s="1"/>
  <c r="I305" i="2"/>
  <c r="I305" i="17" s="1"/>
  <c r="M305" i="2"/>
  <c r="M305" i="17" s="1"/>
  <c r="O305" i="2"/>
  <c r="O305" i="17" s="1"/>
  <c r="K305" i="2"/>
  <c r="K305" i="17" s="1"/>
  <c r="M308" i="2"/>
  <c r="M308" i="17" s="1"/>
  <c r="L308" i="2"/>
  <c r="L308" i="17" s="1"/>
  <c r="Q308" i="2"/>
  <c r="Q308" i="17" s="1"/>
  <c r="H308" i="2"/>
  <c r="H308" i="17" s="1"/>
  <c r="G305" i="2"/>
  <c r="G305" i="17" s="1"/>
  <c r="L305" i="2"/>
  <c r="L305" i="17" s="1"/>
  <c r="P305" i="2"/>
  <c r="P305" i="17" s="1"/>
  <c r="H305" i="2"/>
  <c r="H305" i="17" s="1"/>
  <c r="R308" i="2"/>
  <c r="R308" i="17" s="1"/>
  <c r="J308" i="2"/>
  <c r="K308" i="2"/>
  <c r="K308" i="17" s="1"/>
  <c r="J305" i="2"/>
  <c r="Q305" i="2"/>
  <c r="Q305" i="17" s="1"/>
  <c r="O308" i="2"/>
  <c r="O308" i="17" s="1"/>
  <c r="P308" i="2"/>
  <c r="P308" i="17" s="1"/>
  <c r="F309" i="17"/>
  <c r="K306" i="17"/>
  <c r="M179" i="17"/>
  <c r="L179" i="17"/>
  <c r="O198" i="17"/>
  <c r="Q179" i="17"/>
  <c r="P198" i="17"/>
  <c r="R179" i="17"/>
  <c r="R198" i="17"/>
  <c r="P179" i="17"/>
  <c r="J198" i="17"/>
  <c r="J179" i="17"/>
  <c r="K179" i="17"/>
  <c r="N179" i="17"/>
  <c r="O179" i="17"/>
  <c r="N305" i="17"/>
  <c r="K198" i="17"/>
  <c r="N308" i="17"/>
  <c r="Q198" i="17"/>
  <c r="M198" i="17"/>
  <c r="L198" i="17"/>
  <c r="I304" i="17"/>
  <c r="I179" i="17"/>
  <c r="G307" i="17"/>
  <c r="G198" i="17"/>
  <c r="H179" i="17"/>
  <c r="I198" i="17"/>
  <c r="H198" i="17"/>
  <c r="F198" i="2"/>
  <c r="F179" i="2"/>
  <c r="J308" i="17" l="1"/>
  <c r="J307" i="17"/>
  <c r="J305" i="17"/>
  <c r="J304" i="17"/>
  <c r="J306" i="17"/>
  <c r="J181" i="17"/>
  <c r="F226" i="2"/>
  <c r="R183" i="2"/>
  <c r="Q183" i="2"/>
  <c r="P183" i="2"/>
  <c r="O183" i="2"/>
  <c r="N183" i="2"/>
  <c r="M183" i="2"/>
  <c r="L183" i="2"/>
  <c r="K183" i="2"/>
  <c r="J183" i="2"/>
  <c r="G183" i="2"/>
  <c r="I183" i="2"/>
  <c r="H183" i="2"/>
  <c r="F181" i="2"/>
  <c r="N226" i="17"/>
  <c r="P226" i="17"/>
  <c r="K226" i="17"/>
  <c r="R226" i="17"/>
  <c r="Q226" i="17"/>
  <c r="O226" i="17"/>
  <c r="J226" i="17"/>
  <c r="M226" i="17"/>
  <c r="L226" i="17"/>
  <c r="F179" i="17"/>
  <c r="G226" i="17"/>
  <c r="H226" i="17"/>
  <c r="F198" i="17"/>
  <c r="I226" i="17"/>
  <c r="F305" i="17" l="1"/>
  <c r="F306" i="17"/>
  <c r="F307" i="17"/>
  <c r="F304" i="17"/>
  <c r="F308" i="17"/>
  <c r="F181" i="17"/>
  <c r="F183" i="2"/>
  <c r="R183" i="17"/>
  <c r="Q183" i="17"/>
  <c r="P183" i="17"/>
  <c r="O183" i="17"/>
  <c r="N183" i="17"/>
  <c r="M183" i="17"/>
  <c r="L183" i="17"/>
  <c r="K183" i="17"/>
  <c r="J183" i="17"/>
  <c r="I183" i="17"/>
  <c r="H183" i="17"/>
  <c r="G183" i="17"/>
  <c r="F226" i="17"/>
  <c r="G113" i="2"/>
  <c r="H26" i="2" l="1"/>
  <c r="L26" i="2"/>
  <c r="P26" i="2"/>
  <c r="I26" i="2"/>
  <c r="M26" i="2"/>
  <c r="Q26" i="2"/>
  <c r="N26" i="2"/>
  <c r="G26" i="2"/>
  <c r="K26" i="2"/>
  <c r="O26" i="2"/>
  <c r="J26" i="2"/>
  <c r="R26" i="2"/>
  <c r="F183" i="17"/>
  <c r="H115" i="2"/>
  <c r="H115" i="17" s="1"/>
  <c r="R114" i="2"/>
  <c r="R114" i="17" s="1"/>
  <c r="G287" i="2"/>
  <c r="G285" i="2"/>
  <c r="M256" i="2"/>
  <c r="M256" i="17" s="1"/>
  <c r="H106" i="2"/>
  <c r="H105" i="2"/>
  <c r="F26" i="2" l="1"/>
  <c r="I243" i="2"/>
  <c r="I243" i="17" s="1"/>
  <c r="G311" i="2"/>
  <c r="G311" i="17" s="1"/>
  <c r="L243" i="2"/>
  <c r="L243" i="17" s="1"/>
  <c r="G243" i="2"/>
  <c r="G243" i="17" s="1"/>
  <c r="P256" i="2"/>
  <c r="P256" i="17" s="1"/>
  <c r="G256" i="2"/>
  <c r="G256" i="17" s="1"/>
  <c r="H243" i="2"/>
  <c r="H243" i="17" s="1"/>
  <c r="R243" i="2"/>
  <c r="R243" i="17" s="1"/>
  <c r="Q243" i="2"/>
  <c r="Q243" i="17" s="1"/>
  <c r="O243" i="2"/>
  <c r="O243" i="17" s="1"/>
  <c r="N243" i="2"/>
  <c r="N243" i="17" s="1"/>
  <c r="M243" i="2"/>
  <c r="M243" i="17" s="1"/>
  <c r="Q256" i="2"/>
  <c r="Q256" i="17" s="1"/>
  <c r="P243" i="2"/>
  <c r="P243" i="17" s="1"/>
  <c r="K243" i="2"/>
  <c r="K243" i="17" s="1"/>
  <c r="J243" i="2"/>
  <c r="J243" i="17" s="1"/>
  <c r="O256" i="2"/>
  <c r="O256" i="17" s="1"/>
  <c r="J256" i="2"/>
  <c r="J256" i="17" s="1"/>
  <c r="H256" i="2"/>
  <c r="H256" i="17" s="1"/>
  <c r="I238" i="2"/>
  <c r="I238" i="17" s="1"/>
  <c r="N256" i="2"/>
  <c r="N256" i="17" s="1"/>
  <c r="R256" i="2"/>
  <c r="R256" i="17" s="1"/>
  <c r="I256" i="2"/>
  <c r="I256" i="17" s="1"/>
  <c r="Q235" i="2"/>
  <c r="Q235" i="17" s="1"/>
  <c r="K256" i="2"/>
  <c r="K256" i="17" s="1"/>
  <c r="L256" i="2"/>
  <c r="L256" i="17" s="1"/>
  <c r="O270" i="2"/>
  <c r="O270" i="17" s="1"/>
  <c r="H239" i="2"/>
  <c r="H239" i="17" s="1"/>
  <c r="R89" i="2"/>
  <c r="R89" i="17" s="1"/>
  <c r="G51" i="2"/>
  <c r="G51" i="17" s="1"/>
  <c r="R66" i="2"/>
  <c r="R66" i="17" s="1"/>
  <c r="G52" i="2"/>
  <c r="G52" i="17" s="1"/>
  <c r="P57" i="2"/>
  <c r="G285" i="17"/>
  <c r="G114" i="2"/>
  <c r="G114" i="17" s="1"/>
  <c r="Q270" i="2"/>
  <c r="Q270" i="17" s="1"/>
  <c r="G286" i="2"/>
  <c r="H286" i="2"/>
  <c r="L286" i="2"/>
  <c r="P286" i="2"/>
  <c r="I286" i="2"/>
  <c r="M286" i="2"/>
  <c r="J286" i="2"/>
  <c r="N286" i="2"/>
  <c r="R286" i="2"/>
  <c r="K286" i="2"/>
  <c r="O286" i="2"/>
  <c r="Q286" i="2"/>
  <c r="L115" i="2"/>
  <c r="L115" i="17" s="1"/>
  <c r="K270" i="2"/>
  <c r="K270" i="17" s="1"/>
  <c r="G115" i="2"/>
  <c r="G115" i="17" s="1"/>
  <c r="I114" i="2"/>
  <c r="I114" i="17" s="1"/>
  <c r="K253" i="2"/>
  <c r="K253" i="17" s="1"/>
  <c r="H232" i="2"/>
  <c r="H232" i="17" s="1"/>
  <c r="P260" i="2"/>
  <c r="P260" i="17" s="1"/>
  <c r="I259" i="2"/>
  <c r="I259" i="17" s="1"/>
  <c r="Q266" i="2"/>
  <c r="Q266" i="17" s="1"/>
  <c r="H255" i="2"/>
  <c r="H255" i="17" s="1"/>
  <c r="J261" i="2"/>
  <c r="J261" i="17" s="1"/>
  <c r="N239" i="2"/>
  <c r="N239" i="17" s="1"/>
  <c r="J114" i="2"/>
  <c r="J114" i="17" s="1"/>
  <c r="M265" i="2"/>
  <c r="M265" i="17" s="1"/>
  <c r="H244" i="2"/>
  <c r="H244" i="17" s="1"/>
  <c r="J233" i="2"/>
  <c r="J233" i="17" s="1"/>
  <c r="R239" i="2"/>
  <c r="R239" i="17" s="1"/>
  <c r="Q114" i="2"/>
  <c r="Q114" i="17" s="1"/>
  <c r="I235" i="2"/>
  <c r="I235" i="17" s="1"/>
  <c r="H254" i="2"/>
  <c r="H254" i="17" s="1"/>
  <c r="G238" i="2"/>
  <c r="G238" i="17" s="1"/>
  <c r="J234" i="2"/>
  <c r="J234" i="17" s="1"/>
  <c r="L239" i="2"/>
  <c r="L239" i="17" s="1"/>
  <c r="O114" i="2"/>
  <c r="O114" i="17" s="1"/>
  <c r="M114" i="2"/>
  <c r="M114" i="17" s="1"/>
  <c r="N114" i="2"/>
  <c r="N114" i="17" s="1"/>
  <c r="P114" i="2"/>
  <c r="P114" i="17" s="1"/>
  <c r="H114" i="2"/>
  <c r="H114" i="17" s="1"/>
  <c r="O115" i="2"/>
  <c r="O115" i="17" s="1"/>
  <c r="R115" i="2"/>
  <c r="R115" i="17" s="1"/>
  <c r="M115" i="2"/>
  <c r="M115" i="17" s="1"/>
  <c r="P115" i="2"/>
  <c r="P115" i="17" s="1"/>
  <c r="K115" i="2"/>
  <c r="I115" i="2"/>
  <c r="I115" i="17" s="1"/>
  <c r="L114" i="2"/>
  <c r="L114" i="17" s="1"/>
  <c r="K114" i="2"/>
  <c r="N115" i="2"/>
  <c r="N115" i="17" s="1"/>
  <c r="J115" i="2"/>
  <c r="J115" i="17" s="1"/>
  <c r="Q115" i="2"/>
  <c r="Q115" i="17" s="1"/>
  <c r="P58" i="2"/>
  <c r="G59" i="2"/>
  <c r="G59" i="17" s="1"/>
  <c r="I113" i="2"/>
  <c r="I113" i="17" s="1"/>
  <c r="N81" i="2"/>
  <c r="N81" i="17" s="1"/>
  <c r="L66" i="2"/>
  <c r="L66" i="17" s="1"/>
  <c r="N67" i="2"/>
  <c r="N67" i="17" s="1"/>
  <c r="G63" i="2"/>
  <c r="G63" i="17" s="1"/>
  <c r="O93" i="2"/>
  <c r="O93" i="17" s="1"/>
  <c r="Q80" i="2"/>
  <c r="Q80" i="17" s="1"/>
  <c r="R72" i="2"/>
  <c r="R72" i="17" s="1"/>
  <c r="N96" i="2"/>
  <c r="N96" i="17" s="1"/>
  <c r="H88" i="2"/>
  <c r="H88" i="17" s="1"/>
  <c r="I62" i="2"/>
  <c r="I62" i="17" s="1"/>
  <c r="J94" i="2"/>
  <c r="J94" i="17" s="1"/>
  <c r="J79" i="2"/>
  <c r="J79" i="17" s="1"/>
  <c r="N61" i="2"/>
  <c r="N61" i="17" s="1"/>
  <c r="I71" i="2"/>
  <c r="I71" i="17" s="1"/>
  <c r="L87" i="2"/>
  <c r="L87" i="17" s="1"/>
  <c r="H106" i="17"/>
  <c r="H105" i="17"/>
  <c r="G287" i="17"/>
  <c r="R285" i="2"/>
  <c r="M285" i="2"/>
  <c r="K285" i="2"/>
  <c r="H285" i="2"/>
  <c r="J285" i="2"/>
  <c r="I285" i="2"/>
  <c r="O285" i="2"/>
  <c r="L285" i="2"/>
  <c r="P285" i="2"/>
  <c r="Q285" i="2"/>
  <c r="N285" i="2"/>
  <c r="G234" i="2"/>
  <c r="G234" i="17" s="1"/>
  <c r="Q72" i="2"/>
  <c r="Q72" i="17" s="1"/>
  <c r="N72" i="2"/>
  <c r="N72" i="17" s="1"/>
  <c r="G93" i="2"/>
  <c r="G93" i="17" s="1"/>
  <c r="J72" i="2"/>
  <c r="J72" i="17" s="1"/>
  <c r="P93" i="2"/>
  <c r="P93" i="17" s="1"/>
  <c r="G61" i="2"/>
  <c r="G61" i="17" s="1"/>
  <c r="O61" i="2"/>
  <c r="O61" i="17" s="1"/>
  <c r="N93" i="2"/>
  <c r="N93" i="17" s="1"/>
  <c r="L105" i="2"/>
  <c r="R105" i="2"/>
  <c r="P88" i="2"/>
  <c r="P88" i="17" s="1"/>
  <c r="N106" i="2"/>
  <c r="N105" i="2"/>
  <c r="Q94" i="2"/>
  <c r="Q94" i="17" s="1"/>
  <c r="G105" i="2"/>
  <c r="Q105" i="2"/>
  <c r="O106" i="2"/>
  <c r="G106" i="2"/>
  <c r="R94" i="2"/>
  <c r="R94" i="17" s="1"/>
  <c r="M72" i="2"/>
  <c r="M72" i="17" s="1"/>
  <c r="M94" i="2"/>
  <c r="M94" i="17" s="1"/>
  <c r="O105" i="2"/>
  <c r="J105" i="2"/>
  <c r="P94" i="2"/>
  <c r="P94" i="17" s="1"/>
  <c r="P105" i="2"/>
  <c r="M105" i="2"/>
  <c r="L61" i="2"/>
  <c r="L61" i="17" s="1"/>
  <c r="Q88" i="2"/>
  <c r="Q88" i="17" s="1"/>
  <c r="L106" i="2"/>
  <c r="J106" i="2"/>
  <c r="M87" i="2"/>
  <c r="M87" i="17" s="1"/>
  <c r="I93" i="2"/>
  <c r="I93" i="17" s="1"/>
  <c r="G78" i="2"/>
  <c r="G78" i="17" s="1"/>
  <c r="J78" i="2"/>
  <c r="J78" i="17" s="1"/>
  <c r="O78" i="2"/>
  <c r="O78" i="17" s="1"/>
  <c r="I78" i="2"/>
  <c r="I78" i="17" s="1"/>
  <c r="L78" i="2"/>
  <c r="L78" i="17" s="1"/>
  <c r="H78" i="2"/>
  <c r="H78" i="17" s="1"/>
  <c r="M78" i="2"/>
  <c r="M78" i="17" s="1"/>
  <c r="L60" i="2"/>
  <c r="L60" i="17" s="1"/>
  <c r="Q60" i="2"/>
  <c r="Q60" i="17" s="1"/>
  <c r="P60" i="2"/>
  <c r="P60" i="17" s="1"/>
  <c r="R60" i="2"/>
  <c r="R60" i="17" s="1"/>
  <c r="O60" i="2"/>
  <c r="O60" i="17" s="1"/>
  <c r="G60" i="2"/>
  <c r="G60" i="17" s="1"/>
  <c r="N60" i="2"/>
  <c r="N60" i="17" s="1"/>
  <c r="H60" i="2"/>
  <c r="H60" i="17" s="1"/>
  <c r="P78" i="2"/>
  <c r="P78" i="17" s="1"/>
  <c r="G87" i="2"/>
  <c r="G87" i="17" s="1"/>
  <c r="Q87" i="2"/>
  <c r="Q87" i="17" s="1"/>
  <c r="I87" i="2"/>
  <c r="I87" i="17" s="1"/>
  <c r="I60" i="2"/>
  <c r="I60" i="17" s="1"/>
  <c r="N78" i="2"/>
  <c r="N78" i="17" s="1"/>
  <c r="Q78" i="2"/>
  <c r="Q78" i="17" s="1"/>
  <c r="J60" i="2"/>
  <c r="J60" i="17" s="1"/>
  <c r="R78" i="2"/>
  <c r="R78" i="17" s="1"/>
  <c r="H108" i="2"/>
  <c r="M60" i="2"/>
  <c r="M60" i="17" s="1"/>
  <c r="R106" i="2"/>
  <c r="I106" i="2"/>
  <c r="I105" i="2"/>
  <c r="P61" i="2"/>
  <c r="P61" i="17" s="1"/>
  <c r="H61" i="2"/>
  <c r="H61" i="17" s="1"/>
  <c r="L88" i="2"/>
  <c r="L88" i="17" s="1"/>
  <c r="P71" i="2"/>
  <c r="P71" i="17" s="1"/>
  <c r="P106" i="2"/>
  <c r="Q106" i="2"/>
  <c r="M106" i="2"/>
  <c r="L94" i="2"/>
  <c r="L94" i="17" s="1"/>
  <c r="O72" i="2"/>
  <c r="O72" i="17" s="1"/>
  <c r="L72" i="2"/>
  <c r="L72" i="17" s="1"/>
  <c r="F256" i="17" l="1"/>
  <c r="F243" i="17"/>
  <c r="M108" i="2"/>
  <c r="O108" i="2"/>
  <c r="N108" i="2"/>
  <c r="L108" i="2"/>
  <c r="J108" i="2"/>
  <c r="P108" i="2"/>
  <c r="Q108" i="2"/>
  <c r="I108" i="2"/>
  <c r="R108" i="2"/>
  <c r="G108" i="2"/>
  <c r="P57" i="17"/>
  <c r="O311" i="2"/>
  <c r="O311" i="17" s="1"/>
  <c r="P311" i="2"/>
  <c r="P311" i="17" s="1"/>
  <c r="L311" i="2"/>
  <c r="L311" i="17" s="1"/>
  <c r="M311" i="2"/>
  <c r="M311" i="17" s="1"/>
  <c r="H311" i="2"/>
  <c r="H311" i="17" s="1"/>
  <c r="N311" i="2"/>
  <c r="N311" i="17" s="1"/>
  <c r="I311" i="2"/>
  <c r="I311" i="17" s="1"/>
  <c r="R311" i="2"/>
  <c r="R311" i="17" s="1"/>
  <c r="J311" i="2"/>
  <c r="Q311" i="2"/>
  <c r="Q311" i="17" s="1"/>
  <c r="K311" i="2"/>
  <c r="K311" i="17" s="1"/>
  <c r="G313" i="2"/>
  <c r="Q239" i="2"/>
  <c r="Q239" i="17" s="1"/>
  <c r="H235" i="2"/>
  <c r="H235" i="17" s="1"/>
  <c r="J51" i="2"/>
  <c r="J51" i="17" s="1"/>
  <c r="I66" i="2"/>
  <c r="I66" i="17" s="1"/>
  <c r="G270" i="2"/>
  <c r="G270" i="17" s="1"/>
  <c r="I270" i="2"/>
  <c r="I270" i="17" s="1"/>
  <c r="H270" i="2"/>
  <c r="H270" i="17" s="1"/>
  <c r="N270" i="2"/>
  <c r="N270" i="17" s="1"/>
  <c r="M270" i="2"/>
  <c r="M270" i="17" s="1"/>
  <c r="P270" i="2"/>
  <c r="P270" i="17" s="1"/>
  <c r="J270" i="2"/>
  <c r="J270" i="17" s="1"/>
  <c r="O238" i="2"/>
  <c r="O238" i="17" s="1"/>
  <c r="P238" i="2"/>
  <c r="P238" i="17" s="1"/>
  <c r="N235" i="2"/>
  <c r="N235" i="17" s="1"/>
  <c r="R235" i="2"/>
  <c r="R235" i="17" s="1"/>
  <c r="K235" i="2"/>
  <c r="K235" i="17" s="1"/>
  <c r="J239" i="2"/>
  <c r="J239" i="17" s="1"/>
  <c r="L238" i="2"/>
  <c r="L238" i="17" s="1"/>
  <c r="O57" i="2"/>
  <c r="O239" i="2"/>
  <c r="O239" i="17" s="1"/>
  <c r="L235" i="2"/>
  <c r="L235" i="17" s="1"/>
  <c r="M239" i="2"/>
  <c r="M239" i="17" s="1"/>
  <c r="P235" i="2"/>
  <c r="P235" i="17" s="1"/>
  <c r="H238" i="2"/>
  <c r="H238" i="17" s="1"/>
  <c r="K239" i="2"/>
  <c r="K239" i="17" s="1"/>
  <c r="R238" i="2"/>
  <c r="R238" i="17" s="1"/>
  <c r="J238" i="2"/>
  <c r="J238" i="17" s="1"/>
  <c r="L52" i="2"/>
  <c r="L52" i="17" s="1"/>
  <c r="H57" i="2"/>
  <c r="G239" i="2"/>
  <c r="G239" i="17" s="1"/>
  <c r="J235" i="2"/>
  <c r="J235" i="17" s="1"/>
  <c r="P239" i="2"/>
  <c r="P239" i="17" s="1"/>
  <c r="G235" i="2"/>
  <c r="G235" i="17" s="1"/>
  <c r="Q238" i="2"/>
  <c r="Q238" i="17" s="1"/>
  <c r="K238" i="2"/>
  <c r="K238" i="17" s="1"/>
  <c r="R57" i="2"/>
  <c r="J89" i="2"/>
  <c r="J89" i="17" s="1"/>
  <c r="Q89" i="2"/>
  <c r="Q89" i="17" s="1"/>
  <c r="M57" i="2"/>
  <c r="H89" i="2"/>
  <c r="H89" i="17" s="1"/>
  <c r="P89" i="2"/>
  <c r="P89" i="17" s="1"/>
  <c r="I57" i="2"/>
  <c r="L57" i="2"/>
  <c r="G57" i="2"/>
  <c r="F243" i="2"/>
  <c r="N89" i="2"/>
  <c r="N89" i="17" s="1"/>
  <c r="G89" i="2"/>
  <c r="G89" i="17" s="1"/>
  <c r="N57" i="2"/>
  <c r="Q57" i="2"/>
  <c r="O89" i="2"/>
  <c r="O89" i="17" s="1"/>
  <c r="M89" i="2"/>
  <c r="M89" i="17" s="1"/>
  <c r="I89" i="2"/>
  <c r="I89" i="17" s="1"/>
  <c r="L89" i="2"/>
  <c r="L89" i="17" s="1"/>
  <c r="J57" i="2"/>
  <c r="L270" i="2"/>
  <c r="L270" i="17" s="1"/>
  <c r="R270" i="2"/>
  <c r="R270" i="17" s="1"/>
  <c r="F256" i="2"/>
  <c r="I239" i="2"/>
  <c r="I239" i="17" s="1"/>
  <c r="M235" i="2"/>
  <c r="M235" i="17" s="1"/>
  <c r="O235" i="2"/>
  <c r="O235" i="17" s="1"/>
  <c r="N238" i="2"/>
  <c r="N238" i="17" s="1"/>
  <c r="M238" i="2"/>
  <c r="M238" i="17" s="1"/>
  <c r="Q51" i="2"/>
  <c r="Q51" i="17" s="1"/>
  <c r="I51" i="2"/>
  <c r="I51" i="17" s="1"/>
  <c r="H66" i="2"/>
  <c r="H66" i="17" s="1"/>
  <c r="J66" i="2"/>
  <c r="J66" i="17" s="1"/>
  <c r="N66" i="2"/>
  <c r="N66" i="17" s="1"/>
  <c r="I52" i="2"/>
  <c r="I52" i="17" s="1"/>
  <c r="Q66" i="2"/>
  <c r="Q66" i="17" s="1"/>
  <c r="M66" i="2"/>
  <c r="M66" i="17" s="1"/>
  <c r="O66" i="2"/>
  <c r="O66" i="17" s="1"/>
  <c r="G66" i="2"/>
  <c r="G66" i="17" s="1"/>
  <c r="P66" i="2"/>
  <c r="P66" i="17" s="1"/>
  <c r="Q52" i="2"/>
  <c r="Q52" i="17" s="1"/>
  <c r="M52" i="2"/>
  <c r="M52" i="17" s="1"/>
  <c r="N52" i="2"/>
  <c r="N52" i="17" s="1"/>
  <c r="M51" i="2"/>
  <c r="M51" i="17" s="1"/>
  <c r="P51" i="2"/>
  <c r="P51" i="17" s="1"/>
  <c r="H52" i="2"/>
  <c r="H52" i="17" s="1"/>
  <c r="L51" i="2"/>
  <c r="L51" i="17" s="1"/>
  <c r="O51" i="2"/>
  <c r="O51" i="17" s="1"/>
  <c r="O52" i="2"/>
  <c r="O52" i="17" s="1"/>
  <c r="J52" i="2"/>
  <c r="J52" i="17" s="1"/>
  <c r="P52" i="2"/>
  <c r="P52" i="17" s="1"/>
  <c r="R52" i="2"/>
  <c r="R52" i="17" s="1"/>
  <c r="R51" i="2"/>
  <c r="R51" i="17" s="1"/>
  <c r="N51" i="2"/>
  <c r="N51" i="17" s="1"/>
  <c r="H51" i="2"/>
  <c r="H51" i="17" s="1"/>
  <c r="M285" i="17"/>
  <c r="J286" i="17"/>
  <c r="P285" i="17"/>
  <c r="L285" i="17"/>
  <c r="K286" i="17"/>
  <c r="M286" i="17"/>
  <c r="O285" i="17"/>
  <c r="K285" i="17"/>
  <c r="G286" i="17"/>
  <c r="Q285" i="17"/>
  <c r="O286" i="17"/>
  <c r="L286" i="17"/>
  <c r="N285" i="17"/>
  <c r="J285" i="17"/>
  <c r="R285" i="17"/>
  <c r="Q286" i="17"/>
  <c r="N286" i="17"/>
  <c r="P286" i="17"/>
  <c r="Q255" i="2"/>
  <c r="Q255" i="17" s="1"/>
  <c r="L266" i="2"/>
  <c r="L266" i="17" s="1"/>
  <c r="P255" i="2"/>
  <c r="P255" i="17" s="1"/>
  <c r="O260" i="2"/>
  <c r="O260" i="17" s="1"/>
  <c r="J259" i="2"/>
  <c r="J259" i="17" s="1"/>
  <c r="K259" i="2"/>
  <c r="K259" i="17" s="1"/>
  <c r="O259" i="2"/>
  <c r="O259" i="17" s="1"/>
  <c r="L233" i="2"/>
  <c r="L233" i="17" s="1"/>
  <c r="H233" i="2"/>
  <c r="H233" i="17" s="1"/>
  <c r="Q233" i="2"/>
  <c r="Q233" i="17" s="1"/>
  <c r="G232" i="2"/>
  <c r="G232" i="17" s="1"/>
  <c r="O233" i="2"/>
  <c r="O233" i="17" s="1"/>
  <c r="K233" i="2"/>
  <c r="K233" i="17" s="1"/>
  <c r="P233" i="2"/>
  <c r="P233" i="17" s="1"/>
  <c r="N233" i="2"/>
  <c r="N233" i="17" s="1"/>
  <c r="J232" i="2"/>
  <c r="J232" i="17" s="1"/>
  <c r="R233" i="2"/>
  <c r="R233" i="17" s="1"/>
  <c r="M266" i="2"/>
  <c r="M266" i="17" s="1"/>
  <c r="J58" i="2"/>
  <c r="R244" i="2"/>
  <c r="R244" i="17" s="1"/>
  <c r="G265" i="2"/>
  <c r="G265" i="17" s="1"/>
  <c r="P265" i="2"/>
  <c r="P265" i="17" s="1"/>
  <c r="G244" i="2"/>
  <c r="G244" i="17" s="1"/>
  <c r="R259" i="2"/>
  <c r="R259" i="17" s="1"/>
  <c r="I234" i="2"/>
  <c r="I234" i="17" s="1"/>
  <c r="N244" i="2"/>
  <c r="N244" i="17" s="1"/>
  <c r="Q254" i="2"/>
  <c r="Q254" i="17" s="1"/>
  <c r="H259" i="2"/>
  <c r="H259" i="17" s="1"/>
  <c r="L244" i="2"/>
  <c r="L244" i="17" s="1"/>
  <c r="P253" i="2"/>
  <c r="P253" i="17" s="1"/>
  <c r="Q265" i="2"/>
  <c r="Q265" i="17" s="1"/>
  <c r="K265" i="2"/>
  <c r="K265" i="17" s="1"/>
  <c r="P259" i="2"/>
  <c r="P259" i="17" s="1"/>
  <c r="M233" i="2"/>
  <c r="M233" i="17" s="1"/>
  <c r="I265" i="2"/>
  <c r="I265" i="17" s="1"/>
  <c r="N265" i="2"/>
  <c r="N265" i="17" s="1"/>
  <c r="H265" i="2"/>
  <c r="H265" i="17" s="1"/>
  <c r="I233" i="2"/>
  <c r="I233" i="17" s="1"/>
  <c r="R265" i="2"/>
  <c r="R265" i="17" s="1"/>
  <c r="G233" i="2"/>
  <c r="G233" i="17" s="1"/>
  <c r="J265" i="2"/>
  <c r="J265" i="17" s="1"/>
  <c r="O253" i="2"/>
  <c r="O253" i="17" s="1"/>
  <c r="L265" i="2"/>
  <c r="L265" i="17" s="1"/>
  <c r="O265" i="2"/>
  <c r="O265" i="17" s="1"/>
  <c r="L253" i="2"/>
  <c r="L253" i="17" s="1"/>
  <c r="Q253" i="2"/>
  <c r="Q253" i="17" s="1"/>
  <c r="H253" i="2"/>
  <c r="H253" i="17" s="1"/>
  <c r="R234" i="2"/>
  <c r="R234" i="17" s="1"/>
  <c r="L254" i="2"/>
  <c r="L254" i="17" s="1"/>
  <c r="O234" i="2"/>
  <c r="O234" i="17" s="1"/>
  <c r="P244" i="2"/>
  <c r="P244" i="17" s="1"/>
  <c r="I260" i="2"/>
  <c r="I260" i="17" s="1"/>
  <c r="O254" i="2"/>
  <c r="O254" i="17" s="1"/>
  <c r="K244" i="2"/>
  <c r="K244" i="17" s="1"/>
  <c r="R254" i="2"/>
  <c r="R254" i="17" s="1"/>
  <c r="K234" i="2"/>
  <c r="K234" i="17" s="1"/>
  <c r="K254" i="2"/>
  <c r="K254" i="17" s="1"/>
  <c r="J254" i="2"/>
  <c r="J254" i="17" s="1"/>
  <c r="Q234" i="2"/>
  <c r="Q234" i="17" s="1"/>
  <c r="L255" i="2"/>
  <c r="L255" i="17" s="1"/>
  <c r="P254" i="2"/>
  <c r="P254" i="17" s="1"/>
  <c r="M260" i="2"/>
  <c r="M260" i="17" s="1"/>
  <c r="L234" i="2"/>
  <c r="L234" i="17" s="1"/>
  <c r="O232" i="2"/>
  <c r="O232" i="17" s="1"/>
  <c r="K266" i="2"/>
  <c r="K266" i="17" s="1"/>
  <c r="J266" i="2"/>
  <c r="J266" i="17" s="1"/>
  <c r="G266" i="2"/>
  <c r="G266" i="17" s="1"/>
  <c r="M244" i="2"/>
  <c r="M244" i="17" s="1"/>
  <c r="N234" i="2"/>
  <c r="N234" i="17" s="1"/>
  <c r="Q244" i="2"/>
  <c r="Q244" i="17" s="1"/>
  <c r="N254" i="2"/>
  <c r="N254" i="17" s="1"/>
  <c r="M234" i="2"/>
  <c r="M234" i="17" s="1"/>
  <c r="G254" i="2"/>
  <c r="G254" i="17" s="1"/>
  <c r="K255" i="2"/>
  <c r="K255" i="17" s="1"/>
  <c r="H234" i="2"/>
  <c r="H234" i="17" s="1"/>
  <c r="P234" i="2"/>
  <c r="P234" i="17" s="1"/>
  <c r="I244" i="2"/>
  <c r="I244" i="17" s="1"/>
  <c r="I254" i="2"/>
  <c r="I254" i="17" s="1"/>
  <c r="G260" i="2"/>
  <c r="G260" i="17" s="1"/>
  <c r="O244" i="2"/>
  <c r="O244" i="17" s="1"/>
  <c r="M254" i="2"/>
  <c r="M254" i="17" s="1"/>
  <c r="L232" i="2"/>
  <c r="L232" i="17" s="1"/>
  <c r="H266" i="2"/>
  <c r="H266" i="17" s="1"/>
  <c r="R255" i="2"/>
  <c r="R255" i="17" s="1"/>
  <c r="M232" i="2"/>
  <c r="M232" i="17" s="1"/>
  <c r="J244" i="2"/>
  <c r="J244" i="17" s="1"/>
  <c r="O255" i="2"/>
  <c r="O255" i="17" s="1"/>
  <c r="G253" i="2"/>
  <c r="G253" i="17" s="1"/>
  <c r="R266" i="2"/>
  <c r="R266" i="17" s="1"/>
  <c r="I266" i="2"/>
  <c r="I266" i="17" s="1"/>
  <c r="M255" i="2"/>
  <c r="M255" i="17" s="1"/>
  <c r="J255" i="2"/>
  <c r="J255" i="17" s="1"/>
  <c r="P266" i="2"/>
  <c r="P266" i="17" s="1"/>
  <c r="N255" i="2"/>
  <c r="N255" i="17" s="1"/>
  <c r="G255" i="2"/>
  <c r="G255" i="17" s="1"/>
  <c r="Q259" i="2"/>
  <c r="Q259" i="17" s="1"/>
  <c r="N260" i="2"/>
  <c r="N260" i="17" s="1"/>
  <c r="L259" i="2"/>
  <c r="L259" i="17" s="1"/>
  <c r="I255" i="2"/>
  <c r="I255" i="17" s="1"/>
  <c r="N259" i="2"/>
  <c r="N259" i="17" s="1"/>
  <c r="G259" i="2"/>
  <c r="G259" i="17" s="1"/>
  <c r="Q260" i="2"/>
  <c r="Q260" i="17" s="1"/>
  <c r="O266" i="2"/>
  <c r="O266" i="17" s="1"/>
  <c r="N266" i="2"/>
  <c r="N266" i="17" s="1"/>
  <c r="M259" i="2"/>
  <c r="M259" i="17" s="1"/>
  <c r="R286" i="17"/>
  <c r="J113" i="2"/>
  <c r="J113" i="17" s="1"/>
  <c r="H260" i="2"/>
  <c r="H260" i="17" s="1"/>
  <c r="R260" i="2"/>
  <c r="R260" i="17" s="1"/>
  <c r="L260" i="2"/>
  <c r="L260" i="17" s="1"/>
  <c r="N232" i="2"/>
  <c r="N232" i="17" s="1"/>
  <c r="R232" i="2"/>
  <c r="R232" i="17" s="1"/>
  <c r="R253" i="2"/>
  <c r="R253" i="17" s="1"/>
  <c r="P232" i="2"/>
  <c r="P232" i="17" s="1"/>
  <c r="M261" i="2"/>
  <c r="M261" i="17" s="1"/>
  <c r="I261" i="2"/>
  <c r="I261" i="17" s="1"/>
  <c r="K261" i="2"/>
  <c r="K261" i="17" s="1"/>
  <c r="H261" i="2"/>
  <c r="H261" i="17" s="1"/>
  <c r="P261" i="2"/>
  <c r="P261" i="17" s="1"/>
  <c r="G261" i="2"/>
  <c r="G261" i="17" s="1"/>
  <c r="R261" i="2"/>
  <c r="R261" i="17" s="1"/>
  <c r="L261" i="2"/>
  <c r="L261" i="17" s="1"/>
  <c r="O261" i="2"/>
  <c r="O261" i="17" s="1"/>
  <c r="N261" i="2"/>
  <c r="N261" i="17" s="1"/>
  <c r="Q261" i="2"/>
  <c r="Q261" i="17" s="1"/>
  <c r="K260" i="2"/>
  <c r="K260" i="17" s="1"/>
  <c r="J253" i="2"/>
  <c r="J253" i="17" s="1"/>
  <c r="J260" i="2"/>
  <c r="J260" i="17" s="1"/>
  <c r="K232" i="2"/>
  <c r="K232" i="17" s="1"/>
  <c r="I253" i="2"/>
  <c r="I253" i="17" s="1"/>
  <c r="Q232" i="2"/>
  <c r="Q232" i="17" s="1"/>
  <c r="I232" i="2"/>
  <c r="I232" i="17" s="1"/>
  <c r="N253" i="2"/>
  <c r="N253" i="17" s="1"/>
  <c r="M253" i="2"/>
  <c r="M253" i="17" s="1"/>
  <c r="F115" i="2"/>
  <c r="F114" i="2"/>
  <c r="H113" i="2"/>
  <c r="H113" i="17" s="1"/>
  <c r="M113" i="2"/>
  <c r="M113" i="17" s="1"/>
  <c r="G113" i="17"/>
  <c r="Q113" i="2"/>
  <c r="Q113" i="17" s="1"/>
  <c r="L113" i="2"/>
  <c r="L113" i="17" s="1"/>
  <c r="N113" i="2"/>
  <c r="N113" i="17" s="1"/>
  <c r="I58" i="2"/>
  <c r="R113" i="2"/>
  <c r="R113" i="17" s="1"/>
  <c r="G58" i="2"/>
  <c r="O58" i="2"/>
  <c r="H58" i="2"/>
  <c r="H58" i="17" s="1"/>
  <c r="O113" i="2"/>
  <c r="O113" i="17" s="1"/>
  <c r="P113" i="2"/>
  <c r="P113" i="17" s="1"/>
  <c r="R58" i="2"/>
  <c r="R58" i="17" s="1"/>
  <c r="N58" i="2"/>
  <c r="M58" i="2"/>
  <c r="M58" i="17" s="1"/>
  <c r="Q63" i="2"/>
  <c r="Q63" i="17" s="1"/>
  <c r="M63" i="2"/>
  <c r="M63" i="17" s="1"/>
  <c r="L63" i="2"/>
  <c r="L63" i="17" s="1"/>
  <c r="O63" i="2"/>
  <c r="O63" i="17" s="1"/>
  <c r="P63" i="2"/>
  <c r="P63" i="17" s="1"/>
  <c r="H63" i="2"/>
  <c r="H63" i="17" s="1"/>
  <c r="J63" i="2"/>
  <c r="J63" i="17" s="1"/>
  <c r="R63" i="2"/>
  <c r="R63" i="17" s="1"/>
  <c r="N63" i="2"/>
  <c r="N63" i="17" s="1"/>
  <c r="I63" i="2"/>
  <c r="I63" i="17" s="1"/>
  <c r="Q58" i="2"/>
  <c r="I98" i="2"/>
  <c r="I98" i="17" s="1"/>
  <c r="G98" i="2"/>
  <c r="G98" i="17" s="1"/>
  <c r="L98" i="2"/>
  <c r="L98" i="17" s="1"/>
  <c r="N98" i="2"/>
  <c r="N98" i="17" s="1"/>
  <c r="Q98" i="2"/>
  <c r="Q98" i="17" s="1"/>
  <c r="P98" i="2"/>
  <c r="P98" i="17" s="1"/>
  <c r="M98" i="2"/>
  <c r="M98" i="17" s="1"/>
  <c r="J98" i="2"/>
  <c r="J98" i="17" s="1"/>
  <c r="R98" i="2"/>
  <c r="R98" i="17" s="1"/>
  <c r="O98" i="2"/>
  <c r="O98" i="17" s="1"/>
  <c r="L58" i="2"/>
  <c r="L58" i="17" s="1"/>
  <c r="G67" i="2"/>
  <c r="G67" i="17" s="1"/>
  <c r="O67" i="2"/>
  <c r="O67" i="17" s="1"/>
  <c r="R67" i="2"/>
  <c r="R67" i="17" s="1"/>
  <c r="P67" i="2"/>
  <c r="P67" i="17" s="1"/>
  <c r="Q67" i="2"/>
  <c r="Q67" i="17" s="1"/>
  <c r="M67" i="2"/>
  <c r="M67" i="17" s="1"/>
  <c r="J67" i="2"/>
  <c r="J67" i="17" s="1"/>
  <c r="L67" i="2"/>
  <c r="L67" i="17" s="1"/>
  <c r="H67" i="2"/>
  <c r="H67" i="17" s="1"/>
  <c r="I67" i="2"/>
  <c r="I67" i="17" s="1"/>
  <c r="P81" i="2"/>
  <c r="P81" i="17" s="1"/>
  <c r="O81" i="2"/>
  <c r="O81" i="17" s="1"/>
  <c r="R81" i="2"/>
  <c r="R81" i="17" s="1"/>
  <c r="I81" i="2"/>
  <c r="I81" i="17" s="1"/>
  <c r="L81" i="2"/>
  <c r="L81" i="17" s="1"/>
  <c r="J81" i="2"/>
  <c r="J81" i="17" s="1"/>
  <c r="G81" i="2"/>
  <c r="G81" i="17" s="1"/>
  <c r="H81" i="2"/>
  <c r="H81" i="17" s="1"/>
  <c r="M81" i="2"/>
  <c r="M81" i="17" s="1"/>
  <c r="Q81" i="2"/>
  <c r="Q81" i="17" s="1"/>
  <c r="R59" i="2"/>
  <c r="R59" i="17" s="1"/>
  <c r="H59" i="2"/>
  <c r="H59" i="17" s="1"/>
  <c r="L59" i="2"/>
  <c r="L59" i="17" s="1"/>
  <c r="I59" i="2"/>
  <c r="I59" i="17" s="1"/>
  <c r="O59" i="2"/>
  <c r="O59" i="17" s="1"/>
  <c r="P59" i="2"/>
  <c r="P59" i="17" s="1"/>
  <c r="M59" i="2"/>
  <c r="M59" i="17" s="1"/>
  <c r="N59" i="2"/>
  <c r="N59" i="17" s="1"/>
  <c r="J59" i="2"/>
  <c r="J59" i="17" s="1"/>
  <c r="Q59" i="2"/>
  <c r="Q59" i="17" s="1"/>
  <c r="H98" i="2"/>
  <c r="H98" i="17" s="1"/>
  <c r="Q79" i="2"/>
  <c r="Q79" i="17" s="1"/>
  <c r="H96" i="2"/>
  <c r="H96" i="17" s="1"/>
  <c r="G80" i="2"/>
  <c r="G80" i="17" s="1"/>
  <c r="R71" i="2"/>
  <c r="R71" i="17" s="1"/>
  <c r="N79" i="2"/>
  <c r="N79" i="17" s="1"/>
  <c r="G96" i="2"/>
  <c r="G96" i="17" s="1"/>
  <c r="I80" i="2"/>
  <c r="I80" i="17" s="1"/>
  <c r="N71" i="2"/>
  <c r="N71" i="17" s="1"/>
  <c r="Q71" i="2"/>
  <c r="Q71" i="17" s="1"/>
  <c r="J96" i="2"/>
  <c r="J96" i="17" s="1"/>
  <c r="M80" i="2"/>
  <c r="M80" i="17" s="1"/>
  <c r="P79" i="2"/>
  <c r="P79" i="17" s="1"/>
  <c r="I79" i="2"/>
  <c r="I79" i="17" s="1"/>
  <c r="O71" i="2"/>
  <c r="O71" i="17" s="1"/>
  <c r="O80" i="2"/>
  <c r="O80" i="17" s="1"/>
  <c r="J71" i="2"/>
  <c r="J71" i="17" s="1"/>
  <c r="O96" i="2"/>
  <c r="O96" i="17" s="1"/>
  <c r="H71" i="2"/>
  <c r="H71" i="17" s="1"/>
  <c r="R79" i="2"/>
  <c r="R79" i="17" s="1"/>
  <c r="O79" i="2"/>
  <c r="O79" i="17" s="1"/>
  <c r="P80" i="2"/>
  <c r="P80" i="17" s="1"/>
  <c r="G62" i="2"/>
  <c r="G62" i="17" s="1"/>
  <c r="R62" i="2"/>
  <c r="R62" i="17" s="1"/>
  <c r="N88" i="2"/>
  <c r="N88" i="17" s="1"/>
  <c r="O87" i="2"/>
  <c r="O87" i="17" s="1"/>
  <c r="R87" i="2"/>
  <c r="R87" i="17" s="1"/>
  <c r="J62" i="2"/>
  <c r="J62" i="17" s="1"/>
  <c r="M62" i="2"/>
  <c r="M62" i="17" s="1"/>
  <c r="R80" i="2"/>
  <c r="R80" i="17" s="1"/>
  <c r="O62" i="2"/>
  <c r="O62" i="17" s="1"/>
  <c r="I88" i="2"/>
  <c r="I88" i="17" s="1"/>
  <c r="J93" i="2"/>
  <c r="J93" i="17" s="1"/>
  <c r="L80" i="2"/>
  <c r="L80" i="17" s="1"/>
  <c r="Q96" i="2"/>
  <c r="Q96" i="17" s="1"/>
  <c r="P87" i="2"/>
  <c r="P87" i="17" s="1"/>
  <c r="L96" i="2"/>
  <c r="L96" i="17" s="1"/>
  <c r="J80" i="2"/>
  <c r="J80" i="17" s="1"/>
  <c r="O94" i="2"/>
  <c r="O94" i="17" s="1"/>
  <c r="H93" i="2"/>
  <c r="H93" i="17" s="1"/>
  <c r="M71" i="2"/>
  <c r="M71" i="17" s="1"/>
  <c r="I61" i="2"/>
  <c r="I61" i="17" s="1"/>
  <c r="I94" i="2"/>
  <c r="I94" i="17" s="1"/>
  <c r="P72" i="2"/>
  <c r="P72" i="17" s="1"/>
  <c r="Q62" i="2"/>
  <c r="Q62" i="17" s="1"/>
  <c r="O88" i="2"/>
  <c r="O88" i="17" s="1"/>
  <c r="L79" i="2"/>
  <c r="L79" i="17" s="1"/>
  <c r="L71" i="2"/>
  <c r="L71" i="17" s="1"/>
  <c r="M79" i="2"/>
  <c r="M79" i="17" s="1"/>
  <c r="H79" i="2"/>
  <c r="H79" i="17" s="1"/>
  <c r="P62" i="2"/>
  <c r="P62" i="17" s="1"/>
  <c r="G79" i="2"/>
  <c r="G79" i="17" s="1"/>
  <c r="L62" i="2"/>
  <c r="L62" i="17" s="1"/>
  <c r="H62" i="2"/>
  <c r="H62" i="17" s="1"/>
  <c r="M93" i="2"/>
  <c r="M93" i="17" s="1"/>
  <c r="J61" i="2"/>
  <c r="J61" i="17" s="1"/>
  <c r="Q93" i="2"/>
  <c r="Q93" i="17" s="1"/>
  <c r="Q61" i="2"/>
  <c r="Q61" i="17" s="1"/>
  <c r="G71" i="2"/>
  <c r="G71" i="17" s="1"/>
  <c r="N62" i="2"/>
  <c r="N62" i="17" s="1"/>
  <c r="R96" i="2"/>
  <c r="R96" i="17" s="1"/>
  <c r="N80" i="2"/>
  <c r="N80" i="17" s="1"/>
  <c r="H94" i="2"/>
  <c r="H94" i="17" s="1"/>
  <c r="R61" i="2"/>
  <c r="R61" i="17" s="1"/>
  <c r="P96" i="2"/>
  <c r="P96" i="17" s="1"/>
  <c r="I96" i="2"/>
  <c r="I96" i="17" s="1"/>
  <c r="J87" i="2"/>
  <c r="J87" i="17" s="1"/>
  <c r="M96" i="2"/>
  <c r="M96" i="17" s="1"/>
  <c r="H80" i="2"/>
  <c r="H80" i="17" s="1"/>
  <c r="J88" i="2"/>
  <c r="J88" i="17" s="1"/>
  <c r="R88" i="2"/>
  <c r="R88" i="17" s="1"/>
  <c r="N94" i="2"/>
  <c r="N94" i="17" s="1"/>
  <c r="G94" i="2"/>
  <c r="G94" i="17" s="1"/>
  <c r="N87" i="2"/>
  <c r="N87" i="17" s="1"/>
  <c r="G88" i="2"/>
  <c r="G88" i="17" s="1"/>
  <c r="M88" i="2"/>
  <c r="M88" i="17" s="1"/>
  <c r="G72" i="2"/>
  <c r="G72" i="17" s="1"/>
  <c r="L93" i="2"/>
  <c r="L93" i="17" s="1"/>
  <c r="R93" i="2"/>
  <c r="R93" i="17" s="1"/>
  <c r="H72" i="2"/>
  <c r="H72" i="17" s="1"/>
  <c r="M61" i="2"/>
  <c r="M61" i="17" s="1"/>
  <c r="H87" i="2"/>
  <c r="H87" i="17" s="1"/>
  <c r="I72" i="2"/>
  <c r="I72" i="17" s="1"/>
  <c r="Q105" i="17"/>
  <c r="Q106" i="17"/>
  <c r="R106" i="17"/>
  <c r="P105" i="17"/>
  <c r="P106" i="17"/>
  <c r="P58" i="17"/>
  <c r="R105" i="17"/>
  <c r="M106" i="17"/>
  <c r="M105" i="17"/>
  <c r="O105" i="17"/>
  <c r="O106" i="17"/>
  <c r="N105" i="17"/>
  <c r="N106" i="17"/>
  <c r="L105" i="17"/>
  <c r="J106" i="17"/>
  <c r="L106" i="17"/>
  <c r="J105" i="17"/>
  <c r="I105" i="17"/>
  <c r="I106" i="17"/>
  <c r="G105" i="17"/>
  <c r="G106" i="17"/>
  <c r="H286" i="17"/>
  <c r="I285" i="17"/>
  <c r="I286" i="17"/>
  <c r="H285" i="17"/>
  <c r="F285" i="2"/>
  <c r="F286" i="2"/>
  <c r="F234" i="17" l="1"/>
  <c r="F261" i="17"/>
  <c r="F253" i="17"/>
  <c r="F238" i="17"/>
  <c r="F239" i="17"/>
  <c r="F259" i="17"/>
  <c r="F254" i="17"/>
  <c r="F265" i="17"/>
  <c r="F235" i="17"/>
  <c r="F270" i="17"/>
  <c r="F233" i="17"/>
  <c r="F255" i="17"/>
  <c r="F260" i="17"/>
  <c r="F266" i="17"/>
  <c r="F244" i="17"/>
  <c r="F232" i="17"/>
  <c r="F265" i="2"/>
  <c r="F260" i="2"/>
  <c r="F261" i="2"/>
  <c r="F266" i="2"/>
  <c r="F259" i="2"/>
  <c r="J311" i="17"/>
  <c r="L313" i="2"/>
  <c r="J102" i="2"/>
  <c r="J102" i="17" s="1"/>
  <c r="I102" i="2"/>
  <c r="I102" i="17" s="1"/>
  <c r="G58" i="17"/>
  <c r="Q102" i="2"/>
  <c r="Q102" i="17" s="1"/>
  <c r="H102" i="2"/>
  <c r="N102" i="2"/>
  <c r="N102" i="17" s="1"/>
  <c r="G102" i="2"/>
  <c r="R102" i="2"/>
  <c r="R102" i="17" s="1"/>
  <c r="L102" i="2"/>
  <c r="L102" i="17" s="1"/>
  <c r="M102" i="2"/>
  <c r="M102" i="17" s="1"/>
  <c r="O102" i="2"/>
  <c r="P102" i="2"/>
  <c r="P102" i="17" s="1"/>
  <c r="M313" i="2"/>
  <c r="R313" i="2"/>
  <c r="I313" i="2"/>
  <c r="K313" i="2"/>
  <c r="O313" i="2"/>
  <c r="Q313" i="2"/>
  <c r="P313" i="2"/>
  <c r="N313" i="2"/>
  <c r="J313" i="2"/>
  <c r="H313" i="2"/>
  <c r="G117" i="2"/>
  <c r="R57" i="17"/>
  <c r="R117" i="2"/>
  <c r="Q117" i="2"/>
  <c r="Q57" i="17"/>
  <c r="P117" i="2"/>
  <c r="O57" i="17"/>
  <c r="O117" i="2"/>
  <c r="N57" i="17"/>
  <c r="N117" i="2"/>
  <c r="M57" i="17"/>
  <c r="M117" i="2"/>
  <c r="L57" i="17"/>
  <c r="L117" i="2"/>
  <c r="J57" i="17"/>
  <c r="J117" i="2"/>
  <c r="I57" i="17"/>
  <c r="I117" i="2"/>
  <c r="H117" i="2"/>
  <c r="H57" i="17"/>
  <c r="G57" i="17"/>
  <c r="F270" i="2"/>
  <c r="F311" i="2"/>
  <c r="F239" i="2"/>
  <c r="F235" i="2"/>
  <c r="F238" i="2"/>
  <c r="J58" i="17"/>
  <c r="F233" i="2"/>
  <c r="F244" i="2"/>
  <c r="F234" i="2"/>
  <c r="F254" i="2"/>
  <c r="O58" i="17"/>
  <c r="F255" i="2"/>
  <c r="N58" i="17"/>
  <c r="F232" i="2"/>
  <c r="F253" i="2"/>
  <c r="G117" i="17"/>
  <c r="M117" i="17"/>
  <c r="L117" i="17"/>
  <c r="I58" i="17"/>
  <c r="H117" i="17"/>
  <c r="O117" i="17"/>
  <c r="I117" i="17"/>
  <c r="R117" i="17"/>
  <c r="Q117" i="17"/>
  <c r="N117" i="17"/>
  <c r="P117" i="17"/>
  <c r="J117" i="17"/>
  <c r="Q58" i="17"/>
  <c r="P108" i="17"/>
  <c r="R108" i="17"/>
  <c r="Q108" i="17"/>
  <c r="N108" i="17"/>
  <c r="O108" i="17"/>
  <c r="M108" i="17"/>
  <c r="J108" i="17"/>
  <c r="L108" i="17"/>
  <c r="I108" i="17"/>
  <c r="G108" i="17"/>
  <c r="H108" i="17"/>
  <c r="F286" i="17"/>
  <c r="F285" i="17"/>
  <c r="F311" i="17" l="1"/>
  <c r="F313" i="2"/>
  <c r="H102" i="17"/>
  <c r="O102" i="17"/>
  <c r="G102" i="17"/>
  <c r="G1" i="2" l="1"/>
  <c r="H1" i="2" l="1"/>
  <c r="E1" i="14"/>
  <c r="G11" i="2"/>
  <c r="H26" i="17" l="1"/>
  <c r="H34" i="2"/>
  <c r="H34" i="17" s="1"/>
  <c r="L50" i="2"/>
  <c r="L50" i="17" s="1"/>
  <c r="H38" i="2"/>
  <c r="H38" i="17" s="1"/>
  <c r="O44" i="2"/>
  <c r="O44" i="17" s="1"/>
  <c r="L46" i="2"/>
  <c r="L46" i="17" s="1"/>
  <c r="R39" i="2"/>
  <c r="R39" i="17" s="1"/>
  <c r="J37" i="2"/>
  <c r="J37" i="17" s="1"/>
  <c r="H49" i="2"/>
  <c r="H49" i="17" s="1"/>
  <c r="G2" i="17"/>
  <c r="C2" i="18" s="1"/>
  <c r="F1" i="14"/>
  <c r="G11" i="17"/>
  <c r="I1" i="2"/>
  <c r="H11" i="2"/>
  <c r="O11" i="2"/>
  <c r="I11" i="2"/>
  <c r="H45" i="2"/>
  <c r="H45" i="17" s="1"/>
  <c r="J11" i="2"/>
  <c r="Q11" i="2"/>
  <c r="P11" i="2"/>
  <c r="R11" i="2"/>
  <c r="L11" i="2"/>
  <c r="N11" i="2"/>
  <c r="M11" i="2"/>
  <c r="Q47" i="2"/>
  <c r="Q47" i="17" s="1"/>
  <c r="I47" i="2"/>
  <c r="I47" i="17" s="1"/>
  <c r="G45" i="2"/>
  <c r="G45" i="17" s="1"/>
  <c r="Q9" i="2"/>
  <c r="L9" i="2"/>
  <c r="G9" i="2"/>
  <c r="N9" i="2"/>
  <c r="I9" i="2"/>
  <c r="H9" i="2"/>
  <c r="P9" i="2"/>
  <c r="O9" i="2"/>
  <c r="R9" i="2"/>
  <c r="J9" i="2"/>
  <c r="M9" i="2"/>
  <c r="N47" i="2"/>
  <c r="N47" i="17" s="1"/>
  <c r="M47" i="2"/>
  <c r="M47" i="17" s="1"/>
  <c r="R47" i="2"/>
  <c r="R47" i="17" s="1"/>
  <c r="J47" i="2"/>
  <c r="J47" i="17" s="1"/>
  <c r="P47" i="2"/>
  <c r="P47" i="17" s="1"/>
  <c r="H47" i="2"/>
  <c r="H47" i="17" s="1"/>
  <c r="L47" i="2"/>
  <c r="L47" i="17" s="1"/>
  <c r="O47" i="2"/>
  <c r="O47" i="17" s="1"/>
  <c r="Q45" i="2"/>
  <c r="Q45" i="17" s="1"/>
  <c r="P45" i="2"/>
  <c r="P45" i="17" s="1"/>
  <c r="O45" i="2"/>
  <c r="O45" i="17" s="1"/>
  <c r="L45" i="2"/>
  <c r="L45" i="17" s="1"/>
  <c r="G47" i="2"/>
  <c r="G47" i="17" s="1"/>
  <c r="J45" i="2"/>
  <c r="J45" i="17" s="1"/>
  <c r="R45" i="2"/>
  <c r="R45" i="17" s="1"/>
  <c r="M45" i="2"/>
  <c r="M45" i="17" s="1"/>
  <c r="N45" i="2"/>
  <c r="N45" i="17" s="1"/>
  <c r="I45" i="2"/>
  <c r="I45" i="17" s="1"/>
  <c r="G13" i="2" l="1"/>
  <c r="O13" i="2"/>
  <c r="N13" i="2"/>
  <c r="M13" i="2"/>
  <c r="P13" i="2"/>
  <c r="J13" i="2"/>
  <c r="H13" i="2"/>
  <c r="L13" i="2"/>
  <c r="R13" i="2"/>
  <c r="I13" i="2"/>
  <c r="Q13" i="2"/>
  <c r="R26" i="17"/>
  <c r="Q26" i="17"/>
  <c r="P26" i="17"/>
  <c r="O26" i="17"/>
  <c r="N26" i="17"/>
  <c r="M26" i="17"/>
  <c r="L26" i="17"/>
  <c r="J26" i="17"/>
  <c r="I26" i="17"/>
  <c r="G26" i="17"/>
  <c r="L49" i="2"/>
  <c r="L49" i="17" s="1"/>
  <c r="G38" i="2"/>
  <c r="G38" i="17" s="1"/>
  <c r="M38" i="2"/>
  <c r="M38" i="17" s="1"/>
  <c r="I39" i="2"/>
  <c r="I39" i="17" s="1"/>
  <c r="H39" i="2"/>
  <c r="H39" i="17" s="1"/>
  <c r="Q39" i="2"/>
  <c r="Q39" i="17" s="1"/>
  <c r="R38" i="2"/>
  <c r="R38" i="17" s="1"/>
  <c r="P39" i="2"/>
  <c r="P39" i="17" s="1"/>
  <c r="N38" i="2"/>
  <c r="N38" i="17" s="1"/>
  <c r="M39" i="2"/>
  <c r="M39" i="17" s="1"/>
  <c r="N49" i="2"/>
  <c r="N49" i="17" s="1"/>
  <c r="O39" i="2"/>
  <c r="O39" i="17" s="1"/>
  <c r="G49" i="2"/>
  <c r="G49" i="17" s="1"/>
  <c r="L44" i="2"/>
  <c r="L44" i="17" s="1"/>
  <c r="G34" i="2"/>
  <c r="G34" i="17" s="1"/>
  <c r="N46" i="2"/>
  <c r="N46" i="17" s="1"/>
  <c r="M49" i="2"/>
  <c r="M49" i="17" s="1"/>
  <c r="Q49" i="2"/>
  <c r="Q49" i="17" s="1"/>
  <c r="O46" i="2"/>
  <c r="O46" i="17" s="1"/>
  <c r="R46" i="2"/>
  <c r="R46" i="17" s="1"/>
  <c r="R50" i="2"/>
  <c r="R50" i="17" s="1"/>
  <c r="I49" i="2"/>
  <c r="I49" i="17" s="1"/>
  <c r="R49" i="2"/>
  <c r="R49" i="17" s="1"/>
  <c r="O49" i="2"/>
  <c r="O49" i="17" s="1"/>
  <c r="J49" i="2"/>
  <c r="J49" i="17" s="1"/>
  <c r="P49" i="2"/>
  <c r="P49" i="17" s="1"/>
  <c r="J50" i="2"/>
  <c r="J50" i="17" s="1"/>
  <c r="Q50" i="2"/>
  <c r="Q50" i="17" s="1"/>
  <c r="N34" i="2"/>
  <c r="N34" i="17" s="1"/>
  <c r="R34" i="2"/>
  <c r="R34" i="17" s="1"/>
  <c r="N44" i="2"/>
  <c r="N44" i="17" s="1"/>
  <c r="P34" i="2"/>
  <c r="P34" i="17" s="1"/>
  <c r="L38" i="2"/>
  <c r="L38" i="17" s="1"/>
  <c r="J38" i="2"/>
  <c r="J38" i="17" s="1"/>
  <c r="P38" i="2"/>
  <c r="P38" i="17" s="1"/>
  <c r="Q38" i="2"/>
  <c r="Q38" i="17" s="1"/>
  <c r="O38" i="2"/>
  <c r="O38" i="17" s="1"/>
  <c r="J39" i="2"/>
  <c r="J39" i="17" s="1"/>
  <c r="L34" i="2"/>
  <c r="L34" i="17" s="1"/>
  <c r="J34" i="2"/>
  <c r="J34" i="17" s="1"/>
  <c r="J44" i="2"/>
  <c r="J44" i="17" s="1"/>
  <c r="L39" i="2"/>
  <c r="L39" i="17" s="1"/>
  <c r="M34" i="2"/>
  <c r="M34" i="17" s="1"/>
  <c r="N39" i="2"/>
  <c r="N39" i="17" s="1"/>
  <c r="I38" i="2"/>
  <c r="I38" i="17" s="1"/>
  <c r="I34" i="2"/>
  <c r="I34" i="17" s="1"/>
  <c r="G39" i="2"/>
  <c r="G39" i="17" s="1"/>
  <c r="O34" i="2"/>
  <c r="O34" i="17" s="1"/>
  <c r="Q34" i="2"/>
  <c r="Q34" i="17" s="1"/>
  <c r="Q37" i="2"/>
  <c r="Q37" i="17" s="1"/>
  <c r="G44" i="2"/>
  <c r="G44" i="17" s="1"/>
  <c r="H46" i="2"/>
  <c r="H46" i="17" s="1"/>
  <c r="M46" i="2"/>
  <c r="M46" i="17" s="1"/>
  <c r="H50" i="2"/>
  <c r="H50" i="17" s="1"/>
  <c r="I46" i="2"/>
  <c r="I46" i="17" s="1"/>
  <c r="P37" i="2"/>
  <c r="P37" i="17" s="1"/>
  <c r="G37" i="2"/>
  <c r="G37" i="17" s="1"/>
  <c r="P44" i="2"/>
  <c r="P44" i="17" s="1"/>
  <c r="L37" i="2"/>
  <c r="L37" i="17" s="1"/>
  <c r="O50" i="2"/>
  <c r="O50" i="17" s="1"/>
  <c r="M37" i="2"/>
  <c r="M37" i="17" s="1"/>
  <c r="Q46" i="2"/>
  <c r="Q46" i="17" s="1"/>
  <c r="M44" i="2"/>
  <c r="M44" i="17" s="1"/>
  <c r="G50" i="2"/>
  <c r="G50" i="17" s="1"/>
  <c r="P46" i="2"/>
  <c r="P46" i="17" s="1"/>
  <c r="N50" i="2"/>
  <c r="N50" i="17" s="1"/>
  <c r="P50" i="2"/>
  <c r="P50" i="17" s="1"/>
  <c r="G46" i="2"/>
  <c r="G46" i="17" s="1"/>
  <c r="H37" i="2"/>
  <c r="H37" i="17" s="1"/>
  <c r="I37" i="2"/>
  <c r="I37" i="17" s="1"/>
  <c r="N37" i="2"/>
  <c r="N37" i="17" s="1"/>
  <c r="H44" i="2"/>
  <c r="H44" i="17" s="1"/>
  <c r="O37" i="2"/>
  <c r="O37" i="17" s="1"/>
  <c r="M50" i="2"/>
  <c r="M50" i="17" s="1"/>
  <c r="J46" i="2"/>
  <c r="J46" i="17" s="1"/>
  <c r="I50" i="2"/>
  <c r="I50" i="17" s="1"/>
  <c r="R44" i="2"/>
  <c r="R44" i="17" s="1"/>
  <c r="I44" i="2"/>
  <c r="I44" i="17" s="1"/>
  <c r="Q44" i="2"/>
  <c r="Q44" i="17" s="1"/>
  <c r="R37" i="2"/>
  <c r="R37" i="17" s="1"/>
  <c r="H2" i="17"/>
  <c r="D2" i="18" s="1"/>
  <c r="R11" i="17"/>
  <c r="P9" i="17"/>
  <c r="Q11" i="17"/>
  <c r="R9" i="17"/>
  <c r="Q9" i="17"/>
  <c r="P11" i="17"/>
  <c r="M9" i="17"/>
  <c r="M11" i="17"/>
  <c r="N11" i="17"/>
  <c r="O11" i="17"/>
  <c r="O9" i="17"/>
  <c r="N9" i="17"/>
  <c r="L9" i="17"/>
  <c r="J9" i="17"/>
  <c r="L11" i="17"/>
  <c r="J11" i="17"/>
  <c r="H9" i="17"/>
  <c r="I9" i="17"/>
  <c r="I11" i="17"/>
  <c r="H11" i="17"/>
  <c r="G9" i="17"/>
  <c r="H54" i="2" l="1"/>
  <c r="H110" i="2" s="1"/>
  <c r="Q54" i="2"/>
  <c r="Q110" i="2" s="1"/>
  <c r="R54" i="2"/>
  <c r="R110" i="2" s="1"/>
  <c r="N54" i="2"/>
  <c r="N110" i="2" s="1"/>
  <c r="M54" i="2"/>
  <c r="M110" i="2" s="1"/>
  <c r="L54" i="2"/>
  <c r="L110" i="2" s="1"/>
  <c r="J54" i="2"/>
  <c r="J110" i="2" s="1"/>
  <c r="G54" i="2"/>
  <c r="P54" i="2"/>
  <c r="P110" i="2" s="1"/>
  <c r="O54" i="2"/>
  <c r="O110" i="2" s="1"/>
  <c r="I54" i="2"/>
  <c r="I110" i="2" s="1"/>
  <c r="R13" i="17"/>
  <c r="Q13" i="17"/>
  <c r="P13" i="17"/>
  <c r="M13" i="17"/>
  <c r="N13" i="17"/>
  <c r="O13" i="17"/>
  <c r="J13" i="17"/>
  <c r="L13" i="17"/>
  <c r="H13" i="17"/>
  <c r="I13" i="17"/>
  <c r="G13" i="17"/>
  <c r="G110" i="2" l="1"/>
  <c r="I54" i="17"/>
  <c r="I110" i="17" s="1"/>
  <c r="H54" i="17"/>
  <c r="H110" i="17" s="1"/>
  <c r="M54" i="17"/>
  <c r="M110" i="17" s="1"/>
  <c r="J54" i="17"/>
  <c r="J110" i="17" s="1"/>
  <c r="O54" i="17"/>
  <c r="O110" i="17" s="1"/>
  <c r="L54" i="17"/>
  <c r="L110" i="17" s="1"/>
  <c r="R54" i="17"/>
  <c r="R110" i="17" s="1"/>
  <c r="Q54" i="17"/>
  <c r="Q110" i="17" s="1"/>
  <c r="P54" i="17"/>
  <c r="P110" i="17" s="1"/>
  <c r="N54" i="17"/>
  <c r="N110" i="17" s="1"/>
  <c r="G54" i="17"/>
  <c r="G110" i="17" l="1"/>
  <c r="O287" i="2" l="1"/>
  <c r="L287" i="2"/>
  <c r="Q287" i="2"/>
  <c r="I287" i="2"/>
  <c r="N287" i="2"/>
  <c r="K287" i="2"/>
  <c r="P287" i="2"/>
  <c r="H287" i="2"/>
  <c r="M287" i="2"/>
  <c r="R287" i="2"/>
  <c r="J287" i="2"/>
  <c r="K287" i="17" l="1"/>
  <c r="M287" i="17"/>
  <c r="R287" i="17"/>
  <c r="L287" i="17"/>
  <c r="N287" i="17"/>
  <c r="O287" i="17"/>
  <c r="J287" i="17"/>
  <c r="P287" i="17"/>
  <c r="Q287" i="17"/>
  <c r="N230" i="2"/>
  <c r="N230" i="17" s="1"/>
  <c r="O229" i="2"/>
  <c r="I231" i="2"/>
  <c r="I231" i="17" s="1"/>
  <c r="I287" i="17"/>
  <c r="H287" i="17"/>
  <c r="F287" i="2"/>
  <c r="O278" i="2"/>
  <c r="M278" i="2"/>
  <c r="G278" i="2"/>
  <c r="P278" i="2"/>
  <c r="I278" i="2"/>
  <c r="J278" i="2"/>
  <c r="H278" i="2"/>
  <c r="Q278" i="2"/>
  <c r="N278" i="2"/>
  <c r="K278" i="2"/>
  <c r="R278" i="2"/>
  <c r="L278" i="2"/>
  <c r="Q277" i="2"/>
  <c r="H277" i="2"/>
  <c r="G277" i="2"/>
  <c r="I277" i="2"/>
  <c r="P277" i="2"/>
  <c r="M277" i="2"/>
  <c r="N277" i="2"/>
  <c r="J277" i="2"/>
  <c r="L277" i="2"/>
  <c r="O277" i="2"/>
  <c r="R277" i="2"/>
  <c r="K277" i="2"/>
  <c r="R231" i="2"/>
  <c r="R231" i="17" s="1"/>
  <c r="N229" i="2"/>
  <c r="G231" i="2"/>
  <c r="G231" i="17" s="1"/>
  <c r="M231" i="2"/>
  <c r="M231" i="17" s="1"/>
  <c r="H231" i="2"/>
  <c r="H231" i="17" s="1"/>
  <c r="Q230" i="2"/>
  <c r="Q230" i="17" s="1"/>
  <c r="P231" i="2"/>
  <c r="P231" i="17" s="1"/>
  <c r="K231" i="2"/>
  <c r="K231" i="17" s="1"/>
  <c r="R230" i="2"/>
  <c r="R230" i="17" s="1"/>
  <c r="Q289" i="2" l="1"/>
  <c r="R289" i="2"/>
  <c r="M289" i="2"/>
  <c r="P289" i="2"/>
  <c r="O289" i="2"/>
  <c r="N289" i="2"/>
  <c r="L289" i="2"/>
  <c r="K289" i="2"/>
  <c r="J289" i="2"/>
  <c r="I289" i="2"/>
  <c r="H289" i="2"/>
  <c r="G289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N229" i="17"/>
  <c r="P277" i="17"/>
  <c r="N278" i="17"/>
  <c r="O229" i="17"/>
  <c r="K277" i="17"/>
  <c r="Q278" i="17"/>
  <c r="R277" i="17"/>
  <c r="N277" i="17"/>
  <c r="R278" i="17"/>
  <c r="L277" i="17"/>
  <c r="Q277" i="17"/>
  <c r="O278" i="17"/>
  <c r="J277" i="17"/>
  <c r="L278" i="17"/>
  <c r="P278" i="17"/>
  <c r="O277" i="17"/>
  <c r="M277" i="17"/>
  <c r="K278" i="17"/>
  <c r="J278" i="17"/>
  <c r="M278" i="17"/>
  <c r="L230" i="2"/>
  <c r="L230" i="17" s="1"/>
  <c r="J230" i="2"/>
  <c r="J230" i="17" s="1"/>
  <c r="K230" i="2"/>
  <c r="K230" i="17" s="1"/>
  <c r="G230" i="2"/>
  <c r="G230" i="17" s="1"/>
  <c r="M230" i="2"/>
  <c r="M230" i="17" s="1"/>
  <c r="G229" i="2"/>
  <c r="I229" i="2"/>
  <c r="J229" i="2"/>
  <c r="K229" i="2"/>
  <c r="R229" i="2"/>
  <c r="R274" i="2" s="1"/>
  <c r="H230" i="2"/>
  <c r="H230" i="17" s="1"/>
  <c r="I230" i="2"/>
  <c r="I230" i="17" s="1"/>
  <c r="Q229" i="2"/>
  <c r="O231" i="2"/>
  <c r="O231" i="17" s="1"/>
  <c r="L231" i="2"/>
  <c r="L231" i="17" s="1"/>
  <c r="Q231" i="2"/>
  <c r="Q231" i="17" s="1"/>
  <c r="N231" i="2"/>
  <c r="N231" i="17" s="1"/>
  <c r="H229" i="2"/>
  <c r="M229" i="2"/>
  <c r="O230" i="2"/>
  <c r="O230" i="17" s="1"/>
  <c r="P229" i="2"/>
  <c r="J231" i="2"/>
  <c r="J231" i="17" s="1"/>
  <c r="P230" i="2"/>
  <c r="P230" i="17" s="1"/>
  <c r="L229" i="2"/>
  <c r="G277" i="17"/>
  <c r="H278" i="17"/>
  <c r="I278" i="17"/>
  <c r="G278" i="17"/>
  <c r="F287" i="17"/>
  <c r="H277" i="17"/>
  <c r="I277" i="17"/>
  <c r="F308" i="2"/>
  <c r="F307" i="2"/>
  <c r="F304" i="2"/>
  <c r="F305" i="2"/>
  <c r="F306" i="2"/>
  <c r="F277" i="2"/>
  <c r="F278" i="2"/>
  <c r="F231" i="17" l="1"/>
  <c r="F230" i="17"/>
  <c r="N274" i="2"/>
  <c r="N282" i="2" s="1"/>
  <c r="F289" i="2"/>
  <c r="F280" i="2"/>
  <c r="R282" i="2"/>
  <c r="K274" i="2"/>
  <c r="K282" i="2" s="1"/>
  <c r="O274" i="2"/>
  <c r="O282" i="2" s="1"/>
  <c r="Q274" i="2"/>
  <c r="Q282" i="2" s="1"/>
  <c r="P274" i="2"/>
  <c r="P282" i="2" s="1"/>
  <c r="G274" i="2"/>
  <c r="M274" i="2"/>
  <c r="M282" i="2" s="1"/>
  <c r="L274" i="2"/>
  <c r="L282" i="2" s="1"/>
  <c r="J274" i="2"/>
  <c r="I274" i="2"/>
  <c r="I282" i="2" s="1"/>
  <c r="H274" i="2"/>
  <c r="H282" i="2" s="1"/>
  <c r="N313" i="17"/>
  <c r="R313" i="17"/>
  <c r="Q280" i="17"/>
  <c r="M313" i="17"/>
  <c r="N280" i="17"/>
  <c r="Q313" i="17"/>
  <c r="J280" i="17"/>
  <c r="P313" i="17"/>
  <c r="O313" i="17"/>
  <c r="O280" i="17"/>
  <c r="R280" i="17"/>
  <c r="L280" i="17"/>
  <c r="N289" i="17"/>
  <c r="K280" i="17"/>
  <c r="R289" i="17"/>
  <c r="K289" i="17"/>
  <c r="P280" i="17"/>
  <c r="P289" i="17"/>
  <c r="M280" i="17"/>
  <c r="Q289" i="17"/>
  <c r="L289" i="17"/>
  <c r="O289" i="17"/>
  <c r="J289" i="17"/>
  <c r="M289" i="17"/>
  <c r="J229" i="17"/>
  <c r="P229" i="17"/>
  <c r="Q229" i="17"/>
  <c r="L229" i="17"/>
  <c r="R229" i="17"/>
  <c r="H229" i="17"/>
  <c r="I229" i="17"/>
  <c r="K229" i="17"/>
  <c r="G229" i="17"/>
  <c r="F229" i="2"/>
  <c r="F230" i="2"/>
  <c r="F231" i="2"/>
  <c r="M229" i="17"/>
  <c r="H280" i="17"/>
  <c r="I289" i="17"/>
  <c r="H289" i="17"/>
  <c r="F277" i="17"/>
  <c r="G280" i="17"/>
  <c r="F278" i="17"/>
  <c r="G289" i="17"/>
  <c r="I280" i="17"/>
  <c r="J282" i="2" l="1"/>
  <c r="F289" i="17"/>
  <c r="F280" i="17"/>
  <c r="G282" i="2"/>
  <c r="F274" i="2"/>
  <c r="N274" i="17"/>
  <c r="N282" i="17" s="1"/>
  <c r="R274" i="17"/>
  <c r="R282" i="17" s="1"/>
  <c r="O274" i="17"/>
  <c r="O282" i="17" s="1"/>
  <c r="Q274" i="17"/>
  <c r="Q282" i="17" s="1"/>
  <c r="K274" i="17"/>
  <c r="K282" i="17" s="1"/>
  <c r="J274" i="17"/>
  <c r="J282" i="17" s="1"/>
  <c r="M274" i="17"/>
  <c r="M282" i="17" s="1"/>
  <c r="L274" i="17"/>
  <c r="L282" i="17" s="1"/>
  <c r="G274" i="17"/>
  <c r="P274" i="17"/>
  <c r="P282" i="17" s="1"/>
  <c r="I274" i="17"/>
  <c r="I282" i="17" s="1"/>
  <c r="H274" i="17"/>
  <c r="H282" i="17" s="1"/>
  <c r="F229" i="17"/>
  <c r="G282" i="17" l="1"/>
  <c r="F282" i="17" s="1"/>
  <c r="F274" i="17"/>
  <c r="F282" i="2"/>
  <c r="G1" i="14"/>
  <c r="I2" i="17" l="1"/>
  <c r="E2" i="18" s="1"/>
  <c r="F175" i="2" l="1"/>
  <c r="F175" i="17"/>
  <c r="F294" i="2" l="1"/>
  <c r="F293" i="2"/>
  <c r="F122" i="2" l="1"/>
  <c r="F121" i="2"/>
  <c r="D11" i="1" l="1"/>
  <c r="K11" i="2"/>
  <c r="D9" i="1"/>
  <c r="K9" i="2"/>
  <c r="K13" i="2" l="1"/>
  <c r="K11" i="17"/>
  <c r="F9" i="2"/>
  <c r="K9" i="17"/>
  <c r="F11" i="2"/>
  <c r="F13" i="2" l="1"/>
  <c r="F11" i="17"/>
  <c r="K13" i="17"/>
  <c r="F13" i="17" s="1"/>
  <c r="F9" i="17"/>
  <c r="D26" i="1"/>
  <c r="K26" i="17" l="1"/>
  <c r="K51" i="2"/>
  <c r="K51" i="17" s="1"/>
  <c r="K37" i="2"/>
  <c r="K37" i="17" s="1"/>
  <c r="K52" i="2"/>
  <c r="K52" i="17" s="1"/>
  <c r="K38" i="2"/>
  <c r="K38" i="17" s="1"/>
  <c r="K47" i="2"/>
  <c r="K47" i="17" s="1"/>
  <c r="K45" i="2"/>
  <c r="K45" i="17" s="1"/>
  <c r="K34" i="2"/>
  <c r="K34" i="17" s="1"/>
  <c r="K46" i="2"/>
  <c r="K46" i="17" s="1"/>
  <c r="K44" i="2"/>
  <c r="K44" i="17" s="1"/>
  <c r="F44" i="17" s="1"/>
  <c r="K50" i="2"/>
  <c r="K50" i="17" s="1"/>
  <c r="K49" i="2"/>
  <c r="K49" i="17" s="1"/>
  <c r="K39" i="2"/>
  <c r="K39" i="17" s="1"/>
  <c r="F38" i="17" l="1"/>
  <c r="F44" i="2"/>
  <c r="F46" i="2"/>
  <c r="F37" i="2"/>
  <c r="F49" i="2"/>
  <c r="F34" i="2"/>
  <c r="F51" i="2"/>
  <c r="F39" i="2"/>
  <c r="F37" i="17"/>
  <c r="F38" i="2"/>
  <c r="F36" i="17"/>
  <c r="F50" i="17"/>
  <c r="F50" i="2"/>
  <c r="F45" i="17"/>
  <c r="F45" i="2"/>
  <c r="F47" i="17"/>
  <c r="F47" i="2"/>
  <c r="F52" i="17"/>
  <c r="F52" i="2"/>
  <c r="K54" i="2"/>
  <c r="F54" i="2" s="1"/>
  <c r="F26" i="17"/>
  <c r="F32" i="17"/>
  <c r="F46" i="17"/>
  <c r="F39" i="17"/>
  <c r="F34" i="17"/>
  <c r="F29" i="17" l="1"/>
  <c r="F51" i="17"/>
  <c r="F49" i="17"/>
  <c r="K54" i="17"/>
  <c r="F54" i="17" s="1"/>
  <c r="K57" i="2"/>
  <c r="D57" i="1"/>
  <c r="F57" i="2" l="1"/>
  <c r="K57" i="17"/>
  <c r="F57" i="17" s="1"/>
  <c r="K96" i="2"/>
  <c r="K96" i="17" s="1"/>
  <c r="K88" i="2"/>
  <c r="K67" i="2"/>
  <c r="K63" i="2"/>
  <c r="K87" i="2"/>
  <c r="K94" i="2"/>
  <c r="K94" i="17" s="1"/>
  <c r="K72" i="2"/>
  <c r="K71" i="2"/>
  <c r="K71" i="17" s="1"/>
  <c r="K79" i="2"/>
  <c r="K66" i="2"/>
  <c r="K81" i="2"/>
  <c r="K81" i="17" s="1"/>
  <c r="K59" i="2"/>
  <c r="K59" i="17" s="1"/>
  <c r="K62" i="2"/>
  <c r="K98" i="2"/>
  <c r="K98" i="17" s="1"/>
  <c r="K78" i="2"/>
  <c r="K60" i="2"/>
  <c r="K60" i="17" s="1"/>
  <c r="K89" i="2"/>
  <c r="K80" i="2"/>
  <c r="K80" i="17" s="1"/>
  <c r="K58" i="2"/>
  <c r="F58" i="2" s="1"/>
  <c r="K61" i="2"/>
  <c r="K61" i="17" s="1"/>
  <c r="K93" i="2"/>
  <c r="K93" i="17" s="1"/>
  <c r="D59" i="1"/>
  <c r="D58" i="1"/>
  <c r="K66" i="17" l="1"/>
  <c r="F66" i="17" s="1"/>
  <c r="K88" i="17"/>
  <c r="F88" i="17" s="1"/>
  <c r="K89" i="17"/>
  <c r="F89" i="17" s="1"/>
  <c r="K62" i="17"/>
  <c r="F62" i="17" s="1"/>
  <c r="K79" i="17"/>
  <c r="F79" i="17" s="1"/>
  <c r="K87" i="17"/>
  <c r="F87" i="17" s="1"/>
  <c r="K63" i="17"/>
  <c r="F63" i="17" s="1"/>
  <c r="K78" i="17"/>
  <c r="F78" i="17" s="1"/>
  <c r="K72" i="17"/>
  <c r="F72" i="17" s="1"/>
  <c r="K67" i="17"/>
  <c r="F67" i="17" s="1"/>
  <c r="F80" i="2"/>
  <c r="F80" i="17"/>
  <c r="F98" i="2"/>
  <c r="F98" i="17"/>
  <c r="F94" i="2"/>
  <c r="F94" i="17"/>
  <c r="F96" i="2"/>
  <c r="F96" i="17"/>
  <c r="F93" i="2"/>
  <c r="F93" i="17"/>
  <c r="F61" i="2"/>
  <c r="F61" i="17"/>
  <c r="F60" i="2"/>
  <c r="F60" i="17"/>
  <c r="F59" i="2"/>
  <c r="F59" i="17"/>
  <c r="F71" i="2"/>
  <c r="F71" i="17"/>
  <c r="F81" i="2"/>
  <c r="F81" i="17"/>
  <c r="K102" i="2"/>
  <c r="F102" i="2" s="1"/>
  <c r="F89" i="2"/>
  <c r="F87" i="2"/>
  <c r="F88" i="2"/>
  <c r="F67" i="2"/>
  <c r="F66" i="2"/>
  <c r="F78" i="2"/>
  <c r="F79" i="2"/>
  <c r="F72" i="2"/>
  <c r="K58" i="17"/>
  <c r="F63" i="2"/>
  <c r="F62" i="2"/>
  <c r="F58" i="17" l="1"/>
  <c r="K102" i="17"/>
  <c r="F102" i="17" l="1"/>
  <c r="D106" i="1"/>
  <c r="K106" i="2"/>
  <c r="D105" i="1"/>
  <c r="K105" i="2"/>
  <c r="K105" i="17" s="1"/>
  <c r="K108" i="2" l="1"/>
  <c r="K110" i="2" s="1"/>
  <c r="F105" i="17"/>
  <c r="F106" i="2"/>
  <c r="K106" i="17"/>
  <c r="F105" i="2"/>
  <c r="F110" i="2" l="1"/>
  <c r="F108" i="2"/>
  <c r="F106" i="17"/>
  <c r="K108" i="17"/>
  <c r="K110" i="17" s="1"/>
  <c r="F110" i="17" s="1"/>
  <c r="F108" i="17" l="1"/>
  <c r="D114" i="1"/>
  <c r="D115" i="1"/>
  <c r="D113" i="1"/>
  <c r="K113" i="2"/>
  <c r="K117" i="2" l="1"/>
  <c r="F117" i="2" s="1"/>
  <c r="K115" i="17"/>
  <c r="K114" i="17"/>
  <c r="F113" i="2"/>
  <c r="K113" i="17"/>
  <c r="D117" i="1"/>
  <c r="F115" i="17" l="1"/>
  <c r="F114" i="17"/>
  <c r="F113" i="17"/>
  <c r="K117" i="17"/>
  <c r="F117" i="17" s="1"/>
  <c r="K303" i="17" l="1"/>
  <c r="K313" i="17" l="1"/>
  <c r="I303" i="17"/>
  <c r="J303" i="17"/>
  <c r="G303" i="17"/>
  <c r="F303" i="2"/>
  <c r="H303" i="17"/>
  <c r="L303" i="17"/>
  <c r="H313" i="17" l="1"/>
  <c r="I313" i="17"/>
  <c r="L313" i="17"/>
  <c r="J313" i="17"/>
  <c r="F303" i="17"/>
  <c r="G313" i="17"/>
  <c r="F313" i="17" l="1"/>
  <c r="L136" i="17" l="1"/>
  <c r="J136" i="17"/>
  <c r="K136" i="17"/>
  <c r="I136" i="17"/>
  <c r="H136" i="17"/>
  <c r="G136" i="17" l="1"/>
  <c r="F136" i="17" s="1"/>
  <c r="F136" i="2" l="1"/>
  <c r="F121" i="17" l="1"/>
  <c r="F293" i="17"/>
  <c r="F294" i="17" l="1"/>
  <c r="F122" i="17" l="1"/>
  <c r="R156" i="2" l="1"/>
  <c r="R156" i="17" s="1"/>
  <c r="Q156" i="2"/>
  <c r="Q156" i="17" s="1"/>
  <c r="P156" i="2"/>
  <c r="P156" i="17" s="1"/>
  <c r="O156" i="2"/>
  <c r="O156" i="17" s="1"/>
  <c r="N156" i="2"/>
  <c r="N156" i="17" s="1"/>
  <c r="M156" i="2"/>
  <c r="M156" i="17" s="1"/>
  <c r="L156" i="2"/>
  <c r="L156" i="17" s="1"/>
  <c r="K156" i="2"/>
  <c r="K156" i="17" s="1"/>
  <c r="J156" i="2"/>
  <c r="J156" i="17" s="1"/>
  <c r="I156" i="2"/>
  <c r="I156" i="17" s="1"/>
  <c r="H156" i="2"/>
  <c r="H156" i="17" s="1"/>
  <c r="R155" i="2"/>
  <c r="R155" i="17" s="1"/>
  <c r="Q155" i="2"/>
  <c r="Q155" i="17" s="1"/>
  <c r="P155" i="2"/>
  <c r="P155" i="17" s="1"/>
  <c r="O155" i="2"/>
  <c r="O155" i="17" s="1"/>
  <c r="N155" i="2"/>
  <c r="N155" i="17" s="1"/>
  <c r="M155" i="2"/>
  <c r="M155" i="17" s="1"/>
  <c r="L155" i="2"/>
  <c r="L155" i="17" s="1"/>
  <c r="K155" i="2"/>
  <c r="K155" i="17" s="1"/>
  <c r="J155" i="2"/>
  <c r="J155" i="17" s="1"/>
  <c r="I155" i="2"/>
  <c r="I155" i="17" s="1"/>
  <c r="H155" i="2"/>
  <c r="H155" i="17" s="1"/>
  <c r="R154" i="2"/>
  <c r="R154" i="17" s="1"/>
  <c r="Q154" i="2"/>
  <c r="Q154" i="17" s="1"/>
  <c r="P154" i="2"/>
  <c r="P154" i="17" s="1"/>
  <c r="O154" i="2"/>
  <c r="O154" i="17" s="1"/>
  <c r="N154" i="2"/>
  <c r="N154" i="17" s="1"/>
  <c r="M154" i="2"/>
  <c r="M154" i="17" s="1"/>
  <c r="L154" i="2"/>
  <c r="L154" i="17" s="1"/>
  <c r="K154" i="2"/>
  <c r="K154" i="17" s="1"/>
  <c r="J154" i="2"/>
  <c r="J154" i="17" s="1"/>
  <c r="I154" i="2"/>
  <c r="I154" i="17" s="1"/>
  <c r="H154" i="2"/>
  <c r="H154" i="17" s="1"/>
  <c r="R153" i="2"/>
  <c r="R153" i="17" s="1"/>
  <c r="Q153" i="2"/>
  <c r="Q153" i="17" s="1"/>
  <c r="P153" i="2"/>
  <c r="P153" i="17" s="1"/>
  <c r="O153" i="2"/>
  <c r="O153" i="17" s="1"/>
  <c r="N153" i="2"/>
  <c r="N153" i="17" s="1"/>
  <c r="M153" i="2"/>
  <c r="M153" i="17" s="1"/>
  <c r="L153" i="2"/>
  <c r="L153" i="17" s="1"/>
  <c r="K153" i="2"/>
  <c r="K153" i="17" s="1"/>
  <c r="J153" i="2"/>
  <c r="J153" i="17" s="1"/>
  <c r="I153" i="2"/>
  <c r="I153" i="17" s="1"/>
  <c r="H153" i="2"/>
  <c r="H153" i="17" s="1"/>
  <c r="R152" i="2"/>
  <c r="R152" i="17" s="1"/>
  <c r="Q152" i="2"/>
  <c r="Q152" i="17" s="1"/>
  <c r="P152" i="2"/>
  <c r="P152" i="17" s="1"/>
  <c r="O152" i="2"/>
  <c r="O152" i="17" s="1"/>
  <c r="N152" i="2"/>
  <c r="N152" i="17" s="1"/>
  <c r="M152" i="2"/>
  <c r="M152" i="17" s="1"/>
  <c r="L152" i="2"/>
  <c r="L152" i="17" s="1"/>
  <c r="K152" i="2"/>
  <c r="K152" i="17" s="1"/>
  <c r="J152" i="2"/>
  <c r="J152" i="17" s="1"/>
  <c r="I152" i="2"/>
  <c r="I152" i="17" s="1"/>
  <c r="H152" i="2"/>
  <c r="H152" i="17" s="1"/>
  <c r="R151" i="2"/>
  <c r="R151" i="17" s="1"/>
  <c r="Q151" i="2"/>
  <c r="Q151" i="17" s="1"/>
  <c r="P151" i="2"/>
  <c r="P151" i="17" s="1"/>
  <c r="O151" i="2"/>
  <c r="O151" i="17" s="1"/>
  <c r="N151" i="2"/>
  <c r="N151" i="17" s="1"/>
  <c r="M151" i="2"/>
  <c r="M151" i="17" s="1"/>
  <c r="L151" i="2"/>
  <c r="L151" i="17" s="1"/>
  <c r="K151" i="2"/>
  <c r="K151" i="17" s="1"/>
  <c r="J151" i="2"/>
  <c r="J151" i="17" s="1"/>
  <c r="I151" i="2"/>
  <c r="I151" i="17" s="1"/>
  <c r="H151" i="2"/>
  <c r="H151" i="17" s="1"/>
  <c r="R150" i="2"/>
  <c r="R150" i="17" s="1"/>
  <c r="Q150" i="2"/>
  <c r="Q150" i="17" s="1"/>
  <c r="P150" i="2"/>
  <c r="P150" i="17" s="1"/>
  <c r="O150" i="2"/>
  <c r="O150" i="17" s="1"/>
  <c r="N150" i="2"/>
  <c r="N150" i="17" s="1"/>
  <c r="M150" i="2"/>
  <c r="M150" i="17" s="1"/>
  <c r="L150" i="2"/>
  <c r="L150" i="17" s="1"/>
  <c r="K150" i="2"/>
  <c r="K150" i="17" s="1"/>
  <c r="J150" i="2"/>
  <c r="J150" i="17" s="1"/>
  <c r="I150" i="2"/>
  <c r="I150" i="17" s="1"/>
  <c r="H150" i="2"/>
  <c r="H150" i="17" s="1"/>
  <c r="R144" i="2"/>
  <c r="R144" i="17" s="1"/>
  <c r="Q144" i="2"/>
  <c r="Q144" i="17" s="1"/>
  <c r="P144" i="2"/>
  <c r="P144" i="17" s="1"/>
  <c r="O144" i="2"/>
  <c r="O144" i="17" s="1"/>
  <c r="N144" i="2"/>
  <c r="N144" i="17" s="1"/>
  <c r="M144" i="2"/>
  <c r="M144" i="17" s="1"/>
  <c r="L144" i="2"/>
  <c r="L144" i="17" s="1"/>
  <c r="K144" i="2"/>
  <c r="K144" i="17" s="1"/>
  <c r="J144" i="2"/>
  <c r="J144" i="17" s="1"/>
  <c r="I144" i="2"/>
  <c r="I144" i="17" s="1"/>
  <c r="H144" i="2"/>
  <c r="H144" i="17" s="1"/>
  <c r="R143" i="2"/>
  <c r="R143" i="17" s="1"/>
  <c r="Q143" i="2"/>
  <c r="Q143" i="17" s="1"/>
  <c r="P143" i="2"/>
  <c r="P143" i="17" s="1"/>
  <c r="O143" i="2"/>
  <c r="O143" i="17" s="1"/>
  <c r="N143" i="2"/>
  <c r="N143" i="17" s="1"/>
  <c r="M143" i="2"/>
  <c r="M143" i="17" s="1"/>
  <c r="L143" i="2"/>
  <c r="L143" i="17" s="1"/>
  <c r="K143" i="2"/>
  <c r="K143" i="17" s="1"/>
  <c r="J143" i="2"/>
  <c r="J143" i="17" s="1"/>
  <c r="I143" i="2"/>
  <c r="I143" i="17" s="1"/>
  <c r="H143" i="2"/>
  <c r="H143" i="17" s="1"/>
  <c r="R142" i="2"/>
  <c r="R142" i="17" s="1"/>
  <c r="Q142" i="2"/>
  <c r="Q142" i="17" s="1"/>
  <c r="P142" i="2"/>
  <c r="P142" i="17" s="1"/>
  <c r="O142" i="2"/>
  <c r="O142" i="17" s="1"/>
  <c r="N142" i="2"/>
  <c r="N142" i="17" s="1"/>
  <c r="M142" i="2"/>
  <c r="M142" i="17" s="1"/>
  <c r="L142" i="2"/>
  <c r="L142" i="17" s="1"/>
  <c r="K142" i="2"/>
  <c r="K142" i="17" s="1"/>
  <c r="J142" i="2"/>
  <c r="J142" i="17" s="1"/>
  <c r="I142" i="2"/>
  <c r="I142" i="17" s="1"/>
  <c r="H142" i="2"/>
  <c r="H142" i="17" s="1"/>
  <c r="R141" i="2"/>
  <c r="R141" i="17" s="1"/>
  <c r="Q141" i="2"/>
  <c r="Q141" i="17" s="1"/>
  <c r="P141" i="2"/>
  <c r="P141" i="17" s="1"/>
  <c r="O141" i="2"/>
  <c r="O141" i="17" s="1"/>
  <c r="N141" i="2"/>
  <c r="N141" i="17" s="1"/>
  <c r="M141" i="2"/>
  <c r="M141" i="17" s="1"/>
  <c r="L141" i="2"/>
  <c r="L141" i="17" s="1"/>
  <c r="K141" i="2"/>
  <c r="K141" i="17" s="1"/>
  <c r="J141" i="2"/>
  <c r="J141" i="17" s="1"/>
  <c r="I141" i="2"/>
  <c r="I141" i="17" s="1"/>
  <c r="H141" i="2"/>
  <c r="H141" i="17" s="1"/>
  <c r="R140" i="2"/>
  <c r="R140" i="17" s="1"/>
  <c r="Q140" i="2"/>
  <c r="Q140" i="17" s="1"/>
  <c r="P140" i="2"/>
  <c r="P140" i="17" s="1"/>
  <c r="O140" i="2"/>
  <c r="O140" i="17" s="1"/>
  <c r="N140" i="2"/>
  <c r="N140" i="17" s="1"/>
  <c r="M140" i="2"/>
  <c r="M140" i="17" s="1"/>
  <c r="L140" i="2"/>
  <c r="L140" i="17" s="1"/>
  <c r="K140" i="2"/>
  <c r="K140" i="17" s="1"/>
  <c r="J140" i="2"/>
  <c r="J140" i="17" s="1"/>
  <c r="I140" i="2"/>
  <c r="I140" i="17" s="1"/>
  <c r="H140" i="2"/>
  <c r="H140" i="17" s="1"/>
  <c r="R139" i="2"/>
  <c r="R139" i="17" s="1"/>
  <c r="Q139" i="2"/>
  <c r="Q139" i="17" s="1"/>
  <c r="P139" i="2"/>
  <c r="P139" i="17" s="1"/>
  <c r="O139" i="2"/>
  <c r="O139" i="17" s="1"/>
  <c r="N139" i="2"/>
  <c r="N139" i="17" s="1"/>
  <c r="M139" i="2"/>
  <c r="M139" i="17" s="1"/>
  <c r="L139" i="2"/>
  <c r="L139" i="17" s="1"/>
  <c r="K139" i="2"/>
  <c r="K139" i="17" s="1"/>
  <c r="J139" i="2"/>
  <c r="J139" i="17" s="1"/>
  <c r="I139" i="2"/>
  <c r="I139" i="17" s="1"/>
  <c r="H139" i="2"/>
  <c r="H139" i="17" s="1"/>
  <c r="R138" i="2"/>
  <c r="R138" i="17" s="1"/>
  <c r="Q138" i="2"/>
  <c r="Q138" i="17" s="1"/>
  <c r="P138" i="2"/>
  <c r="P138" i="17" s="1"/>
  <c r="O138" i="2"/>
  <c r="O138" i="17" s="1"/>
  <c r="N138" i="2"/>
  <c r="N138" i="17" s="1"/>
  <c r="M138" i="2"/>
  <c r="M138" i="17" s="1"/>
  <c r="L138" i="2"/>
  <c r="L138" i="17" s="1"/>
  <c r="K138" i="2"/>
  <c r="K138" i="17" s="1"/>
  <c r="J138" i="2"/>
  <c r="J138" i="17" s="1"/>
  <c r="I138" i="2"/>
  <c r="I138" i="17" s="1"/>
  <c r="H138" i="2"/>
  <c r="H138" i="17" s="1"/>
  <c r="R137" i="2"/>
  <c r="R137" i="17" s="1"/>
  <c r="Q137" i="2"/>
  <c r="Q137" i="17" s="1"/>
  <c r="P137" i="2"/>
  <c r="P137" i="17" s="1"/>
  <c r="O137" i="2"/>
  <c r="O137" i="17" s="1"/>
  <c r="N137" i="2"/>
  <c r="N137" i="17" s="1"/>
  <c r="M137" i="2"/>
  <c r="M137" i="17" s="1"/>
  <c r="L137" i="2"/>
  <c r="L137" i="17" s="1"/>
  <c r="K137" i="2"/>
  <c r="K137" i="17" s="1"/>
  <c r="J137" i="2"/>
  <c r="J137" i="17" s="1"/>
  <c r="I137" i="2"/>
  <c r="I137" i="17" s="1"/>
  <c r="H137" i="2"/>
  <c r="H137" i="17" s="1"/>
  <c r="N7" i="18"/>
  <c r="M7" i="18"/>
  <c r="L7" i="18"/>
  <c r="K7" i="18"/>
  <c r="J7" i="18"/>
  <c r="I7" i="18"/>
  <c r="H7" i="18"/>
  <c r="G7" i="18"/>
  <c r="F7" i="18"/>
  <c r="E7" i="18"/>
  <c r="D7" i="18"/>
  <c r="G146" i="1" l="1"/>
  <c r="O146" i="1"/>
  <c r="H146" i="1"/>
  <c r="P146" i="1"/>
  <c r="E146" i="1"/>
  <c r="I146" i="1"/>
  <c r="M146" i="1"/>
  <c r="C7" i="18"/>
  <c r="D136" i="1"/>
  <c r="P7" i="18" s="1"/>
  <c r="G137" i="2"/>
  <c r="D137" i="1"/>
  <c r="D138" i="1"/>
  <c r="G138" i="2"/>
  <c r="G139" i="2"/>
  <c r="D139" i="1"/>
  <c r="D140" i="1"/>
  <c r="G140" i="2"/>
  <c r="G141" i="2"/>
  <c r="D141" i="1"/>
  <c r="D142" i="1"/>
  <c r="G142" i="2"/>
  <c r="G143" i="2"/>
  <c r="D143" i="1"/>
  <c r="D144" i="1"/>
  <c r="G144" i="2"/>
  <c r="E158" i="1"/>
  <c r="G149" i="2"/>
  <c r="D149" i="1"/>
  <c r="I158" i="1"/>
  <c r="K149" i="2"/>
  <c r="M158" i="1"/>
  <c r="O149" i="2"/>
  <c r="G150" i="2"/>
  <c r="D150" i="1"/>
  <c r="D151" i="1"/>
  <c r="G151" i="2"/>
  <c r="G152" i="2"/>
  <c r="D152" i="1"/>
  <c r="G153" i="2"/>
  <c r="D153" i="1"/>
  <c r="G154" i="2"/>
  <c r="D154" i="1"/>
  <c r="G155" i="2"/>
  <c r="D155" i="1"/>
  <c r="D156" i="1"/>
  <c r="G156" i="2"/>
  <c r="G161" i="2"/>
  <c r="E163" i="1"/>
  <c r="D161" i="1"/>
  <c r="I163" i="1"/>
  <c r="K161" i="2"/>
  <c r="M163" i="1"/>
  <c r="O161" i="2"/>
  <c r="J146" i="1"/>
  <c r="N146" i="1"/>
  <c r="F158" i="1"/>
  <c r="H149" i="2"/>
  <c r="J158" i="1"/>
  <c r="L149" i="2"/>
  <c r="N158" i="1"/>
  <c r="P149" i="2"/>
  <c r="F163" i="1"/>
  <c r="H161" i="2"/>
  <c r="J163" i="1"/>
  <c r="L161" i="2"/>
  <c r="N163" i="1"/>
  <c r="P161" i="2"/>
  <c r="K146" i="1"/>
  <c r="I149" i="2"/>
  <c r="G158" i="1"/>
  <c r="K158" i="1"/>
  <c r="M149" i="2"/>
  <c r="O158" i="1"/>
  <c r="Q149" i="2"/>
  <c r="G163" i="1"/>
  <c r="I161" i="2"/>
  <c r="K163" i="1"/>
  <c r="M161" i="2"/>
  <c r="O163" i="1"/>
  <c r="Q161" i="2"/>
  <c r="F146" i="1"/>
  <c r="L146" i="1"/>
  <c r="H158" i="1"/>
  <c r="J149" i="2"/>
  <c r="L158" i="1"/>
  <c r="N149" i="2"/>
  <c r="P158" i="1"/>
  <c r="R149" i="2"/>
  <c r="H163" i="1"/>
  <c r="J161" i="2"/>
  <c r="L163" i="1"/>
  <c r="N161" i="2"/>
  <c r="P163" i="1"/>
  <c r="R161" i="2"/>
  <c r="R149" i="17" l="1"/>
  <c r="R158" i="17" s="1"/>
  <c r="R158" i="2"/>
  <c r="M163" i="2"/>
  <c r="M161" i="17"/>
  <c r="M163" i="17" s="1"/>
  <c r="P163" i="2"/>
  <c r="P161" i="17"/>
  <c r="P163" i="17" s="1"/>
  <c r="L158" i="2"/>
  <c r="L149" i="17"/>
  <c r="L158" i="17" s="1"/>
  <c r="R163" i="2"/>
  <c r="R161" i="17"/>
  <c r="R163" i="17" s="1"/>
  <c r="J161" i="17"/>
  <c r="J163" i="17" s="1"/>
  <c r="J163" i="2"/>
  <c r="H146" i="2"/>
  <c r="H146" i="17" s="1"/>
  <c r="I149" i="17"/>
  <c r="I158" i="17" s="1"/>
  <c r="I158" i="2"/>
  <c r="D163" i="1"/>
  <c r="F151" i="2"/>
  <c r="G151" i="17"/>
  <c r="F151" i="17" s="1"/>
  <c r="O158" i="2"/>
  <c r="O149" i="17"/>
  <c r="O158" i="17" s="1"/>
  <c r="R146" i="2"/>
  <c r="R146" i="17" s="1"/>
  <c r="Q146" i="2"/>
  <c r="Q146" i="17" s="1"/>
  <c r="N158" i="2"/>
  <c r="N149" i="17"/>
  <c r="N158" i="17" s="1"/>
  <c r="Q163" i="2"/>
  <c r="Q161" i="17"/>
  <c r="Q163" i="17" s="1"/>
  <c r="M158" i="2"/>
  <c r="M149" i="17"/>
  <c r="M158" i="17" s="1"/>
  <c r="L161" i="17"/>
  <c r="L163" i="17" s="1"/>
  <c r="L163" i="2"/>
  <c r="P158" i="2"/>
  <c r="P149" i="17"/>
  <c r="P158" i="17" s="1"/>
  <c r="H158" i="2"/>
  <c r="H149" i="17"/>
  <c r="H158" i="17" s="1"/>
  <c r="L146" i="2"/>
  <c r="L146" i="17" s="1"/>
  <c r="K163" i="2"/>
  <c r="K161" i="17"/>
  <c r="K163" i="17" s="1"/>
  <c r="G163" i="2"/>
  <c r="G161" i="17"/>
  <c r="F161" i="2"/>
  <c r="G155" i="17"/>
  <c r="F155" i="17" s="1"/>
  <c r="F155" i="2"/>
  <c r="G153" i="17"/>
  <c r="F153" i="17" s="1"/>
  <c r="F153" i="2"/>
  <c r="F149" i="2"/>
  <c r="G149" i="17"/>
  <c r="G158" i="2"/>
  <c r="O146" i="2"/>
  <c r="O146" i="17" s="1"/>
  <c r="N146" i="2"/>
  <c r="N146" i="17" s="1"/>
  <c r="I161" i="17"/>
  <c r="I163" i="17" s="1"/>
  <c r="I163" i="2"/>
  <c r="M146" i="2"/>
  <c r="M146" i="17" s="1"/>
  <c r="N163" i="2"/>
  <c r="N161" i="17"/>
  <c r="N163" i="17" s="1"/>
  <c r="F156" i="2"/>
  <c r="G156" i="17"/>
  <c r="F156" i="17" s="1"/>
  <c r="K149" i="17"/>
  <c r="K158" i="17" s="1"/>
  <c r="K158" i="2"/>
  <c r="D158" i="1"/>
  <c r="G143" i="17"/>
  <c r="F143" i="17" s="1"/>
  <c r="F143" i="2"/>
  <c r="G141" i="17"/>
  <c r="F141" i="17" s="1"/>
  <c r="F141" i="2"/>
  <c r="F139" i="2"/>
  <c r="G139" i="17"/>
  <c r="F139" i="17" s="1"/>
  <c r="G137" i="17"/>
  <c r="F137" i="17" s="1"/>
  <c r="F137" i="2"/>
  <c r="G146" i="2"/>
  <c r="J146" i="2"/>
  <c r="J146" i="17" s="1"/>
  <c r="I146" i="2"/>
  <c r="I146" i="17" s="1"/>
  <c r="J149" i="17"/>
  <c r="J158" i="17" s="1"/>
  <c r="J158" i="2"/>
  <c r="Q158" i="2"/>
  <c r="Q149" i="17"/>
  <c r="Q158" i="17" s="1"/>
  <c r="H163" i="2"/>
  <c r="H161" i="17"/>
  <c r="H163" i="17" s="1"/>
  <c r="P146" i="2"/>
  <c r="P146" i="17" s="1"/>
  <c r="O163" i="2"/>
  <c r="O161" i="17"/>
  <c r="O163" i="17" s="1"/>
  <c r="F154" i="2"/>
  <c r="G154" i="17"/>
  <c r="F154" i="17" s="1"/>
  <c r="G152" i="17"/>
  <c r="F152" i="17" s="1"/>
  <c r="F152" i="2"/>
  <c r="G150" i="17"/>
  <c r="F150" i="17" s="1"/>
  <c r="F150" i="2"/>
  <c r="F144" i="2"/>
  <c r="G144" i="17"/>
  <c r="F144" i="17" s="1"/>
  <c r="G142" i="17"/>
  <c r="F142" i="17" s="1"/>
  <c r="F142" i="2"/>
  <c r="F140" i="2"/>
  <c r="G140" i="17"/>
  <c r="F140" i="17" s="1"/>
  <c r="G138" i="17"/>
  <c r="F138" i="17" s="1"/>
  <c r="F138" i="2"/>
  <c r="K146" i="2"/>
  <c r="K146" i="17" s="1"/>
  <c r="D146" i="1"/>
  <c r="F158" i="2" l="1"/>
  <c r="G163" i="17"/>
  <c r="F163" i="17" s="1"/>
  <c r="F161" i="17"/>
  <c r="F149" i="17"/>
  <c r="G158" i="17"/>
  <c r="F158" i="17" s="1"/>
  <c r="F163" i="2"/>
  <c r="F146" i="2"/>
  <c r="G146" i="17"/>
  <c r="F146" i="17" s="1"/>
  <c r="M131" i="2" l="1"/>
  <c r="M131" i="17" s="1"/>
  <c r="M187" i="2"/>
  <c r="M187" i="17" s="1"/>
  <c r="M17" i="2"/>
  <c r="M17" i="17" s="1"/>
  <c r="M16" i="2" l="1"/>
  <c r="K4" i="14" s="1"/>
  <c r="K19" i="1"/>
  <c r="K22" i="1" s="1"/>
  <c r="M186" i="2"/>
  <c r="K8" i="14" s="1"/>
  <c r="K12" i="14" s="1"/>
  <c r="K189" i="1"/>
  <c r="K192" i="1" s="1"/>
  <c r="K194" i="1" s="1"/>
  <c r="L131" i="2"/>
  <c r="L131" i="17" s="1"/>
  <c r="L187" i="2"/>
  <c r="L187" i="17" s="1"/>
  <c r="P131" i="2"/>
  <c r="P131" i="17" s="1"/>
  <c r="P187" i="2"/>
  <c r="P187" i="17" s="1"/>
  <c r="J131" i="2"/>
  <c r="J131" i="17" s="1"/>
  <c r="J187" i="2"/>
  <c r="J187" i="17" s="1"/>
  <c r="K131" i="2"/>
  <c r="K131" i="17" s="1"/>
  <c r="K187" i="2"/>
  <c r="K187" i="17" s="1"/>
  <c r="N131" i="2"/>
  <c r="N131" i="17" s="1"/>
  <c r="N187" i="2"/>
  <c r="N187" i="17" s="1"/>
  <c r="K17" i="2"/>
  <c r="K17" i="17" s="1"/>
  <c r="O131" i="2"/>
  <c r="O131" i="17" s="1"/>
  <c r="O187" i="2"/>
  <c r="O187" i="17" s="1"/>
  <c r="I131" i="2"/>
  <c r="I131" i="17" s="1"/>
  <c r="I187" i="2"/>
  <c r="I187" i="17" s="1"/>
  <c r="H131" i="2"/>
  <c r="H131" i="17" s="1"/>
  <c r="H187" i="2"/>
  <c r="H187" i="17" s="1"/>
  <c r="O17" i="2"/>
  <c r="O17" i="17" s="1"/>
  <c r="P17" i="2"/>
  <c r="P17" i="17" s="1"/>
  <c r="J17" i="2"/>
  <c r="J17" i="17" s="1"/>
  <c r="I17" i="2"/>
  <c r="I17" i="17" s="1"/>
  <c r="L17" i="2"/>
  <c r="L17" i="17" s="1"/>
  <c r="N17" i="2"/>
  <c r="N17" i="17" s="1"/>
  <c r="H17" i="2"/>
  <c r="H17" i="17" s="1"/>
  <c r="P186" i="2" l="1"/>
  <c r="N8" i="14" s="1"/>
  <c r="N189" i="1"/>
  <c r="N192" i="1" s="1"/>
  <c r="N194" i="1" s="1"/>
  <c r="L186" i="2"/>
  <c r="J8" i="14" s="1"/>
  <c r="J189" i="1"/>
  <c r="J192" i="1" s="1"/>
  <c r="J194" i="1" s="1"/>
  <c r="N186" i="2"/>
  <c r="L8" i="14" s="1"/>
  <c r="L189" i="1"/>
  <c r="L192" i="1" s="1"/>
  <c r="L194" i="1" s="1"/>
  <c r="G187" i="2"/>
  <c r="G17" i="2"/>
  <c r="M189" i="2"/>
  <c r="M192" i="2" s="1"/>
  <c r="M194" i="2" s="1"/>
  <c r="I16" i="2"/>
  <c r="G19" i="1"/>
  <c r="G22" i="1" s="1"/>
  <c r="G186" i="2"/>
  <c r="E189" i="1"/>
  <c r="P16" i="2"/>
  <c r="N4" i="14" s="1"/>
  <c r="N19" i="1"/>
  <c r="N22" i="1" s="1"/>
  <c r="L16" i="2"/>
  <c r="J4" i="14" s="1"/>
  <c r="J19" i="1"/>
  <c r="J22" i="1" s="1"/>
  <c r="J16" i="2"/>
  <c r="H4" i="14" s="1"/>
  <c r="H19" i="1"/>
  <c r="H22" i="1" s="1"/>
  <c r="O16" i="2"/>
  <c r="M4" i="14" s="1"/>
  <c r="M19" i="1"/>
  <c r="M22" i="1" s="1"/>
  <c r="M130" i="2"/>
  <c r="K133" i="1"/>
  <c r="H186" i="2"/>
  <c r="F189" i="1"/>
  <c r="F192" i="1" s="1"/>
  <c r="F194" i="1" s="1"/>
  <c r="O186" i="2"/>
  <c r="M8" i="14" s="1"/>
  <c r="M189" i="1"/>
  <c r="M192" i="1" s="1"/>
  <c r="M194" i="1" s="1"/>
  <c r="G131" i="2"/>
  <c r="I189" i="1"/>
  <c r="I192" i="1" s="1"/>
  <c r="I194" i="1" s="1"/>
  <c r="K186" i="2"/>
  <c r="I8" i="14" s="1"/>
  <c r="H16" i="2"/>
  <c r="F19" i="1"/>
  <c r="F22" i="1" s="1"/>
  <c r="N16" i="2"/>
  <c r="L4" i="14" s="1"/>
  <c r="L19" i="1"/>
  <c r="L22" i="1" s="1"/>
  <c r="G16" i="2"/>
  <c r="E19" i="1"/>
  <c r="I186" i="2"/>
  <c r="G189" i="1"/>
  <c r="G192" i="1" s="1"/>
  <c r="G194" i="1" s="1"/>
  <c r="H189" i="1"/>
  <c r="H192" i="1" s="1"/>
  <c r="H194" i="1" s="1"/>
  <c r="J186" i="2"/>
  <c r="H8" i="14" s="1"/>
  <c r="K16" i="2"/>
  <c r="I4" i="14" s="1"/>
  <c r="I19" i="1"/>
  <c r="I22" i="1" s="1"/>
  <c r="M19" i="2"/>
  <c r="M22" i="2" s="1"/>
  <c r="M12" i="14" l="1"/>
  <c r="I12" i="14"/>
  <c r="H12" i="14"/>
  <c r="N12" i="14"/>
  <c r="J12" i="14"/>
  <c r="L12" i="14"/>
  <c r="L130" i="2"/>
  <c r="J133" i="1"/>
  <c r="G131" i="17"/>
  <c r="G130" i="2"/>
  <c r="E133" i="1"/>
  <c r="K130" i="2"/>
  <c r="I133" i="1"/>
  <c r="N130" i="2"/>
  <c r="L133" i="1"/>
  <c r="K19" i="2"/>
  <c r="K22" i="2" s="1"/>
  <c r="G8" i="14"/>
  <c r="I189" i="2"/>
  <c r="K189" i="2"/>
  <c r="K192" i="2" s="1"/>
  <c r="K194" i="2" s="1"/>
  <c r="G187" i="17"/>
  <c r="L189" i="2"/>
  <c r="L192" i="2" s="1"/>
  <c r="L194" i="2" s="1"/>
  <c r="M133" i="2"/>
  <c r="M130" i="17"/>
  <c r="M133" i="17" s="1"/>
  <c r="P19" i="2"/>
  <c r="P22" i="2" s="1"/>
  <c r="J130" i="2"/>
  <c r="H133" i="1"/>
  <c r="H130" i="2"/>
  <c r="F133" i="1"/>
  <c r="I130" i="2"/>
  <c r="G133" i="1"/>
  <c r="N19" i="2"/>
  <c r="N22" i="2" s="1"/>
  <c r="O189" i="2"/>
  <c r="O192" i="2" s="1"/>
  <c r="O194" i="2" s="1"/>
  <c r="F8" i="14"/>
  <c r="H189" i="2"/>
  <c r="H192" i="2" s="1"/>
  <c r="H194" i="2" s="1"/>
  <c r="O19" i="2"/>
  <c r="O22" i="2" s="1"/>
  <c r="L19" i="2"/>
  <c r="L22" i="2" s="1"/>
  <c r="E192" i="1"/>
  <c r="G4" i="14"/>
  <c r="I19" i="2"/>
  <c r="I22" i="2" s="1"/>
  <c r="J189" i="2"/>
  <c r="J192" i="2" s="1"/>
  <c r="J194" i="2" s="1"/>
  <c r="E4" i="14"/>
  <c r="G19" i="2"/>
  <c r="F4" i="14"/>
  <c r="H19" i="2"/>
  <c r="H22" i="2" s="1"/>
  <c r="J19" i="2"/>
  <c r="J22" i="2" s="1"/>
  <c r="P130" i="2"/>
  <c r="N133" i="1"/>
  <c r="O130" i="2"/>
  <c r="M133" i="1"/>
  <c r="E22" i="1"/>
  <c r="E8" i="14"/>
  <c r="G189" i="2"/>
  <c r="G192" i="2" s="1"/>
  <c r="G194" i="2" s="1"/>
  <c r="G17" i="17"/>
  <c r="N189" i="2"/>
  <c r="N192" i="2" s="1"/>
  <c r="N194" i="2" s="1"/>
  <c r="P189" i="2"/>
  <c r="P192" i="2" s="1"/>
  <c r="P194" i="2" s="1"/>
  <c r="E12" i="14" l="1"/>
  <c r="F12" i="14"/>
  <c r="G12" i="14"/>
  <c r="P133" i="2"/>
  <c r="P130" i="17"/>
  <c r="P133" i="17" s="1"/>
  <c r="K130" i="17"/>
  <c r="K133" i="17" s="1"/>
  <c r="K133" i="2"/>
  <c r="I133" i="2"/>
  <c r="I130" i="17"/>
  <c r="I133" i="17" s="1"/>
  <c r="J133" i="2"/>
  <c r="J130" i="17"/>
  <c r="J133" i="17" s="1"/>
  <c r="I192" i="2"/>
  <c r="O133" i="2"/>
  <c r="O130" i="17"/>
  <c r="O133" i="17" s="1"/>
  <c r="G22" i="2"/>
  <c r="E194" i="1"/>
  <c r="N133" i="2"/>
  <c r="N130" i="17"/>
  <c r="N133" i="17" s="1"/>
  <c r="H133" i="2"/>
  <c r="H130" i="17"/>
  <c r="H133" i="17" s="1"/>
  <c r="G130" i="17"/>
  <c r="G133" i="2"/>
  <c r="L133" i="2"/>
  <c r="L130" i="17"/>
  <c r="L133" i="17" s="1"/>
  <c r="I194" i="2" l="1"/>
  <c r="G133" i="17"/>
  <c r="Q17" i="2" l="1"/>
  <c r="Q187" i="2"/>
  <c r="Q16" i="2"/>
  <c r="O4" i="14" s="1"/>
  <c r="O19" i="1"/>
  <c r="Q131" i="2"/>
  <c r="Q186" i="2"/>
  <c r="O8" i="14" s="1"/>
  <c r="O12" i="14" s="1"/>
  <c r="O189" i="1"/>
  <c r="R187" i="2"/>
  <c r="R187" i="17" s="1"/>
  <c r="R17" i="2"/>
  <c r="R17" i="17" s="1"/>
  <c r="D175" i="1" l="1"/>
  <c r="R16" i="2"/>
  <c r="P19" i="1"/>
  <c r="P22" i="1" s="1"/>
  <c r="Q130" i="2"/>
  <c r="O133" i="1"/>
  <c r="Q131" i="17"/>
  <c r="D187" i="1"/>
  <c r="D17" i="1"/>
  <c r="Q189" i="2"/>
  <c r="O22" i="1"/>
  <c r="Q19" i="2"/>
  <c r="O192" i="1"/>
  <c r="D16" i="1"/>
  <c r="Q187" i="17"/>
  <c r="F187" i="2"/>
  <c r="Q17" i="17"/>
  <c r="F17" i="17" s="1"/>
  <c r="F17" i="2"/>
  <c r="F16" i="2" l="1"/>
  <c r="P4" i="14"/>
  <c r="D4" i="14" s="1"/>
  <c r="F187" i="17"/>
  <c r="R131" i="2"/>
  <c r="D131" i="1"/>
  <c r="Q22" i="2"/>
  <c r="D19" i="1"/>
  <c r="Q192" i="2"/>
  <c r="R19" i="2"/>
  <c r="R22" i="2" s="1"/>
  <c r="O194" i="1"/>
  <c r="D22" i="1"/>
  <c r="R186" i="2"/>
  <c r="P8" i="14" s="1"/>
  <c r="P12" i="14" s="1"/>
  <c r="P189" i="1"/>
  <c r="D186" i="1"/>
  <c r="Q133" i="2"/>
  <c r="Q130" i="17"/>
  <c r="F19" i="2" l="1"/>
  <c r="F22" i="2"/>
  <c r="Q133" i="17"/>
  <c r="Q194" i="2"/>
  <c r="P192" i="1"/>
  <c r="D189" i="1"/>
  <c r="R130" i="2"/>
  <c r="P133" i="1"/>
  <c r="D130" i="1"/>
  <c r="R189" i="2"/>
  <c r="F186" i="2"/>
  <c r="R131" i="17"/>
  <c r="F131" i="17" s="1"/>
  <c r="F131" i="2"/>
  <c r="P194" i="1" l="1"/>
  <c r="D194" i="1" s="1"/>
  <c r="D192" i="1"/>
  <c r="R192" i="2"/>
  <c r="F189" i="2"/>
  <c r="D133" i="1"/>
  <c r="D8" i="14"/>
  <c r="D12" i="14" s="1"/>
  <c r="R133" i="2"/>
  <c r="R130" i="17"/>
  <c r="F130" i="2"/>
  <c r="R194" i="2" l="1"/>
  <c r="F194" i="2" s="1"/>
  <c r="F192" i="2"/>
  <c r="R133" i="17"/>
  <c r="F133" i="17" s="1"/>
  <c r="F130" i="17"/>
  <c r="F133" i="2"/>
  <c r="H296" i="1" l="1"/>
  <c r="J292" i="2"/>
  <c r="H9" i="14" s="1"/>
  <c r="H292" i="2"/>
  <c r="F296" i="1"/>
  <c r="M292" i="2"/>
  <c r="K9" i="14" s="1"/>
  <c r="K296" i="1"/>
  <c r="G292" i="2"/>
  <c r="E296" i="1"/>
  <c r="D292" i="1"/>
  <c r="O292" i="2"/>
  <c r="M9" i="14" s="1"/>
  <c r="M296" i="1"/>
  <c r="R292" i="2"/>
  <c r="P9" i="14" s="1"/>
  <c r="P296" i="1"/>
  <c r="Q292" i="2"/>
  <c r="O9" i="14" s="1"/>
  <c r="O296" i="1"/>
  <c r="N292" i="2"/>
  <c r="L9" i="14" s="1"/>
  <c r="L296" i="1"/>
  <c r="P292" i="2"/>
  <c r="N9" i="14" s="1"/>
  <c r="N296" i="1"/>
  <c r="L292" i="2"/>
  <c r="J9" i="14" s="1"/>
  <c r="J296" i="1"/>
  <c r="R120" i="2"/>
  <c r="P5" i="14" s="1"/>
  <c r="P124" i="1"/>
  <c r="P127" i="1" s="1"/>
  <c r="P165" i="1" s="1"/>
  <c r="P168" i="1" s="1"/>
  <c r="K292" i="2"/>
  <c r="I9" i="14" s="1"/>
  <c r="I296" i="1"/>
  <c r="I292" i="2"/>
  <c r="G296" i="1"/>
  <c r="P13" i="14" l="1"/>
  <c r="G9" i="14"/>
  <c r="I296" i="2"/>
  <c r="R124" i="2"/>
  <c r="R127" i="2" s="1"/>
  <c r="R165" i="2" s="1"/>
  <c r="O296" i="2"/>
  <c r="I120" i="2"/>
  <c r="G124" i="1"/>
  <c r="G127" i="1" s="1"/>
  <c r="G165" i="1" s="1"/>
  <c r="G168" i="1" s="1"/>
  <c r="J296" i="2"/>
  <c r="Q120" i="2"/>
  <c r="O5" i="14" s="1"/>
  <c r="O13" i="14" s="1"/>
  <c r="O124" i="1"/>
  <c r="O127" i="1" s="1"/>
  <c r="O165" i="1" s="1"/>
  <c r="O168" i="1" s="1"/>
  <c r="G120" i="2"/>
  <c r="D120" i="1"/>
  <c r="E124" i="1"/>
  <c r="F9" i="14"/>
  <c r="H296" i="2"/>
  <c r="K296" i="2"/>
  <c r="L296" i="2"/>
  <c r="P296" i="2"/>
  <c r="N296" i="2"/>
  <c r="Q296" i="2"/>
  <c r="R296" i="2"/>
  <c r="D296" i="1"/>
  <c r="M120" i="2"/>
  <c r="K5" i="14" s="1"/>
  <c r="K13" i="14" s="1"/>
  <c r="K124" i="1"/>
  <c r="K127" i="1" s="1"/>
  <c r="K165" i="1" s="1"/>
  <c r="K168" i="1" s="1"/>
  <c r="I124" i="1"/>
  <c r="I127" i="1" s="1"/>
  <c r="I165" i="1" s="1"/>
  <c r="I168" i="1" s="1"/>
  <c r="K120" i="2"/>
  <c r="I5" i="14" s="1"/>
  <c r="I13" i="14" s="1"/>
  <c r="H120" i="2"/>
  <c r="F124" i="1"/>
  <c r="F127" i="1" s="1"/>
  <c r="F165" i="1" s="1"/>
  <c r="F168" i="1" s="1"/>
  <c r="O120" i="2"/>
  <c r="M5" i="14" s="1"/>
  <c r="M13" i="14" s="1"/>
  <c r="M124" i="1"/>
  <c r="M127" i="1" s="1"/>
  <c r="M165" i="1" s="1"/>
  <c r="M168" i="1" s="1"/>
  <c r="L120" i="2"/>
  <c r="J5" i="14" s="1"/>
  <c r="J13" i="14" s="1"/>
  <c r="J124" i="1"/>
  <c r="J127" i="1" s="1"/>
  <c r="J165" i="1" s="1"/>
  <c r="J168" i="1" s="1"/>
  <c r="J120" i="2"/>
  <c r="H5" i="14" s="1"/>
  <c r="H13" i="14" s="1"/>
  <c r="H124" i="1"/>
  <c r="H127" i="1" s="1"/>
  <c r="H165" i="1" s="1"/>
  <c r="H168" i="1" s="1"/>
  <c r="P120" i="2"/>
  <c r="N5" i="14" s="1"/>
  <c r="N13" i="14" s="1"/>
  <c r="N124" i="1"/>
  <c r="N127" i="1" s="1"/>
  <c r="N165" i="1" s="1"/>
  <c r="N168" i="1" s="1"/>
  <c r="N120" i="2"/>
  <c r="L5" i="14" s="1"/>
  <c r="L13" i="14" s="1"/>
  <c r="L124" i="1"/>
  <c r="L127" i="1" s="1"/>
  <c r="L165" i="1" s="1"/>
  <c r="L168" i="1" s="1"/>
  <c r="E9" i="14"/>
  <c r="F292" i="2"/>
  <c r="G296" i="2"/>
  <c r="M296" i="2"/>
  <c r="I298" i="2"/>
  <c r="I298" i="17" s="1"/>
  <c r="L298" i="2"/>
  <c r="L298" i="17" s="1"/>
  <c r="Q298" i="2"/>
  <c r="Q298" i="17" s="1"/>
  <c r="O298" i="2"/>
  <c r="O298" i="17" s="1"/>
  <c r="M298" i="2"/>
  <c r="M298" i="17" s="1"/>
  <c r="J298" i="2"/>
  <c r="J298" i="17" s="1"/>
  <c r="K298" i="2"/>
  <c r="K298" i="17" s="1"/>
  <c r="P298" i="2"/>
  <c r="P298" i="17" s="1"/>
  <c r="N298" i="2"/>
  <c r="N298" i="17" s="1"/>
  <c r="R298" i="2"/>
  <c r="R298" i="17" s="1"/>
  <c r="M300" i="2" l="1"/>
  <c r="M356" i="2" s="1"/>
  <c r="M358" i="2" s="1"/>
  <c r="K16" i="14" s="1"/>
  <c r="K26" i="14" s="1"/>
  <c r="F296" i="2"/>
  <c r="F5" i="14"/>
  <c r="F13" i="14" s="1"/>
  <c r="H124" i="2"/>
  <c r="H127" i="2" s="1"/>
  <c r="H165" i="2" s="1"/>
  <c r="M124" i="2"/>
  <c r="M127" i="2" s="1"/>
  <c r="M165" i="2" s="1"/>
  <c r="Q300" i="2"/>
  <c r="Q356" i="2" s="1"/>
  <c r="K300" i="2"/>
  <c r="K356" i="2" s="1"/>
  <c r="L300" i="1"/>
  <c r="L356" i="1" s="1"/>
  <c r="L359" i="1" s="1"/>
  <c r="D124" i="1"/>
  <c r="E127" i="1"/>
  <c r="Q124" i="2"/>
  <c r="Q127" i="2" s="1"/>
  <c r="Q165" i="2" s="1"/>
  <c r="N124" i="2"/>
  <c r="N127" i="2" s="1"/>
  <c r="N165" i="2" s="1"/>
  <c r="J124" i="2"/>
  <c r="J127" i="2" s="1"/>
  <c r="O124" i="2"/>
  <c r="O127" i="2" s="1"/>
  <c r="O165" i="2" s="1"/>
  <c r="K124" i="2"/>
  <c r="K127" i="2" s="1"/>
  <c r="K165" i="2" s="1"/>
  <c r="K300" i="1"/>
  <c r="K356" i="1" s="1"/>
  <c r="K359" i="1" s="1"/>
  <c r="R300" i="2"/>
  <c r="R356" i="2" s="1"/>
  <c r="L300" i="2"/>
  <c r="L356" i="2" s="1"/>
  <c r="N300" i="1"/>
  <c r="N356" i="1" s="1"/>
  <c r="N359" i="1" s="1"/>
  <c r="I300" i="2"/>
  <c r="I356" i="2" s="1"/>
  <c r="I358" i="2" s="1"/>
  <c r="G16" i="14" s="1"/>
  <c r="G26" i="14" s="1"/>
  <c r="D9" i="14"/>
  <c r="G300" i="1"/>
  <c r="G356" i="1" s="1"/>
  <c r="G359" i="1" s="1"/>
  <c r="P300" i="2"/>
  <c r="P356" i="2" s="1"/>
  <c r="P300" i="1"/>
  <c r="P356" i="1" s="1"/>
  <c r="P359" i="1" s="1"/>
  <c r="E5" i="14"/>
  <c r="E13" i="14" s="1"/>
  <c r="G124" i="2"/>
  <c r="F120" i="2"/>
  <c r="J300" i="2"/>
  <c r="J356" i="2" s="1"/>
  <c r="G5" i="14"/>
  <c r="G13" i="14" s="1"/>
  <c r="I124" i="2"/>
  <c r="I127" i="2" s="1"/>
  <c r="I165" i="2" s="1"/>
  <c r="R168" i="2"/>
  <c r="H300" i="1"/>
  <c r="H356" i="1" s="1"/>
  <c r="H359" i="1" s="1"/>
  <c r="J300" i="1"/>
  <c r="J356" i="1" s="1"/>
  <c r="J359" i="1" s="1"/>
  <c r="M300" i="1"/>
  <c r="M356" i="1" s="1"/>
  <c r="M359" i="1" s="1"/>
  <c r="P124" i="2"/>
  <c r="P127" i="2" s="1"/>
  <c r="P165" i="2" s="1"/>
  <c r="L124" i="2"/>
  <c r="L127" i="2" s="1"/>
  <c r="L165" i="2" s="1"/>
  <c r="N300" i="2"/>
  <c r="N356" i="2" s="1"/>
  <c r="O300" i="1"/>
  <c r="O356" i="1" s="1"/>
  <c r="O359" i="1" s="1"/>
  <c r="I300" i="1"/>
  <c r="I356" i="1" s="1"/>
  <c r="I359" i="1" s="1"/>
  <c r="O300" i="2"/>
  <c r="O356" i="2" s="1"/>
  <c r="D5" i="14" l="1"/>
  <c r="D13" i="14" s="1"/>
  <c r="G298" i="2"/>
  <c r="D298" i="1"/>
  <c r="E300" i="1"/>
  <c r="P168" i="2"/>
  <c r="P358" i="2"/>
  <c r="N16" i="14" s="1"/>
  <c r="N26" i="14" s="1"/>
  <c r="R358" i="2"/>
  <c r="P16" i="14" s="1"/>
  <c r="P26" i="14" s="1"/>
  <c r="J165" i="2"/>
  <c r="O358" i="2"/>
  <c r="M16" i="14" s="1"/>
  <c r="M26" i="14" s="1"/>
  <c r="H168" i="2"/>
  <c r="J358" i="2"/>
  <c r="H16" i="14" s="1"/>
  <c r="H26" i="14" s="1"/>
  <c r="L168" i="2"/>
  <c r="I168" i="2"/>
  <c r="G127" i="2"/>
  <c r="G165" i="2" s="1"/>
  <c r="F124" i="2"/>
  <c r="O168" i="2"/>
  <c r="Q168" i="2"/>
  <c r="Q358" i="2"/>
  <c r="O16" i="14" s="1"/>
  <c r="O26" i="14" s="1"/>
  <c r="H298" i="2"/>
  <c r="F300" i="1"/>
  <c r="F356" i="1" s="1"/>
  <c r="F359" i="1" s="1"/>
  <c r="N358" i="2"/>
  <c r="L16" i="14" s="1"/>
  <c r="L26" i="14" s="1"/>
  <c r="L358" i="2"/>
  <c r="J16" i="14" s="1"/>
  <c r="J26" i="14" s="1"/>
  <c r="K168" i="2"/>
  <c r="N168" i="2"/>
  <c r="D127" i="1"/>
  <c r="E165" i="1"/>
  <c r="K358" i="2"/>
  <c r="I16" i="14" s="1"/>
  <c r="I26" i="14" s="1"/>
  <c r="M168" i="2"/>
  <c r="M16" i="17" l="1"/>
  <c r="G298" i="17"/>
  <c r="F298" i="2"/>
  <c r="G300" i="2"/>
  <c r="M186" i="17"/>
  <c r="J168" i="2"/>
  <c r="I16" i="17"/>
  <c r="I186" i="17"/>
  <c r="G168" i="2"/>
  <c r="F165" i="2"/>
  <c r="F168" i="2" s="1"/>
  <c r="D165" i="1"/>
  <c r="D168" i="1" s="1"/>
  <c r="E168" i="1"/>
  <c r="E356" i="1"/>
  <c r="D300" i="1"/>
  <c r="H298" i="17"/>
  <c r="H300" i="2"/>
  <c r="H356" i="2" s="1"/>
  <c r="H358" i="2" s="1"/>
  <c r="F16" i="14" s="1"/>
  <c r="F26" i="14" s="1"/>
  <c r="F127" i="2"/>
  <c r="L16" i="17" l="1"/>
  <c r="Q16" i="17"/>
  <c r="O186" i="17"/>
  <c r="K16" i="17"/>
  <c r="P186" i="17"/>
  <c r="R16" i="17"/>
  <c r="J16" i="17"/>
  <c r="N16" i="17"/>
  <c r="K29" i="14"/>
  <c r="M19" i="17"/>
  <c r="M22" i="17" s="1"/>
  <c r="M189" i="17"/>
  <c r="M192" i="17" s="1"/>
  <c r="M194" i="17" s="1"/>
  <c r="I189" i="17"/>
  <c r="I192" i="17" s="1"/>
  <c r="I194" i="17" s="1"/>
  <c r="I19" i="17"/>
  <c r="I22" i="17" s="1"/>
  <c r="F298" i="17"/>
  <c r="G27" i="14"/>
  <c r="G29" i="14"/>
  <c r="I292" i="17"/>
  <c r="D356" i="1"/>
  <c r="D359" i="1" s="1"/>
  <c r="E359" i="1"/>
  <c r="G356" i="2"/>
  <c r="G358" i="2" s="1"/>
  <c r="F300" i="2"/>
  <c r="R186" i="17" l="1"/>
  <c r="R189" i="17" s="1"/>
  <c r="R192" i="17" s="1"/>
  <c r="R194" i="17" s="1"/>
  <c r="J186" i="17"/>
  <c r="J29" i="14"/>
  <c r="L186" i="17"/>
  <c r="L189" i="17" s="1"/>
  <c r="L192" i="17" s="1"/>
  <c r="L194" i="17" s="1"/>
  <c r="Q186" i="17"/>
  <c r="Q189" i="17" s="1"/>
  <c r="Q192" i="17" s="1"/>
  <c r="Q194" i="17" s="1"/>
  <c r="K186" i="17"/>
  <c r="K189" i="17" s="1"/>
  <c r="K192" i="17" s="1"/>
  <c r="K194" i="17" s="1"/>
  <c r="N186" i="17"/>
  <c r="N189" i="17" s="1"/>
  <c r="N192" i="17" s="1"/>
  <c r="N194" i="17" s="1"/>
  <c r="P16" i="17"/>
  <c r="P19" i="17" s="1"/>
  <c r="P22" i="17" s="1"/>
  <c r="O16" i="17"/>
  <c r="O19" i="17" s="1"/>
  <c r="O22" i="17" s="1"/>
  <c r="M292" i="17"/>
  <c r="M296" i="17" s="1"/>
  <c r="M300" i="17" s="1"/>
  <c r="M356" i="17" s="1"/>
  <c r="M359" i="17" s="1"/>
  <c r="K27" i="14"/>
  <c r="M120" i="17" s="1"/>
  <c r="R292" i="17"/>
  <c r="N292" i="17"/>
  <c r="O29" i="14"/>
  <c r="O27" i="14"/>
  <c r="O292" i="17"/>
  <c r="Q19" i="17"/>
  <c r="Q22" i="17" s="1"/>
  <c r="R19" i="17"/>
  <c r="R22" i="17" s="1"/>
  <c r="N19" i="17"/>
  <c r="N22" i="17" s="1"/>
  <c r="J189" i="17"/>
  <c r="J192" i="17" s="1"/>
  <c r="J194" i="17" s="1"/>
  <c r="L19" i="17"/>
  <c r="L22" i="17" s="1"/>
  <c r="I296" i="17"/>
  <c r="I300" i="17" s="1"/>
  <c r="I356" i="17" s="1"/>
  <c r="I358" i="17" s="1"/>
  <c r="O189" i="17"/>
  <c r="O192" i="17" s="1"/>
  <c r="O194" i="17" s="1"/>
  <c r="J19" i="17"/>
  <c r="J22" i="17" s="1"/>
  <c r="P189" i="17"/>
  <c r="P192" i="17" s="1"/>
  <c r="P194" i="17" s="1"/>
  <c r="K19" i="17"/>
  <c r="K22" i="17" s="1"/>
  <c r="J292" i="17"/>
  <c r="I120" i="17"/>
  <c r="H16" i="17"/>
  <c r="H186" i="17"/>
  <c r="F356" i="2"/>
  <c r="Q292" i="17"/>
  <c r="L29" i="14" l="1"/>
  <c r="L27" i="14"/>
  <c r="N120" i="17" s="1"/>
  <c r="J27" i="14"/>
  <c r="M27" i="14"/>
  <c r="M29" i="14"/>
  <c r="N27" i="14"/>
  <c r="P120" i="17" s="1"/>
  <c r="N29" i="14"/>
  <c r="P29" i="14"/>
  <c r="P27" i="14"/>
  <c r="R120" i="17" s="1"/>
  <c r="M358" i="17"/>
  <c r="I359" i="17"/>
  <c r="M124" i="17"/>
  <c r="M127" i="17" s="1"/>
  <c r="M165" i="17" s="1"/>
  <c r="M167" i="17" s="1"/>
  <c r="H19" i="17"/>
  <c r="H22" i="17" s="1"/>
  <c r="O296" i="17"/>
  <c r="O300" i="17" s="1"/>
  <c r="O356" i="17" s="1"/>
  <c r="O359" i="17" s="1"/>
  <c r="R296" i="17"/>
  <c r="R300" i="17" s="1"/>
  <c r="R356" i="17" s="1"/>
  <c r="R359" i="17" s="1"/>
  <c r="H189" i="17"/>
  <c r="H192" i="17" s="1"/>
  <c r="H194" i="17" s="1"/>
  <c r="J296" i="17"/>
  <c r="J300" i="17" s="1"/>
  <c r="J356" i="17" s="1"/>
  <c r="J359" i="17" s="1"/>
  <c r="N296" i="17"/>
  <c r="N300" i="17" s="1"/>
  <c r="N356" i="17" s="1"/>
  <c r="N359" i="17" s="1"/>
  <c r="Q296" i="17"/>
  <c r="Q300" i="17" s="1"/>
  <c r="Q356" i="17" s="1"/>
  <c r="Q359" i="17" s="1"/>
  <c r="I124" i="17"/>
  <c r="I127" i="17" s="1"/>
  <c r="I165" i="17" s="1"/>
  <c r="I167" i="17" s="1"/>
  <c r="I29" i="14"/>
  <c r="I27" i="14"/>
  <c r="K120" i="17" s="1"/>
  <c r="H27" i="14"/>
  <c r="J120" i="17" s="1"/>
  <c r="H29" i="14"/>
  <c r="P292" i="17"/>
  <c r="K292" i="17"/>
  <c r="E16" i="14"/>
  <c r="F358" i="2"/>
  <c r="O120" i="17"/>
  <c r="L292" i="17"/>
  <c r="Q120" i="17"/>
  <c r="E26" i="14" l="1"/>
  <c r="O358" i="17"/>
  <c r="Q358" i="17"/>
  <c r="N358" i="17"/>
  <c r="R358" i="17"/>
  <c r="I166" i="17"/>
  <c r="M166" i="17"/>
  <c r="R124" i="17"/>
  <c r="R127" i="17" s="1"/>
  <c r="R165" i="17" s="1"/>
  <c r="R167" i="17" s="1"/>
  <c r="Q124" i="17"/>
  <c r="Q127" i="17" s="1"/>
  <c r="Q165" i="17" s="1"/>
  <c r="Q167" i="17" s="1"/>
  <c r="P124" i="17"/>
  <c r="P127" i="17" s="1"/>
  <c r="P165" i="17" s="1"/>
  <c r="P167" i="17" s="1"/>
  <c r="N124" i="17"/>
  <c r="N127" i="17" s="1"/>
  <c r="N165" i="17" s="1"/>
  <c r="N167" i="17" s="1"/>
  <c r="J358" i="17"/>
  <c r="O124" i="17"/>
  <c r="O127" i="17" s="1"/>
  <c r="O165" i="17" s="1"/>
  <c r="O167" i="17" s="1"/>
  <c r="L296" i="17"/>
  <c r="L300" i="17" s="1"/>
  <c r="L356" i="17" s="1"/>
  <c r="L359" i="17" s="1"/>
  <c r="K124" i="17"/>
  <c r="K127" i="17" s="1"/>
  <c r="K165" i="17" s="1"/>
  <c r="K167" i="17" s="1"/>
  <c r="K296" i="17"/>
  <c r="K300" i="17" s="1"/>
  <c r="K356" i="17" s="1"/>
  <c r="K359" i="17" s="1"/>
  <c r="J124" i="17"/>
  <c r="J127" i="17" s="1"/>
  <c r="J165" i="17" s="1"/>
  <c r="J167" i="17" s="1"/>
  <c r="P296" i="17"/>
  <c r="P300" i="17" s="1"/>
  <c r="P356" i="17" s="1"/>
  <c r="P359" i="17" s="1"/>
  <c r="D16" i="14"/>
  <c r="L120" i="17"/>
  <c r="F27" i="14"/>
  <c r="F29" i="14"/>
  <c r="H292" i="17"/>
  <c r="L358" i="17" l="1"/>
  <c r="Q166" i="17"/>
  <c r="K358" i="17"/>
  <c r="N166" i="17"/>
  <c r="O166" i="17"/>
  <c r="K166" i="17"/>
  <c r="P166" i="17"/>
  <c r="R166" i="17"/>
  <c r="P358" i="17"/>
  <c r="J166" i="17"/>
  <c r="H296" i="17"/>
  <c r="H300" i="17" s="1"/>
  <c r="H356" i="17" s="1"/>
  <c r="H359" i="17" s="1"/>
  <c r="L124" i="17"/>
  <c r="L127" i="17" s="1"/>
  <c r="L165" i="17" s="1"/>
  <c r="L167" i="17" s="1"/>
  <c r="D19" i="14"/>
  <c r="H120" i="17"/>
  <c r="D18" i="14"/>
  <c r="H358" i="17" l="1"/>
  <c r="L166" i="17"/>
  <c r="H124" i="17"/>
  <c r="H127" i="17" s="1"/>
  <c r="H165" i="17" s="1"/>
  <c r="H167" i="17" s="1"/>
  <c r="G186" i="17"/>
  <c r="D22" i="14"/>
  <c r="D26" i="14"/>
  <c r="E29" i="14"/>
  <c r="E27" i="14"/>
  <c r="G292" i="17"/>
  <c r="H166" i="17" l="1"/>
  <c r="G189" i="17"/>
  <c r="F186" i="17"/>
  <c r="G296" i="17"/>
  <c r="F292" i="17"/>
  <c r="G120" i="17"/>
  <c r="D27" i="14"/>
  <c r="G16" i="17"/>
  <c r="D23" i="14"/>
  <c r="F296" i="17" l="1"/>
  <c r="G300" i="17"/>
  <c r="G124" i="17"/>
  <c r="F120" i="17"/>
  <c r="F189" i="17"/>
  <c r="G192" i="17"/>
  <c r="G19" i="17"/>
  <c r="F16" i="17"/>
  <c r="G194" i="17" l="1"/>
  <c r="F194" i="17" s="1"/>
  <c r="F192" i="17"/>
  <c r="G356" i="17"/>
  <c r="F300" i="17"/>
  <c r="G22" i="17"/>
  <c r="F19" i="17"/>
  <c r="G127" i="17"/>
  <c r="F127" i="17" s="1"/>
  <c r="F124" i="17"/>
  <c r="G358" i="17" l="1"/>
  <c r="F358" i="17" s="1"/>
  <c r="G359" i="17"/>
  <c r="F359" i="17" s="1"/>
  <c r="F356" i="17"/>
  <c r="F22" i="17"/>
  <c r="G165" i="17"/>
  <c r="G167" i="17" l="1"/>
  <c r="F165" i="17"/>
  <c r="G166" i="17"/>
  <c r="F166" i="17" s="1"/>
  <c r="F167" i="17" l="1"/>
</calcChain>
</file>

<file path=xl/sharedStrings.xml><?xml version="1.0" encoding="utf-8"?>
<sst xmlns="http://schemas.openxmlformats.org/spreadsheetml/2006/main" count="2123" uniqueCount="226">
  <si>
    <t>Special Sales For Resale</t>
  </si>
  <si>
    <t>Long Term Firm Sales</t>
  </si>
  <si>
    <t>Black Hills</t>
  </si>
  <si>
    <t>Hurricane Sale</t>
  </si>
  <si>
    <t>Total Long Term Firm Sales</t>
  </si>
  <si>
    <t>Total Short Term Firm Sales</t>
  </si>
  <si>
    <t>Total Special Sales For Resale</t>
  </si>
  <si>
    <t>Long Term Firm Purchases</t>
  </si>
  <si>
    <t>Deseret Purchase</t>
  </si>
  <si>
    <t>Hurricane Purchase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</si>
  <si>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</si>
  <si>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</si>
  <si>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</si>
  <si>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</si>
  <si>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</si>
  <si>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</si>
  <si>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</si>
  <si>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</si>
  <si>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</si>
  <si>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ExxonMobil QF</t>
  </si>
  <si>
    <t>Mountain Wind 1 QF</t>
  </si>
  <si>
    <t>Mountain Wind 2 QF</t>
  </si>
  <si>
    <t>Oregon Wind Farm QF</t>
  </si>
  <si>
    <t>Power County North Wind QF</t>
  </si>
  <si>
    <t>Power County South Wind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</si>
  <si>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</si>
  <si>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</si>
  <si>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</si>
  <si>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</si>
  <si>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</si>
  <si>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</si>
  <si>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</si>
  <si>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PSCo Exchange</t>
  </si>
  <si>
    <t>Total Storage &amp; Exchange</t>
  </si>
  <si>
    <t>Total Short Term Firm Purchases</t>
  </si>
  <si>
    <t>Total Secondary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</si>
  <si>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</si>
  <si>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</si>
  <si>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</si>
  <si>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</si>
  <si>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</si>
  <si>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Colstrip</t>
  </si>
  <si>
    <t>Craig</t>
  </si>
  <si>
    <t>Dave Johnston</t>
  </si>
  <si>
    <t>Hayden</t>
  </si>
  <si>
    <t>Hunter</t>
  </si>
  <si>
    <t>Huntington</t>
  </si>
  <si>
    <t>Jim Bridger</t>
  </si>
  <si>
    <t>Wyodak</t>
  </si>
  <si>
    <t>Total Coal Fuel Burn Expense</t>
  </si>
  <si>
    <t>Chehalis</t>
  </si>
  <si>
    <t>Currant Creek</t>
  </si>
  <si>
    <t>Gadsby</t>
  </si>
  <si>
    <t>Gadsby CT</t>
  </si>
  <si>
    <t>Hermiston</t>
  </si>
  <si>
    <t>Total Gas Fuel Burn Expense</t>
  </si>
  <si>
    <t>Blundell</t>
  </si>
  <si>
    <t>Total Other Generation Expense</t>
  </si>
  <si>
    <t>NET POWER COST</t>
  </si>
  <si>
    <t>NET SYSTEM LOAD</t>
  </si>
  <si>
    <t>Total Requirements</t>
  </si>
  <si>
    <t>Total Coal Generation</t>
  </si>
  <si>
    <t>Total Gas Generation</t>
  </si>
  <si>
    <t>West Hydro</t>
  </si>
  <si>
    <t>East Hydro</t>
  </si>
  <si>
    <t>Total Hydro Generation</t>
  </si>
  <si>
    <t>Dunlap I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</si>
  <si>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</si>
  <si>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</si>
  <si>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</si>
  <si>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</si>
  <si>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</si>
  <si>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</si>
  <si>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McFadden Ridge Wind</t>
  </si>
  <si>
    <t>Rolling Hills Wind</t>
  </si>
  <si>
    <t>Seven Mile Wind</t>
  </si>
  <si>
    <t>Seven Mile II Wind</t>
  </si>
  <si>
    <t>Total Other Generation</t>
  </si>
  <si>
    <t>Short Term Firm Sales</t>
  </si>
  <si>
    <t>Short Term Firm Purchases</t>
  </si>
  <si>
    <t>Total</t>
  </si>
  <si>
    <t>MWh</t>
  </si>
  <si>
    <t>Dollars</t>
  </si>
  <si>
    <t>STF Sales</t>
  </si>
  <si>
    <t>STF Purchases</t>
  </si>
  <si>
    <t>ACTUAL NET POWER COST REPORT</t>
  </si>
  <si>
    <t>-</t>
  </si>
  <si>
    <t>DOLLARS</t>
  </si>
  <si>
    <t>Combine Hills Wind</t>
  </si>
  <si>
    <t>Gemstate</t>
  </si>
  <si>
    <t>MagCorp Reserves</t>
  </si>
  <si>
    <t>Nucor</t>
  </si>
  <si>
    <t>Top of the World Wind</t>
  </si>
  <si>
    <t>Wolverine Creek Wind</t>
  </si>
  <si>
    <t>Subtotal Long Term Firm Purchases</t>
  </si>
  <si>
    <t>Biomass One QF</t>
  </si>
  <si>
    <t>DCFP QF</t>
  </si>
  <si>
    <t>Five Pine Wind QF</t>
  </si>
  <si>
    <t>North Point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</si>
  <si>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</si>
  <si>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</si>
  <si>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</si>
  <si>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</si>
  <si>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</si>
  <si>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Cowlitz Swift</t>
  </si>
  <si>
    <t>SCL State Line</t>
  </si>
  <si>
    <t>=</t>
  </si>
  <si>
    <t>Net Power Cost/Net System Load</t>
  </si>
  <si>
    <t>MEGAWATT-HOURS</t>
  </si>
  <si>
    <t>Black Cap Solar</t>
  </si>
  <si>
    <t>Marengo I Wind</t>
  </si>
  <si>
    <t>Marengo II Wind</t>
  </si>
  <si>
    <t>TOTAL RESOURCES</t>
  </si>
  <si>
    <t>Check</t>
  </si>
  <si>
    <t>$/MWh</t>
  </si>
  <si>
    <t>Lake Side 1</t>
  </si>
  <si>
    <t>Lake Side 2</t>
  </si>
  <si>
    <t>Eagle Mountain - UAMPS/UMPA</t>
  </si>
  <si>
    <t>EIM Settlements</t>
  </si>
  <si>
    <t>Other Firm Purchases</t>
  </si>
  <si>
    <t>Other Firm Sales</t>
  </si>
  <si>
    <t>Old Mill Solar</t>
  </si>
  <si>
    <t>Latigo Wind QF</t>
  </si>
  <si>
    <t>Utah Red Hills Solar QF</t>
  </si>
  <si>
    <t>Utah Pavant Solar QF</t>
  </si>
  <si>
    <t>Iron Springs QF</t>
  </si>
  <si>
    <t>Enterprise Solar I QF</t>
  </si>
  <si>
    <t>Escalante 1 Solar QF</t>
  </si>
  <si>
    <t>Escalante 2 Solar QF</t>
  </si>
  <si>
    <t>Escalante 3 Solar QF</t>
  </si>
  <si>
    <t>Pioneer Wind 1 QF</t>
  </si>
  <si>
    <t xml:space="preserve">Granite Mountain East Solar QF </t>
  </si>
  <si>
    <t xml:space="preserve">Granite Mountain West Solar QF </t>
  </si>
  <si>
    <t xml:space="preserve">PACIFICORP </t>
  </si>
  <si>
    <t>Pavant III Solar</t>
  </si>
  <si>
    <t>Three Peaks Solar QF</t>
  </si>
  <si>
    <t>Pavant II Solar QF</t>
  </si>
  <si>
    <t>Chopin Wind QF</t>
  </si>
  <si>
    <t>Sweetwater Solar QF</t>
  </si>
  <si>
    <t>Purchased Power &amp; Net Interchange</t>
  </si>
  <si>
    <t>Coal Fuel Burn Expense</t>
  </si>
  <si>
    <t>Gas Fuel Burn Expense</t>
  </si>
  <si>
    <t>Other Generation Expense</t>
  </si>
  <si>
    <t>Coal Generation</t>
  </si>
  <si>
    <t>Gas Generation</t>
  </si>
  <si>
    <t>Hydro Generation</t>
  </si>
  <si>
    <t>Other Generation</t>
  </si>
  <si>
    <t>Sage I Solar QF</t>
  </si>
  <si>
    <t>Sage II Solar QF</t>
  </si>
  <si>
    <t>Sage III Solar QF</t>
  </si>
  <si>
    <t>Cove Mountain Solar</t>
  </si>
  <si>
    <t>Cedar Springs Wind</t>
  </si>
  <si>
    <t>Naughton 1 &amp; 2</t>
  </si>
  <si>
    <t>Naughton 3</t>
  </si>
  <si>
    <t>Cedar Springs III Wind</t>
  </si>
  <si>
    <t>Cedar Springs 2 Wind</t>
  </si>
  <si>
    <t>Ekola Flats Wind</t>
  </si>
  <si>
    <t>Pryor Mountain Wind</t>
  </si>
  <si>
    <t>Amor IX</t>
  </si>
  <si>
    <t>Cove Mountain Solar 2</t>
  </si>
  <si>
    <t>Hunter Solar</t>
  </si>
  <si>
    <t>Milford Solar</t>
  </si>
  <si>
    <t>Millican Solar</t>
  </si>
  <si>
    <t>Prineville Solar</t>
  </si>
  <si>
    <t>Sigurd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</si>
  <si>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</si>
  <si>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</si>
  <si>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</si>
  <si>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</si>
  <si>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</si>
  <si>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</si>
  <si>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Allocation</t>
  </si>
  <si>
    <t>N/A</t>
  </si>
  <si>
    <t>ANNUAL FACTORS</t>
  </si>
  <si>
    <t>FACTOR</t>
  </si>
  <si>
    <t>CALIFORNIA</t>
  </si>
  <si>
    <t>OREGON</t>
  </si>
  <si>
    <t>WASHINGTON</t>
  </si>
  <si>
    <t>TOTAL</t>
  </si>
  <si>
    <t>CAEW</t>
  </si>
  <si>
    <t>CAGW</t>
  </si>
  <si>
    <t>MONTHLY ENERGY AND COINCIDENT PEAK - WCA</t>
  </si>
  <si>
    <t>MONTHLY ENERGY</t>
  </si>
  <si>
    <t>Pac. Power</t>
  </si>
  <si>
    <t>MONTH</t>
  </si>
  <si>
    <t>COINCIDENT PEAK</t>
  </si>
  <si>
    <t>DAY</t>
  </si>
  <si>
    <t>HR</t>
  </si>
  <si>
    <t>CAGW RATIO</t>
  </si>
  <si>
    <t>Demand</t>
  </si>
  <si>
    <t>Energy</t>
  </si>
  <si>
    <t>WIJAM and WCA Allocation Factors</t>
  </si>
  <si>
    <t>ACTUAL ALLOCATION FACTORS</t>
  </si>
  <si>
    <t>WYOMING</t>
  </si>
  <si>
    <t>UTAH</t>
  </si>
  <si>
    <t>IDAHO</t>
  </si>
  <si>
    <t>FERC</t>
  </si>
  <si>
    <t>SE</t>
  </si>
  <si>
    <t>SG</t>
  </si>
  <si>
    <t>MONTHLY ENERGY AND COINCIDENT PEAK</t>
  </si>
  <si>
    <t>R.M.P.</t>
  </si>
  <si>
    <t>SG RATIO</t>
  </si>
  <si>
    <t>ACTUAL ALLOCATION FACTORS - WCA</t>
  </si>
  <si>
    <t>S</t>
  </si>
  <si>
    <t>Net Position - Long (Short)</t>
  </si>
  <si>
    <t>WIJAM Balancing</t>
  </si>
  <si>
    <t>Balancing Adjustment - MWh</t>
  </si>
  <si>
    <t>Balancing Adjustment - $</t>
  </si>
  <si>
    <t>Existing Purchases Backdown (Sales Reduction)</t>
  </si>
  <si>
    <t>Actual WIJAM Net Power Cost</t>
  </si>
  <si>
    <t>Actual WIJAM NPC (Before Balancing)</t>
  </si>
  <si>
    <t>Additional Purchases Required (Sales Increased)</t>
  </si>
  <si>
    <t>Colstrip by Unit</t>
  </si>
  <si>
    <t>Colstrip #3</t>
  </si>
  <si>
    <t>Colstrip #4</t>
  </si>
  <si>
    <t>Total Colstrip</t>
  </si>
  <si>
    <t xml:space="preserve">Dollars </t>
  </si>
  <si>
    <t>MWH</t>
  </si>
  <si>
    <t>P4 Production</t>
  </si>
  <si>
    <t>TB Flats Wind</t>
  </si>
  <si>
    <t>GEN - GEN - COLSTRIP UNIT 3</t>
  </si>
  <si>
    <t>GEN - GEN - COLSTRIP UNIT 4</t>
  </si>
  <si>
    <t>Graphite Solar</t>
  </si>
  <si>
    <t>PSCO Craig Sale</t>
  </si>
  <si>
    <t>Chopin Schumann Wind QF</t>
  </si>
  <si>
    <t>12 Months Ending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</si>
</sst>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[Red]\(#,##0\)"/>
    <numFmt numFmtId="165" formatCode="[$-409]mmm\-yy;@"/>
    <numFmt numFmtId="166" formatCode="&quot;$&quot;#,##0_);[Red]\(&quot;$&quot;#,##0\);&quot;-     &quot;"/>
    <numFmt numFmtId="167" formatCode="&quot;$&quot;#,##0.00_);[Red]\(&quot;$&quot;#,##0.00\);&quot;-     &quot;"/>
    <numFmt numFmtId="168" formatCode="_(* #,##0_);_(* \(#,##0\);_(* &quot;-&quot;??_);_(@_)"/>
    <numFmt numFmtId="169" formatCode="&quot;$&quot;###0;[Red]\(&quot;$&quot;###0\)"/>
    <numFmt numFmtId="170" formatCode="0.0"/>
    <numFmt numFmtId="171" formatCode="_(* #,##0_);[Red]_(* \(#,##0\);_(* &quot;-&quot;_);_(@_)"/>
    <numFmt numFmtId="172" formatCode="m/d/yyyy;@"/>
    <numFmt numFmtId="173" formatCode="General_)"/>
    <numFmt numFmtId="174" formatCode="_(&quot;$&quot;\ #,##0_);_(&quot;$&quot;\ \(#,##0\);_(&quot;$&quot;\ &quot;-&quot;_);_(@_)"/>
    <numFmt numFmtId="175" formatCode="_(&quot;$&quot;\ #,##0.00_);_(&quot;$&quot;\ \(#,##0.00\);_(&quot;$&quot;\ &quot;-&quot;_);_(@_)"/>
    <numFmt numFmtId="176" formatCode="###,000"/>
    <numFmt numFmtId="177" formatCode="_(* #,##0.000000_);_(* \(#,##0.000000\);_(* &quot;-&quot;??_);_(@_)"/>
    <numFmt numFmtId="178" formatCode="mmmm\ yy"/>
    <numFmt numFmtId="179" formatCode="0.000%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Helv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i/>
      <sz val="10"/>
      <name val="Arial"/>
      <family val="2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169" fontId="23" fillId="0" borderId="0" applyFont="0" applyFill="0" applyBorder="0" applyProtection="0">
      <alignment horizontal="right"/>
    </xf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70" fontId="24" fillId="0" borderId="0" applyNumberFormat="0" applyFill="0" applyBorder="0" applyAlignment="0" applyProtection="0"/>
    <xf numFmtId="0" fontId="25" fillId="0" borderId="2" applyNumberFormat="0" applyBorder="0" applyAlignment="0"/>
    <xf numFmtId="12" fontId="14" fillId="2" borderId="3">
      <alignment horizontal="left"/>
    </xf>
    <xf numFmtId="37" fontId="25" fillId="3" borderId="0" applyNumberFormat="0" applyBorder="0" applyAlignment="0" applyProtection="0"/>
    <xf numFmtId="37" fontId="25" fillId="0" borderId="0"/>
    <xf numFmtId="3" fontId="26" fillId="4" borderId="4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/>
    <xf numFmtId="172" fontId="31" fillId="0" borderId="0"/>
    <xf numFmtId="0" fontId="30" fillId="0" borderId="0"/>
    <xf numFmtId="0" fontId="8" fillId="0" borderId="0"/>
    <xf numFmtId="0" fontId="6" fillId="0" borderId="0"/>
    <xf numFmtId="0" fontId="32" fillId="0" borderId="0"/>
    <xf numFmtId="0" fontId="8" fillId="0" borderId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left"/>
    </xf>
    <xf numFmtId="0" fontId="36" fillId="0" borderId="0" applyNumberFormat="0" applyFill="0" applyBorder="0" applyAlignment="0" applyProtection="0">
      <alignment vertical="top"/>
      <protection locked="0"/>
    </xf>
    <xf numFmtId="168" fontId="37" fillId="0" borderId="0" applyFont="0" applyAlignment="0" applyProtection="0"/>
    <xf numFmtId="0" fontId="29" fillId="0" borderId="0"/>
    <xf numFmtId="0" fontId="29" fillId="0" borderId="0"/>
    <xf numFmtId="0" fontId="6" fillId="0" borderId="0"/>
    <xf numFmtId="0" fontId="38" fillId="0" borderId="0" applyNumberFormat="0" applyFill="0" applyBorder="0" applyAlignment="0" applyProtection="0"/>
    <xf numFmtId="173" fontId="39" fillId="0" borderId="0">
      <alignment horizontal="left"/>
    </xf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NumberFormat="0" applyFill="0" applyBorder="0" applyAlignment="0">
      <protection locked="0"/>
    </xf>
    <xf numFmtId="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1" fontId="10" fillId="0" borderId="0"/>
    <xf numFmtId="43" fontId="2" fillId="0" borderId="0" applyFont="0" applyFill="0" applyBorder="0" applyAlignment="0" applyProtection="0"/>
    <xf numFmtId="0" fontId="43" fillId="19" borderId="5" applyNumberFormat="0" applyAlignment="0" applyProtection="0">
      <alignment horizontal="left" vertical="center" indent="1"/>
    </xf>
    <xf numFmtId="176" fontId="44" fillId="0" borderId="6" applyNumberFormat="0" applyProtection="0">
      <alignment horizontal="right" vertical="center"/>
    </xf>
    <xf numFmtId="176" fontId="43" fillId="0" borderId="7" applyNumberFormat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176" fontId="44" fillId="22" borderId="6" applyNumberFormat="0" applyBorder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176" fontId="43" fillId="21" borderId="7" applyNumberFormat="0" applyProtection="0">
      <alignment horizontal="right" vertical="center"/>
    </xf>
    <xf numFmtId="176" fontId="43" fillId="22" borderId="7" applyNumberFormat="0" applyBorder="0" applyProtection="0">
      <alignment horizontal="right" vertical="center"/>
    </xf>
    <xf numFmtId="176" fontId="46" fillId="23" borderId="8" applyNumberFormat="0" applyBorder="0" applyAlignment="0" applyProtection="0">
      <alignment horizontal="right" vertical="center" indent="1"/>
    </xf>
    <xf numFmtId="176" fontId="47" fillId="24" borderId="8" applyNumberFormat="0" applyBorder="0" applyAlignment="0" applyProtection="0">
      <alignment horizontal="right" vertical="center" indent="1"/>
    </xf>
    <xf numFmtId="176" fontId="47" fillId="25" borderId="8" applyNumberFormat="0" applyBorder="0" applyAlignment="0" applyProtection="0">
      <alignment horizontal="right" vertical="center" indent="1"/>
    </xf>
    <xf numFmtId="176" fontId="48" fillId="26" borderId="8" applyNumberFormat="0" applyBorder="0" applyAlignment="0" applyProtection="0">
      <alignment horizontal="right" vertical="center" indent="1"/>
    </xf>
    <xf numFmtId="176" fontId="48" fillId="27" borderId="8" applyNumberFormat="0" applyBorder="0" applyAlignment="0" applyProtection="0">
      <alignment horizontal="right" vertical="center" indent="1"/>
    </xf>
    <xf numFmtId="176" fontId="48" fillId="28" borderId="8" applyNumberFormat="0" applyBorder="0" applyAlignment="0" applyProtection="0">
      <alignment horizontal="right" vertical="center" indent="1"/>
    </xf>
    <xf numFmtId="176" fontId="49" fillId="29" borderId="8" applyNumberFormat="0" applyBorder="0" applyAlignment="0" applyProtection="0">
      <alignment horizontal="right" vertical="center" indent="1"/>
    </xf>
    <xf numFmtId="176" fontId="49" fillId="30" borderId="8" applyNumberFormat="0" applyBorder="0" applyAlignment="0" applyProtection="0">
      <alignment horizontal="right" vertical="center" indent="1"/>
    </xf>
    <xf numFmtId="176" fontId="49" fillId="31" borderId="8" applyNumberFormat="0" applyBorder="0" applyAlignment="0" applyProtection="0">
      <alignment horizontal="right" vertical="center" indent="1"/>
    </xf>
    <xf numFmtId="0" fontId="50" fillId="0" borderId="5" applyNumberFormat="0" applyFont="0" applyFill="0" applyAlignment="0" applyProtection="0"/>
    <xf numFmtId="176" fontId="44" fillId="32" borderId="5" applyNumberFormat="0" applyAlignment="0" applyProtection="0">
      <alignment horizontal="left" vertical="center" indent="1"/>
    </xf>
    <xf numFmtId="0" fontId="43" fillId="19" borderId="7" applyNumberFormat="0" applyAlignment="0" applyProtection="0">
      <alignment horizontal="left" vertical="center" indent="1"/>
    </xf>
    <xf numFmtId="0" fontId="45" fillId="33" borderId="5" applyNumberFormat="0" applyAlignment="0" applyProtection="0">
      <alignment horizontal="left" vertical="center" indent="1"/>
    </xf>
    <xf numFmtId="0" fontId="45" fillId="34" borderId="5" applyNumberFormat="0" applyAlignment="0" applyProtection="0">
      <alignment horizontal="left" vertical="center" indent="1"/>
    </xf>
    <xf numFmtId="0" fontId="45" fillId="35" borderId="5" applyNumberFormat="0" applyAlignment="0" applyProtection="0">
      <alignment horizontal="left" vertical="center" indent="1"/>
    </xf>
    <xf numFmtId="0" fontId="45" fillId="22" borderId="5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0" fontId="51" fillId="0" borderId="9" applyNumberFormat="0" applyFill="0" applyBorder="0" applyAlignment="0" applyProtection="0"/>
    <xf numFmtId="0" fontId="52" fillId="0" borderId="9" applyBorder="0" applyAlignment="0" applyProtection="0"/>
    <xf numFmtId="0" fontId="51" fillId="20" borderId="7" applyNumberFormat="0" applyAlignment="0" applyProtection="0">
      <alignment horizontal="left" vertical="center" indent="1"/>
    </xf>
    <xf numFmtId="0" fontId="51" fillId="20" borderId="7" applyNumberFormat="0" applyAlignment="0" applyProtection="0">
      <alignment horizontal="left" vertical="center" indent="1"/>
    </xf>
    <xf numFmtId="0" fontId="51" fillId="21" borderId="7" applyNumberFormat="0" applyAlignment="0" applyProtection="0">
      <alignment horizontal="left" vertical="center" indent="1"/>
    </xf>
    <xf numFmtId="176" fontId="53" fillId="21" borderId="7" applyNumberFormat="0" applyProtection="0">
      <alignment horizontal="right" vertical="center"/>
    </xf>
    <xf numFmtId="176" fontId="54" fillId="22" borderId="6" applyNumberFormat="0" applyBorder="0" applyProtection="0">
      <alignment horizontal="right" vertical="center"/>
    </xf>
    <xf numFmtId="176" fontId="53" fillId="22" borderId="7" applyNumberFormat="0" applyBorder="0" applyProtection="0">
      <alignment horizontal="right" vertical="center"/>
    </xf>
    <xf numFmtId="0" fontId="5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171" fontId="8" fillId="0" borderId="0"/>
    <xf numFmtId="0" fontId="1" fillId="0" borderId="0"/>
    <xf numFmtId="43" fontId="1" fillId="0" borderId="0" applyFont="0" applyFill="0" applyBorder="0" applyAlignment="0" applyProtection="0"/>
    <xf numFmtId="0" fontId="60" fillId="0" borderId="0"/>
    <xf numFmtId="44" fontId="3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6">
    <xf numFmtId="0" fontId="0" fillId="0" borderId="0" xfId="0"/>
    <xf numFmtId="0" fontId="9" fillId="0" borderId="0" xfId="3" applyFont="1" applyFill="1" applyAlignment="1">
      <alignment horizontal="left"/>
    </xf>
    <xf numFmtId="0" fontId="11" fillId="0" borderId="0" xfId="4" applyFont="1" applyFill="1"/>
    <xf numFmtId="0" fontId="12" fillId="0" borderId="0" xfId="4" applyFont="1" applyFill="1"/>
    <xf numFmtId="0" fontId="13" fillId="0" borderId="0" xfId="4" applyFont="1" applyAlignment="1">
      <alignment horizontal="center" vertical="center" wrapText="1"/>
    </xf>
    <xf numFmtId="165" fontId="14" fillId="0" borderId="0" xfId="4" applyNumberFormat="1" applyFont="1" applyAlignment="1">
      <alignment horizontal="center"/>
    </xf>
    <xf numFmtId="165" fontId="14" fillId="0" borderId="0" xfId="4" applyNumberFormat="1" applyFont="1" applyBorder="1" applyAlignment="1">
      <alignment horizontal="center"/>
    </xf>
    <xf numFmtId="0" fontId="15" fillId="0" borderId="0" xfId="4" applyFont="1"/>
    <xf numFmtId="0" fontId="16" fillId="0" borderId="0" xfId="4" applyFont="1" applyFill="1"/>
    <xf numFmtId="0" fontId="17" fillId="0" borderId="0" xfId="4" applyFont="1" applyFill="1"/>
    <xf numFmtId="0" fontId="8" fillId="0" borderId="0" xfId="4" applyFont="1" applyFill="1"/>
    <xf numFmtId="164" fontId="19" fillId="0" borderId="0" xfId="4" applyNumberFormat="1" applyFont="1"/>
    <xf numFmtId="0" fontId="20" fillId="0" borderId="0" xfId="4" applyFont="1" applyFill="1"/>
    <xf numFmtId="0" fontId="21" fillId="0" borderId="0" xfId="4" applyFont="1" applyFill="1"/>
    <xf numFmtId="164" fontId="20" fillId="0" borderId="0" xfId="4" applyNumberFormat="1" applyFont="1" applyFill="1"/>
    <xf numFmtId="1" fontId="8" fillId="0" borderId="0" xfId="5" applyNumberFormat="1" applyFont="1" applyFill="1" applyBorder="1"/>
    <xf numFmtId="0" fontId="19" fillId="0" borderId="0" xfId="4" applyFont="1" applyFill="1"/>
    <xf numFmtId="164" fontId="11" fillId="0" borderId="0" xfId="4" applyNumberFormat="1" applyFont="1" applyFill="1"/>
    <xf numFmtId="0" fontId="15" fillId="0" borderId="0" xfId="4" applyFont="1" applyBorder="1"/>
    <xf numFmtId="0" fontId="19" fillId="0" borderId="0" xfId="4" applyFont="1"/>
    <xf numFmtId="166" fontId="19" fillId="0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 applyFill="1" applyBorder="1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0" fontId="8" fillId="0" borderId="0" xfId="3"/>
    <xf numFmtId="1" fontId="8" fillId="0" borderId="0" xfId="6" applyNumberFormat="1" applyFont="1" applyFill="1" applyBorder="1"/>
    <xf numFmtId="1" fontId="8" fillId="0" borderId="0" xfId="0" applyNumberFormat="1" applyFont="1" applyBorder="1"/>
    <xf numFmtId="0" fontId="8" fillId="0" borderId="0" xfId="3" applyBorder="1"/>
    <xf numFmtId="1" fontId="19" fillId="0" borderId="0" xfId="5" applyNumberFormat="1" applyFont="1" applyFill="1" applyBorder="1"/>
    <xf numFmtId="168" fontId="8" fillId="0" borderId="0" xfId="7" applyNumberFormat="1" applyFont="1" applyFill="1" applyBorder="1"/>
    <xf numFmtId="0" fontId="8" fillId="0" borderId="0" xfId="8" applyFont="1"/>
    <xf numFmtId="0" fontId="8" fillId="0" borderId="0" xfId="8" applyFont="1" applyFill="1" applyBorder="1"/>
    <xf numFmtId="1" fontId="8" fillId="0" borderId="0" xfId="4" applyNumberFormat="1" applyFont="1"/>
    <xf numFmtId="168" fontId="0" fillId="0" borderId="0" xfId="1" applyNumberFormat="1" applyFont="1" applyFill="1"/>
    <xf numFmtId="168" fontId="27" fillId="0" borderId="0" xfId="1" applyNumberFormat="1" applyFont="1" applyFill="1" applyAlignment="1">
      <alignment horizontal="center" vertical="center" wrapText="1"/>
    </xf>
    <xf numFmtId="168" fontId="28" fillId="0" borderId="0" xfId="1" applyNumberFormat="1" applyFont="1" applyFill="1" applyAlignment="1">
      <alignment horizontal="center"/>
    </xf>
    <xf numFmtId="168" fontId="8" fillId="0" borderId="0" xfId="1" applyNumberFormat="1" applyFont="1" applyFill="1" applyAlignment="1">
      <alignment horizontal="center"/>
    </xf>
    <xf numFmtId="168" fontId="8" fillId="0" borderId="0" xfId="1" applyNumberFormat="1" applyFont="1" applyFill="1"/>
    <xf numFmtId="168" fontId="8" fillId="0" borderId="0" xfId="1" applyNumberFormat="1" applyFont="1" applyBorder="1"/>
    <xf numFmtId="9" fontId="8" fillId="0" borderId="0" xfId="20" applyFont="1" applyFill="1"/>
    <xf numFmtId="168" fontId="19" fillId="0" borderId="0" xfId="1" applyNumberFormat="1" applyFont="1" applyFill="1"/>
    <xf numFmtId="168" fontId="8" fillId="0" borderId="0" xfId="1" applyNumberFormat="1" applyFont="1"/>
    <xf numFmtId="168" fontId="8" fillId="0" borderId="0" xfId="1" applyNumberFormat="1" applyFont="1" applyAlignment="1">
      <alignment horizontal="right"/>
    </xf>
    <xf numFmtId="168" fontId="19" fillId="0" borderId="0" xfId="1" applyNumberFormat="1" applyFont="1"/>
    <xf numFmtId="7" fontId="8" fillId="0" borderId="0" xfId="4" applyNumberFormat="1" applyFont="1" applyFill="1"/>
    <xf numFmtId="43" fontId="8" fillId="0" borderId="0" xfId="1" applyFont="1" applyFill="1"/>
    <xf numFmtId="166" fontId="8" fillId="0" borderId="0" xfId="2" applyNumberFormat="1" applyFont="1" applyFill="1"/>
    <xf numFmtId="1" fontId="8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Alignment="1">
      <alignment horizontal="center"/>
    </xf>
    <xf numFmtId="0" fontId="8" fillId="0" borderId="0" xfId="4" applyFont="1" applyFill="1" applyBorder="1"/>
    <xf numFmtId="1" fontId="8" fillId="0" borderId="0" xfId="0" applyNumberFormat="1" applyFont="1" applyFill="1" applyBorder="1"/>
    <xf numFmtId="168" fontId="8" fillId="0" borderId="0" xfId="1" applyNumberFormat="1" applyFont="1" applyFill="1" applyBorder="1"/>
    <xf numFmtId="1" fontId="8" fillId="0" borderId="0" xfId="0" applyNumberFormat="1" applyFont="1" applyFill="1"/>
    <xf numFmtId="0" fontId="8" fillId="0" borderId="0" xfId="0" applyNumberFormat="1" applyFont="1" applyBorder="1"/>
    <xf numFmtId="0" fontId="18" fillId="0" borderId="0" xfId="4" applyFont="1" applyFill="1" applyBorder="1" applyAlignment="1">
      <alignment horizontal="center"/>
    </xf>
    <xf numFmtId="44" fontId="0" fillId="0" borderId="0" xfId="2" applyFont="1" applyFill="1"/>
    <xf numFmtId="0" fontId="16" fillId="0" borderId="0" xfId="4" applyFont="1" applyFill="1" applyBorder="1"/>
    <xf numFmtId="0" fontId="13" fillId="0" borderId="0" xfId="4" applyFont="1" applyFill="1" applyAlignment="1">
      <alignment horizontal="center" vertical="center" wrapText="1"/>
    </xf>
    <xf numFmtId="165" fontId="14" fillId="0" borderId="0" xfId="4" applyNumberFormat="1" applyFont="1" applyFill="1" applyAlignment="1">
      <alignment horizontal="center"/>
    </xf>
    <xf numFmtId="0" fontId="15" fillId="0" borderId="0" xfId="4" applyFont="1" applyFill="1" applyBorder="1"/>
    <xf numFmtId="164" fontId="19" fillId="0" borderId="0" xfId="4" applyNumberFormat="1" applyFont="1" applyFill="1"/>
    <xf numFmtId="166" fontId="19" fillId="0" borderId="0" xfId="4" applyNumberFormat="1" applyFont="1" applyFill="1"/>
    <xf numFmtId="168" fontId="8" fillId="0" borderId="0" xfId="1" applyNumberFormat="1" applyFont="1" applyFill="1" applyAlignment="1">
      <alignment horizontal="right"/>
    </xf>
    <xf numFmtId="168" fontId="22" fillId="0" borderId="0" xfId="1" applyNumberFormat="1" applyFont="1" applyFill="1"/>
    <xf numFmtId="0" fontId="19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9" fillId="0" borderId="0" xfId="3" applyFont="1" applyFill="1" applyAlignment="1">
      <alignment horizontal="left" vertical="center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164" fontId="19" fillId="0" borderId="0" xfId="4" applyNumberFormat="1" applyFont="1" applyFill="1" applyAlignment="1">
      <alignment horizontal="center" vertical="center"/>
    </xf>
    <xf numFmtId="165" fontId="19" fillId="0" borderId="0" xfId="4" applyNumberFormat="1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2" applyNumberFormat="1" applyFont="1" applyFill="1" applyAlignment="1">
      <alignment horizontal="fill" vertical="center"/>
    </xf>
    <xf numFmtId="168" fontId="19" fillId="0" borderId="0" xfId="7" applyNumberFormat="1" applyFont="1" applyFill="1" applyAlignment="1">
      <alignment vertical="center"/>
    </xf>
    <xf numFmtId="1" fontId="19" fillId="0" borderId="0" xfId="7" applyNumberFormat="1" applyFont="1" applyFill="1" applyAlignment="1">
      <alignment horizontal="centerContinuous" vertical="center"/>
    </xf>
    <xf numFmtId="0" fontId="19" fillId="0" borderId="0" xfId="4" applyFont="1" applyFill="1" applyAlignment="1">
      <alignment vertical="center"/>
    </xf>
    <xf numFmtId="38" fontId="8" fillId="0" borderId="0" xfId="3" applyNumberFormat="1" applyFont="1" applyFill="1" applyAlignment="1">
      <alignment vertical="center"/>
    </xf>
    <xf numFmtId="38" fontId="8" fillId="0" borderId="0" xfId="7" applyNumberFormat="1" applyFont="1" applyFill="1" applyAlignment="1">
      <alignment vertical="center"/>
    </xf>
    <xf numFmtId="38" fontId="8" fillId="0" borderId="0" xfId="4" applyNumberFormat="1" applyFont="1" applyFill="1" applyAlignment="1">
      <alignment vertical="center"/>
    </xf>
    <xf numFmtId="1" fontId="19" fillId="0" borderId="0" xfId="5" applyNumberFormat="1" applyFont="1" applyFill="1" applyAlignment="1">
      <alignment vertical="center"/>
    </xf>
    <xf numFmtId="164" fontId="8" fillId="0" borderId="0" xfId="4" applyNumberFormat="1" applyFont="1" applyFill="1" applyAlignment="1">
      <alignment vertical="center"/>
    </xf>
    <xf numFmtId="1" fontId="8" fillId="0" borderId="0" xfId="6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 applyBorder="1" applyAlignment="1">
      <alignment vertical="center"/>
    </xf>
    <xf numFmtId="168" fontId="8" fillId="0" borderId="0" xfId="7" applyNumberFormat="1" applyFont="1" applyFill="1" applyBorder="1" applyAlignme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" fontId="8" fillId="0" borderId="0" xfId="5" applyNumberFormat="1" applyFont="1" applyBorder="1" applyAlignment="1">
      <alignment vertical="center"/>
    </xf>
    <xf numFmtId="164" fontId="8" fillId="0" borderId="0" xfId="4" applyNumberFormat="1" applyFont="1" applyFill="1"/>
    <xf numFmtId="0" fontId="19" fillId="0" borderId="0" xfId="4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66" fontId="0" fillId="0" borderId="0" xfId="2" applyNumberFormat="1" applyFont="1" applyFill="1"/>
    <xf numFmtId="166" fontId="19" fillId="0" borderId="0" xfId="2" applyNumberFormat="1" applyFont="1" applyFill="1"/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19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0" fontId="40" fillId="0" borderId="0" xfId="4" applyFont="1" applyFill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Border="1"/>
    <xf numFmtId="0" fontId="19" fillId="0" borderId="0" xfId="4" applyFont="1" applyFill="1" applyAlignment="1">
      <alignment vertical="center"/>
    </xf>
    <xf numFmtId="38" fontId="8" fillId="0" borderId="0" xfId="4" applyNumberFormat="1" applyFont="1" applyFill="1"/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/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64" fontId="8" fillId="0" borderId="0" xfId="4" applyNumberFormat="1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/>
    <xf numFmtId="1" fontId="8" fillId="0" borderId="0" xfId="6" applyNumberFormat="1" applyFont="1" applyFill="1" applyBorder="1"/>
    <xf numFmtId="166" fontId="0" fillId="0" borderId="0" xfId="2" applyNumberFormat="1" applyFont="1" applyFill="1" applyBorder="1"/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68" fontId="19" fillId="0" borderId="0" xfId="7" applyNumberFormat="1" applyFont="1" applyFill="1" applyBorder="1"/>
    <xf numFmtId="1" fontId="19" fillId="0" borderId="0" xfId="4" applyNumberFormat="1" applyFont="1" applyFill="1"/>
    <xf numFmtId="43" fontId="8" fillId="0" borderId="0" xfId="4" applyNumberFormat="1" applyFont="1" applyFill="1"/>
    <xf numFmtId="0" fontId="8" fillId="0" borderId="0" xfId="4" applyFont="1" applyFill="1"/>
    <xf numFmtId="0" fontId="8" fillId="0" borderId="0" xfId="4" applyFont="1"/>
    <xf numFmtId="0" fontId="8" fillId="0" borderId="0" xfId="4" applyFont="1" applyBorder="1"/>
    <xf numFmtId="1" fontId="8" fillId="0" borderId="0" xfId="5" applyNumberFormat="1" applyFont="1" applyFill="1" applyBorder="1"/>
    <xf numFmtId="166" fontId="19" fillId="0" borderId="0" xfId="2" applyNumberFormat="1" applyFont="1" applyFill="1"/>
    <xf numFmtId="166" fontId="0" fillId="0" borderId="0" xfId="2" applyNumberFormat="1" applyFont="1" applyFill="1"/>
    <xf numFmtId="167" fontId="0" fillId="0" borderId="0" xfId="2" applyNumberFormat="1" applyFont="1" applyFill="1" applyBorder="1"/>
    <xf numFmtId="168" fontId="8" fillId="0" borderId="0" xfId="7" applyNumberFormat="1" applyFont="1" applyFill="1" applyBorder="1"/>
    <xf numFmtId="166" fontId="8" fillId="0" borderId="0" xfId="2" applyNumberFormat="1" applyFont="1" applyFill="1"/>
    <xf numFmtId="1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0" fillId="0" borderId="0" xfId="0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43" fontId="8" fillId="0" borderId="0" xfId="90" applyFont="1" applyFill="1"/>
    <xf numFmtId="1" fontId="19" fillId="0" borderId="0" xfId="5" applyNumberFormat="1" applyFont="1" applyFill="1" applyBorder="1"/>
    <xf numFmtId="0" fontId="19" fillId="0" borderId="0" xfId="4" applyFont="1" applyFill="1"/>
    <xf numFmtId="0" fontId="31" fillId="0" borderId="0" xfId="0" applyFont="1" applyFill="1"/>
    <xf numFmtId="0" fontId="8" fillId="0" borderId="0" xfId="30"/>
    <xf numFmtId="41" fontId="8" fillId="0" borderId="0" xfId="30" applyNumberFormat="1"/>
    <xf numFmtId="165" fontId="8" fillId="0" borderId="0" xfId="4" applyNumberFormat="1" applyFont="1" applyAlignment="1">
      <alignment horizontal="center"/>
    </xf>
    <xf numFmtId="0" fontId="0" fillId="0" borderId="0" xfId="0" applyNumberFormat="1" applyFont="1" applyFill="1" applyBorder="1"/>
    <xf numFmtId="174" fontId="8" fillId="0" borderId="0" xfId="4" applyNumberFormat="1" applyFont="1" applyFill="1" applyAlignment="1">
      <alignment vertical="center"/>
    </xf>
    <xf numFmtId="41" fontId="8" fillId="0" borderId="0" xfId="1" applyNumberFormat="1" applyFont="1" applyFill="1" applyBorder="1"/>
    <xf numFmtId="41" fontId="8" fillId="0" borderId="0" xfId="2" applyNumberFormat="1" applyFont="1" applyFill="1"/>
    <xf numFmtId="41" fontId="0" fillId="0" borderId="0" xfId="2" applyNumberFormat="1" applyFont="1" applyFill="1"/>
    <xf numFmtId="42" fontId="8" fillId="0" borderId="0" xfId="2" applyNumberFormat="1" applyFont="1" applyFill="1"/>
    <xf numFmtId="42" fontId="0" fillId="0" borderId="0" xfId="2" applyNumberFormat="1" applyFont="1" applyFill="1"/>
    <xf numFmtId="41" fontId="19" fillId="0" borderId="0" xfId="2" applyNumberFormat="1" applyFont="1" applyFill="1"/>
    <xf numFmtId="41" fontId="19" fillId="0" borderId="0" xfId="4" applyNumberFormat="1" applyFont="1"/>
    <xf numFmtId="41" fontId="8" fillId="0" borderId="0" xfId="4" applyNumberFormat="1" applyFont="1" applyBorder="1"/>
    <xf numFmtId="41" fontId="8" fillId="0" borderId="0" xfId="2" applyNumberFormat="1" applyFont="1"/>
    <xf numFmtId="41" fontId="8" fillId="0" borderId="0" xfId="1" applyNumberFormat="1" applyFont="1" applyBorder="1"/>
    <xf numFmtId="41" fontId="8" fillId="0" borderId="0" xfId="1" applyNumberFormat="1" applyFont="1" applyFill="1"/>
    <xf numFmtId="41" fontId="8" fillId="0" borderId="0" xfId="1" applyNumberFormat="1" applyFont="1"/>
    <xf numFmtId="41" fontId="19" fillId="0" borderId="0" xfId="90" applyNumberFormat="1" applyFont="1" applyFill="1"/>
    <xf numFmtId="41" fontId="8" fillId="0" borderId="0" xfId="90" applyNumberFormat="1" applyFont="1" applyFill="1"/>
    <xf numFmtId="41" fontId="8" fillId="0" borderId="0" xfId="1" applyNumberFormat="1" applyFont="1" applyBorder="1" applyAlignment="1">
      <alignment horizontal="right"/>
    </xf>
    <xf numFmtId="41" fontId="19" fillId="0" borderId="0" xfId="1" applyNumberFormat="1" applyFont="1" applyFill="1"/>
    <xf numFmtId="42" fontId="8" fillId="0" borderId="0" xfId="4" applyNumberFormat="1" applyFont="1" applyAlignment="1">
      <alignment vertical="center"/>
    </xf>
    <xf numFmtId="41" fontId="0" fillId="0" borderId="0" xfId="1" applyNumberFormat="1" applyFont="1" applyFill="1"/>
    <xf numFmtId="41" fontId="22" fillId="0" borderId="0" xfId="1" applyNumberFormat="1" applyFont="1" applyFill="1"/>
    <xf numFmtId="42" fontId="8" fillId="0" borderId="0" xfId="2" applyNumberFormat="1" applyFont="1" applyFill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8" fillId="0" borderId="0" xfId="2" applyNumberFormat="1" applyFont="1" applyFill="1" applyAlignment="1">
      <alignment horizontal="fill" vertical="center"/>
    </xf>
    <xf numFmtId="42" fontId="8" fillId="0" borderId="0" xfId="1" applyNumberFormat="1" applyFont="1" applyFill="1" applyAlignment="1">
      <alignment vertical="center"/>
    </xf>
    <xf numFmtId="42" fontId="19" fillId="0" borderId="0" xfId="2" applyNumberFormat="1" applyFont="1" applyFill="1" applyAlignment="1">
      <alignment vertical="center"/>
    </xf>
    <xf numFmtId="41" fontId="8" fillId="0" borderId="0" xfId="4" applyNumberFormat="1" applyFont="1" applyAlignment="1">
      <alignment vertical="center"/>
    </xf>
    <xf numFmtId="41" fontId="8" fillId="0" borderId="0" xfId="4" applyNumberFormat="1" applyFont="1" applyFill="1" applyAlignment="1">
      <alignment vertical="center"/>
    </xf>
    <xf numFmtId="41" fontId="8" fillId="0" borderId="0" xfId="3" applyNumberFormat="1" applyFont="1" applyFill="1" applyAlignment="1">
      <alignment vertical="center"/>
    </xf>
    <xf numFmtId="41" fontId="8" fillId="0" borderId="0" xfId="2" applyNumberFormat="1" applyFont="1" applyFill="1" applyAlignment="1">
      <alignment vertical="center"/>
    </xf>
    <xf numFmtId="175" fontId="40" fillId="0" borderId="0" xfId="2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174" fontId="8" fillId="0" borderId="0" xfId="1" applyNumberFormat="1" applyFont="1" applyAlignment="1">
      <alignment vertical="center"/>
    </xf>
    <xf numFmtId="0" fontId="19" fillId="0" borderId="0" xfId="4" applyFont="1" applyFill="1" applyAlignment="1">
      <alignment horizontal="centerContinuous" vertical="center"/>
    </xf>
    <xf numFmtId="38" fontId="19" fillId="0" borderId="0" xfId="3" applyNumberFormat="1" applyFont="1" applyFill="1" applyAlignment="1">
      <alignment horizontal="centerContinuous" vertical="center"/>
    </xf>
    <xf numFmtId="41" fontId="19" fillId="0" borderId="0" xfId="4" applyNumberFormat="1" applyFont="1" applyFill="1" applyAlignment="1">
      <alignment vertical="center"/>
    </xf>
    <xf numFmtId="41" fontId="8" fillId="0" borderId="0" xfId="7" applyNumberFormat="1" applyFont="1" applyFill="1" applyAlignment="1">
      <alignment vertical="center"/>
    </xf>
    <xf numFmtId="41" fontId="19" fillId="0" borderId="0" xfId="7" applyNumberFormat="1" applyFont="1" applyFill="1" applyAlignment="1">
      <alignment vertical="center"/>
    </xf>
    <xf numFmtId="41" fontId="19" fillId="0" borderId="0" xfId="3" applyNumberFormat="1" applyFont="1" applyFill="1" applyAlignment="1">
      <alignment vertical="center"/>
    </xf>
    <xf numFmtId="0" fontId="19" fillId="0" borderId="0" xfId="4" applyNumberFormat="1" applyFont="1" applyAlignment="1">
      <alignment horizontal="right" vertical="center"/>
    </xf>
    <xf numFmtId="0" fontId="31" fillId="0" borderId="0" xfId="2" applyNumberFormat="1" applyFont="1" applyFill="1" applyAlignment="1">
      <alignment horizontal="fill" vertical="center"/>
    </xf>
    <xf numFmtId="0" fontId="55" fillId="0" borderId="0" xfId="4" applyFont="1" applyAlignment="1">
      <alignment horizontal="fill" vertical="center"/>
    </xf>
    <xf numFmtId="42" fontId="19" fillId="0" borderId="0" xfId="2" applyNumberFormat="1" applyFont="1" applyFill="1"/>
    <xf numFmtId="177" fontId="8" fillId="0" borderId="0" xfId="1" applyNumberFormat="1" applyFont="1"/>
    <xf numFmtId="42" fontId="19" fillId="0" borderId="1" xfId="2" applyNumberFormat="1" applyFont="1" applyFill="1" applyBorder="1"/>
    <xf numFmtId="41" fontId="19" fillId="0" borderId="0" xfId="1" applyNumberFormat="1" applyFont="1"/>
    <xf numFmtId="43" fontId="8" fillId="0" borderId="0" xfId="30" applyNumberFormat="1"/>
    <xf numFmtId="0" fontId="56" fillId="0" borderId="0" xfId="4" applyFont="1"/>
    <xf numFmtId="1" fontId="56" fillId="0" borderId="0" xfId="5" applyNumberFormat="1" applyFont="1" applyBorder="1"/>
    <xf numFmtId="0" fontId="56" fillId="0" borderId="0" xfId="4" applyFont="1" applyAlignment="1">
      <alignment horizontal="right"/>
    </xf>
    <xf numFmtId="168" fontId="57" fillId="0" borderId="0" xfId="1" applyNumberFormat="1" applyFont="1" applyFill="1"/>
    <xf numFmtId="168" fontId="56" fillId="0" borderId="0" xfId="1" applyNumberFormat="1" applyFont="1"/>
    <xf numFmtId="0" fontId="56" fillId="0" borderId="0" xfId="4" applyFont="1" applyFill="1"/>
    <xf numFmtId="1" fontId="56" fillId="0" borderId="0" xfId="5" applyNumberFormat="1" applyFont="1" applyFill="1" applyBorder="1"/>
    <xf numFmtId="166" fontId="56" fillId="0" borderId="0" xfId="4" applyNumberFormat="1" applyFont="1" applyFill="1" applyAlignment="1">
      <alignment horizontal="right"/>
    </xf>
    <xf numFmtId="166" fontId="56" fillId="0" borderId="0" xfId="4" applyNumberFormat="1" applyFont="1" applyFill="1"/>
    <xf numFmtId="166" fontId="56" fillId="0" borderId="0" xfId="2" applyNumberFormat="1" applyFont="1" applyFill="1"/>
    <xf numFmtId="0" fontId="58" fillId="0" borderId="0" xfId="0" applyFont="1" applyFill="1"/>
    <xf numFmtId="168" fontId="56" fillId="0" borderId="0" xfId="1" applyNumberFormat="1" applyFont="1" applyBorder="1"/>
    <xf numFmtId="1" fontId="56" fillId="0" borderId="0" xfId="4" applyNumberFormat="1" applyFont="1"/>
    <xf numFmtId="0" fontId="8" fillId="0" borderId="0" xfId="4" applyFont="1" applyFill="1"/>
    <xf numFmtId="38" fontId="8" fillId="0" borderId="0" xfId="4" applyNumberFormat="1" applyFont="1" applyFill="1"/>
    <xf numFmtId="1" fontId="8" fillId="0" borderId="0" xfId="5" applyNumberFormat="1" applyFont="1" applyFill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3"/>
    <xf numFmtId="0" fontId="8" fillId="0" borderId="0" xfId="3" applyBorder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165" fontId="19" fillId="0" borderId="0" xfId="4" applyNumberFormat="1" applyFont="1" applyFill="1" applyAlignment="1">
      <alignment horizontal="center" vertical="center"/>
    </xf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0" fontId="61" fillId="0" borderId="0" xfId="32" applyFont="1"/>
    <xf numFmtId="0" fontId="0" fillId="0" borderId="0" xfId="153" applyFont="1"/>
    <xf numFmtId="178" fontId="19" fillId="0" borderId="0" xfId="153" applyNumberFormat="1" applyFont="1" applyAlignment="1">
      <alignment horizontal="left"/>
    </xf>
    <xf numFmtId="0" fontId="32" fillId="0" borderId="0" xfId="153" applyFont="1"/>
    <xf numFmtId="0" fontId="19" fillId="0" borderId="0" xfId="153" applyFont="1"/>
    <xf numFmtId="0" fontId="19" fillId="36" borderId="11" xfId="153" applyFont="1" applyFill="1" applyBorder="1" applyAlignment="1">
      <alignment horizontal="left" vertical="center"/>
    </xf>
    <xf numFmtId="0" fontId="0" fillId="36" borderId="10" xfId="153" applyFont="1" applyFill="1" applyBorder="1" applyAlignment="1">
      <alignment horizontal="left" vertical="center"/>
    </xf>
    <xf numFmtId="0" fontId="0" fillId="36" borderId="12" xfId="153" applyFont="1" applyFill="1" applyBorder="1" applyAlignment="1">
      <alignment horizontal="left" vertical="center"/>
    </xf>
    <xf numFmtId="0" fontId="32" fillId="37" borderId="11" xfId="153" applyFont="1" applyFill="1" applyBorder="1"/>
    <xf numFmtId="0" fontId="32" fillId="37" borderId="10" xfId="153" applyFont="1" applyFill="1" applyBorder="1"/>
    <xf numFmtId="0" fontId="0" fillId="37" borderId="10" xfId="153" applyFont="1" applyFill="1" applyBorder="1"/>
    <xf numFmtId="0" fontId="0" fillId="37" borderId="12" xfId="153" applyFont="1" applyFill="1" applyBorder="1"/>
    <xf numFmtId="0" fontId="32" fillId="0" borderId="0" xfId="153" applyFont="1" applyAlignment="1">
      <alignment horizontal="center" vertical="center"/>
    </xf>
    <xf numFmtId="0" fontId="19" fillId="37" borderId="13" xfId="153" applyFont="1" applyFill="1" applyBorder="1"/>
    <xf numFmtId="179" fontId="32" fillId="37" borderId="0" xfId="154" applyNumberFormat="1" applyFont="1" applyFill="1" applyBorder="1" applyAlignment="1"/>
    <xf numFmtId="0" fontId="0" fillId="37" borderId="0" xfId="153" applyFont="1" applyFill="1"/>
    <xf numFmtId="0" fontId="0" fillId="37" borderId="14" xfId="153" applyFont="1" applyFill="1" applyBorder="1"/>
    <xf numFmtId="0" fontId="32" fillId="37" borderId="15" xfId="153" applyFont="1" applyFill="1" applyBorder="1" applyAlignment="1">
      <alignment horizontal="center"/>
    </xf>
    <xf numFmtId="0" fontId="32" fillId="37" borderId="16" xfId="153" applyFont="1" applyFill="1" applyBorder="1" applyAlignment="1">
      <alignment horizontal="center"/>
    </xf>
    <xf numFmtId="0" fontId="32" fillId="37" borderId="13" xfId="153" applyFont="1" applyFill="1" applyBorder="1" applyAlignment="1">
      <alignment horizontal="center"/>
    </xf>
    <xf numFmtId="179" fontId="32" fillId="37" borderId="0" xfId="153" applyNumberFormat="1" applyFont="1" applyFill="1"/>
    <xf numFmtId="0" fontId="62" fillId="37" borderId="15" xfId="153" applyFont="1" applyFill="1" applyBorder="1"/>
    <xf numFmtId="0" fontId="0" fillId="37" borderId="16" xfId="153" applyFont="1" applyFill="1" applyBorder="1"/>
    <xf numFmtId="0" fontId="0" fillId="37" borderId="17" xfId="153" applyFont="1" applyFill="1" applyBorder="1"/>
    <xf numFmtId="0" fontId="19" fillId="36" borderId="18" xfId="153" applyFont="1" applyFill="1" applyBorder="1" applyAlignment="1">
      <alignment horizontal="left" vertical="center"/>
    </xf>
    <xf numFmtId="0" fontId="0" fillId="36" borderId="19" xfId="153" applyFont="1" applyFill="1" applyBorder="1" applyAlignment="1">
      <alignment horizontal="left" vertical="center"/>
    </xf>
    <xf numFmtId="0" fontId="0" fillId="36" borderId="20" xfId="153" applyFont="1" applyFill="1" applyBorder="1" applyAlignment="1">
      <alignment horizontal="left" vertical="center"/>
    </xf>
    <xf numFmtId="0" fontId="0" fillId="37" borderId="13" xfId="153" applyFont="1" applyFill="1" applyBorder="1"/>
    <xf numFmtId="0" fontId="0" fillId="37" borderId="0" xfId="153" quotePrefix="1" applyFont="1" applyFill="1" applyAlignment="1">
      <alignment horizontal="center"/>
    </xf>
    <xf numFmtId="0" fontId="0" fillId="37" borderId="13" xfId="153" applyFont="1" applyFill="1" applyBorder="1" applyAlignment="1">
      <alignment horizontal="right"/>
    </xf>
    <xf numFmtId="0" fontId="0" fillId="37" borderId="0" xfId="153" applyFont="1" applyFill="1" applyAlignment="1">
      <alignment horizontal="center"/>
    </xf>
    <xf numFmtId="0" fontId="0" fillId="37" borderId="15" xfId="153" applyFont="1" applyFill="1" applyBorder="1" applyAlignment="1">
      <alignment horizontal="center"/>
    </xf>
    <xf numFmtId="0" fontId="0" fillId="37" borderId="16" xfId="153" applyFont="1" applyFill="1" applyBorder="1" applyAlignment="1">
      <alignment horizontal="center"/>
    </xf>
    <xf numFmtId="17" fontId="0" fillId="37" borderId="13" xfId="153" quotePrefix="1" applyNumberFormat="1" applyFont="1" applyFill="1" applyBorder="1" applyAlignment="1">
      <alignment horizontal="center"/>
    </xf>
    <xf numFmtId="168" fontId="0" fillId="37" borderId="0" xfId="155" applyNumberFormat="1" applyFont="1" applyFill="1" applyBorder="1" applyAlignment="1">
      <alignment horizontal="center"/>
    </xf>
    <xf numFmtId="41" fontId="0" fillId="37" borderId="0" xfId="156" applyNumberFormat="1" applyFont="1" applyFill="1" applyBorder="1"/>
    <xf numFmtId="41" fontId="0" fillId="37" borderId="0" xfId="153" applyNumberFormat="1" applyFont="1" applyFill="1"/>
    <xf numFmtId="41" fontId="0" fillId="0" borderId="0" xfId="153" applyNumberFormat="1" applyFont="1"/>
    <xf numFmtId="41" fontId="0" fillId="37" borderId="16" xfId="156" applyNumberFormat="1" applyFont="1" applyFill="1" applyBorder="1"/>
    <xf numFmtId="0" fontId="0" fillId="37" borderId="13" xfId="153" applyFont="1" applyFill="1" applyBorder="1" applyAlignment="1">
      <alignment horizontal="center"/>
    </xf>
    <xf numFmtId="41" fontId="0" fillId="37" borderId="10" xfId="156" applyNumberFormat="1" applyFont="1" applyFill="1" applyBorder="1"/>
    <xf numFmtId="168" fontId="0" fillId="37" borderId="0" xfId="156" applyNumberFormat="1" applyFont="1" applyFill="1" applyBorder="1"/>
    <xf numFmtId="0" fontId="32" fillId="37" borderId="0" xfId="153" applyFont="1" applyFill="1"/>
    <xf numFmtId="0" fontId="0" fillId="37" borderId="0" xfId="153" applyFont="1" applyFill="1" applyAlignment="1">
      <alignment horizontal="right"/>
    </xf>
    <xf numFmtId="17" fontId="0" fillId="37" borderId="13" xfId="153" applyNumberFormat="1" applyFont="1" applyFill="1" applyBorder="1" applyAlignment="1">
      <alignment horizontal="center"/>
    </xf>
    <xf numFmtId="0" fontId="32" fillId="37" borderId="16" xfId="153" applyFont="1" applyFill="1" applyBorder="1"/>
    <xf numFmtId="9" fontId="0" fillId="37" borderId="0" xfId="153" applyNumberFormat="1" applyFont="1" applyFill="1"/>
    <xf numFmtId="0" fontId="61" fillId="37" borderId="15" xfId="153" applyFont="1" applyFill="1" applyBorder="1" applyAlignment="1">
      <alignment horizontal="center"/>
    </xf>
    <xf numFmtId="179" fontId="32" fillId="37" borderId="16" xfId="154" applyNumberFormat="1" applyFont="1" applyFill="1" applyBorder="1"/>
    <xf numFmtId="0" fontId="19" fillId="0" borderId="0" xfId="153" applyFont="1" applyAlignment="1">
      <alignment horizontal="center"/>
    </xf>
    <xf numFmtId="179" fontId="32" fillId="0" borderId="0" xfId="154" applyNumberFormat="1" applyFont="1" applyFill="1"/>
    <xf numFmtId="179" fontId="32" fillId="0" borderId="0" xfId="154" applyNumberFormat="1" applyFont="1"/>
    <xf numFmtId="179" fontId="32" fillId="0" borderId="0" xfId="154" applyNumberFormat="1" applyFont="1" applyBorder="1"/>
    <xf numFmtId="179" fontId="0" fillId="0" borderId="0" xfId="154" applyNumberFormat="1" applyFont="1"/>
    <xf numFmtId="179" fontId="19" fillId="0" borderId="0" xfId="154" applyNumberFormat="1" applyFont="1"/>
    <xf numFmtId="0" fontId="0" fillId="36" borderId="10" xfId="0" applyFill="1" applyBorder="1" applyAlignment="1">
      <alignment horizontal="left" vertical="center"/>
    </xf>
    <xf numFmtId="0" fontId="0" fillId="37" borderId="11" xfId="153" applyFont="1" applyFill="1" applyBorder="1"/>
    <xf numFmtId="0" fontId="32" fillId="37" borderId="13" xfId="0" applyFont="1" applyFill="1" applyBorder="1" applyAlignment="1">
      <alignment horizontal="center" vertical="center"/>
    </xf>
    <xf numFmtId="0" fontId="19" fillId="37" borderId="0" xfId="153" applyFont="1" applyFill="1"/>
    <xf numFmtId="0" fontId="32" fillId="37" borderId="0" xfId="153" applyFont="1" applyFill="1" applyAlignment="1">
      <alignment horizontal="center"/>
    </xf>
    <xf numFmtId="0" fontId="0" fillId="37" borderId="15" xfId="153" applyFont="1" applyFill="1" applyBorder="1"/>
    <xf numFmtId="0" fontId="62" fillId="37" borderId="16" xfId="153" applyFont="1" applyFill="1" applyBorder="1"/>
    <xf numFmtId="0" fontId="0" fillId="36" borderId="19" xfId="0" applyFill="1" applyBorder="1" applyAlignment="1">
      <alignment horizontal="left" vertical="center"/>
    </xf>
    <xf numFmtId="0" fontId="0" fillId="37" borderId="10" xfId="153" applyFont="1" applyFill="1" applyBorder="1" applyAlignment="1">
      <alignment horizontal="center"/>
    </xf>
    <xf numFmtId="10" fontId="0" fillId="37" borderId="0" xfId="20" applyNumberFormat="1" applyFont="1" applyFill="1" applyBorder="1"/>
    <xf numFmtId="17" fontId="0" fillId="37" borderId="0" xfId="153" applyNumberFormat="1" applyFont="1" applyFill="1" applyAlignment="1">
      <alignment horizontal="center"/>
    </xf>
    <xf numFmtId="0" fontId="0" fillId="37" borderId="0" xfId="156" applyNumberFormat="1" applyFont="1" applyFill="1" applyBorder="1" applyAlignment="1">
      <alignment horizontal="center"/>
    </xf>
    <xf numFmtId="0" fontId="32" fillId="37" borderId="15" xfId="0" applyFont="1" applyFill="1" applyBorder="1" applyAlignment="1">
      <alignment horizontal="center" vertical="center"/>
    </xf>
    <xf numFmtId="0" fontId="61" fillId="37" borderId="16" xfId="153" applyFont="1" applyFill="1" applyBorder="1" applyAlignment="1">
      <alignment horizontal="center"/>
    </xf>
    <xf numFmtId="179" fontId="32" fillId="37" borderId="16" xfId="153" applyNumberFormat="1" applyFont="1" applyFill="1" applyBorder="1"/>
    <xf numFmtId="17" fontId="0" fillId="37" borderId="0" xfId="153" quotePrefix="1" applyNumberFormat="1" applyFont="1" applyFill="1" applyBorder="1" applyAlignment="1">
      <alignment horizontal="center"/>
    </xf>
    <xf numFmtId="17" fontId="0" fillId="37" borderId="15" xfId="153" quotePrefix="1" applyNumberFormat="1" applyFont="1" applyFill="1" applyBorder="1" applyAlignment="1">
      <alignment horizontal="center"/>
    </xf>
    <xf numFmtId="179" fontId="0" fillId="0" borderId="0" xfId="153" applyNumberFormat="1" applyFont="1"/>
    <xf numFmtId="10" fontId="8" fillId="0" borderId="0" xfId="20" applyNumberFormat="1" applyFont="1" applyFill="1"/>
    <xf numFmtId="179" fontId="8" fillId="0" borderId="0" xfId="20" applyNumberFormat="1" applyFont="1" applyFill="1"/>
    <xf numFmtId="38" fontId="8" fillId="0" borderId="0" xfId="4" applyNumberFormat="1" applyFont="1" applyFill="1" applyAlignment="1">
      <alignment horizontal="center"/>
    </xf>
    <xf numFmtId="42" fontId="19" fillId="0" borderId="0" xfId="2" applyNumberFormat="1" applyFont="1" applyFill="1" applyBorder="1"/>
    <xf numFmtId="44" fontId="8" fillId="0" borderId="0" xfId="1" applyNumberFormat="1" applyFont="1" applyFill="1"/>
    <xf numFmtId="0" fontId="19" fillId="0" borderId="0" xfId="30" applyFont="1"/>
    <xf numFmtId="0" fontId="8" fillId="0" borderId="0" xfId="30" applyAlignment="1">
      <alignment horizontal="center"/>
    </xf>
    <xf numFmtId="1" fontId="8" fillId="0" borderId="0" xfId="5" applyNumberFormat="1" applyFont="1" applyAlignment="1">
      <alignment vertical="center"/>
    </xf>
    <xf numFmtId="1" fontId="28" fillId="0" borderId="0" xfId="5" applyNumberFormat="1" applyFont="1" applyFill="1" applyBorder="1" applyAlignment="1">
      <alignment vertical="center"/>
    </xf>
    <xf numFmtId="44" fontId="8" fillId="0" borderId="0" xfId="2" applyFont="1" applyAlignment="1">
      <alignment vertical="center"/>
    </xf>
    <xf numFmtId="1" fontId="19" fillId="38" borderId="0" xfId="5" applyNumberFormat="1" applyFont="1" applyFill="1" applyBorder="1"/>
    <xf numFmtId="0" fontId="8" fillId="38" borderId="0" xfId="4" applyFont="1" applyFill="1"/>
    <xf numFmtId="0" fontId="19" fillId="38" borderId="0" xfId="4" applyFont="1" applyFill="1"/>
    <xf numFmtId="43" fontId="8" fillId="38" borderId="0" xfId="1" applyFont="1" applyFill="1"/>
    <xf numFmtId="41" fontId="19" fillId="38" borderId="0" xfId="1" applyNumberFormat="1" applyFont="1" applyFill="1"/>
    <xf numFmtId="0" fontId="16" fillId="38" borderId="0" xfId="4" applyFont="1" applyFill="1" applyBorder="1"/>
    <xf numFmtId="17" fontId="0" fillId="37" borderId="15" xfId="153" applyNumberFormat="1" applyFont="1" applyFill="1" applyBorder="1" applyAlignment="1">
      <alignment horizontal="center"/>
    </xf>
    <xf numFmtId="17" fontId="0" fillId="37" borderId="16" xfId="153" quotePrefix="1" applyNumberFormat="1" applyFont="1" applyFill="1" applyBorder="1" applyAlignment="1">
      <alignment horizontal="center"/>
    </xf>
    <xf numFmtId="0" fontId="0" fillId="37" borderId="0" xfId="153" applyFont="1" applyFill="1" applyBorder="1" applyAlignment="1">
      <alignment horizontal="center"/>
    </xf>
    <xf numFmtId="6" fontId="8" fillId="0" borderId="0" xfId="30" applyNumberFormat="1"/>
    <xf numFmtId="0" fontId="8" fillId="0" borderId="16" xfId="30" applyBorder="1"/>
    <xf numFmtId="6" fontId="8" fillId="0" borderId="16" xfId="30" applyNumberFormat="1" applyBorder="1"/>
    <xf numFmtId="0" fontId="19" fillId="0" borderId="0" xfId="30" applyFont="1" applyAlignment="1">
      <alignment horizontal="left"/>
    </xf>
    <xf numFmtId="0" fontId="63" fillId="0" borderId="0" xfId="30" applyFont="1"/>
    <xf numFmtId="165" fontId="19" fillId="0" borderId="0" xfId="4" applyNumberFormat="1" applyFont="1" applyAlignment="1">
      <alignment horizontal="center"/>
    </xf>
    <xf numFmtId="41" fontId="8" fillId="0" borderId="16" xfId="30" applyNumberFormat="1" applyBorder="1"/>
    <xf numFmtId="38" fontId="8" fillId="0" borderId="16" xfId="30" applyNumberFormat="1" applyBorder="1"/>
    <xf numFmtId="38" fontId="8" fillId="0" borderId="0" xfId="4" applyNumberFormat="1" applyFont="1" applyAlignment="1">
      <alignment horizontal="center"/>
    </xf>
    <xf numFmtId="0" fontId="19" fillId="0" borderId="0" xfId="4" applyFont="1" applyFill="1" applyAlignment="1">
      <alignment horizontal="center"/>
    </xf>
    <xf numFmtId="38" fontId="19" fillId="0" borderId="0" xfId="3" applyNumberFormat="1" applyFont="1" applyAlignment="1">
      <alignment horizontal="center" vertical="center"/>
    </xf>
    <xf numFmtId="1" fontId="19" fillId="0" borderId="0" xfId="7" applyNumberFormat="1" applyFont="1" applyFill="1" applyAlignment="1">
      <alignment horizontal="center" vertical="center"/>
    </xf>
  </cellXfs>
  <cellStyles count="157">
    <cellStyle name="Accent1 - 20%" xfId="38" xr:uid="{00000000-0005-0000-0000-000000000000}"/>
    <cellStyle name="Accent1 - 40%" xfId="39" xr:uid="{00000000-0005-0000-0000-000001000000}"/>
    <cellStyle name="Accent1 - 60%" xfId="40" xr:uid="{00000000-0005-0000-0000-000002000000}"/>
    <cellStyle name="Accent2 - 20%" xfId="41" xr:uid="{00000000-0005-0000-0000-000003000000}"/>
    <cellStyle name="Accent2 - 40%" xfId="42" xr:uid="{00000000-0005-0000-0000-000004000000}"/>
    <cellStyle name="Accent2 - 60%" xfId="43" xr:uid="{00000000-0005-0000-0000-000005000000}"/>
    <cellStyle name="Accent3 - 20%" xfId="44" xr:uid="{00000000-0005-0000-0000-000006000000}"/>
    <cellStyle name="Accent3 - 40%" xfId="45" xr:uid="{00000000-0005-0000-0000-000007000000}"/>
    <cellStyle name="Accent3 - 60%" xfId="46" xr:uid="{00000000-0005-0000-0000-000008000000}"/>
    <cellStyle name="Accent4 - 20%" xfId="47" xr:uid="{00000000-0005-0000-0000-000009000000}"/>
    <cellStyle name="Accent4 - 40%" xfId="48" xr:uid="{00000000-0005-0000-0000-00000A000000}"/>
    <cellStyle name="Accent4 - 60%" xfId="49" xr:uid="{00000000-0005-0000-0000-00000B000000}"/>
    <cellStyle name="Accent5 - 20%" xfId="50" xr:uid="{00000000-0005-0000-0000-00000C000000}"/>
    <cellStyle name="Accent5 - 40%" xfId="51" xr:uid="{00000000-0005-0000-0000-00000D000000}"/>
    <cellStyle name="Accent5 - 60%" xfId="52" xr:uid="{00000000-0005-0000-0000-00000E000000}"/>
    <cellStyle name="Accent6 - 20%" xfId="53" xr:uid="{00000000-0005-0000-0000-00000F000000}"/>
    <cellStyle name="Accent6 - 40%" xfId="54" xr:uid="{00000000-0005-0000-0000-000010000000}"/>
    <cellStyle name="Accent6 - 60%" xfId="55" xr:uid="{00000000-0005-0000-0000-000011000000}"/>
    <cellStyle name="Comma" xfId="1" builtinId="3"/>
    <cellStyle name="Comma 10" xfId="155" xr:uid="{775902AF-B0B6-4205-A8A4-1A826E5A41D9}"/>
    <cellStyle name="Comma 2" xfId="21" xr:uid="{00000000-0005-0000-0000-000013000000}"/>
    <cellStyle name="Comma 2 2" xfId="22" xr:uid="{00000000-0005-0000-0000-000014000000}"/>
    <cellStyle name="Comma 2 2 2" xfId="156" xr:uid="{DB0F8435-B8CA-4B07-8C8F-F024F1FA3A38}"/>
    <cellStyle name="Comma 3" xfId="23" xr:uid="{00000000-0005-0000-0000-000015000000}"/>
    <cellStyle name="Comma 3 2" xfId="56" xr:uid="{00000000-0005-0000-0000-000016000000}"/>
    <cellStyle name="Comma 3 3" xfId="107" xr:uid="{00000000-0005-0000-0000-000017000000}"/>
    <cellStyle name="Comma 3 4" xfId="150" xr:uid="{F8FBF938-4649-4B87-AA1A-6DE843384CCA}"/>
    <cellStyle name="Comma 4" xfId="24" xr:uid="{00000000-0005-0000-0000-000018000000}"/>
    <cellStyle name="Comma 5" xfId="25" xr:uid="{00000000-0005-0000-0000-000019000000}"/>
    <cellStyle name="Comma 6" xfId="36" xr:uid="{00000000-0005-0000-0000-00001A000000}"/>
    <cellStyle name="Comma 6 2" xfId="73" xr:uid="{00000000-0005-0000-0000-00001B000000}"/>
    <cellStyle name="Comma 6 2 2" xfId="90" xr:uid="{00000000-0005-0000-0000-00001C000000}"/>
    <cellStyle name="Comma 6 2 3" xfId="103" xr:uid="{00000000-0005-0000-0000-00001D000000}"/>
    <cellStyle name="Comma 6 3" xfId="83" xr:uid="{00000000-0005-0000-0000-00001E000000}"/>
    <cellStyle name="Comma 6 4" xfId="96" xr:uid="{00000000-0005-0000-0000-00001F000000}"/>
    <cellStyle name="Comma 7" xfId="67" xr:uid="{00000000-0005-0000-0000-000020000000}"/>
    <cellStyle name="Comma 7 2" xfId="87" xr:uid="{00000000-0005-0000-0000-000021000000}"/>
    <cellStyle name="Comma 7 3" xfId="100" xr:uid="{00000000-0005-0000-0000-000022000000}"/>
    <cellStyle name="Comma 8" xfId="80" xr:uid="{00000000-0005-0000-0000-000023000000}"/>
    <cellStyle name="Comma 9" xfId="93" xr:uid="{00000000-0005-0000-0000-000024000000}"/>
    <cellStyle name="Comma_Preliminary Actual NPC Mapping - Nov08_2009 02 12 - FERC Codes, test" xfId="7" xr:uid="{00000000-0005-0000-0000-000025000000}"/>
    <cellStyle name="Comma0" xfId="9" xr:uid="{00000000-0005-0000-0000-000026000000}"/>
    <cellStyle name="Currency" xfId="2" builtinId="4"/>
    <cellStyle name="Currency 2" xfId="26" xr:uid="{00000000-0005-0000-0000-000028000000}"/>
    <cellStyle name="Currency 2 2" xfId="57" xr:uid="{00000000-0005-0000-0000-000029000000}"/>
    <cellStyle name="Currency 2 2 2" xfId="152" xr:uid="{2AB9EAC1-99A6-4033-B1E7-C7DAF99F6F80}"/>
    <cellStyle name="Currency 3" xfId="35" xr:uid="{00000000-0005-0000-0000-00002A000000}"/>
    <cellStyle name="Currency 3 2" xfId="72" xr:uid="{00000000-0005-0000-0000-00002B000000}"/>
    <cellStyle name="Currency 3 2 2" xfId="89" xr:uid="{00000000-0005-0000-0000-00002C000000}"/>
    <cellStyle name="Currency 3 2 3" xfId="102" xr:uid="{00000000-0005-0000-0000-00002D000000}"/>
    <cellStyle name="Currency 3 3" xfId="82" xr:uid="{00000000-0005-0000-0000-00002E000000}"/>
    <cellStyle name="Currency 3 4" xfId="95" xr:uid="{00000000-0005-0000-0000-00002F000000}"/>
    <cellStyle name="Currency 4" xfId="69" xr:uid="{00000000-0005-0000-0000-000030000000}"/>
    <cellStyle name="Currency No Comma" xfId="10" xr:uid="{00000000-0005-0000-0000-000031000000}"/>
    <cellStyle name="Currency0" xfId="11" xr:uid="{00000000-0005-0000-0000-000032000000}"/>
    <cellStyle name="Date" xfId="12" xr:uid="{00000000-0005-0000-0000-000033000000}"/>
    <cellStyle name="Fixed" xfId="13" xr:uid="{00000000-0005-0000-0000-000034000000}"/>
    <cellStyle name="General" xfId="58" xr:uid="{00000000-0005-0000-0000-000035000000}"/>
    <cellStyle name="Heading 1 2" xfId="76" xr:uid="{00000000-0005-0000-0000-000036000000}"/>
    <cellStyle name="Heading 2 2" xfId="77" xr:uid="{00000000-0005-0000-0000-000037000000}"/>
    <cellStyle name="Hyperlink 2" xfId="59" xr:uid="{00000000-0005-0000-0000-000038000000}"/>
    <cellStyle name="Input 2" xfId="78" xr:uid="{00000000-0005-0000-0000-000039000000}"/>
    <cellStyle name="MCP" xfId="14" xr:uid="{00000000-0005-0000-0000-00003A000000}"/>
    <cellStyle name="nONE" xfId="60" xr:uid="{00000000-0005-0000-0000-00003B000000}"/>
    <cellStyle name="noninput" xfId="15" xr:uid="{00000000-0005-0000-0000-00003C000000}"/>
    <cellStyle name="Normal" xfId="0" builtinId="0"/>
    <cellStyle name="Normal 10" xfId="151" xr:uid="{6230649F-1EDC-4534-9BE6-92BAA673C90D}"/>
    <cellStyle name="Normal 10 2 2" xfId="153" xr:uid="{876F5078-518D-4212-9955-867B41034A14}"/>
    <cellStyle name="Normal 11" xfId="106" xr:uid="{00000000-0005-0000-0000-00003E000000}"/>
    <cellStyle name="Normal 12" xfId="142" xr:uid="{B9EB180E-52EF-4786-9F25-11AA87DC5F84}"/>
    <cellStyle name="Normal 2" xfId="27" xr:uid="{00000000-0005-0000-0000-00003F000000}"/>
    <cellStyle name="Normal 2 2" xfId="28" xr:uid="{00000000-0005-0000-0000-000040000000}"/>
    <cellStyle name="Normal 2 3" xfId="61" xr:uid="{00000000-0005-0000-0000-000041000000}"/>
    <cellStyle name="Normal 3" xfId="29" xr:uid="{00000000-0005-0000-0000-000042000000}"/>
    <cellStyle name="Normal 3 2" xfId="62" xr:uid="{00000000-0005-0000-0000-000043000000}"/>
    <cellStyle name="Normal 3 3" xfId="143" xr:uid="{61C49F53-E726-4EF6-9206-D9F751AE6C26}"/>
    <cellStyle name="Normal 4" xfId="30" xr:uid="{00000000-0005-0000-0000-000044000000}"/>
    <cellStyle name="Normal 4 2" xfId="31" xr:uid="{00000000-0005-0000-0000-000045000000}"/>
    <cellStyle name="Normal 4 2 2" xfId="71" xr:uid="{00000000-0005-0000-0000-000046000000}"/>
    <cellStyle name="Normal 4 2 2 2" xfId="88" xr:uid="{00000000-0005-0000-0000-000047000000}"/>
    <cellStyle name="Normal 4 2 2 3" xfId="101" xr:uid="{00000000-0005-0000-0000-000048000000}"/>
    <cellStyle name="Normal 4 2 3" xfId="81" xr:uid="{00000000-0005-0000-0000-000049000000}"/>
    <cellStyle name="Normal 4 2 4" xfId="94" xr:uid="{00000000-0005-0000-0000-00004A000000}"/>
    <cellStyle name="Normal 4 3" xfId="144" xr:uid="{68EF208F-D704-467D-AB89-D8A7B44B99B2}"/>
    <cellStyle name="Normal 5" xfId="32" xr:uid="{00000000-0005-0000-0000-00004B000000}"/>
    <cellStyle name="Normal 5 2" xfId="145" xr:uid="{382317AD-A465-4A1B-8DDF-B04D5587639B}"/>
    <cellStyle name="Normal 6" xfId="33" xr:uid="{00000000-0005-0000-0000-00004C000000}"/>
    <cellStyle name="Normal 7" xfId="63" xr:uid="{00000000-0005-0000-0000-00004D000000}"/>
    <cellStyle name="Normal 7 2" xfId="75" xr:uid="{00000000-0005-0000-0000-00004E000000}"/>
    <cellStyle name="Normal 7 2 2" xfId="92" xr:uid="{00000000-0005-0000-0000-00004F000000}"/>
    <cellStyle name="Normal 7 2 3" xfId="105" xr:uid="{00000000-0005-0000-0000-000050000000}"/>
    <cellStyle name="Normal 7 3" xfId="85" xr:uid="{00000000-0005-0000-0000-000051000000}"/>
    <cellStyle name="Normal 7 4" xfId="98" xr:uid="{00000000-0005-0000-0000-000052000000}"/>
    <cellStyle name="Normal 7 5" xfId="146" xr:uid="{F7BD7FE0-C334-4FE6-8B23-D9A8AE1EA10E}"/>
    <cellStyle name="Normal 8" xfId="68" xr:uid="{00000000-0005-0000-0000-000053000000}"/>
    <cellStyle name="Normal 8 2" xfId="148" xr:uid="{4D23C17A-E32C-4E4D-92B4-AEDB89BDFBD1}"/>
    <cellStyle name="Normal 8 3" xfId="147" xr:uid="{A93E0B1C-8BE6-4960-A1BB-0F1A462F5029}"/>
    <cellStyle name="Normal 9" xfId="66" xr:uid="{00000000-0005-0000-0000-000054000000}"/>
    <cellStyle name="Normal 9 2" xfId="86" xr:uid="{00000000-0005-0000-0000-000055000000}"/>
    <cellStyle name="Normal 9 3" xfId="99" xr:uid="{00000000-0005-0000-0000-000056000000}"/>
    <cellStyle name="Normal 9 4" xfId="149" xr:uid="{992AAFD1-9A0F-40F1-A365-0F6083FD950A}"/>
    <cellStyle name="Normal_Actual NPC 2004 Workbook Clean up" xfId="4" xr:uid="{00000000-0005-0000-0000-000057000000}"/>
    <cellStyle name="Normal_L&amp;R, Type I (00)" xfId="6" xr:uid="{00000000-0005-0000-0000-000059000000}"/>
    <cellStyle name="Normal_Preliminary Actual NPC Mapping - Nov08_2009 02 12 - FERC Codes, test" xfId="3" xr:uid="{00000000-0005-0000-0000-00005A000000}"/>
    <cellStyle name="Normal_Type I (00)" xfId="5" xr:uid="{00000000-0005-0000-0000-00005D000000}"/>
    <cellStyle name="Normal_Wyoming PCAM - 10 year Deferral - Calculation (Settlement Revision)" xfId="8" xr:uid="{00000000-0005-0000-0000-00005E000000}"/>
    <cellStyle name="Password" xfId="16" xr:uid="{00000000-0005-0000-0000-00005F000000}"/>
    <cellStyle name="Percent" xfId="20" builtinId="5"/>
    <cellStyle name="Percent 2" xfId="34" xr:uid="{00000000-0005-0000-0000-000061000000}"/>
    <cellStyle name="Percent 2 2 2" xfId="154" xr:uid="{9195C509-DDE7-4BAE-B39B-414FAF558D5A}"/>
    <cellStyle name="Percent 3" xfId="37" xr:uid="{00000000-0005-0000-0000-000062000000}"/>
    <cellStyle name="Percent 3 2" xfId="74" xr:uid="{00000000-0005-0000-0000-000063000000}"/>
    <cellStyle name="Percent 3 2 2" xfId="91" xr:uid="{00000000-0005-0000-0000-000064000000}"/>
    <cellStyle name="Percent 3 2 3" xfId="104" xr:uid="{00000000-0005-0000-0000-000065000000}"/>
    <cellStyle name="Percent 3 3" xfId="84" xr:uid="{00000000-0005-0000-0000-000066000000}"/>
    <cellStyle name="Percent 3 4" xfId="97" xr:uid="{00000000-0005-0000-0000-000067000000}"/>
    <cellStyle name="Percent 4" xfId="70" xr:uid="{00000000-0005-0000-0000-000068000000}"/>
    <cellStyle name="SAPBorder" xfId="126" xr:uid="{00000000-0005-0000-0000-000069000000}"/>
    <cellStyle name="SAPDataCell" xfId="109" xr:uid="{00000000-0005-0000-0000-00006A000000}"/>
    <cellStyle name="SAPDataTotalCell" xfId="110" xr:uid="{00000000-0005-0000-0000-00006B000000}"/>
    <cellStyle name="SAPDimensionCell" xfId="108" xr:uid="{00000000-0005-0000-0000-00006C000000}"/>
    <cellStyle name="SAPEditableDataCell" xfId="111" xr:uid="{00000000-0005-0000-0000-00006D000000}"/>
    <cellStyle name="SAPEditableDataTotalCell" xfId="114" xr:uid="{00000000-0005-0000-0000-00006E000000}"/>
    <cellStyle name="SAPEmphasized" xfId="134" xr:uid="{00000000-0005-0000-0000-00006F000000}"/>
    <cellStyle name="SAPEmphasizedEditableDataCell" xfId="136" xr:uid="{00000000-0005-0000-0000-000070000000}"/>
    <cellStyle name="SAPEmphasizedEditableDataTotalCell" xfId="137" xr:uid="{00000000-0005-0000-0000-000071000000}"/>
    <cellStyle name="SAPEmphasizedLockedDataCell" xfId="140" xr:uid="{00000000-0005-0000-0000-000072000000}"/>
    <cellStyle name="SAPEmphasizedLockedDataTotalCell" xfId="141" xr:uid="{00000000-0005-0000-0000-000073000000}"/>
    <cellStyle name="SAPEmphasizedReadonlyDataCell" xfId="138" xr:uid="{00000000-0005-0000-0000-000074000000}"/>
    <cellStyle name="SAPEmphasizedReadonlyDataTotalCell" xfId="139" xr:uid="{00000000-0005-0000-0000-000075000000}"/>
    <cellStyle name="SAPEmphasizedTotal" xfId="135" xr:uid="{00000000-0005-0000-0000-000076000000}"/>
    <cellStyle name="SAPExceptionLevel1" xfId="117" xr:uid="{00000000-0005-0000-0000-000077000000}"/>
    <cellStyle name="SAPExceptionLevel2" xfId="118" xr:uid="{00000000-0005-0000-0000-000078000000}"/>
    <cellStyle name="SAPExceptionLevel3" xfId="119" xr:uid="{00000000-0005-0000-0000-000079000000}"/>
    <cellStyle name="SAPExceptionLevel4" xfId="120" xr:uid="{00000000-0005-0000-0000-00007A000000}"/>
    <cellStyle name="SAPExceptionLevel5" xfId="121" xr:uid="{00000000-0005-0000-0000-00007B000000}"/>
    <cellStyle name="SAPExceptionLevel6" xfId="122" xr:uid="{00000000-0005-0000-0000-00007C000000}"/>
    <cellStyle name="SAPExceptionLevel7" xfId="123" xr:uid="{00000000-0005-0000-0000-00007D000000}"/>
    <cellStyle name="SAPExceptionLevel8" xfId="124" xr:uid="{00000000-0005-0000-0000-00007E000000}"/>
    <cellStyle name="SAPExceptionLevel9" xfId="125" xr:uid="{00000000-0005-0000-0000-00007F000000}"/>
    <cellStyle name="SAPHierarchyCell0" xfId="129" xr:uid="{00000000-0005-0000-0000-000080000000}"/>
    <cellStyle name="SAPHierarchyCell1" xfId="130" xr:uid="{00000000-0005-0000-0000-000081000000}"/>
    <cellStyle name="SAPHierarchyCell2" xfId="131" xr:uid="{00000000-0005-0000-0000-000082000000}"/>
    <cellStyle name="SAPHierarchyCell3" xfId="132" xr:uid="{00000000-0005-0000-0000-000083000000}"/>
    <cellStyle name="SAPHierarchyCell4" xfId="133" xr:uid="{00000000-0005-0000-0000-000084000000}"/>
    <cellStyle name="SAPLockedDataCell" xfId="113" xr:uid="{00000000-0005-0000-0000-000085000000}"/>
    <cellStyle name="SAPLockedDataTotalCell" xfId="116" xr:uid="{00000000-0005-0000-0000-000086000000}"/>
    <cellStyle name="SAPMemberCell" xfId="127" xr:uid="{00000000-0005-0000-0000-000087000000}"/>
    <cellStyle name="SAPMemberTotalCell" xfId="128" xr:uid="{00000000-0005-0000-0000-000088000000}"/>
    <cellStyle name="SAPReadonlyDataCell" xfId="112" xr:uid="{00000000-0005-0000-0000-000089000000}"/>
    <cellStyle name="SAPReadonlyDataTotalCell" xfId="115" xr:uid="{00000000-0005-0000-0000-00008A000000}"/>
    <cellStyle name="Sheet Title" xfId="64" xr:uid="{00000000-0005-0000-0000-00008B000000}"/>
    <cellStyle name="Total 2" xfId="79" xr:uid="{00000000-0005-0000-0000-00008C000000}"/>
    <cellStyle name="TRANSMISSION RELIABILITY PORTION OF PROJECT" xfId="65" xr:uid="{00000000-0005-0000-0000-00008D000000}"/>
    <cellStyle name="Unprot" xfId="17" xr:uid="{00000000-0005-0000-0000-00008E000000}"/>
    <cellStyle name="Unprot$" xfId="18" xr:uid="{00000000-0005-0000-0000-00008F000000}"/>
    <cellStyle name="Unprotect" xfId="19" xr:uid="{00000000-0005-0000-0000-000090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PCAM/WA/WA%20UE-xxxxxx%20(Cal%20Year%202020)/Deferral/WA%20PCAM%20(JAN-DEC20)_CONF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Actual%20NPCs/2022/12%20-%20Dec/Actual%20NPC%20-%20DEC2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Actual%20NPCs/2022/12%20-%20Dec/Source/Actual%20NPC%20Fuel%20DEC2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PCAM/zFiling%20Control%20Files/_Source%20Files/CY%202022%20Filings/Loads/Q4%202022%20Mechanism%20Loads%20for%20NPC_with%20Fac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 refreshError="1"/>
      <sheetData sheetId="1">
        <row r="4">
          <cell r="C4" t="str">
            <v>Washington Power Cost Adjustment Mechanism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heck"/>
      <sheetName val="Actual NPC"/>
      <sheetName val="Other Mapping"/>
      <sheetName val="NPC $"/>
      <sheetName val="NPC MWh"/>
      <sheetName val="555 - Excluded from NPC"/>
      <sheetName val="Actual NPC - DEC22"/>
    </sheetNames>
    <definedNames>
      <definedName name="Month" refersTo="='Actual NPC'!$F$1:$Q$1"/>
    </definedNames>
    <sheetDataSet>
      <sheetData sheetId="0"/>
      <sheetData sheetId="1"/>
      <sheetData sheetId="2">
        <row r="1">
          <cell r="F1">
            <v>44562</v>
          </cell>
          <cell r="G1">
            <v>44593</v>
          </cell>
          <cell r="H1">
            <v>44621</v>
          </cell>
          <cell r="I1">
            <v>44652</v>
          </cell>
          <cell r="J1">
            <v>44682</v>
          </cell>
          <cell r="K1">
            <v>44713</v>
          </cell>
          <cell r="L1">
            <v>44743</v>
          </cell>
          <cell r="M1">
            <v>44774</v>
          </cell>
          <cell r="N1">
            <v>44805</v>
          </cell>
          <cell r="O1">
            <v>44835</v>
          </cell>
          <cell r="P1">
            <v>44866</v>
          </cell>
          <cell r="Q1">
            <v>44896</v>
          </cell>
        </row>
        <row r="9">
          <cell r="C9" t="str">
            <v>Black Hills</v>
          </cell>
          <cell r="F9">
            <v>786193.48</v>
          </cell>
          <cell r="G9">
            <v>568782.89999999991</v>
          </cell>
          <cell r="H9">
            <v>722191.76999999979</v>
          </cell>
          <cell r="I9">
            <v>754255.20000000007</v>
          </cell>
          <cell r="J9">
            <v>791733.27000000014</v>
          </cell>
          <cell r="K9">
            <v>837196.55999999994</v>
          </cell>
          <cell r="L9">
            <v>859284.03999999992</v>
          </cell>
          <cell r="M9">
            <v>842378.21999999986</v>
          </cell>
          <cell r="N9">
            <v>747878.35000000009</v>
          </cell>
          <cell r="O9">
            <v>708911.22</v>
          </cell>
          <cell r="P9">
            <v>644716.21</v>
          </cell>
          <cell r="Q9">
            <v>711214.18</v>
          </cell>
        </row>
        <row r="10">
          <cell r="C10" t="str">
            <v>Hurricane Sale</v>
          </cell>
          <cell r="F10">
            <v>1494.62</v>
          </cell>
          <cell r="G10">
            <v>1322.86</v>
          </cell>
          <cell r="H10">
            <v>1448.15</v>
          </cell>
          <cell r="I10">
            <v>1545.88</v>
          </cell>
          <cell r="J10">
            <v>1649.79</v>
          </cell>
          <cell r="K10">
            <v>1669.96</v>
          </cell>
          <cell r="L10">
            <v>1775.16</v>
          </cell>
          <cell r="M10">
            <v>1736.62</v>
          </cell>
          <cell r="N10">
            <v>2770.84</v>
          </cell>
          <cell r="O10">
            <v>2511.0500000000002</v>
          </cell>
          <cell r="P10">
            <v>2444.06</v>
          </cell>
          <cell r="Q10">
            <v>2486.4</v>
          </cell>
        </row>
        <row r="11">
          <cell r="C11" t="str">
            <v>PSCO Craig Sale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694549.5</v>
          </cell>
          <cell r="Q11">
            <v>604330.25</v>
          </cell>
        </row>
        <row r="12">
          <cell r="C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</row>
        <row r="13">
          <cell r="F13">
            <v>787688.1</v>
          </cell>
          <cell r="G13">
            <v>570105.75999999989</v>
          </cell>
          <cell r="H13">
            <v>723639.91999999981</v>
          </cell>
          <cell r="I13">
            <v>755801.08000000007</v>
          </cell>
          <cell r="J13">
            <v>793383.06000000017</v>
          </cell>
          <cell r="K13">
            <v>838866.5199999999</v>
          </cell>
          <cell r="L13">
            <v>861059.2</v>
          </cell>
          <cell r="M13">
            <v>844114.83999999985</v>
          </cell>
          <cell r="N13">
            <v>750649.19000000006</v>
          </cell>
          <cell r="O13">
            <v>711422.27</v>
          </cell>
          <cell r="P13">
            <v>1341709.77</v>
          </cell>
          <cell r="Q13">
            <v>1318030.83</v>
          </cell>
        </row>
        <row r="14"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</row>
        <row r="15"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</row>
        <row r="16">
          <cell r="C16" t="str">
            <v>Short Term Firm Sales</v>
          </cell>
          <cell r="F16">
            <v>17771150.600000001</v>
          </cell>
          <cell r="G16">
            <v>16774574.779999999</v>
          </cell>
          <cell r="H16">
            <v>17603392.07</v>
          </cell>
          <cell r="I16">
            <v>20295182.619999997</v>
          </cell>
          <cell r="J16">
            <v>11904899.6</v>
          </cell>
          <cell r="K16">
            <v>19431495.27</v>
          </cell>
          <cell r="L16">
            <v>12943944.1</v>
          </cell>
          <cell r="M16">
            <v>21407431.160000004</v>
          </cell>
          <cell r="N16">
            <v>33316219.630000003</v>
          </cell>
          <cell r="O16">
            <v>17492682.18</v>
          </cell>
          <cell r="P16">
            <v>15195388.74</v>
          </cell>
          <cell r="Q16">
            <v>40057740.260000005</v>
          </cell>
        </row>
        <row r="17">
          <cell r="C17" t="str">
            <v>Other Firm Sales</v>
          </cell>
          <cell r="F17">
            <v>723436.99999999977</v>
          </cell>
          <cell r="G17">
            <v>584844.7899999998</v>
          </cell>
          <cell r="H17">
            <v>640039.37999999989</v>
          </cell>
          <cell r="I17">
            <v>1287220.5899999999</v>
          </cell>
          <cell r="J17">
            <v>1077819.51</v>
          </cell>
          <cell r="K17">
            <v>4735566.009999997</v>
          </cell>
          <cell r="L17">
            <v>2736791.1799999988</v>
          </cell>
          <cell r="M17">
            <v>3586784.1999999993</v>
          </cell>
          <cell r="N17">
            <v>3587175.5000000005</v>
          </cell>
          <cell r="O17">
            <v>1268087.46</v>
          </cell>
          <cell r="P17">
            <v>1919338.7499999998</v>
          </cell>
          <cell r="Q17">
            <v>5298293.1000000006</v>
          </cell>
        </row>
        <row r="18"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F19">
            <v>18494587.600000001</v>
          </cell>
          <cell r="G19">
            <v>17359419.57</v>
          </cell>
          <cell r="H19">
            <v>18243431.449999999</v>
          </cell>
          <cell r="I19">
            <v>21582403.209999997</v>
          </cell>
          <cell r="J19">
            <v>12982719.109999999</v>
          </cell>
          <cell r="K19">
            <v>24167061.279999997</v>
          </cell>
          <cell r="L19">
            <v>15680735.279999997</v>
          </cell>
          <cell r="M19">
            <v>24994215.360000003</v>
          </cell>
          <cell r="N19">
            <v>36903395.130000003</v>
          </cell>
          <cell r="O19">
            <v>18760769.640000001</v>
          </cell>
          <cell r="P19">
            <v>17114727.489999998</v>
          </cell>
          <cell r="Q19">
            <v>45356033.360000007</v>
          </cell>
        </row>
        <row r="20"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/>
          <cell r="C22"/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Total Special Sales For Resale</v>
          </cell>
          <cell r="C23"/>
          <cell r="F23">
            <v>19282275.699999999</v>
          </cell>
          <cell r="G23">
            <v>17929525.330000006</v>
          </cell>
          <cell r="H23">
            <v>18967071.370000005</v>
          </cell>
          <cell r="I23">
            <v>22338204.289999999</v>
          </cell>
          <cell r="J23">
            <v>13776102.170000002</v>
          </cell>
          <cell r="K23">
            <v>25005927.799999997</v>
          </cell>
          <cell r="L23">
            <v>16541794.480000002</v>
          </cell>
          <cell r="M23">
            <v>25838330.200000007</v>
          </cell>
          <cell r="N23">
            <v>37654044.32</v>
          </cell>
          <cell r="O23">
            <v>19472191.909999996</v>
          </cell>
          <cell r="P23">
            <v>18456437.259999998</v>
          </cell>
          <cell r="Q23">
            <v>46674064.18999999</v>
          </cell>
        </row>
        <row r="24">
          <cell r="C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A26" t="str">
            <v>Purchased Power &amp; Net Interchange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C28" t="str">
            <v>Amor IX</v>
          </cell>
          <cell r="F28">
            <v>771008.82</v>
          </cell>
          <cell r="G28">
            <v>666225.41</v>
          </cell>
          <cell r="H28">
            <v>710109.55</v>
          </cell>
          <cell r="I28">
            <v>520995.26</v>
          </cell>
          <cell r="J28">
            <v>644970.81999999995</v>
          </cell>
          <cell r="K28">
            <v>529932.5</v>
          </cell>
          <cell r="L28">
            <v>461528.24</v>
          </cell>
          <cell r="M28">
            <v>475335.13</v>
          </cell>
          <cell r="N28">
            <v>458549.16</v>
          </cell>
          <cell r="O28">
            <v>627325.5</v>
          </cell>
          <cell r="P28">
            <v>741540.03</v>
          </cell>
          <cell r="Q28">
            <v>740413.52</v>
          </cell>
        </row>
        <row r="29">
          <cell r="C29" t="str">
            <v>Cedar Springs Wind</v>
          </cell>
          <cell r="F29">
            <v>1544099.9100000001</v>
          </cell>
          <cell r="G29">
            <v>1335051.69</v>
          </cell>
          <cell r="H29">
            <v>1334156.2</v>
          </cell>
          <cell r="I29">
            <v>1247860.5</v>
          </cell>
          <cell r="J29">
            <v>1039126.3599999999</v>
          </cell>
          <cell r="K29">
            <v>734064.19</v>
          </cell>
          <cell r="L29">
            <v>663422.66999999993</v>
          </cell>
          <cell r="M29">
            <v>561691.38</v>
          </cell>
          <cell r="N29">
            <v>751139.95</v>
          </cell>
          <cell r="O29">
            <v>914220.83</v>
          </cell>
          <cell r="P29">
            <v>1130183.98</v>
          </cell>
          <cell r="Q29">
            <v>1471815.47</v>
          </cell>
        </row>
        <row r="30">
          <cell r="C30" t="str">
            <v>Cedar Springs III Wind</v>
          </cell>
          <cell r="F30">
            <v>1239184.8599999999</v>
          </cell>
          <cell r="G30">
            <v>1023582.05</v>
          </cell>
          <cell r="H30">
            <v>1029524.32</v>
          </cell>
          <cell r="I30">
            <v>940836.97</v>
          </cell>
          <cell r="J30">
            <v>809591.7</v>
          </cell>
          <cell r="K30">
            <v>588598.59000000008</v>
          </cell>
          <cell r="L30">
            <v>537513.33000000007</v>
          </cell>
          <cell r="M30">
            <v>466561.27</v>
          </cell>
          <cell r="N30">
            <v>619225.60000000009</v>
          </cell>
          <cell r="O30">
            <v>697850.66</v>
          </cell>
          <cell r="P30">
            <v>899054.29</v>
          </cell>
          <cell r="Q30">
            <v>1205513.26</v>
          </cell>
        </row>
        <row r="31">
          <cell r="A31"/>
          <cell r="C31" t="str">
            <v>Combine Hills Wind</v>
          </cell>
          <cell r="F31">
            <v>205421.48</v>
          </cell>
          <cell r="G31">
            <v>389927.27</v>
          </cell>
          <cell r="H31">
            <v>356118.88</v>
          </cell>
          <cell r="I31">
            <v>456262.86</v>
          </cell>
          <cell r="J31">
            <v>481633.61</v>
          </cell>
          <cell r="K31">
            <v>450198.96</v>
          </cell>
          <cell r="L31">
            <v>310617.64</v>
          </cell>
          <cell r="M31">
            <v>288804.61</v>
          </cell>
          <cell r="N31">
            <v>273596.18</v>
          </cell>
          <cell r="O31">
            <v>322420.15999999997</v>
          </cell>
          <cell r="P31">
            <v>264351.45</v>
          </cell>
          <cell r="Q31">
            <v>253817.68</v>
          </cell>
        </row>
        <row r="32">
          <cell r="A32"/>
          <cell r="C32" t="str">
            <v>Cove Mountain Solar</v>
          </cell>
          <cell r="F32">
            <v>221299.7</v>
          </cell>
          <cell r="G32">
            <v>266707.77999999997</v>
          </cell>
          <cell r="H32">
            <v>329959.27</v>
          </cell>
          <cell r="I32">
            <v>408421.28</v>
          </cell>
          <cell r="J32">
            <v>777189.45</v>
          </cell>
          <cell r="K32">
            <v>471354.04000000004</v>
          </cell>
          <cell r="L32">
            <v>419884.89999999997</v>
          </cell>
          <cell r="M32">
            <v>499425.08</v>
          </cell>
          <cell r="N32">
            <v>493908.17</v>
          </cell>
          <cell r="O32">
            <v>313359.12</v>
          </cell>
          <cell r="P32">
            <v>217223.32</v>
          </cell>
          <cell r="Q32">
            <v>-516876.00000000006</v>
          </cell>
        </row>
        <row r="33">
          <cell r="A33"/>
          <cell r="C33" t="str">
            <v>Cove Mountain Solar 2</v>
          </cell>
          <cell r="F33">
            <v>531748.49</v>
          </cell>
          <cell r="G33">
            <v>636466.62</v>
          </cell>
          <cell r="H33">
            <v>804784.21</v>
          </cell>
          <cell r="I33">
            <v>997267.58000000007</v>
          </cell>
          <cell r="J33">
            <v>1659968.8599999999</v>
          </cell>
          <cell r="K33">
            <v>1147166.1499999999</v>
          </cell>
          <cell r="L33">
            <v>1035552.75</v>
          </cell>
          <cell r="M33">
            <v>1118650.31</v>
          </cell>
          <cell r="N33">
            <v>1102645.69</v>
          </cell>
          <cell r="O33">
            <v>744351.37</v>
          </cell>
          <cell r="P33">
            <v>516932.56000000006</v>
          </cell>
          <cell r="Q33">
            <v>-840594.6100000001</v>
          </cell>
        </row>
        <row r="34">
          <cell r="A34"/>
          <cell r="C34" t="str">
            <v>Deseret Purchase</v>
          </cell>
          <cell r="F34">
            <v>3669271.83</v>
          </cell>
          <cell r="G34">
            <v>3228764.01</v>
          </cell>
          <cell r="H34">
            <v>3283186.48</v>
          </cell>
          <cell r="I34">
            <v>3139551.37</v>
          </cell>
          <cell r="J34">
            <v>3044783.3600000003</v>
          </cell>
          <cell r="K34">
            <v>3114112.3200000003</v>
          </cell>
          <cell r="L34">
            <v>3586594.92</v>
          </cell>
          <cell r="M34">
            <v>3452637.71</v>
          </cell>
          <cell r="N34">
            <v>3243947</v>
          </cell>
          <cell r="O34">
            <v>3783370.5</v>
          </cell>
          <cell r="P34">
            <v>3755191.47</v>
          </cell>
          <cell r="Q34">
            <v>3815169.31</v>
          </cell>
        </row>
        <row r="35">
          <cell r="A35"/>
          <cell r="C35" t="str">
            <v>Eagle Mountain - UAMPS/UMPA</v>
          </cell>
          <cell r="F35">
            <v>195256.8</v>
          </cell>
          <cell r="G35">
            <v>181487.19999999998</v>
          </cell>
          <cell r="H35">
            <v>165365.36000000002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/>
          <cell r="C36" t="str">
            <v>Gemstate</v>
          </cell>
          <cell r="F36">
            <v>150059</v>
          </cell>
          <cell r="G36">
            <v>150059</v>
          </cell>
          <cell r="H36">
            <v>150059</v>
          </cell>
          <cell r="I36">
            <v>150059</v>
          </cell>
          <cell r="J36">
            <v>150059</v>
          </cell>
          <cell r="K36">
            <v>150059</v>
          </cell>
          <cell r="L36">
            <v>150059</v>
          </cell>
          <cell r="M36">
            <v>150059</v>
          </cell>
          <cell r="N36">
            <v>150059</v>
          </cell>
          <cell r="O36">
            <v>120118</v>
          </cell>
          <cell r="P36">
            <v>174899</v>
          </cell>
          <cell r="Q36">
            <v>174899</v>
          </cell>
        </row>
        <row r="37">
          <cell r="A37"/>
          <cell r="C37" t="str">
            <v>Graphite Solar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267576.17973758886</v>
          </cell>
          <cell r="L37">
            <v>592409.17999999993</v>
          </cell>
          <cell r="M37">
            <v>425937.38</v>
          </cell>
          <cell r="N37">
            <v>461097.73</v>
          </cell>
          <cell r="O37">
            <v>507048.16000000003</v>
          </cell>
          <cell r="P37">
            <v>329407.2</v>
          </cell>
          <cell r="Q37">
            <v>242311.83</v>
          </cell>
        </row>
        <row r="38">
          <cell r="A38"/>
          <cell r="C38" t="str">
            <v>Hunter Solar</v>
          </cell>
          <cell r="F38">
            <v>419389.93</v>
          </cell>
          <cell r="G38">
            <v>490438.37</v>
          </cell>
          <cell r="H38">
            <v>556046</v>
          </cell>
          <cell r="I38">
            <v>682295.92</v>
          </cell>
          <cell r="J38">
            <v>759059.41</v>
          </cell>
          <cell r="K38">
            <v>752574.5</v>
          </cell>
          <cell r="L38">
            <v>684857.6399999999</v>
          </cell>
          <cell r="M38">
            <v>646118.85000000009</v>
          </cell>
          <cell r="N38">
            <v>618130.64</v>
          </cell>
          <cell r="O38">
            <v>581297.68000000005</v>
          </cell>
          <cell r="P38">
            <v>397105.19999999995</v>
          </cell>
          <cell r="Q38">
            <v>287589.05</v>
          </cell>
        </row>
        <row r="39">
          <cell r="A39"/>
          <cell r="C39" t="str">
            <v>Hurricane Purchase</v>
          </cell>
          <cell r="F39">
            <v>19599.84</v>
          </cell>
          <cell r="G39">
            <v>21430.83</v>
          </cell>
          <cell r="H39">
            <v>17609.43</v>
          </cell>
          <cell r="I39">
            <v>14517.53</v>
          </cell>
          <cell r="J39">
            <v>10595.29</v>
          </cell>
          <cell r="K39">
            <v>11964.87</v>
          </cell>
          <cell r="L39">
            <v>18511.419999999998</v>
          </cell>
          <cell r="M39">
            <v>22818.51</v>
          </cell>
          <cell r="N39">
            <v>50956.42</v>
          </cell>
          <cell r="O39">
            <v>23400</v>
          </cell>
          <cell r="P39">
            <v>33075</v>
          </cell>
          <cell r="Q39">
            <v>42525</v>
          </cell>
        </row>
        <row r="40">
          <cell r="A40"/>
          <cell r="C40" t="str">
            <v>MagCorp Reserves</v>
          </cell>
          <cell r="F40">
            <v>254377.75</v>
          </cell>
          <cell r="G40">
            <v>199990.49</v>
          </cell>
          <cell r="H40">
            <v>213973.13</v>
          </cell>
          <cell r="I40">
            <v>219361.41</v>
          </cell>
          <cell r="J40">
            <v>210203.27</v>
          </cell>
          <cell r="K40">
            <v>192984.18</v>
          </cell>
          <cell r="L40">
            <v>302320.15999999997</v>
          </cell>
          <cell r="M40">
            <v>228969.98</v>
          </cell>
          <cell r="N40">
            <v>84971.659999999989</v>
          </cell>
          <cell r="O40">
            <v>34066.629999999997</v>
          </cell>
          <cell r="P40">
            <v>35791.050000000003</v>
          </cell>
          <cell r="Q40">
            <v>34725.599999999999</v>
          </cell>
        </row>
        <row r="41">
          <cell r="A41"/>
          <cell r="C41" t="str">
            <v>Milford Solar</v>
          </cell>
          <cell r="F41">
            <v>378796.26</v>
          </cell>
          <cell r="G41">
            <v>455960.99</v>
          </cell>
          <cell r="H41">
            <v>564804.47</v>
          </cell>
          <cell r="I41">
            <v>703170.83000000007</v>
          </cell>
          <cell r="J41">
            <v>816713.38</v>
          </cell>
          <cell r="K41">
            <v>691752.01</v>
          </cell>
          <cell r="L41">
            <v>721759.35</v>
          </cell>
          <cell r="M41">
            <v>665947.13</v>
          </cell>
          <cell r="N41">
            <v>639255.88</v>
          </cell>
          <cell r="O41">
            <v>549352.6</v>
          </cell>
          <cell r="P41">
            <v>353536.86</v>
          </cell>
          <cell r="Q41">
            <v>221372.61</v>
          </cell>
        </row>
        <row r="42">
          <cell r="A42"/>
          <cell r="C42" t="str">
            <v>Millican Solar</v>
          </cell>
          <cell r="F42">
            <v>116521.73</v>
          </cell>
          <cell r="G42">
            <v>163440.9</v>
          </cell>
          <cell r="H42">
            <v>165450.99</v>
          </cell>
          <cell r="I42">
            <v>232294.87</v>
          </cell>
          <cell r="J42">
            <v>299715.20000000001</v>
          </cell>
          <cell r="K42">
            <v>316018.12</v>
          </cell>
          <cell r="L42">
            <v>360426.47000000003</v>
          </cell>
          <cell r="M42">
            <v>343340.89</v>
          </cell>
          <cell r="N42">
            <v>259811.44</v>
          </cell>
          <cell r="O42">
            <v>217930.28</v>
          </cell>
          <cell r="P42">
            <v>111574.20000000001</v>
          </cell>
          <cell r="Q42">
            <v>91887.41</v>
          </cell>
        </row>
        <row r="43">
          <cell r="A43"/>
          <cell r="C43" t="str">
            <v>Nucor</v>
          </cell>
          <cell r="F43">
            <v>609450</v>
          </cell>
          <cell r="G43">
            <v>609450</v>
          </cell>
          <cell r="H43">
            <v>680000</v>
          </cell>
          <cell r="I43">
            <v>680000</v>
          </cell>
          <cell r="J43">
            <v>680000</v>
          </cell>
          <cell r="K43">
            <v>680000</v>
          </cell>
          <cell r="L43">
            <v>680000</v>
          </cell>
          <cell r="M43">
            <v>680000</v>
          </cell>
          <cell r="N43">
            <v>680000</v>
          </cell>
          <cell r="O43">
            <v>680000</v>
          </cell>
          <cell r="P43">
            <v>680000</v>
          </cell>
          <cell r="Q43">
            <v>680000</v>
          </cell>
        </row>
        <row r="44">
          <cell r="A44"/>
          <cell r="C44" t="str">
            <v>Old Mill Solar</v>
          </cell>
          <cell r="F44">
            <v>24752.59</v>
          </cell>
          <cell r="G44">
            <v>35333.919999999998</v>
          </cell>
          <cell r="H44">
            <v>49086.12</v>
          </cell>
          <cell r="I44">
            <v>58619.6</v>
          </cell>
          <cell r="J44">
            <v>75898.070000000007</v>
          </cell>
          <cell r="K44">
            <v>71173.66</v>
          </cell>
          <cell r="L44">
            <v>92726.1</v>
          </cell>
          <cell r="M44">
            <v>64900.84</v>
          </cell>
          <cell r="N44">
            <v>47555.69</v>
          </cell>
          <cell r="O44">
            <v>31409.46</v>
          </cell>
          <cell r="P44">
            <v>17488.439999999999</v>
          </cell>
          <cell r="Q44">
            <v>14602.33</v>
          </cell>
        </row>
        <row r="45">
          <cell r="A45"/>
          <cell r="C45" t="str">
            <v>P4 Production</v>
          </cell>
          <cell r="F45">
            <v>2090910.7500000002</v>
          </cell>
          <cell r="G45">
            <v>1716666.6700000002</v>
          </cell>
          <cell r="H45">
            <v>1716666.6700000002</v>
          </cell>
          <cell r="I45">
            <v>1716666.6700000002</v>
          </cell>
          <cell r="J45">
            <v>1716666.6700000002</v>
          </cell>
          <cell r="K45">
            <v>1716666.6700000002</v>
          </cell>
          <cell r="L45">
            <v>1716666.6700000002</v>
          </cell>
          <cell r="M45">
            <v>1716666.6700000002</v>
          </cell>
          <cell r="N45">
            <v>1716666.6700000002</v>
          </cell>
          <cell r="O45">
            <v>1716666.6700000002</v>
          </cell>
          <cell r="P45">
            <v>1716666.6700000002</v>
          </cell>
          <cell r="Q45">
            <v>1716666.6700000002</v>
          </cell>
        </row>
        <row r="46">
          <cell r="A46"/>
          <cell r="C46" t="str">
            <v>Pavant III Solar</v>
          </cell>
          <cell r="F46">
            <v>148152.1</v>
          </cell>
          <cell r="G46">
            <v>168763.84000000003</v>
          </cell>
          <cell r="H46">
            <v>220095.6</v>
          </cell>
          <cell r="I46">
            <v>252860.32</v>
          </cell>
          <cell r="J46">
            <v>285938.45</v>
          </cell>
          <cell r="K46">
            <v>264700.67</v>
          </cell>
          <cell r="L46">
            <v>262013.44999999998</v>
          </cell>
          <cell r="M46">
            <v>237402.62</v>
          </cell>
          <cell r="N46">
            <v>221927.6</v>
          </cell>
          <cell r="O46">
            <v>181864.55000000002</v>
          </cell>
          <cell r="P46">
            <v>109495.39</v>
          </cell>
          <cell r="Q46">
            <v>77702.05</v>
          </cell>
        </row>
        <row r="47">
          <cell r="C47" t="str">
            <v>PGE Cove</v>
          </cell>
          <cell r="F47">
            <v>16184.329999999996</v>
          </cell>
          <cell r="G47">
            <v>16379.49</v>
          </cell>
          <cell r="H47">
            <v>16379.49</v>
          </cell>
          <cell r="I47">
            <v>16379.49</v>
          </cell>
          <cell r="J47">
            <v>16379.49</v>
          </cell>
          <cell r="K47">
            <v>16379.49</v>
          </cell>
          <cell r="L47">
            <v>16379.49</v>
          </cell>
          <cell r="M47">
            <v>16379.49</v>
          </cell>
          <cell r="N47">
            <v>16379.49</v>
          </cell>
          <cell r="O47">
            <v>16379.49</v>
          </cell>
          <cell r="P47">
            <v>16379.49</v>
          </cell>
          <cell r="Q47">
            <v>16379.49</v>
          </cell>
        </row>
        <row r="48">
          <cell r="C48" t="str">
            <v>Prineville Solar</v>
          </cell>
          <cell r="F48">
            <v>80011.09</v>
          </cell>
          <cell r="G48">
            <v>111714.99</v>
          </cell>
          <cell r="H48">
            <v>137887.92000000001</v>
          </cell>
          <cell r="I48">
            <v>170393.49000000002</v>
          </cell>
          <cell r="J48">
            <v>198818.65</v>
          </cell>
          <cell r="K48">
            <v>199749.97</v>
          </cell>
          <cell r="L48">
            <v>251234.72999999998</v>
          </cell>
          <cell r="M48">
            <v>228718</v>
          </cell>
          <cell r="N48">
            <v>175833.12</v>
          </cell>
          <cell r="O48">
            <v>147615.29999999999</v>
          </cell>
          <cell r="P48">
            <v>74594.44</v>
          </cell>
          <cell r="Q48">
            <v>60509.15</v>
          </cell>
        </row>
        <row r="49">
          <cell r="C49" t="str">
            <v>Sigurd Solar</v>
          </cell>
          <cell r="F49">
            <v>399536.4</v>
          </cell>
          <cell r="G49">
            <v>440256.63</v>
          </cell>
          <cell r="H49">
            <v>364802.52</v>
          </cell>
          <cell r="I49">
            <v>337190.12</v>
          </cell>
          <cell r="J49">
            <v>595444.32999999996</v>
          </cell>
          <cell r="K49">
            <v>691917.71</v>
          </cell>
          <cell r="L49">
            <v>619821.65</v>
          </cell>
          <cell r="M49">
            <v>528534.61</v>
          </cell>
          <cell r="N49">
            <v>476059.01</v>
          </cell>
          <cell r="O49">
            <v>505555.1</v>
          </cell>
          <cell r="P49">
            <v>324388.82</v>
          </cell>
          <cell r="Q49">
            <v>225047.13999999998</v>
          </cell>
        </row>
        <row r="50">
          <cell r="C50" t="str">
            <v>Small Purchases East</v>
          </cell>
          <cell r="F50">
            <v>2148.9499999999998</v>
          </cell>
          <cell r="G50">
            <v>3435.51</v>
          </cell>
          <cell r="H50">
            <v>2624.59</v>
          </cell>
          <cell r="I50">
            <v>3246.15</v>
          </cell>
          <cell r="J50">
            <v>1894.4</v>
          </cell>
          <cell r="K50">
            <v>1967.98</v>
          </cell>
          <cell r="L50">
            <v>1808.7099999999998</v>
          </cell>
          <cell r="M50">
            <v>2501.35</v>
          </cell>
          <cell r="N50">
            <v>2196.3000000000002</v>
          </cell>
          <cell r="O50">
            <v>2118.0100000000002</v>
          </cell>
          <cell r="P50">
            <v>1782.28</v>
          </cell>
          <cell r="Q50">
            <v>-4334.9699999999993</v>
          </cell>
        </row>
        <row r="51">
          <cell r="C51" t="str">
            <v>Small Purchases West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Three Buttes Wind</v>
          </cell>
          <cell r="F52">
            <v>2859001.62</v>
          </cell>
          <cell r="G52">
            <v>2205572.8199999998</v>
          </cell>
          <cell r="H52">
            <v>1874076.53</v>
          </cell>
          <cell r="I52">
            <v>1806680.38</v>
          </cell>
          <cell r="J52">
            <v>1505339.81</v>
          </cell>
          <cell r="K52">
            <v>1258443.8999999999</v>
          </cell>
          <cell r="L52">
            <v>974443.11</v>
          </cell>
          <cell r="M52">
            <v>761344.03</v>
          </cell>
          <cell r="N52">
            <v>974754.48</v>
          </cell>
          <cell r="O52">
            <v>1314488.82</v>
          </cell>
          <cell r="P52">
            <v>1880830.81</v>
          </cell>
          <cell r="Q52">
            <v>2854327.64</v>
          </cell>
        </row>
        <row r="53">
          <cell r="C53" t="str">
            <v>Top of the World Wind</v>
          </cell>
          <cell r="F53">
            <v>5496834.6600000001</v>
          </cell>
          <cell r="G53">
            <v>4429940.62</v>
          </cell>
          <cell r="H53">
            <v>3909169.65</v>
          </cell>
          <cell r="I53">
            <v>3845937.5700000003</v>
          </cell>
          <cell r="J53">
            <v>3135672.38</v>
          </cell>
          <cell r="K53">
            <v>2562109.37</v>
          </cell>
          <cell r="L53">
            <v>1627437.44</v>
          </cell>
          <cell r="M53">
            <v>1634415.53</v>
          </cell>
          <cell r="N53">
            <v>2067270.13</v>
          </cell>
          <cell r="O53">
            <v>2846479.8899999997</v>
          </cell>
          <cell r="P53">
            <v>3855909.7299999995</v>
          </cell>
          <cell r="Q53">
            <v>5716684.9800000004</v>
          </cell>
        </row>
        <row r="54">
          <cell r="C54" t="str">
            <v>Wolverine Creek Wind</v>
          </cell>
          <cell r="F54">
            <v>438945.45</v>
          </cell>
          <cell r="G54">
            <v>564321.06999999995</v>
          </cell>
          <cell r="H54">
            <v>901419.48</v>
          </cell>
          <cell r="I54">
            <v>1196383.32</v>
          </cell>
          <cell r="J54">
            <v>1058042.8600000001</v>
          </cell>
          <cell r="K54">
            <v>876082.26</v>
          </cell>
          <cell r="L54">
            <v>685882.42</v>
          </cell>
          <cell r="M54">
            <v>512093.3</v>
          </cell>
          <cell r="N54">
            <v>668352.97</v>
          </cell>
          <cell r="O54">
            <v>581852.07999999996</v>
          </cell>
          <cell r="P54">
            <v>810555.63</v>
          </cell>
          <cell r="Q54">
            <v>867994.67</v>
          </cell>
        </row>
        <row r="55"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</row>
        <row r="56">
          <cell r="A56"/>
          <cell r="C56"/>
          <cell r="F56">
            <v>21881964.34</v>
          </cell>
          <cell r="G56">
            <v>19511368.170000002</v>
          </cell>
          <cell r="H56">
            <v>19553355.859999999</v>
          </cell>
          <cell r="I56">
            <v>19797252.489999998</v>
          </cell>
          <cell r="J56">
            <v>19973704.82</v>
          </cell>
          <cell r="K56">
            <v>17757547.28973759</v>
          </cell>
          <cell r="L56">
            <v>16773871.439999999</v>
          </cell>
          <cell r="M56">
            <v>15729253.67</v>
          </cell>
          <cell r="N56">
            <v>16254289.979999999</v>
          </cell>
          <cell r="O56">
            <v>17460540.859999999</v>
          </cell>
          <cell r="P56">
            <v>18447957.309999999</v>
          </cell>
          <cell r="Q56">
            <v>19450148.280000005</v>
          </cell>
        </row>
        <row r="57">
          <cell r="A57"/>
          <cell r="C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</row>
        <row r="58">
          <cell r="A58"/>
          <cell r="C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</row>
        <row r="59">
          <cell r="A59"/>
          <cell r="C59" t="str">
            <v>QF California</v>
          </cell>
          <cell r="F59">
            <v>99342</v>
          </cell>
          <cell r="G59">
            <v>220522.79</v>
          </cell>
          <cell r="H59">
            <v>225315.08</v>
          </cell>
          <cell r="I59">
            <v>157734.20000000001</v>
          </cell>
          <cell r="J59">
            <v>117269.22</v>
          </cell>
          <cell r="K59">
            <v>108215.79</v>
          </cell>
          <cell r="L59">
            <v>85843.04</v>
          </cell>
          <cell r="M59">
            <v>9456.9599999999991</v>
          </cell>
          <cell r="N59">
            <v>9310.35</v>
          </cell>
          <cell r="O59">
            <v>9064.68</v>
          </cell>
          <cell r="P59">
            <v>100797.33</v>
          </cell>
          <cell r="Q59">
            <v>150957.93</v>
          </cell>
        </row>
        <row r="60">
          <cell r="A60"/>
          <cell r="C60" t="str">
            <v>QF Idaho</v>
          </cell>
          <cell r="F60">
            <v>409044.99</v>
          </cell>
          <cell r="G60">
            <v>293907.08</v>
          </cell>
          <cell r="H60">
            <v>469653.5</v>
          </cell>
          <cell r="I60">
            <v>416338.35999999993</v>
          </cell>
          <cell r="J60">
            <v>434695.39000000007</v>
          </cell>
          <cell r="K60">
            <v>593560.85</v>
          </cell>
          <cell r="L60">
            <v>625064.18000000005</v>
          </cell>
          <cell r="M60">
            <v>568166.32000000007</v>
          </cell>
          <cell r="N60">
            <v>485384.85000000003</v>
          </cell>
          <cell r="O60">
            <v>571122.63</v>
          </cell>
          <cell r="P60">
            <v>492328.1700000001</v>
          </cell>
          <cell r="Q60">
            <v>618906.31999999995</v>
          </cell>
        </row>
        <row r="61">
          <cell r="A61"/>
          <cell r="C61" t="str">
            <v>QF Oregon</v>
          </cell>
          <cell r="F61">
            <v>2372834.6600496005</v>
          </cell>
          <cell r="G61">
            <v>2572369.7567770821</v>
          </cell>
          <cell r="H61">
            <v>3026379.643269659</v>
          </cell>
          <cell r="I61">
            <v>3713862.0062629022</v>
          </cell>
          <cell r="J61">
            <v>4575995.3429791974</v>
          </cell>
          <cell r="K61">
            <v>4632457.8165753866</v>
          </cell>
          <cell r="L61">
            <v>4597667.3939660024</v>
          </cell>
          <cell r="M61">
            <v>4269648.9875040501</v>
          </cell>
          <cell r="N61">
            <v>3749650.0664736005</v>
          </cell>
          <cell r="O61">
            <v>3000512.8665494029</v>
          </cell>
          <cell r="P61">
            <v>1782023.1344967999</v>
          </cell>
          <cell r="Q61">
            <v>1445551.4305799999</v>
          </cell>
        </row>
        <row r="62">
          <cell r="A62"/>
          <cell r="C62" t="str">
            <v>QF Utah</v>
          </cell>
          <cell r="F62">
            <v>1334553.7677380033</v>
          </cell>
          <cell r="G62">
            <v>1628125.8152679994</v>
          </cell>
          <cell r="H62">
            <v>1791374.1081580014</v>
          </cell>
          <cell r="I62">
            <v>1963955.7167710036</v>
          </cell>
          <cell r="J62">
            <v>2161875.2717769984</v>
          </cell>
          <cell r="K62">
            <v>1965609.6304010004</v>
          </cell>
          <cell r="L62">
            <v>1801009.4362479972</v>
          </cell>
          <cell r="M62">
            <v>1641012.5272810017</v>
          </cell>
          <cell r="N62">
            <v>1812114.6884710016</v>
          </cell>
          <cell r="O62">
            <v>1848522.3267359959</v>
          </cell>
          <cell r="P62">
            <v>1300577.8823469991</v>
          </cell>
          <cell r="Q62">
            <v>854857.54121600138</v>
          </cell>
        </row>
        <row r="63">
          <cell r="A63"/>
          <cell r="C63" t="str">
            <v>QF Washington</v>
          </cell>
          <cell r="F63">
            <v>0</v>
          </cell>
          <cell r="G63">
            <v>0.03</v>
          </cell>
          <cell r="H63">
            <v>0</v>
          </cell>
          <cell r="I63">
            <v>8815.869999999999</v>
          </cell>
          <cell r="J63">
            <v>15.52</v>
          </cell>
          <cell r="K63">
            <v>25447.67</v>
          </cell>
          <cell r="L63">
            <v>142601.74</v>
          </cell>
          <cell r="M63">
            <v>107845.62</v>
          </cell>
          <cell r="N63">
            <v>45985.69</v>
          </cell>
          <cell r="O63">
            <v>8026.1299999999992</v>
          </cell>
          <cell r="P63">
            <v>0</v>
          </cell>
          <cell r="Q63">
            <v>0</v>
          </cell>
        </row>
        <row r="64">
          <cell r="A64"/>
          <cell r="C64" t="str">
            <v>QF Wyoming</v>
          </cell>
          <cell r="F64">
            <v>2413.9400000000005</v>
          </cell>
          <cell r="G64">
            <v>2821.26</v>
          </cell>
          <cell r="H64">
            <v>2149.5800000000004</v>
          </cell>
          <cell r="I64">
            <v>2955.87</v>
          </cell>
          <cell r="J64">
            <v>3471.9300000000003</v>
          </cell>
          <cell r="K64">
            <v>670.7</v>
          </cell>
          <cell r="L64">
            <v>1712.41</v>
          </cell>
          <cell r="M64">
            <v>2272.34</v>
          </cell>
          <cell r="N64">
            <v>2271.15</v>
          </cell>
          <cell r="O64">
            <v>4778.5300000000007</v>
          </cell>
          <cell r="P64">
            <v>826.62</v>
          </cell>
          <cell r="Q64">
            <v>3539.79</v>
          </cell>
        </row>
        <row r="65">
          <cell r="A65"/>
          <cell r="C65" t="str">
            <v>Biomass One QF</v>
          </cell>
          <cell r="F65">
            <v>1734599.55</v>
          </cell>
          <cell r="G65">
            <v>1549564.22</v>
          </cell>
          <cell r="H65">
            <v>1738852.18</v>
          </cell>
          <cell r="I65">
            <v>1608606.77</v>
          </cell>
          <cell r="J65">
            <v>1095696.1600000001</v>
          </cell>
          <cell r="K65">
            <v>1078305.94</v>
          </cell>
          <cell r="L65">
            <v>1612010.48</v>
          </cell>
          <cell r="M65">
            <v>1714063.83</v>
          </cell>
          <cell r="N65">
            <v>1759797.08</v>
          </cell>
          <cell r="O65">
            <v>1870371.0899999999</v>
          </cell>
          <cell r="P65">
            <v>1863376.19</v>
          </cell>
          <cell r="Q65">
            <v>881527.92999999993</v>
          </cell>
        </row>
        <row r="66">
          <cell r="A66"/>
          <cell r="C66" t="str">
            <v>Chopin Wind QF</v>
          </cell>
          <cell r="F66">
            <v>138264.38</v>
          </cell>
          <cell r="G66">
            <v>200146.7</v>
          </cell>
          <cell r="H66">
            <v>176815.07</v>
          </cell>
          <cell r="I66">
            <v>185585.93</v>
          </cell>
          <cell r="J66">
            <v>175581.94</v>
          </cell>
          <cell r="K66">
            <v>148071.66</v>
          </cell>
          <cell r="L66">
            <v>111235.54999999999</v>
          </cell>
          <cell r="M66">
            <v>127732</v>
          </cell>
          <cell r="N66">
            <v>102507.65</v>
          </cell>
          <cell r="O66">
            <v>141242.56</v>
          </cell>
          <cell r="P66">
            <v>137135.15</v>
          </cell>
          <cell r="Q66">
            <v>129155.95999999999</v>
          </cell>
        </row>
        <row r="67">
          <cell r="A67"/>
          <cell r="C67" t="str">
            <v>Chopin Schumann Wind QF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42806.05</v>
          </cell>
          <cell r="P67">
            <v>92392.18</v>
          </cell>
          <cell r="Q67">
            <v>282485.44</v>
          </cell>
        </row>
        <row r="68">
          <cell r="A68"/>
          <cell r="C68" t="str">
            <v>DCFP QF</v>
          </cell>
          <cell r="F68">
            <v>1620.6</v>
          </cell>
          <cell r="G68">
            <v>790.46</v>
          </cell>
          <cell r="H68">
            <v>2213.2399999999998</v>
          </cell>
          <cell r="I68">
            <v>6526.2199999999993</v>
          </cell>
          <cell r="J68">
            <v>10009.459999999999</v>
          </cell>
          <cell r="K68">
            <v>8392.7899999999991</v>
          </cell>
          <cell r="L68">
            <v>33487.159999999996</v>
          </cell>
          <cell r="M68">
            <v>49782.69</v>
          </cell>
          <cell r="N68">
            <v>75959.22</v>
          </cell>
          <cell r="O68">
            <v>26539.98</v>
          </cell>
          <cell r="P68">
            <v>16388.650000000001</v>
          </cell>
          <cell r="Q68">
            <v>58524.3</v>
          </cell>
        </row>
        <row r="69">
          <cell r="A69"/>
          <cell r="C69" t="str">
            <v>Enterprise Solar I QF</v>
          </cell>
          <cell r="F69">
            <v>728686.92</v>
          </cell>
          <cell r="G69">
            <v>860913.33</v>
          </cell>
          <cell r="H69">
            <v>910624.95</v>
          </cell>
          <cell r="I69">
            <v>1140912.26</v>
          </cell>
          <cell r="J69">
            <v>1345958.09</v>
          </cell>
          <cell r="K69">
            <v>1359241.93</v>
          </cell>
          <cell r="L69">
            <v>1470837.23</v>
          </cell>
          <cell r="M69">
            <v>1245017.52</v>
          </cell>
          <cell r="N69">
            <v>1075617.1400000001</v>
          </cell>
          <cell r="O69">
            <v>977193.14</v>
          </cell>
          <cell r="P69">
            <v>726378.35</v>
          </cell>
          <cell r="Q69">
            <v>499638.19999999995</v>
          </cell>
        </row>
        <row r="70">
          <cell r="A70"/>
          <cell r="C70" t="str">
            <v>Escalante 1 Solar QF</v>
          </cell>
          <cell r="F70">
            <v>638177.89</v>
          </cell>
          <cell r="G70">
            <v>757168.94</v>
          </cell>
          <cell r="H70">
            <v>811816.29999999993</v>
          </cell>
          <cell r="I70">
            <v>1013964.88</v>
          </cell>
          <cell r="J70">
            <v>1161212.96</v>
          </cell>
          <cell r="K70">
            <v>1237326.24</v>
          </cell>
          <cell r="L70">
            <v>1360469.77</v>
          </cell>
          <cell r="M70">
            <v>1219993.53</v>
          </cell>
          <cell r="N70">
            <v>1085417.1599999999</v>
          </cell>
          <cell r="O70">
            <v>872041.67999999993</v>
          </cell>
          <cell r="P70">
            <v>618222.94000000006</v>
          </cell>
          <cell r="Q70">
            <v>382919.09</v>
          </cell>
        </row>
        <row r="71">
          <cell r="A71"/>
          <cell r="C71" t="str">
            <v>Escalante 2 Solar QF</v>
          </cell>
          <cell r="F71">
            <v>567152.30000000005</v>
          </cell>
          <cell r="G71">
            <v>697422.40999999992</v>
          </cell>
          <cell r="H71">
            <v>787836.12</v>
          </cell>
          <cell r="I71">
            <v>959769.92999999993</v>
          </cell>
          <cell r="J71">
            <v>1107801.94</v>
          </cell>
          <cell r="K71">
            <v>1172302.82</v>
          </cell>
          <cell r="L71">
            <v>1308045.24</v>
          </cell>
          <cell r="M71">
            <v>1161793.27</v>
          </cell>
          <cell r="N71">
            <v>1015475.11</v>
          </cell>
          <cell r="O71">
            <v>820073.54</v>
          </cell>
          <cell r="P71">
            <v>592553.06000000006</v>
          </cell>
          <cell r="Q71">
            <v>360725.08</v>
          </cell>
        </row>
        <row r="72">
          <cell r="A72"/>
          <cell r="C72" t="str">
            <v>Escalante 3 Solar QF</v>
          </cell>
          <cell r="F72">
            <v>579186.14</v>
          </cell>
          <cell r="G72">
            <v>695772.57000000007</v>
          </cell>
          <cell r="H72">
            <v>680294.53999999992</v>
          </cell>
          <cell r="I72">
            <v>944690.5</v>
          </cell>
          <cell r="J72">
            <v>1099846.49</v>
          </cell>
          <cell r="K72">
            <v>1165430.05</v>
          </cell>
          <cell r="L72">
            <v>1286032.5</v>
          </cell>
          <cell r="M72">
            <v>1143562.08</v>
          </cell>
          <cell r="N72">
            <v>1013341.04</v>
          </cell>
          <cell r="O72">
            <v>753127.46000000008</v>
          </cell>
          <cell r="P72">
            <v>538540.22</v>
          </cell>
          <cell r="Q72">
            <v>341891.88</v>
          </cell>
        </row>
        <row r="73">
          <cell r="A73"/>
          <cell r="C73" t="str">
            <v>ExxonMobil QF</v>
          </cell>
          <cell r="F73">
            <v>0</v>
          </cell>
          <cell r="G73">
            <v>0</v>
          </cell>
          <cell r="H73">
            <v>16954.650000000001</v>
          </cell>
          <cell r="I73">
            <v>0.36</v>
          </cell>
          <cell r="J73">
            <v>622.6</v>
          </cell>
          <cell r="K73">
            <v>0</v>
          </cell>
          <cell r="L73">
            <v>0</v>
          </cell>
          <cell r="M73">
            <v>8971.1299999999992</v>
          </cell>
          <cell r="N73">
            <v>23.55</v>
          </cell>
          <cell r="O73">
            <v>0</v>
          </cell>
          <cell r="P73">
            <v>0</v>
          </cell>
          <cell r="Q73">
            <v>1454.27</v>
          </cell>
        </row>
        <row r="74">
          <cell r="A74"/>
          <cell r="C74" t="str">
            <v>Five Pine Wind QF</v>
          </cell>
          <cell r="F74">
            <v>452646.11</v>
          </cell>
          <cell r="G74">
            <v>432170.23999999999</v>
          </cell>
          <cell r="H74">
            <v>672989.78</v>
          </cell>
          <cell r="I74">
            <v>858681.73</v>
          </cell>
          <cell r="J74">
            <v>751924.48</v>
          </cell>
          <cell r="K74">
            <v>665722.07999999996</v>
          </cell>
          <cell r="L74">
            <v>581201.29</v>
          </cell>
          <cell r="M74">
            <v>540014.41</v>
          </cell>
          <cell r="N74">
            <v>641497.8600000001</v>
          </cell>
          <cell r="O74">
            <v>559598.66</v>
          </cell>
          <cell r="P74">
            <v>773928.81</v>
          </cell>
          <cell r="Q74">
            <v>1053796.22</v>
          </cell>
        </row>
        <row r="75">
          <cell r="A75"/>
          <cell r="C75" t="str">
            <v xml:space="preserve">Granite Mountain East Solar QF </v>
          </cell>
          <cell r="F75">
            <v>658718.24</v>
          </cell>
          <cell r="G75">
            <v>757045.99</v>
          </cell>
          <cell r="H75">
            <v>838625.27</v>
          </cell>
          <cell r="I75">
            <v>1031315.53</v>
          </cell>
          <cell r="J75">
            <v>1188114.03</v>
          </cell>
          <cell r="K75">
            <v>1243889.9000000001</v>
          </cell>
          <cell r="L75">
            <v>1226541.6300000001</v>
          </cell>
          <cell r="M75">
            <v>1011000.5299999999</v>
          </cell>
          <cell r="N75">
            <v>875391.38</v>
          </cell>
          <cell r="O75">
            <v>783523.65999999992</v>
          </cell>
          <cell r="P75">
            <v>576706.84</v>
          </cell>
          <cell r="Q75">
            <v>408579.12</v>
          </cell>
        </row>
        <row r="76">
          <cell r="A76"/>
          <cell r="C76" t="str">
            <v xml:space="preserve">Granite Mountain West Solar QF </v>
          </cell>
          <cell r="F76">
            <v>422332.82999999996</v>
          </cell>
          <cell r="G76">
            <v>486806.66</v>
          </cell>
          <cell r="H76">
            <v>557154.12</v>
          </cell>
          <cell r="I76">
            <v>132605.96</v>
          </cell>
          <cell r="J76">
            <v>783478.82000000007</v>
          </cell>
          <cell r="K76">
            <v>775078.35</v>
          </cell>
          <cell r="L76">
            <v>793931.38</v>
          </cell>
          <cell r="M76">
            <v>668801.28000000003</v>
          </cell>
          <cell r="N76">
            <v>559645.88</v>
          </cell>
          <cell r="O76">
            <v>508620.23000000004</v>
          </cell>
          <cell r="P76">
            <v>381547.57</v>
          </cell>
          <cell r="Q76">
            <v>263243.68</v>
          </cell>
        </row>
        <row r="77">
          <cell r="A77"/>
          <cell r="C77" t="str">
            <v>Iron Springs QF</v>
          </cell>
          <cell r="F77">
            <v>667974.55000000005</v>
          </cell>
          <cell r="G77">
            <v>838445.37</v>
          </cell>
          <cell r="H77">
            <v>876850.22</v>
          </cell>
          <cell r="I77">
            <v>752842.16999999993</v>
          </cell>
          <cell r="J77">
            <v>1206574.25</v>
          </cell>
          <cell r="K77">
            <v>1285216.03</v>
          </cell>
          <cell r="L77">
            <v>1317146.1600000001</v>
          </cell>
          <cell r="M77">
            <v>1138794.8900000001</v>
          </cell>
          <cell r="N77">
            <v>923933.59000000008</v>
          </cell>
          <cell r="O77">
            <v>845299.27</v>
          </cell>
          <cell r="P77">
            <v>621430.68999999994</v>
          </cell>
          <cell r="Q77">
            <v>439094.44</v>
          </cell>
        </row>
        <row r="78">
          <cell r="A78"/>
          <cell r="C78" t="str">
            <v>Latigo Wind QF</v>
          </cell>
          <cell r="F78">
            <v>713583.22</v>
          </cell>
          <cell r="G78">
            <v>997450.53</v>
          </cell>
          <cell r="H78">
            <v>988577.77</v>
          </cell>
          <cell r="I78">
            <v>1068566.03</v>
          </cell>
          <cell r="J78">
            <v>905828.82000000007</v>
          </cell>
          <cell r="K78">
            <v>482646.42</v>
          </cell>
          <cell r="L78">
            <v>453601.56</v>
          </cell>
          <cell r="M78">
            <v>498493.85</v>
          </cell>
          <cell r="N78">
            <v>582689.15999999992</v>
          </cell>
          <cell r="O78">
            <v>528960.5</v>
          </cell>
          <cell r="P78">
            <v>1007769.8</v>
          </cell>
          <cell r="Q78">
            <v>1097492.73</v>
          </cell>
        </row>
        <row r="79">
          <cell r="A79"/>
          <cell r="C79" t="str">
            <v>Mountain Wind 1 QF</v>
          </cell>
          <cell r="F79">
            <v>1224558.99</v>
          </cell>
          <cell r="G79">
            <v>1125001.29</v>
          </cell>
          <cell r="H79">
            <v>772039.72</v>
          </cell>
          <cell r="I79">
            <v>813140.69</v>
          </cell>
          <cell r="J79">
            <v>663644.71</v>
          </cell>
          <cell r="K79">
            <v>236750.1</v>
          </cell>
          <cell r="L79">
            <v>483752.18999999994</v>
          </cell>
          <cell r="M79">
            <v>308365.59999999998</v>
          </cell>
          <cell r="N79">
            <v>365609.51</v>
          </cell>
          <cell r="O79">
            <v>544090.75</v>
          </cell>
          <cell r="P79">
            <v>852100.24</v>
          </cell>
          <cell r="Q79">
            <v>1027497.03</v>
          </cell>
        </row>
        <row r="80">
          <cell r="A80"/>
          <cell r="C80" t="str">
            <v>Mountain Wind 2 QF</v>
          </cell>
          <cell r="F80">
            <v>1850821.21</v>
          </cell>
          <cell r="G80">
            <v>1701372.27</v>
          </cell>
          <cell r="H80">
            <v>1124051.53</v>
          </cell>
          <cell r="I80">
            <v>1096590.3199999998</v>
          </cell>
          <cell r="J80">
            <v>942487.97</v>
          </cell>
          <cell r="K80">
            <v>774338.84000000008</v>
          </cell>
          <cell r="L80">
            <v>860538.08000000007</v>
          </cell>
          <cell r="M80">
            <v>460643.33</v>
          </cell>
          <cell r="N80">
            <v>551879.15</v>
          </cell>
          <cell r="O80">
            <v>782391.85000000009</v>
          </cell>
          <cell r="P80">
            <v>1215809.6100000001</v>
          </cell>
          <cell r="Q80">
            <v>1755820.5699999998</v>
          </cell>
        </row>
        <row r="81">
          <cell r="C81" t="str">
            <v>North Point Wind QF</v>
          </cell>
          <cell r="F81">
            <v>844026.39999999991</v>
          </cell>
          <cell r="G81">
            <v>984449.09000000008</v>
          </cell>
          <cell r="H81">
            <v>1509605.18</v>
          </cell>
          <cell r="I81">
            <v>1813768.87</v>
          </cell>
          <cell r="J81">
            <v>1444007.19</v>
          </cell>
          <cell r="K81">
            <v>1384879.49</v>
          </cell>
          <cell r="L81">
            <v>1207541.8199999998</v>
          </cell>
          <cell r="M81">
            <v>1219583.04</v>
          </cell>
          <cell r="N81">
            <v>1416972.85</v>
          </cell>
          <cell r="O81">
            <v>1306389.1099999999</v>
          </cell>
          <cell r="P81">
            <v>1510052.92</v>
          </cell>
          <cell r="Q81">
            <v>2032947.4699999997</v>
          </cell>
        </row>
        <row r="82">
          <cell r="C82" t="str">
            <v>Oregon Wind Farm QF</v>
          </cell>
          <cell r="F82">
            <v>428902.26</v>
          </cell>
          <cell r="G82">
            <v>909222.23</v>
          </cell>
          <cell r="H82">
            <v>892612.15</v>
          </cell>
          <cell r="I82">
            <v>1114082.81</v>
          </cell>
          <cell r="J82">
            <v>1090700.33</v>
          </cell>
          <cell r="K82">
            <v>986599.67999999993</v>
          </cell>
          <cell r="L82">
            <v>982184.35000000009</v>
          </cell>
          <cell r="M82">
            <v>941956.91</v>
          </cell>
          <cell r="N82">
            <v>756089.96000000008</v>
          </cell>
          <cell r="O82">
            <v>605198.75</v>
          </cell>
          <cell r="P82">
            <v>716568.92999999993</v>
          </cell>
          <cell r="Q82">
            <v>486242.59</v>
          </cell>
        </row>
        <row r="83">
          <cell r="C83" t="str">
            <v>Orchard Wind 1 QF</v>
          </cell>
          <cell r="F83">
            <v>29034.92</v>
          </cell>
          <cell r="G83">
            <v>45645.17</v>
          </cell>
          <cell r="H83">
            <v>19582.82</v>
          </cell>
          <cell r="I83">
            <v>87226.74</v>
          </cell>
          <cell r="J83">
            <v>85940.03</v>
          </cell>
          <cell r="K83">
            <v>60237.75</v>
          </cell>
          <cell r="L83">
            <v>60450.450000000004</v>
          </cell>
          <cell r="M83">
            <v>55075.81</v>
          </cell>
          <cell r="N83">
            <v>47588.619999999995</v>
          </cell>
          <cell r="O83">
            <v>30616.080000000002</v>
          </cell>
          <cell r="P83">
            <v>44007.57</v>
          </cell>
          <cell r="Q83">
            <v>21953.67</v>
          </cell>
        </row>
        <row r="84">
          <cell r="C84" t="str">
            <v>Orchard Wind 2 QF</v>
          </cell>
          <cell r="F84">
            <v>29436.7</v>
          </cell>
          <cell r="G84">
            <v>46211.8</v>
          </cell>
          <cell r="H84">
            <v>61408.639999999999</v>
          </cell>
          <cell r="I84">
            <v>87171.810000000012</v>
          </cell>
          <cell r="J84">
            <v>71882.789999999994</v>
          </cell>
          <cell r="K84">
            <v>62238.03</v>
          </cell>
          <cell r="L84">
            <v>59912.479999999996</v>
          </cell>
          <cell r="M84">
            <v>52096.36</v>
          </cell>
          <cell r="N84">
            <v>47019.46</v>
          </cell>
          <cell r="O84">
            <v>29415.11</v>
          </cell>
          <cell r="P84">
            <v>44166.41</v>
          </cell>
          <cell r="Q84">
            <v>27626.720000000001</v>
          </cell>
        </row>
        <row r="85">
          <cell r="C85" t="str">
            <v>Orchard Wind 3 QF</v>
          </cell>
          <cell r="F85">
            <v>30074.25</v>
          </cell>
          <cell r="G85">
            <v>44293.95</v>
          </cell>
          <cell r="H85">
            <v>66539.62</v>
          </cell>
          <cell r="I85">
            <v>79980.14</v>
          </cell>
          <cell r="J85">
            <v>83051.06</v>
          </cell>
          <cell r="K85">
            <v>56984.4</v>
          </cell>
          <cell r="L85">
            <v>60322.3</v>
          </cell>
          <cell r="M85">
            <v>52800.450000000004</v>
          </cell>
          <cell r="N85">
            <v>45698.93</v>
          </cell>
          <cell r="O85">
            <v>27721.280000000002</v>
          </cell>
          <cell r="P85">
            <v>36459.910000000003</v>
          </cell>
          <cell r="Q85">
            <v>44969.07</v>
          </cell>
        </row>
        <row r="86">
          <cell r="C86" t="str">
            <v>Orchard Wind 4 QF</v>
          </cell>
          <cell r="F86">
            <v>32559.19</v>
          </cell>
          <cell r="G86">
            <v>47753.05</v>
          </cell>
          <cell r="H86">
            <v>69546.7</v>
          </cell>
          <cell r="I86">
            <v>80070.16</v>
          </cell>
          <cell r="J86">
            <v>83760.98000000001</v>
          </cell>
          <cell r="K86">
            <v>62298.539999999994</v>
          </cell>
          <cell r="L86">
            <v>61534.81</v>
          </cell>
          <cell r="M86">
            <v>56614.37</v>
          </cell>
          <cell r="N86">
            <v>47414.729999999996</v>
          </cell>
          <cell r="O86">
            <v>33686.480000000003</v>
          </cell>
          <cell r="P86">
            <v>33688.089999999997</v>
          </cell>
          <cell r="Q86">
            <v>53605.049999999996</v>
          </cell>
        </row>
        <row r="87">
          <cell r="C87" t="str">
            <v>Pavant II Solar QF</v>
          </cell>
          <cell r="F87">
            <v>263712.14</v>
          </cell>
          <cell r="G87">
            <v>304015.8</v>
          </cell>
          <cell r="H87">
            <v>357527.36000000004</v>
          </cell>
          <cell r="I87">
            <v>432201.73</v>
          </cell>
          <cell r="J87">
            <v>467575.07999999996</v>
          </cell>
          <cell r="K87">
            <v>551175.01</v>
          </cell>
          <cell r="L87">
            <v>638419.73</v>
          </cell>
          <cell r="M87">
            <v>565992.93999999994</v>
          </cell>
          <cell r="N87">
            <v>387830.99</v>
          </cell>
          <cell r="O87">
            <v>305384.71999999997</v>
          </cell>
          <cell r="P87">
            <v>189716.13999999998</v>
          </cell>
          <cell r="Q87">
            <v>119934.32</v>
          </cell>
        </row>
        <row r="88">
          <cell r="C88" t="str">
            <v>Pioneer Wind 1 QF</v>
          </cell>
          <cell r="F88">
            <v>1357200.67</v>
          </cell>
          <cell r="G88">
            <v>1009742.49</v>
          </cell>
          <cell r="H88">
            <v>802210.6</v>
          </cell>
          <cell r="I88">
            <v>678140.63</v>
          </cell>
          <cell r="J88">
            <v>587703.82000000007</v>
          </cell>
          <cell r="K88">
            <v>561939.17999999993</v>
          </cell>
          <cell r="L88">
            <v>394087.14</v>
          </cell>
          <cell r="M88">
            <v>383015.89</v>
          </cell>
          <cell r="N88">
            <v>355168.37</v>
          </cell>
          <cell r="O88">
            <v>756289.08000000007</v>
          </cell>
          <cell r="P88">
            <v>982392.17</v>
          </cell>
          <cell r="Q88">
            <v>1302679.83</v>
          </cell>
        </row>
        <row r="89">
          <cell r="C89" t="str">
            <v>Power County North Wind QF</v>
          </cell>
          <cell r="F89">
            <v>274920.01</v>
          </cell>
          <cell r="G89">
            <v>501177.13</v>
          </cell>
          <cell r="H89">
            <v>532502.99</v>
          </cell>
          <cell r="I89">
            <v>511109.23</v>
          </cell>
          <cell r="J89">
            <v>467788.78</v>
          </cell>
          <cell r="K89">
            <v>368759.93</v>
          </cell>
          <cell r="L89">
            <v>329020.68</v>
          </cell>
          <cell r="M89">
            <v>307089.45</v>
          </cell>
          <cell r="N89">
            <v>394426.41000000003</v>
          </cell>
          <cell r="O89">
            <v>429461.04000000004</v>
          </cell>
          <cell r="P89">
            <v>455451.07999999996</v>
          </cell>
          <cell r="Q89">
            <v>610701.68000000005</v>
          </cell>
        </row>
        <row r="90">
          <cell r="C90" t="str">
            <v>Power County South Wind QF</v>
          </cell>
          <cell r="F90">
            <v>295473.07999999996</v>
          </cell>
          <cell r="G90">
            <v>399056.36</v>
          </cell>
          <cell r="H90">
            <v>463387.89</v>
          </cell>
          <cell r="I90">
            <v>478275.02</v>
          </cell>
          <cell r="J90">
            <v>385189.1</v>
          </cell>
          <cell r="K90">
            <v>311050.06</v>
          </cell>
          <cell r="L90">
            <v>304258.26</v>
          </cell>
          <cell r="M90">
            <v>247975.56</v>
          </cell>
          <cell r="N90">
            <v>348796.87</v>
          </cell>
          <cell r="O90">
            <v>368136.47</v>
          </cell>
          <cell r="P90">
            <v>508648.5</v>
          </cell>
          <cell r="Q90">
            <v>596418.65999999992</v>
          </cell>
        </row>
        <row r="91">
          <cell r="C91" t="str">
            <v>Roseburg Dillard QF</v>
          </cell>
          <cell r="F91">
            <v>213809.24</v>
          </cell>
          <cell r="G91">
            <v>222699.56</v>
          </cell>
          <cell r="H91">
            <v>230542.33000000002</v>
          </cell>
          <cell r="I91">
            <v>195753.56999999998</v>
          </cell>
          <cell r="J91">
            <v>243503.37</v>
          </cell>
          <cell r="K91">
            <v>162006.48000000001</v>
          </cell>
          <cell r="L91">
            <v>224780.26</v>
          </cell>
          <cell r="M91">
            <v>95306.049999999988</v>
          </cell>
          <cell r="N91">
            <v>153773.93</v>
          </cell>
          <cell r="O91">
            <v>52340.78</v>
          </cell>
          <cell r="P91">
            <v>154958.54999999999</v>
          </cell>
          <cell r="Q91">
            <v>1308021.92</v>
          </cell>
        </row>
        <row r="92">
          <cell r="C92" t="str">
            <v>Sage I Solar QF</v>
          </cell>
          <cell r="F92">
            <v>82940.98</v>
          </cell>
          <cell r="G92">
            <v>126569.73000000001</v>
          </cell>
          <cell r="H92">
            <v>173564.21</v>
          </cell>
          <cell r="I92">
            <v>164487.23000000001</v>
          </cell>
          <cell r="J92">
            <v>164265.07</v>
          </cell>
          <cell r="K92">
            <v>195032.53</v>
          </cell>
          <cell r="L92">
            <v>304056.96999999997</v>
          </cell>
          <cell r="M92">
            <v>281672.13</v>
          </cell>
          <cell r="N92">
            <v>226699.44</v>
          </cell>
          <cell r="O92">
            <v>162282.78</v>
          </cell>
          <cell r="P92">
            <v>99712.4</v>
          </cell>
          <cell r="Q92">
            <v>47103.76</v>
          </cell>
        </row>
        <row r="93">
          <cell r="C93" t="str">
            <v>Sage II Solar QF</v>
          </cell>
          <cell r="F93">
            <v>72535.710000000006</v>
          </cell>
          <cell r="G93">
            <v>147134.10999999999</v>
          </cell>
          <cell r="H93">
            <v>164522.86000000002</v>
          </cell>
          <cell r="I93">
            <v>141189.97999999998</v>
          </cell>
          <cell r="J93">
            <v>160081.40000000002</v>
          </cell>
          <cell r="K93">
            <v>220392.4</v>
          </cell>
          <cell r="L93">
            <v>295073.42000000004</v>
          </cell>
          <cell r="M93">
            <v>259527.19</v>
          </cell>
          <cell r="N93">
            <v>208827.52999999997</v>
          </cell>
          <cell r="O93">
            <v>181491.75</v>
          </cell>
          <cell r="P93">
            <v>99796.800000000003</v>
          </cell>
          <cell r="Q93">
            <v>58121.79</v>
          </cell>
        </row>
        <row r="94">
          <cell r="C94" t="str">
            <v>Sage III Solar QF</v>
          </cell>
          <cell r="F94">
            <v>78986.11</v>
          </cell>
          <cell r="G94">
            <v>108776.42000000001</v>
          </cell>
          <cell r="H94">
            <v>134148.9</v>
          </cell>
          <cell r="I94">
            <v>119486.01000000001</v>
          </cell>
          <cell r="J94">
            <v>130263.66</v>
          </cell>
          <cell r="K94">
            <v>185632.79</v>
          </cell>
          <cell r="L94">
            <v>284359.18</v>
          </cell>
          <cell r="M94">
            <v>260762.52</v>
          </cell>
          <cell r="N94">
            <v>209268.63999999998</v>
          </cell>
          <cell r="O94">
            <v>162291.14000000001</v>
          </cell>
          <cell r="P94">
            <v>88664.76999999999</v>
          </cell>
          <cell r="Q94">
            <v>54484.31</v>
          </cell>
        </row>
        <row r="95">
          <cell r="C95" t="str">
            <v>Spanish Fork Wind 2 QF</v>
          </cell>
          <cell r="F95">
            <v>256389.94</v>
          </cell>
          <cell r="G95">
            <v>203654.13</v>
          </cell>
          <cell r="H95">
            <v>208151.56</v>
          </cell>
          <cell r="I95">
            <v>150609.1</v>
          </cell>
          <cell r="J95">
            <v>111799.64</v>
          </cell>
          <cell r="K95">
            <v>176524.03</v>
          </cell>
          <cell r="L95">
            <v>313658.75</v>
          </cell>
          <cell r="M95">
            <v>287621.25</v>
          </cell>
          <cell r="N95">
            <v>263122.52</v>
          </cell>
          <cell r="O95">
            <v>250091.14</v>
          </cell>
          <cell r="P95">
            <v>180043.2</v>
          </cell>
          <cell r="Q95">
            <v>216703.66</v>
          </cell>
        </row>
        <row r="96">
          <cell r="C96" t="str">
            <v>Sunnyside QF</v>
          </cell>
          <cell r="F96">
            <v>2844870.39</v>
          </cell>
          <cell r="G96">
            <v>2485434.3200000003</v>
          </cell>
          <cell r="H96">
            <v>2841909.98</v>
          </cell>
          <cell r="I96">
            <v>1734429.23</v>
          </cell>
          <cell r="J96">
            <v>3012900.04</v>
          </cell>
          <cell r="K96">
            <v>3072409.48</v>
          </cell>
          <cell r="L96">
            <v>3140147.2000000002</v>
          </cell>
          <cell r="M96">
            <v>3143076.66</v>
          </cell>
          <cell r="N96">
            <v>3064917.9799999995</v>
          </cell>
          <cell r="O96">
            <v>1994596.6500000001</v>
          </cell>
          <cell r="P96">
            <v>3060280.95</v>
          </cell>
          <cell r="Q96">
            <v>2650370.25</v>
          </cell>
        </row>
        <row r="97">
          <cell r="C97" t="str">
            <v>Sweetwater Solar QF</v>
          </cell>
          <cell r="F97">
            <v>426210.89</v>
          </cell>
          <cell r="G97">
            <v>488190.32</v>
          </cell>
          <cell r="H97">
            <v>692748.08</v>
          </cell>
          <cell r="I97">
            <v>718461.34</v>
          </cell>
          <cell r="J97">
            <v>783421.87</v>
          </cell>
          <cell r="K97">
            <v>936405.72</v>
          </cell>
          <cell r="L97">
            <v>1027937.37</v>
          </cell>
          <cell r="M97">
            <v>941169.26</v>
          </cell>
          <cell r="N97">
            <v>794460.54</v>
          </cell>
          <cell r="O97">
            <v>635477.9</v>
          </cell>
          <cell r="P97">
            <v>328030.50999999995</v>
          </cell>
          <cell r="Q97">
            <v>236080.72999999998</v>
          </cell>
        </row>
        <row r="98">
          <cell r="C98" t="str">
            <v>Tesoro QF</v>
          </cell>
          <cell r="F98">
            <v>16444.47</v>
          </cell>
          <cell r="G98">
            <v>10110.4</v>
          </cell>
          <cell r="H98">
            <v>4055.74</v>
          </cell>
          <cell r="I98">
            <v>553.27</v>
          </cell>
          <cell r="J98">
            <v>181.27</v>
          </cell>
          <cell r="K98">
            <v>54.300000000000004</v>
          </cell>
          <cell r="L98">
            <v>0</v>
          </cell>
          <cell r="M98">
            <v>1040.82</v>
          </cell>
          <cell r="N98">
            <v>7.7</v>
          </cell>
          <cell r="O98">
            <v>256.95999999999998</v>
          </cell>
          <cell r="P98">
            <v>329.92</v>
          </cell>
          <cell r="Q98">
            <v>6727.73</v>
          </cell>
        </row>
        <row r="99">
          <cell r="C99" t="str">
            <v>Three Peaks Solar QF</v>
          </cell>
          <cell r="F99">
            <v>550263.23</v>
          </cell>
          <cell r="G99">
            <v>671792.67999999993</v>
          </cell>
          <cell r="H99">
            <v>771916.19000000006</v>
          </cell>
          <cell r="I99">
            <v>907014.71</v>
          </cell>
          <cell r="J99">
            <v>1042874.73</v>
          </cell>
          <cell r="K99">
            <v>939466</v>
          </cell>
          <cell r="L99">
            <v>1021026.69</v>
          </cell>
          <cell r="M99">
            <v>877751.78</v>
          </cell>
          <cell r="N99">
            <v>753263.64</v>
          </cell>
          <cell r="O99">
            <v>721718.62</v>
          </cell>
          <cell r="P99">
            <v>528390.57000000007</v>
          </cell>
          <cell r="Q99">
            <v>355811.39</v>
          </cell>
        </row>
        <row r="100">
          <cell r="C100" t="str">
            <v>Threemile Canyon Wind QF</v>
          </cell>
          <cell r="F100">
            <v>54343.380000000005</v>
          </cell>
          <cell r="G100">
            <v>160564.06</v>
          </cell>
          <cell r="H100">
            <v>144376.59</v>
          </cell>
          <cell r="I100">
            <v>187246.89</v>
          </cell>
          <cell r="J100">
            <v>205830.81</v>
          </cell>
          <cell r="K100">
            <v>178139.22</v>
          </cell>
          <cell r="L100">
            <v>160104.08000000002</v>
          </cell>
          <cell r="M100">
            <v>148530.25</v>
          </cell>
          <cell r="N100">
            <v>127815.45</v>
          </cell>
          <cell r="O100">
            <v>94268.93</v>
          </cell>
          <cell r="P100">
            <v>86138.25</v>
          </cell>
          <cell r="Q100">
            <v>63501.2</v>
          </cell>
        </row>
        <row r="101">
          <cell r="C101" t="str">
            <v>Utah Pavant Solar QF</v>
          </cell>
          <cell r="F101">
            <v>289434.87</v>
          </cell>
          <cell r="G101">
            <v>303645.22000000003</v>
          </cell>
          <cell r="H101">
            <v>384452.08999999997</v>
          </cell>
          <cell r="I101">
            <v>468470.75</v>
          </cell>
          <cell r="J101">
            <v>542811.69999999995</v>
          </cell>
          <cell r="K101">
            <v>636601.54</v>
          </cell>
          <cell r="L101">
            <v>748727.53</v>
          </cell>
          <cell r="M101">
            <v>628787.23</v>
          </cell>
          <cell r="N101">
            <v>537461.56000000006</v>
          </cell>
          <cell r="O101">
            <v>455604.24</v>
          </cell>
          <cell r="P101">
            <v>277460.58</v>
          </cell>
          <cell r="Q101">
            <v>196507.8</v>
          </cell>
        </row>
        <row r="102">
          <cell r="C102" t="str">
            <v>Utah Red Hills Solar QF</v>
          </cell>
          <cell r="F102">
            <v>575104.04</v>
          </cell>
          <cell r="G102">
            <v>799801.05</v>
          </cell>
          <cell r="H102">
            <v>888539.04</v>
          </cell>
          <cell r="I102">
            <v>705358.95000000007</v>
          </cell>
          <cell r="J102">
            <v>1636113.02</v>
          </cell>
          <cell r="K102">
            <v>1290280.05</v>
          </cell>
          <cell r="L102">
            <v>1432186.78</v>
          </cell>
          <cell r="M102">
            <v>1252615.3699999999</v>
          </cell>
          <cell r="N102">
            <v>1344542.08</v>
          </cell>
          <cell r="O102">
            <v>875780.46</v>
          </cell>
          <cell r="P102">
            <v>683218.7</v>
          </cell>
          <cell r="Q102">
            <v>404699</v>
          </cell>
        </row>
        <row r="103">
          <cell r="C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C104"/>
          <cell r="F104">
            <v>23643185.157787602</v>
          </cell>
          <cell r="G104">
            <v>25837756.782045078</v>
          </cell>
          <cell r="H104">
            <v>27884418.891427651</v>
          </cell>
          <cell r="I104">
            <v>28732549.473033909</v>
          </cell>
          <cell r="J104">
            <v>32533751.134756193</v>
          </cell>
          <cell r="K104">
            <v>31357782.216976386</v>
          </cell>
          <cell r="L104">
            <v>33202518.670214012</v>
          </cell>
          <cell r="M104">
            <v>29955493.984785054</v>
          </cell>
          <cell r="N104">
            <v>28264669.474944606</v>
          </cell>
          <cell r="O104">
            <v>24976407.053285398</v>
          </cell>
          <cell r="P104">
            <v>23799010.356843799</v>
          </cell>
          <cell r="Q104">
            <v>22952871.551796</v>
          </cell>
        </row>
        <row r="105">
          <cell r="C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/>
          <cell r="C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</row>
        <row r="107">
          <cell r="A107"/>
          <cell r="C107" t="str">
            <v>Grant Surplus</v>
          </cell>
          <cell r="F107">
            <v>182486.63</v>
          </cell>
          <cell r="G107">
            <v>182486.63</v>
          </cell>
          <cell r="H107">
            <v>182486.63</v>
          </cell>
          <cell r="I107">
            <v>182486.63</v>
          </cell>
          <cell r="J107">
            <v>182486.63</v>
          </cell>
          <cell r="K107">
            <v>182486.63</v>
          </cell>
          <cell r="L107">
            <v>182486.63</v>
          </cell>
          <cell r="M107">
            <v>182486.63</v>
          </cell>
          <cell r="N107">
            <v>182486.63</v>
          </cell>
          <cell r="O107">
            <v>182486.63</v>
          </cell>
          <cell r="P107">
            <v>182486.63</v>
          </cell>
          <cell r="Q107">
            <v>182486.63</v>
          </cell>
        </row>
        <row r="108">
          <cell r="A108"/>
          <cell r="C108" t="str">
            <v>Grant Reasonable</v>
          </cell>
          <cell r="F108">
            <v>-662615.92000000004</v>
          </cell>
          <cell r="G108">
            <v>-662615.92000000004</v>
          </cell>
          <cell r="H108">
            <v>-662615.92000000004</v>
          </cell>
          <cell r="I108">
            <v>-662615.92000000004</v>
          </cell>
          <cell r="J108">
            <v>-662615.92000000004</v>
          </cell>
          <cell r="K108">
            <v>-662615.92000000004</v>
          </cell>
          <cell r="L108">
            <v>-662615.92000000004</v>
          </cell>
          <cell r="M108">
            <v>-662615.92000000004</v>
          </cell>
          <cell r="N108">
            <v>-662615.92000000004</v>
          </cell>
          <cell r="O108">
            <v>-662615.92000000004</v>
          </cell>
          <cell r="P108">
            <v>-662615.92000000004</v>
          </cell>
          <cell r="Q108">
            <v>-662615.92000000004</v>
          </cell>
        </row>
        <row r="109">
          <cell r="A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</row>
        <row r="110">
          <cell r="A110"/>
          <cell r="C110"/>
          <cell r="F110">
            <v>-480129.29000000004</v>
          </cell>
          <cell r="G110">
            <v>-480129.29000000004</v>
          </cell>
          <cell r="H110">
            <v>-480129.29000000004</v>
          </cell>
          <cell r="I110">
            <v>-480129.29000000004</v>
          </cell>
          <cell r="J110">
            <v>-480129.29000000004</v>
          </cell>
          <cell r="K110">
            <v>-480129.29000000004</v>
          </cell>
          <cell r="L110">
            <v>-480129.29000000004</v>
          </cell>
          <cell r="M110">
            <v>-480129.29000000004</v>
          </cell>
          <cell r="N110">
            <v>-480129.29000000004</v>
          </cell>
          <cell r="O110">
            <v>-480129.29000000004</v>
          </cell>
          <cell r="P110">
            <v>-480129.29000000004</v>
          </cell>
          <cell r="Q110">
            <v>-480129.29000000004</v>
          </cell>
        </row>
        <row r="111">
          <cell r="A111"/>
          <cell r="C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</row>
        <row r="112">
          <cell r="A112"/>
          <cell r="C112"/>
          <cell r="F112">
            <v>45045020.207787603</v>
          </cell>
          <cell r="G112">
            <v>44868995.662045076</v>
          </cell>
          <cell r="H112">
            <v>46957645.461427651</v>
          </cell>
          <cell r="I112">
            <v>48049672.673033908</v>
          </cell>
          <cell r="J112">
            <v>52027326.664756194</v>
          </cell>
          <cell r="K112">
            <v>48635200.21671398</v>
          </cell>
          <cell r="L112">
            <v>49496260.820214011</v>
          </cell>
          <cell r="M112">
            <v>45204618.364785053</v>
          </cell>
          <cell r="N112">
            <v>44038830.164944604</v>
          </cell>
          <cell r="O112">
            <v>41956818.623285398</v>
          </cell>
          <cell r="P112">
            <v>41766838.376843795</v>
          </cell>
          <cell r="Q112">
            <v>41922890.541796006</v>
          </cell>
        </row>
        <row r="113">
          <cell r="A113"/>
          <cell r="C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/>
          <cell r="C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</row>
        <row r="115">
          <cell r="A115"/>
          <cell r="C115" t="str">
            <v>Cowlitz Swift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/>
          <cell r="C116" t="str">
            <v>PSCo Exchange</v>
          </cell>
          <cell r="F116">
            <v>450000</v>
          </cell>
          <cell r="G116">
            <v>450000</v>
          </cell>
          <cell r="H116">
            <v>450000</v>
          </cell>
          <cell r="I116">
            <v>450000</v>
          </cell>
          <cell r="J116">
            <v>450000</v>
          </cell>
          <cell r="K116">
            <v>450000</v>
          </cell>
          <cell r="L116">
            <v>450000</v>
          </cell>
          <cell r="M116">
            <v>450000</v>
          </cell>
          <cell r="N116">
            <v>450000</v>
          </cell>
          <cell r="O116">
            <v>450000</v>
          </cell>
          <cell r="P116">
            <v>0</v>
          </cell>
          <cell r="Q116">
            <v>0</v>
          </cell>
        </row>
        <row r="117">
          <cell r="A117"/>
          <cell r="C117" t="str">
            <v>SCL State Line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/>
          <cell r="C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</row>
        <row r="119">
          <cell r="A119"/>
          <cell r="C119"/>
          <cell r="F119">
            <v>450000</v>
          </cell>
          <cell r="G119">
            <v>450000</v>
          </cell>
          <cell r="H119">
            <v>450000</v>
          </cell>
          <cell r="I119">
            <v>450000</v>
          </cell>
          <cell r="J119">
            <v>450000</v>
          </cell>
          <cell r="K119">
            <v>450000</v>
          </cell>
          <cell r="L119">
            <v>450000</v>
          </cell>
          <cell r="M119">
            <v>450000</v>
          </cell>
          <cell r="N119">
            <v>450000</v>
          </cell>
          <cell r="O119">
            <v>450000</v>
          </cell>
          <cell r="P119">
            <v>0</v>
          </cell>
          <cell r="Q119">
            <v>0</v>
          </cell>
        </row>
        <row r="120">
          <cell r="A120"/>
          <cell r="C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</row>
        <row r="121">
          <cell r="A121"/>
          <cell r="C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</row>
        <row r="122">
          <cell r="A122"/>
          <cell r="C122" t="str">
            <v>Short Term Firm Purchases</v>
          </cell>
          <cell r="F122">
            <v>23270055.5</v>
          </cell>
          <cell r="G122">
            <v>21960308.350000009</v>
          </cell>
          <cell r="H122">
            <v>21445028.259999994</v>
          </cell>
          <cell r="I122">
            <v>28381333.910000004</v>
          </cell>
          <cell r="J122">
            <v>25816927.489999998</v>
          </cell>
          <cell r="K122">
            <v>29481186.340000004</v>
          </cell>
          <cell r="L122">
            <v>110227478.92999999</v>
          </cell>
          <cell r="M122">
            <v>113677202.72999999</v>
          </cell>
          <cell r="N122">
            <v>133192256.03000003</v>
          </cell>
          <cell r="O122">
            <v>31951740.31000001</v>
          </cell>
          <cell r="P122">
            <v>43920498.730000012</v>
          </cell>
          <cell r="Q122">
            <v>113997932.31</v>
          </cell>
        </row>
        <row r="123">
          <cell r="A123"/>
          <cell r="C123" t="str">
            <v>EIM Settlements</v>
          </cell>
          <cell r="F123">
            <v>-14209525.760000011</v>
          </cell>
          <cell r="G123">
            <v>-11526126.800000018</v>
          </cell>
          <cell r="H123">
            <v>-11304955.840000011</v>
          </cell>
          <cell r="I123">
            <v>-18147070.999999993</v>
          </cell>
          <cell r="J123">
            <v>-24063194.889999993</v>
          </cell>
          <cell r="K123">
            <v>-15739318.060000012</v>
          </cell>
          <cell r="L123">
            <v>-27334778.650000006</v>
          </cell>
          <cell r="M123">
            <v>-40144890.670000039</v>
          </cell>
          <cell r="N123">
            <v>-51780067.399999991</v>
          </cell>
          <cell r="O123">
            <v>-21154374.659999978</v>
          </cell>
          <cell r="P123">
            <v>-21204273.740000036</v>
          </cell>
          <cell r="Q123">
            <v>-38094987.300000004</v>
          </cell>
        </row>
        <row r="124">
          <cell r="A124"/>
          <cell r="C124" t="str">
            <v>Other Firm Purchases</v>
          </cell>
          <cell r="F124">
            <v>108933.44999999879</v>
          </cell>
          <cell r="G124">
            <v>-49372.950000000885</v>
          </cell>
          <cell r="H124">
            <v>-212740.91000000032</v>
          </cell>
          <cell r="I124">
            <v>-156339.02000000159</v>
          </cell>
          <cell r="J124">
            <v>512222.31000000081</v>
          </cell>
          <cell r="K124">
            <v>232312.1500000002</v>
          </cell>
          <cell r="L124">
            <v>1398965.6499999997</v>
          </cell>
          <cell r="M124">
            <v>5296176.8500000024</v>
          </cell>
          <cell r="N124">
            <v>-3123638.5700000036</v>
          </cell>
          <cell r="O124">
            <v>1226739.3100000012</v>
          </cell>
          <cell r="P124">
            <v>-3712581.3200000022</v>
          </cell>
          <cell r="Q124">
            <v>3125747.12</v>
          </cell>
        </row>
        <row r="125">
          <cell r="A125"/>
          <cell r="C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</row>
        <row r="126">
          <cell r="A126"/>
          <cell r="C126"/>
          <cell r="F126">
            <v>9169463.1899999883</v>
          </cell>
          <cell r="G126">
            <v>10384808.59999999</v>
          </cell>
          <cell r="H126">
            <v>9927331.509999983</v>
          </cell>
          <cell r="I126">
            <v>10077923.89000001</v>
          </cell>
          <cell r="J126">
            <v>2265954.9100000062</v>
          </cell>
          <cell r="K126">
            <v>13974180.429999992</v>
          </cell>
          <cell r="L126">
            <v>84291665.929999992</v>
          </cell>
          <cell r="M126">
            <v>78828488.909999952</v>
          </cell>
          <cell r="N126">
            <v>78288550.060000032</v>
          </cell>
          <cell r="O126">
            <v>12024104.960000033</v>
          </cell>
          <cell r="P126">
            <v>19003643.669999972</v>
          </cell>
          <cell r="Q126">
            <v>79028692.129999995</v>
          </cell>
        </row>
        <row r="127">
          <cell r="A127"/>
          <cell r="C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</row>
        <row r="128">
          <cell r="A128"/>
          <cell r="C128"/>
          <cell r="F128">
            <v>-2.000000886619091E-2</v>
          </cell>
          <cell r="G128">
            <v>-2.6077032089233398E-8</v>
          </cell>
          <cell r="H128">
            <v>0</v>
          </cell>
          <cell r="I128">
            <v>-2.4214386940002441E-8</v>
          </cell>
          <cell r="J128">
            <v>5.1222741603851318E-9</v>
          </cell>
          <cell r="K128">
            <v>3.0000008642673492E-2</v>
          </cell>
          <cell r="L128">
            <v>0</v>
          </cell>
          <cell r="M128">
            <v>0</v>
          </cell>
          <cell r="N128">
            <v>0</v>
          </cell>
          <cell r="O128">
            <v>-3.166496753692627E-8</v>
          </cell>
          <cell r="P128">
            <v>-2303.359999999404</v>
          </cell>
          <cell r="Q128">
            <v>2303.4000000059605</v>
          </cell>
        </row>
        <row r="129">
          <cell r="A129"/>
          <cell r="C129"/>
          <cell r="F129">
            <v>-8.8693923316895962E-9</v>
          </cell>
          <cell r="G129">
            <v>-2.6077032089233398E-8</v>
          </cell>
          <cell r="H129">
            <v>1.8189894035458565E-12</v>
          </cell>
          <cell r="I129">
            <v>-2.421074896119535E-8</v>
          </cell>
          <cell r="J129">
            <v>5.120455170981586E-9</v>
          </cell>
          <cell r="K129">
            <v>8.64383764564991E-9</v>
          </cell>
          <cell r="L129">
            <v>0</v>
          </cell>
          <cell r="M129">
            <v>-3.637978807091713E-12</v>
          </cell>
          <cell r="N129">
            <v>7.2759576141834259E-12</v>
          </cell>
          <cell r="O129">
            <v>-3.1668605515733361E-8</v>
          </cell>
          <cell r="P129">
            <v>5.9480953495949507E-10</v>
          </cell>
          <cell r="Q129">
            <v>5.9662852436304092E-9</v>
          </cell>
        </row>
        <row r="130">
          <cell r="A130" t="str">
            <v>Total Purchased Power &amp; Net Interchange</v>
          </cell>
          <cell r="C130"/>
          <cell r="F130">
            <v>54664483.377787583</v>
          </cell>
          <cell r="G130">
            <v>55703804.262045041</v>
          </cell>
          <cell r="H130">
            <v>57334976.971427627</v>
          </cell>
          <cell r="I130">
            <v>58577596.563033894</v>
          </cell>
          <cell r="J130">
            <v>54743281.574756205</v>
          </cell>
          <cell r="K130">
            <v>63059380.676713981</v>
          </cell>
          <cell r="L130">
            <v>134237926.75021398</v>
          </cell>
          <cell r="M130">
            <v>124483107.27478501</v>
          </cell>
          <cell r="N130">
            <v>122777380.22494467</v>
          </cell>
          <cell r="O130">
            <v>54430923.583285399</v>
          </cell>
          <cell r="P130">
            <v>60768178.686843768</v>
          </cell>
          <cell r="Q130">
            <v>120953886.071796</v>
          </cell>
        </row>
        <row r="131">
          <cell r="A131"/>
          <cell r="C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</row>
        <row r="132">
          <cell r="A132" t="str">
            <v>Wheeling &amp; U. of F. Expense</v>
          </cell>
          <cell r="C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</row>
        <row r="133">
          <cell r="A133"/>
          <cell r="C133" t="str">
            <v>Firm Wheeling</v>
          </cell>
          <cell r="F133">
            <v>11381355.280000001</v>
          </cell>
          <cell r="G133">
            <v>11919833.090000002</v>
          </cell>
          <cell r="H133">
            <v>12607933.300000006</v>
          </cell>
          <cell r="I133">
            <v>12582278.340000002</v>
          </cell>
          <cell r="J133">
            <v>12211732.890000004</v>
          </cell>
          <cell r="K133">
            <v>12266590.470000003</v>
          </cell>
          <cell r="L133">
            <v>12739449.730000002</v>
          </cell>
          <cell r="M133">
            <v>13002118.499999998</v>
          </cell>
          <cell r="N133">
            <v>13008690.77</v>
          </cell>
          <cell r="O133">
            <v>12469102.559999999</v>
          </cell>
          <cell r="P133">
            <v>12640521.260000004</v>
          </cell>
          <cell r="Q133">
            <v>13619192.82</v>
          </cell>
        </row>
        <row r="134">
          <cell r="A134"/>
          <cell r="C134" t="str">
            <v>Non-Firm Wheeling</v>
          </cell>
          <cell r="F134">
            <v>569005.23000000021</v>
          </cell>
          <cell r="G134">
            <v>411166.74999999994</v>
          </cell>
          <cell r="H134">
            <v>449040.15000000008</v>
          </cell>
          <cell r="I134">
            <v>803825.90999999945</v>
          </cell>
          <cell r="J134">
            <v>479883.26</v>
          </cell>
          <cell r="K134">
            <v>1287012.5000000009</v>
          </cell>
          <cell r="L134">
            <v>2770591.3399999966</v>
          </cell>
          <cell r="M134">
            <v>1932529.6400000027</v>
          </cell>
          <cell r="N134">
            <v>1144302.9800000007</v>
          </cell>
          <cell r="O134">
            <v>675465.12999999966</v>
          </cell>
          <cell r="P134">
            <v>1623634.0399999996</v>
          </cell>
          <cell r="Q134">
            <v>1493471.0399999998</v>
          </cell>
        </row>
        <row r="135">
          <cell r="A135"/>
          <cell r="C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</row>
        <row r="136">
          <cell r="A136" t="str">
            <v>Total Wheeling &amp; U. of F. Expense</v>
          </cell>
          <cell r="C136"/>
          <cell r="F136">
            <v>11950360.510000002</v>
          </cell>
          <cell r="G136">
            <v>12330999.840000002</v>
          </cell>
          <cell r="H136">
            <v>13056973.450000007</v>
          </cell>
          <cell r="I136">
            <v>13386104.250000002</v>
          </cell>
          <cell r="J136">
            <v>12691616.150000004</v>
          </cell>
          <cell r="K136">
            <v>13553602.970000003</v>
          </cell>
          <cell r="L136">
            <v>15510041.069999998</v>
          </cell>
          <cell r="M136">
            <v>14934648.140000001</v>
          </cell>
          <cell r="N136">
            <v>14152993.75</v>
          </cell>
          <cell r="O136">
            <v>13144567.689999998</v>
          </cell>
          <cell r="P136">
            <v>14264155.300000003</v>
          </cell>
          <cell r="Q136">
            <v>15112663.859999999</v>
          </cell>
        </row>
        <row r="137">
          <cell r="A137"/>
          <cell r="C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</row>
        <row r="138">
          <cell r="A138" t="str">
            <v>Coal Fuel Burn Expense</v>
          </cell>
          <cell r="C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</row>
        <row r="139">
          <cell r="A139"/>
          <cell r="C139" t="str">
            <v>Colstrip</v>
          </cell>
          <cell r="F139">
            <v>1834185.83</v>
          </cell>
          <cell r="G139">
            <v>1783708.67</v>
          </cell>
          <cell r="H139">
            <v>1901841.2</v>
          </cell>
          <cell r="I139">
            <v>1029683.3800000001</v>
          </cell>
          <cell r="J139">
            <v>1195513.6099999999</v>
          </cell>
          <cell r="K139">
            <v>1530688.65</v>
          </cell>
          <cell r="L139">
            <v>2028319.5699999998</v>
          </cell>
          <cell r="M139">
            <v>2214605.69</v>
          </cell>
          <cell r="N139">
            <v>1882630.8900000001</v>
          </cell>
          <cell r="O139">
            <v>2240892.2899999996</v>
          </cell>
          <cell r="P139">
            <v>1458558.31</v>
          </cell>
          <cell r="Q139">
            <v>1748399.3599999999</v>
          </cell>
        </row>
        <row r="140">
          <cell r="A140"/>
          <cell r="C140" t="str">
            <v>Craig</v>
          </cell>
          <cell r="F140">
            <v>2683121.4</v>
          </cell>
          <cell r="G140">
            <v>785612.07</v>
          </cell>
          <cell r="H140">
            <v>1772123.9900000002</v>
          </cell>
          <cell r="I140">
            <v>2674310.7000000002</v>
          </cell>
          <cell r="J140">
            <v>1565299.8599999999</v>
          </cell>
          <cell r="K140">
            <v>2408819.39</v>
          </cell>
          <cell r="L140">
            <v>2118380.8099999996</v>
          </cell>
          <cell r="M140">
            <v>1801947.5100000002</v>
          </cell>
          <cell r="N140">
            <v>2856401.81</v>
          </cell>
          <cell r="O140">
            <v>1489150.6599999997</v>
          </cell>
          <cell r="P140">
            <v>2363791.5</v>
          </cell>
          <cell r="Q140">
            <v>1602473.09</v>
          </cell>
        </row>
        <row r="141">
          <cell r="A141"/>
          <cell r="C141" t="str">
            <v>Dave Johnston</v>
          </cell>
          <cell r="F141">
            <v>3473429.13</v>
          </cell>
          <cell r="G141">
            <v>3525792.4499999997</v>
          </cell>
          <cell r="H141">
            <v>4301619.1900000004</v>
          </cell>
          <cell r="I141">
            <v>2094151.4300000004</v>
          </cell>
          <cell r="J141">
            <v>2841581.59</v>
          </cell>
          <cell r="K141">
            <v>2431505.96</v>
          </cell>
          <cell r="L141">
            <v>5608308.8799999999</v>
          </cell>
          <cell r="M141">
            <v>4217068.49</v>
          </cell>
          <cell r="N141">
            <v>4770507.43</v>
          </cell>
          <cell r="O141">
            <v>4211403.63</v>
          </cell>
          <cell r="P141">
            <v>4369551.46</v>
          </cell>
          <cell r="Q141">
            <v>3534086.7299999995</v>
          </cell>
        </row>
        <row r="142">
          <cell r="A142"/>
          <cell r="C142" t="str">
            <v>Hayden</v>
          </cell>
          <cell r="F142">
            <v>1715645.4</v>
          </cell>
          <cell r="G142">
            <v>902598.96</v>
          </cell>
          <cell r="H142">
            <v>987760.12999999989</v>
          </cell>
          <cell r="I142">
            <v>953295.27</v>
          </cell>
          <cell r="J142">
            <v>778700.53</v>
          </cell>
          <cell r="K142">
            <v>822065.94</v>
          </cell>
          <cell r="L142">
            <v>1159083.26</v>
          </cell>
          <cell r="M142">
            <v>1269789.71</v>
          </cell>
          <cell r="N142">
            <v>1093946.67</v>
          </cell>
          <cell r="O142">
            <v>1054077.9100000001</v>
          </cell>
          <cell r="P142">
            <v>1136178.74</v>
          </cell>
          <cell r="Q142">
            <v>1054509.3499999999</v>
          </cell>
        </row>
        <row r="143">
          <cell r="A143"/>
          <cell r="C143" t="str">
            <v>Hunter</v>
          </cell>
          <cell r="F143">
            <v>11311713.250000002</v>
          </cell>
          <cell r="G143">
            <v>8818872.0100000016</v>
          </cell>
          <cell r="H143">
            <v>5979201.4100000011</v>
          </cell>
          <cell r="I143">
            <v>7305808.5000000019</v>
          </cell>
          <cell r="J143">
            <v>10224004.110000001</v>
          </cell>
          <cell r="K143">
            <v>11070651.99</v>
          </cell>
          <cell r="L143">
            <v>12240375.770000001</v>
          </cell>
          <cell r="M143">
            <v>12588783.050000001</v>
          </cell>
          <cell r="N143">
            <v>9136442.8000000007</v>
          </cell>
          <cell r="O143">
            <v>4020528.6600000006</v>
          </cell>
          <cell r="P143">
            <v>5841915.7199999997</v>
          </cell>
          <cell r="Q143">
            <v>8004775.0199999977</v>
          </cell>
        </row>
        <row r="144">
          <cell r="A144"/>
          <cell r="C144" t="str">
            <v>Huntington</v>
          </cell>
          <cell r="F144">
            <v>10622079.520000001</v>
          </cell>
          <cell r="G144">
            <v>9128732.040000001</v>
          </cell>
          <cell r="H144">
            <v>10064686.65</v>
          </cell>
          <cell r="I144">
            <v>10198628.510000002</v>
          </cell>
          <cell r="J144">
            <v>10296416.08</v>
          </cell>
          <cell r="K144">
            <v>10615744.810000002</v>
          </cell>
          <cell r="L144">
            <v>11829854.030000001</v>
          </cell>
          <cell r="M144">
            <v>12472141.560000002</v>
          </cell>
          <cell r="N144">
            <v>10894417.010000002</v>
          </cell>
          <cell r="O144">
            <v>6363370.75</v>
          </cell>
          <cell r="P144">
            <v>9593055.120000001</v>
          </cell>
          <cell r="Q144">
            <v>9268392.8699999992</v>
          </cell>
        </row>
        <row r="145">
          <cell r="A145"/>
          <cell r="C145" t="str">
            <v>Jim Bridger</v>
          </cell>
          <cell r="F145">
            <v>14694656.66</v>
          </cell>
          <cell r="G145">
            <v>12570371.65</v>
          </cell>
          <cell r="H145">
            <v>14969029.780000001</v>
          </cell>
          <cell r="I145">
            <v>13332394.049999999</v>
          </cell>
          <cell r="J145">
            <v>12637556.74</v>
          </cell>
          <cell r="K145">
            <v>8704634.9600000009</v>
          </cell>
          <cell r="L145">
            <v>17652349.699999999</v>
          </cell>
          <cell r="M145">
            <v>16386426.219999999</v>
          </cell>
          <cell r="N145">
            <v>16250867.270000001</v>
          </cell>
          <cell r="O145">
            <v>19547220.729999997</v>
          </cell>
          <cell r="P145">
            <v>15361926.119999999</v>
          </cell>
          <cell r="Q145">
            <v>14946394.77</v>
          </cell>
        </row>
        <row r="146">
          <cell r="A146"/>
          <cell r="C146" t="str">
            <v>Naughton 1 &amp; 2</v>
          </cell>
          <cell r="F146">
            <v>6240360.3799999999</v>
          </cell>
          <cell r="G146">
            <v>2465250.0300000003</v>
          </cell>
          <cell r="H146">
            <v>2654515.66</v>
          </cell>
          <cell r="I146">
            <v>2501244.14</v>
          </cell>
          <cell r="J146">
            <v>3623146.8100000005</v>
          </cell>
          <cell r="K146">
            <v>2901419.6300000004</v>
          </cell>
          <cell r="L146">
            <v>5964483.9000000004</v>
          </cell>
          <cell r="M146">
            <v>4677937.6399999997</v>
          </cell>
          <cell r="N146">
            <v>5005396.8800000008</v>
          </cell>
          <cell r="O146">
            <v>5091728.419999999</v>
          </cell>
          <cell r="P146">
            <v>4150202.8400000003</v>
          </cell>
          <cell r="Q146">
            <v>5600701.4699999997</v>
          </cell>
        </row>
        <row r="147">
          <cell r="A147"/>
          <cell r="C147" t="str">
            <v>Wyodak</v>
          </cell>
          <cell r="F147">
            <v>1410907</v>
          </cell>
          <cell r="G147">
            <v>1865007.43</v>
          </cell>
          <cell r="H147">
            <v>2047426.1800000002</v>
          </cell>
          <cell r="I147">
            <v>1123441.3600000001</v>
          </cell>
          <cell r="J147">
            <v>40278.879999999925</v>
          </cell>
          <cell r="K147">
            <v>2325065.0499999998</v>
          </cell>
          <cell r="L147">
            <v>1668404.5800000003</v>
          </cell>
          <cell r="M147">
            <v>2630805.06</v>
          </cell>
          <cell r="N147">
            <v>1943423.98</v>
          </cell>
          <cell r="O147">
            <v>2531627.8899999997</v>
          </cell>
          <cell r="P147">
            <v>2081249.4000000001</v>
          </cell>
          <cell r="Q147">
            <v>2069398.1500000001</v>
          </cell>
        </row>
        <row r="148">
          <cell r="A148"/>
          <cell r="C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</row>
        <row r="149">
          <cell r="A149" t="str">
            <v>Total Coal Fuel Burn Expense</v>
          </cell>
          <cell r="C149"/>
          <cell r="F149">
            <v>53986098.57</v>
          </cell>
          <cell r="G149">
            <v>41845945.310000002</v>
          </cell>
          <cell r="H149">
            <v>44678204.190000005</v>
          </cell>
          <cell r="I149">
            <v>41212957.340000004</v>
          </cell>
          <cell r="J149">
            <v>43202498.210000008</v>
          </cell>
          <cell r="K149">
            <v>42810596.380000003</v>
          </cell>
          <cell r="L149">
            <v>60269560.499999993</v>
          </cell>
          <cell r="M149">
            <v>58259504.930000007</v>
          </cell>
          <cell r="N149">
            <v>53834034.740000002</v>
          </cell>
          <cell r="O149">
            <v>46550000.939999998</v>
          </cell>
          <cell r="P149">
            <v>46356429.210000001</v>
          </cell>
          <cell r="Q149">
            <v>47829130.809999995</v>
          </cell>
        </row>
        <row r="150"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</row>
        <row r="151">
          <cell r="A151" t="str">
            <v>Gas Fuel Burn Expense</v>
          </cell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</row>
        <row r="152">
          <cell r="A152"/>
          <cell r="C152" t="str">
            <v>Chehalis</v>
          </cell>
          <cell r="F152">
            <v>14664917.26</v>
          </cell>
          <cell r="G152">
            <v>6653258.46</v>
          </cell>
          <cell r="H152">
            <v>3750206.16</v>
          </cell>
          <cell r="I152">
            <v>10652326.710000001</v>
          </cell>
          <cell r="J152">
            <v>766624.93</v>
          </cell>
          <cell r="K152">
            <v>754144.71</v>
          </cell>
          <cell r="L152">
            <v>8373904.5599999996</v>
          </cell>
          <cell r="M152">
            <v>11224399.08</v>
          </cell>
          <cell r="N152">
            <v>11256802.439999999</v>
          </cell>
          <cell r="O152">
            <v>15604287.359999999</v>
          </cell>
          <cell r="P152">
            <v>20947175.32</v>
          </cell>
          <cell r="Q152">
            <v>39851916.020000003</v>
          </cell>
        </row>
        <row r="153">
          <cell r="A153"/>
          <cell r="C153" t="str">
            <v>Currant Creek</v>
          </cell>
          <cell r="F153">
            <v>8246975.0700000003</v>
          </cell>
          <cell r="G153">
            <v>7565226.1200000001</v>
          </cell>
          <cell r="H153">
            <v>6298626.1100000003</v>
          </cell>
          <cell r="I153">
            <v>8922213.1500000004</v>
          </cell>
          <cell r="J153">
            <v>8631237.0899999999</v>
          </cell>
          <cell r="K153">
            <v>9297740.0800000001</v>
          </cell>
          <cell r="L153">
            <v>5497347.5599999996</v>
          </cell>
          <cell r="M153">
            <v>6802631.1600000001</v>
          </cell>
          <cell r="N153">
            <v>6248691.1399999997</v>
          </cell>
          <cell r="O153">
            <v>7579029.1799999997</v>
          </cell>
          <cell r="P153">
            <v>10977140.42</v>
          </cell>
          <cell r="Q153">
            <v>16388464.84</v>
          </cell>
        </row>
        <row r="154">
          <cell r="C154" t="str">
            <v>Gadsby</v>
          </cell>
          <cell r="F154">
            <v>115610.12</v>
          </cell>
          <cell r="G154">
            <v>76027.37</v>
          </cell>
          <cell r="H154">
            <v>-5523.49</v>
          </cell>
          <cell r="I154">
            <v>258323.58</v>
          </cell>
          <cell r="J154">
            <v>918113.15</v>
          </cell>
          <cell r="K154">
            <v>1284552.96</v>
          </cell>
          <cell r="L154">
            <v>1625613.2999999998</v>
          </cell>
          <cell r="M154">
            <v>1957907.3000000003</v>
          </cell>
          <cell r="N154">
            <v>1234385.8399999999</v>
          </cell>
          <cell r="O154">
            <v>1287700.71</v>
          </cell>
          <cell r="P154">
            <v>764508.02999999991</v>
          </cell>
          <cell r="Q154">
            <v>1176068.27</v>
          </cell>
        </row>
        <row r="155">
          <cell r="C155" t="str">
            <v>Gadsby CT</v>
          </cell>
          <cell r="F155">
            <v>90555.33</v>
          </cell>
          <cell r="G155">
            <v>67037.89</v>
          </cell>
          <cell r="H155">
            <v>131206.47</v>
          </cell>
          <cell r="I155">
            <v>53507.979999999996</v>
          </cell>
          <cell r="J155">
            <v>38346.49</v>
          </cell>
          <cell r="K155">
            <v>36373.279999999999</v>
          </cell>
          <cell r="L155">
            <v>59545.240000000005</v>
          </cell>
          <cell r="M155">
            <v>58727.78</v>
          </cell>
          <cell r="N155">
            <v>54484.090000000004</v>
          </cell>
          <cell r="O155">
            <v>32703.059999999998</v>
          </cell>
          <cell r="P155">
            <v>34063.03</v>
          </cell>
          <cell r="Q155">
            <v>99965.760000000009</v>
          </cell>
        </row>
        <row r="156">
          <cell r="C156" t="str">
            <v>Hermiston</v>
          </cell>
          <cell r="F156">
            <v>4355021.33</v>
          </cell>
          <cell r="G156">
            <v>4059629.64</v>
          </cell>
          <cell r="H156">
            <v>4284234.18</v>
          </cell>
          <cell r="I156">
            <v>6173136.5499999998</v>
          </cell>
          <cell r="J156">
            <v>6670395.9800000004</v>
          </cell>
          <cell r="K156">
            <v>5015300.68</v>
          </cell>
          <cell r="L156">
            <v>4774345.28</v>
          </cell>
          <cell r="M156">
            <v>5377777.2599999998</v>
          </cell>
          <cell r="N156">
            <v>4922139.03</v>
          </cell>
          <cell r="O156">
            <v>-543202.31000000006</v>
          </cell>
          <cell r="P156">
            <v>8163155.9299999997</v>
          </cell>
          <cell r="Q156">
            <v>23401108.120000001</v>
          </cell>
        </row>
        <row r="157">
          <cell r="C157" t="str">
            <v>Lake Side 1</v>
          </cell>
          <cell r="F157">
            <v>9792529.3499999996</v>
          </cell>
          <cell r="G157">
            <v>7822305.6900000004</v>
          </cell>
          <cell r="H157">
            <v>5250066.58</v>
          </cell>
          <cell r="I157">
            <v>9081980.620000001</v>
          </cell>
          <cell r="J157">
            <v>11841059.449999999</v>
          </cell>
          <cell r="K157">
            <v>9577969.2000000011</v>
          </cell>
          <cell r="L157">
            <v>6059095.0099999998</v>
          </cell>
          <cell r="M157">
            <v>7419623.2200000007</v>
          </cell>
          <cell r="N157">
            <v>7631435.9500000002</v>
          </cell>
          <cell r="O157">
            <v>8999656.370000001</v>
          </cell>
          <cell r="P157">
            <v>11618145.210000001</v>
          </cell>
          <cell r="Q157">
            <v>18607823.93</v>
          </cell>
        </row>
        <row r="158">
          <cell r="C158" t="str">
            <v>Lake Side 2</v>
          </cell>
          <cell r="F158">
            <v>10000295.33</v>
          </cell>
          <cell r="G158">
            <v>9230333</v>
          </cell>
          <cell r="H158">
            <v>7277500.1699999999</v>
          </cell>
          <cell r="I158">
            <v>7989623.7599999998</v>
          </cell>
          <cell r="J158">
            <v>10025269.060000001</v>
          </cell>
          <cell r="K158">
            <v>11631052.34</v>
          </cell>
          <cell r="L158">
            <v>6576588.7999999998</v>
          </cell>
          <cell r="M158">
            <v>9150155.9399999995</v>
          </cell>
          <cell r="N158">
            <v>8424016.6199999992</v>
          </cell>
          <cell r="O158">
            <v>9594039.7899999991</v>
          </cell>
          <cell r="P158">
            <v>13471390.640000001</v>
          </cell>
          <cell r="Q158">
            <v>20725532.370000001</v>
          </cell>
        </row>
        <row r="159">
          <cell r="C159" t="str">
            <v>Naughton 3</v>
          </cell>
          <cell r="F159">
            <v>188480.95</v>
          </cell>
          <cell r="G159">
            <v>185556.79</v>
          </cell>
          <cell r="H159">
            <v>184574.05</v>
          </cell>
          <cell r="I159">
            <v>2517178.56</v>
          </cell>
          <cell r="J159">
            <v>5144381.92</v>
          </cell>
          <cell r="K159">
            <v>3743478.62</v>
          </cell>
          <cell r="L159">
            <v>3271393.17</v>
          </cell>
          <cell r="M159">
            <v>4029802.34</v>
          </cell>
          <cell r="N159">
            <v>2686195.31</v>
          </cell>
          <cell r="O159">
            <v>4057022.21</v>
          </cell>
          <cell r="P159">
            <v>3562304.11</v>
          </cell>
          <cell r="Q159">
            <v>8099479.7400000002</v>
          </cell>
        </row>
        <row r="160"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</row>
        <row r="161">
          <cell r="A161" t="str">
            <v>Total Gas Fuel Burn Expense</v>
          </cell>
          <cell r="F161">
            <v>47454384.740000002</v>
          </cell>
          <cell r="G161">
            <v>35659374.960000001</v>
          </cell>
          <cell r="H161">
            <v>27170890.23</v>
          </cell>
          <cell r="I161">
            <v>45648290.910000004</v>
          </cell>
          <cell r="J161">
            <v>44035428.07</v>
          </cell>
          <cell r="K161">
            <v>41340611.869999997</v>
          </cell>
          <cell r="L161">
            <v>36237832.919999994</v>
          </cell>
          <cell r="M161">
            <v>46021024.079999998</v>
          </cell>
          <cell r="N161">
            <v>42458150.420000002</v>
          </cell>
          <cell r="O161">
            <v>46611236.369999997</v>
          </cell>
          <cell r="P161">
            <v>69537882.690000013</v>
          </cell>
          <cell r="Q161">
            <v>128350359.05</v>
          </cell>
        </row>
        <row r="162"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</row>
        <row r="163">
          <cell r="A163" t="str">
            <v>Other Generation Expense</v>
          </cell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</row>
        <row r="164">
          <cell r="C164" t="str">
            <v>Blundell</v>
          </cell>
          <cell r="F164">
            <v>362139.52</v>
          </cell>
          <cell r="G164">
            <v>405021.34</v>
          </cell>
          <cell r="H164">
            <v>413835.32</v>
          </cell>
          <cell r="I164">
            <v>375227.08</v>
          </cell>
          <cell r="J164">
            <v>368141.54</v>
          </cell>
          <cell r="K164">
            <v>431917.32</v>
          </cell>
          <cell r="L164">
            <v>392834.45</v>
          </cell>
          <cell r="M164">
            <v>365885.08</v>
          </cell>
          <cell r="N164">
            <v>445010.37</v>
          </cell>
          <cell r="O164">
            <v>384170.01</v>
          </cell>
          <cell r="P164">
            <v>656178.56999999995</v>
          </cell>
          <cell r="Q164">
            <v>469830.5</v>
          </cell>
        </row>
        <row r="165"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</row>
        <row r="166">
          <cell r="A166" t="str">
            <v>Total Other Generation Expense</v>
          </cell>
          <cell r="F166">
            <v>362139.52</v>
          </cell>
          <cell r="G166">
            <v>405021.34</v>
          </cell>
          <cell r="H166">
            <v>413835.32</v>
          </cell>
          <cell r="I166">
            <v>375227.08</v>
          </cell>
          <cell r="J166">
            <v>368141.54</v>
          </cell>
          <cell r="K166">
            <v>431917.32</v>
          </cell>
          <cell r="L166">
            <v>392834.45</v>
          </cell>
          <cell r="M166">
            <v>365885.08</v>
          </cell>
          <cell r="N166">
            <v>445010.37</v>
          </cell>
          <cell r="O166">
            <v>384170.01</v>
          </cell>
          <cell r="P166">
            <v>656178.56999999995</v>
          </cell>
          <cell r="Q166">
            <v>469830.5</v>
          </cell>
        </row>
        <row r="167"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</row>
        <row r="168">
          <cell r="A168" t="str">
            <v>NET POWER COST</v>
          </cell>
          <cell r="F168">
            <v>149135191.01778761</v>
          </cell>
          <cell r="G168">
            <v>128015620.38204506</v>
          </cell>
          <cell r="H168">
            <v>123687808.79142764</v>
          </cell>
          <cell r="I168">
            <v>136861971.85303393</v>
          </cell>
          <cell r="J168">
            <v>141264863.37475622</v>
          </cell>
          <cell r="K168">
            <v>136190181.41671395</v>
          </cell>
          <cell r="L168">
            <v>230106401.21021399</v>
          </cell>
          <cell r="M168">
            <v>218225839.30478498</v>
          </cell>
          <cell r="N168">
            <v>196013525.18494469</v>
          </cell>
          <cell r="O168">
            <v>141648706.68328539</v>
          </cell>
          <cell r="P168">
            <v>173126387.19684377</v>
          </cell>
          <cell r="Q168">
            <v>266041806.10179597</v>
          </cell>
        </row>
        <row r="169"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</row>
        <row r="170">
          <cell r="F170">
            <v>27.334698530255366</v>
          </cell>
          <cell r="G170">
            <v>26.227975347117429</v>
          </cell>
          <cell r="H170">
            <v>25.371673432231191</v>
          </cell>
          <cell r="I170">
            <v>29.817157255615143</v>
          </cell>
          <cell r="J170">
            <v>29.959072847963437</v>
          </cell>
          <cell r="K170">
            <v>27.780040218340357</v>
          </cell>
          <cell r="L170">
            <v>36.932770554200836</v>
          </cell>
          <cell r="M170">
            <v>36.282179967684613</v>
          </cell>
          <cell r="N170">
            <v>39.057011294863059</v>
          </cell>
          <cell r="O170">
            <v>30.193561836745769</v>
          </cell>
          <cell r="P170">
            <v>33.835268852379045</v>
          </cell>
          <cell r="Q170">
            <v>46.768216187592209</v>
          </cell>
        </row>
        <row r="171"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</row>
        <row r="172"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</row>
        <row r="173">
          <cell r="B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</row>
        <row r="174">
          <cell r="B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</row>
        <row r="175">
          <cell r="B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</row>
        <row r="176">
          <cell r="B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</row>
        <row r="177">
          <cell r="B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</row>
        <row r="178">
          <cell r="A178" t="str">
            <v>NET SYSTEM LOAD</v>
          </cell>
          <cell r="C178"/>
          <cell r="F178">
            <v>5455893.0237594377</v>
          </cell>
          <cell r="G178">
            <v>4880880.765206093</v>
          </cell>
          <cell r="H178">
            <v>4875035.5045284256</v>
          </cell>
          <cell r="I178">
            <v>4590040.9177088868</v>
          </cell>
          <cell r="J178">
            <v>4715261.5199959083</v>
          </cell>
          <cell r="K178">
            <v>4902447.2371642329</v>
          </cell>
          <cell r="L178">
            <v>6230412.6594705479</v>
          </cell>
          <cell r="M178">
            <v>6014683.7786249844</v>
          </cell>
          <cell r="N178">
            <v>5018651.4197189789</v>
          </cell>
          <cell r="O178">
            <v>4691354.648688647</v>
          </cell>
          <cell r="P178">
            <v>5116743.3588951901</v>
          </cell>
          <cell r="Q178">
            <v>5688517.2835045587</v>
          </cell>
        </row>
        <row r="179">
          <cell r="B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</row>
        <row r="180">
          <cell r="B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</row>
        <row r="181"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</row>
        <row r="182">
          <cell r="B182" t="str">
            <v>Long Term Firm Sales</v>
          </cell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</row>
        <row r="183">
          <cell r="C183" t="str">
            <v>Black Hills</v>
          </cell>
          <cell r="F183">
            <v>27937.625</v>
          </cell>
          <cell r="G183">
            <v>19251.849999999999</v>
          </cell>
          <cell r="H183">
            <v>25381.3125</v>
          </cell>
          <cell r="I183">
            <v>26661.887500000001</v>
          </cell>
          <cell r="J183">
            <v>28186.387500000001</v>
          </cell>
          <cell r="K183">
            <v>28675.462500000001</v>
          </cell>
          <cell r="L183">
            <v>29519.424999999999</v>
          </cell>
          <cell r="M183">
            <v>28872.5</v>
          </cell>
          <cell r="N183">
            <v>25261.65</v>
          </cell>
          <cell r="O183">
            <v>23772.575000000001</v>
          </cell>
          <cell r="P183">
            <v>21320.224999999999</v>
          </cell>
          <cell r="Q183">
            <v>23861.237499999999</v>
          </cell>
        </row>
        <row r="184">
          <cell r="C184" t="str">
            <v>Hurricane Sale</v>
          </cell>
          <cell r="F184">
            <v>22.080479999999998</v>
          </cell>
          <cell r="G184">
            <v>20.228159999999999</v>
          </cell>
          <cell r="H184">
            <v>22.994879999999998</v>
          </cell>
          <cell r="I184">
            <v>22.821120000000001</v>
          </cell>
          <cell r="J184">
            <v>23.652480000000001</v>
          </cell>
          <cell r="K184">
            <v>24.020160000000001</v>
          </cell>
          <cell r="L184">
            <v>25.359359999999999</v>
          </cell>
          <cell r="M184">
            <v>24.808800000000002</v>
          </cell>
          <cell r="N184">
            <v>22.756800000000002</v>
          </cell>
          <cell r="O184">
            <v>21.562079999999998</v>
          </cell>
          <cell r="P184">
            <v>19.966559999999998</v>
          </cell>
          <cell r="Q184">
            <v>19.891200000000001</v>
          </cell>
        </row>
        <row r="185">
          <cell r="C185" t="str">
            <v>PSCO Craig Sale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30737</v>
          </cell>
          <cell r="Q185">
            <v>26737</v>
          </cell>
        </row>
        <row r="186">
          <cell r="C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</row>
        <row r="187">
          <cell r="B187" t="str">
            <v>Total Long Term Firm Sales</v>
          </cell>
          <cell r="F187">
            <v>27959.705480000001</v>
          </cell>
          <cell r="G187">
            <v>19272.078159999997</v>
          </cell>
          <cell r="H187">
            <v>25404.307379999998</v>
          </cell>
          <cell r="I187">
            <v>26684.708620000001</v>
          </cell>
          <cell r="J187">
            <v>28210.039980000001</v>
          </cell>
          <cell r="K187">
            <v>28699.482660000001</v>
          </cell>
          <cell r="L187">
            <v>29544.784359999998</v>
          </cell>
          <cell r="M187">
            <v>28897.308799999999</v>
          </cell>
          <cell r="N187">
            <v>25284.406800000001</v>
          </cell>
          <cell r="O187">
            <v>23794.13708</v>
          </cell>
          <cell r="P187">
            <v>52077.191559999999</v>
          </cell>
          <cell r="Q187">
            <v>50618.128700000001</v>
          </cell>
        </row>
        <row r="188">
          <cell r="B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</row>
        <row r="189">
          <cell r="B189" t="str">
            <v>Short Term Firm Sales</v>
          </cell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</row>
        <row r="190">
          <cell r="B190"/>
          <cell r="C190" t="str">
            <v>Short Term Firm Sales</v>
          </cell>
          <cell r="F190">
            <v>447618</v>
          </cell>
          <cell r="G190">
            <v>418760</v>
          </cell>
          <cell r="H190">
            <v>493003</v>
          </cell>
          <cell r="I190">
            <v>372062</v>
          </cell>
          <cell r="J190">
            <v>249258</v>
          </cell>
          <cell r="K190">
            <v>380355</v>
          </cell>
          <cell r="L190">
            <v>175241</v>
          </cell>
          <cell r="M190">
            <v>191841</v>
          </cell>
          <cell r="N190">
            <v>252745</v>
          </cell>
          <cell r="O190">
            <v>266959</v>
          </cell>
          <cell r="P190">
            <v>210290</v>
          </cell>
          <cell r="Q190">
            <v>275417</v>
          </cell>
        </row>
        <row r="191">
          <cell r="B191"/>
          <cell r="C191" t="str">
            <v>Other Firm Sales</v>
          </cell>
          <cell r="F191">
            <v>19483.052391000001</v>
          </cell>
          <cell r="G191">
            <v>18050.409999999996</v>
          </cell>
          <cell r="H191">
            <v>21444.189997000005</v>
          </cell>
          <cell r="I191">
            <v>25431.669229999996</v>
          </cell>
          <cell r="J191">
            <v>26864.050000000003</v>
          </cell>
          <cell r="K191">
            <v>174178.15283200002</v>
          </cell>
          <cell r="L191">
            <v>54443.439999999995</v>
          </cell>
          <cell r="M191">
            <v>46930.482941000009</v>
          </cell>
          <cell r="N191">
            <v>34667.298317000008</v>
          </cell>
          <cell r="O191">
            <v>21150.810999999998</v>
          </cell>
          <cell r="P191">
            <v>24692.295144000007</v>
          </cell>
          <cell r="Q191">
            <v>24184.222009999998</v>
          </cell>
        </row>
        <row r="192">
          <cell r="B192"/>
          <cell r="C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</row>
        <row r="193">
          <cell r="B193" t="str">
            <v>Total Short Term Firm Sales</v>
          </cell>
          <cell r="C193"/>
          <cell r="F193">
            <v>467101.05239099998</v>
          </cell>
          <cell r="G193">
            <v>436810.41</v>
          </cell>
          <cell r="H193">
            <v>514447.18999699998</v>
          </cell>
          <cell r="I193">
            <v>397493.66923</v>
          </cell>
          <cell r="J193">
            <v>276122.05</v>
          </cell>
          <cell r="K193">
            <v>554533.15283200005</v>
          </cell>
          <cell r="L193">
            <v>229684.44</v>
          </cell>
          <cell r="M193">
            <v>238771.48294100002</v>
          </cell>
          <cell r="N193">
            <v>287412.29831700004</v>
          </cell>
          <cell r="O193">
            <v>288109.81099999999</v>
          </cell>
          <cell r="P193">
            <v>234982.295144</v>
          </cell>
          <cell r="Q193">
            <v>299601.22201000003</v>
          </cell>
        </row>
        <row r="194">
          <cell r="B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</row>
        <row r="195">
          <cell r="B195" t="str">
            <v>Total Secondary Sales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/>
          </cell>
          <cell r="C196"/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  <cell r="P196" t="str">
            <v xml:space="preserve"> </v>
          </cell>
          <cell r="Q196" t="str">
            <v xml:space="preserve"> </v>
          </cell>
        </row>
        <row r="197">
          <cell r="C197"/>
          <cell r="F197">
            <v>495060.75787099998</v>
          </cell>
          <cell r="G197">
            <v>456082.48816000001</v>
          </cell>
          <cell r="H197">
            <v>539851.49737700005</v>
          </cell>
          <cell r="I197">
            <v>424178.37784999999</v>
          </cell>
          <cell r="J197">
            <v>304332.08997999999</v>
          </cell>
          <cell r="K197">
            <v>583232.63549200003</v>
          </cell>
          <cell r="L197">
            <v>259229.22436000005</v>
          </cell>
          <cell r="M197">
            <v>267668.79174099996</v>
          </cell>
          <cell r="N197">
            <v>312696.70511699998</v>
          </cell>
          <cell r="O197">
            <v>311903.94808</v>
          </cell>
          <cell r="P197">
            <v>287059.48670400004</v>
          </cell>
          <cell r="Q197">
            <v>350219.35070999997</v>
          </cell>
        </row>
        <row r="198"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</row>
        <row r="199">
          <cell r="F199">
            <v>5950953.7816304378</v>
          </cell>
          <cell r="G199">
            <v>5336963.2533660932</v>
          </cell>
          <cell r="H199">
            <v>5414887.0019054255</v>
          </cell>
          <cell r="I199">
            <v>5014219.2955588866</v>
          </cell>
          <cell r="J199">
            <v>5019593.609975908</v>
          </cell>
          <cell r="K199">
            <v>5485679.8726562327</v>
          </cell>
          <cell r="L199">
            <v>6489641.8838305483</v>
          </cell>
          <cell r="M199">
            <v>6282352.570365984</v>
          </cell>
          <cell r="N199">
            <v>5331348.1248359792</v>
          </cell>
          <cell r="O199">
            <v>5003258.5967686474</v>
          </cell>
          <cell r="P199">
            <v>5403802.8455991903</v>
          </cell>
          <cell r="Q199">
            <v>6038736.6342145586</v>
          </cell>
        </row>
        <row r="200"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</row>
        <row r="201"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</row>
        <row r="202">
          <cell r="B202" t="str">
            <v>Long Term Firm Purchases</v>
          </cell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</row>
        <row r="203">
          <cell r="C203" t="str">
            <v>Amor IX</v>
          </cell>
          <cell r="F203">
            <v>13458</v>
          </cell>
          <cell r="G203">
            <v>11629</v>
          </cell>
          <cell r="H203">
            <v>12395</v>
          </cell>
          <cell r="I203">
            <v>9094</v>
          </cell>
          <cell r="J203">
            <v>11258</v>
          </cell>
          <cell r="K203">
            <v>9250</v>
          </cell>
          <cell r="L203">
            <v>8056</v>
          </cell>
          <cell r="M203">
            <v>8297</v>
          </cell>
          <cell r="N203">
            <v>8004</v>
          </cell>
          <cell r="O203">
            <v>10950</v>
          </cell>
          <cell r="P203">
            <v>12507</v>
          </cell>
          <cell r="Q203">
            <v>12488</v>
          </cell>
        </row>
        <row r="204">
          <cell r="C204" t="str">
            <v>Cedar Springs Wind</v>
          </cell>
          <cell r="F204">
            <v>99619.349000000002</v>
          </cell>
          <cell r="G204">
            <v>86132.366999999998</v>
          </cell>
          <cell r="H204">
            <v>86074.594000000012</v>
          </cell>
          <cell r="I204">
            <v>80507.129000000001</v>
          </cell>
          <cell r="J204">
            <v>67040.41</v>
          </cell>
          <cell r="K204">
            <v>47358.979999999996</v>
          </cell>
          <cell r="L204">
            <v>42801.463000000003</v>
          </cell>
          <cell r="M204">
            <v>36238.153999999995</v>
          </cell>
          <cell r="N204">
            <v>48460.642</v>
          </cell>
          <cell r="O204">
            <v>58981.989000000001</v>
          </cell>
          <cell r="P204">
            <v>72915.095000000001</v>
          </cell>
          <cell r="Q204">
            <v>94955.837</v>
          </cell>
        </row>
        <row r="205">
          <cell r="C205" t="str">
            <v>Cedar Springs III Wind</v>
          </cell>
          <cell r="F205">
            <v>70010.443999999989</v>
          </cell>
          <cell r="G205">
            <v>57829.494000000006</v>
          </cell>
          <cell r="H205">
            <v>58165.216</v>
          </cell>
          <cell r="I205">
            <v>53154.630999999994</v>
          </cell>
          <cell r="J205">
            <v>45739.644</v>
          </cell>
          <cell r="K205">
            <v>33254.158000000003</v>
          </cell>
          <cell r="L205">
            <v>30367.985000000001</v>
          </cell>
          <cell r="M205">
            <v>26359.394</v>
          </cell>
          <cell r="N205">
            <v>34984.497000000003</v>
          </cell>
          <cell r="O205">
            <v>39426.591</v>
          </cell>
          <cell r="P205">
            <v>50794.028000000006</v>
          </cell>
          <cell r="Q205">
            <v>68108.094000000012</v>
          </cell>
        </row>
        <row r="206">
          <cell r="C206" t="str">
            <v>Combine Hills Wind</v>
          </cell>
          <cell r="F206">
            <v>4008.2240000000002</v>
          </cell>
          <cell r="G206">
            <v>7608.3370000000004</v>
          </cell>
          <cell r="H206">
            <v>6948.6610000000001</v>
          </cell>
          <cell r="I206">
            <v>8902.69</v>
          </cell>
          <cell r="J206">
            <v>9397.7289999999994</v>
          </cell>
          <cell r="K206">
            <v>8784.3700000000008</v>
          </cell>
          <cell r="L206">
            <v>6060.8320000000003</v>
          </cell>
          <cell r="M206">
            <v>5635.2120000000004</v>
          </cell>
          <cell r="N206">
            <v>5338.4620000000004</v>
          </cell>
          <cell r="O206">
            <v>6291.125</v>
          </cell>
          <cell r="P206">
            <v>5158.0770000000002</v>
          </cell>
          <cell r="Q206">
            <v>4952.54</v>
          </cell>
        </row>
        <row r="207">
          <cell r="C207" t="str">
            <v>Cove Mountain Solar</v>
          </cell>
          <cell r="F207">
            <v>9163.5479999999989</v>
          </cell>
          <cell r="G207">
            <v>11043.800999999999</v>
          </cell>
          <cell r="H207">
            <v>13662.909000000001</v>
          </cell>
          <cell r="I207">
            <v>16911.853999999999</v>
          </cell>
          <cell r="J207">
            <v>16650.016</v>
          </cell>
          <cell r="K207">
            <v>19517.766</v>
          </cell>
          <cell r="L207">
            <v>17386.538</v>
          </cell>
          <cell r="M207">
            <v>14507.254999999999</v>
          </cell>
          <cell r="N207">
            <v>14278.811</v>
          </cell>
          <cell r="O207">
            <v>12975.532999999999</v>
          </cell>
          <cell r="P207">
            <v>8994.755000000001</v>
          </cell>
          <cell r="Q207">
            <v>6474.7539999999999</v>
          </cell>
        </row>
        <row r="208">
          <cell r="C208" t="str">
            <v>Cove Mountain Solar 2</v>
          </cell>
          <cell r="F208">
            <v>18631.691999999999</v>
          </cell>
          <cell r="G208">
            <v>22300.863000000001</v>
          </cell>
          <cell r="H208">
            <v>28198.466</v>
          </cell>
          <cell r="I208">
            <v>34942.802000000003</v>
          </cell>
          <cell r="J208">
            <v>34275.592000000004</v>
          </cell>
          <cell r="K208">
            <v>40195.029000000002</v>
          </cell>
          <cell r="L208">
            <v>36284.258999999998</v>
          </cell>
          <cell r="M208">
            <v>29702.207000000002</v>
          </cell>
          <cell r="N208">
            <v>29141.428</v>
          </cell>
          <cell r="O208">
            <v>26080.987000000001</v>
          </cell>
          <cell r="P208">
            <v>18112.563000000002</v>
          </cell>
          <cell r="Q208">
            <v>13421.425000000001</v>
          </cell>
        </row>
        <row r="209">
          <cell r="C209" t="str">
            <v>Deseret Purchase</v>
          </cell>
          <cell r="F209">
            <v>63899</v>
          </cell>
          <cell r="G209">
            <v>46375</v>
          </cell>
          <cell r="H209">
            <v>48540</v>
          </cell>
          <cell r="I209">
            <v>42826</v>
          </cell>
          <cell r="J209">
            <v>39056</v>
          </cell>
          <cell r="K209">
            <v>41814</v>
          </cell>
          <cell r="L209">
            <v>60610</v>
          </cell>
          <cell r="M209">
            <v>55281</v>
          </cell>
          <cell r="N209">
            <v>46979</v>
          </cell>
          <cell r="O209">
            <v>68438</v>
          </cell>
          <cell r="P209">
            <v>67317</v>
          </cell>
          <cell r="Q209">
            <v>69703</v>
          </cell>
        </row>
        <row r="210">
          <cell r="C210" t="str">
            <v>Eagle Mountain - UAMPS/UMPA</v>
          </cell>
          <cell r="F210">
            <v>4040</v>
          </cell>
          <cell r="G210">
            <v>3728</v>
          </cell>
          <cell r="H210">
            <v>3404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Gemstate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7380</v>
          </cell>
          <cell r="L211">
            <v>13151</v>
          </cell>
          <cell r="M211">
            <v>13907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Graphite Solar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11365.257818000002</v>
          </cell>
          <cell r="L212">
            <v>21195.319</v>
          </cell>
          <cell r="M212">
            <v>20963.77</v>
          </cell>
          <cell r="N212">
            <v>16497.236000000001</v>
          </cell>
          <cell r="O212">
            <v>18141.257999999998</v>
          </cell>
          <cell r="P212">
            <v>11785.589</v>
          </cell>
          <cell r="Q212">
            <v>8669.4750000000004</v>
          </cell>
        </row>
        <row r="213">
          <cell r="C213" t="str">
            <v>Hunter Solar</v>
          </cell>
          <cell r="F213">
            <v>16642.456999999999</v>
          </cell>
          <cell r="G213">
            <v>19461.84</v>
          </cell>
          <cell r="H213">
            <v>22065.317000000003</v>
          </cell>
          <cell r="I213">
            <v>27075.234</v>
          </cell>
          <cell r="J213">
            <v>30121.404999999999</v>
          </cell>
          <cell r="K213">
            <v>29864.067999999999</v>
          </cell>
          <cell r="L213">
            <v>27176.891000000003</v>
          </cell>
          <cell r="M213">
            <v>25639.636999999999</v>
          </cell>
          <cell r="N213">
            <v>24528.993000000002</v>
          </cell>
          <cell r="O213">
            <v>23067.368000000002</v>
          </cell>
          <cell r="P213">
            <v>15758.143</v>
          </cell>
          <cell r="Q213">
            <v>11412.263999999999</v>
          </cell>
        </row>
        <row r="214">
          <cell r="B214"/>
          <cell r="C214" t="str">
            <v>Hurricane Purchase</v>
          </cell>
          <cell r="F214">
            <v>280.79999963869005</v>
          </cell>
          <cell r="G214">
            <v>306.89999957047002</v>
          </cell>
          <cell r="H214">
            <v>252.90000014520001</v>
          </cell>
          <cell r="I214">
            <v>209.70000000000002</v>
          </cell>
          <cell r="J214">
            <v>152.09999951541002</v>
          </cell>
          <cell r="K214">
            <v>171</v>
          </cell>
          <cell r="L214">
            <v>264.59999983847001</v>
          </cell>
          <cell r="M214">
            <v>350.99999980022005</v>
          </cell>
          <cell r="N214">
            <v>554.40000039332801</v>
          </cell>
          <cell r="O214">
            <v>187.20000009246002</v>
          </cell>
          <cell r="P214">
            <v>264.59999970720003</v>
          </cell>
          <cell r="Q214">
            <v>340.19999993093001</v>
          </cell>
        </row>
        <row r="215">
          <cell r="B215"/>
          <cell r="C215" t="str">
            <v>MagCorp Reserves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B216"/>
          <cell r="C216" t="str">
            <v>Milford Solar</v>
          </cell>
          <cell r="F216">
            <v>14529.968000000001</v>
          </cell>
          <cell r="G216">
            <v>17489.873</v>
          </cell>
          <cell r="H216">
            <v>21664.92</v>
          </cell>
          <cell r="I216">
            <v>26972.414000000001</v>
          </cell>
          <cell r="J216">
            <v>31327.708999999999</v>
          </cell>
          <cell r="K216">
            <v>26534.407999999999</v>
          </cell>
          <cell r="L216">
            <v>27685.437000000002</v>
          </cell>
          <cell r="M216">
            <v>25544.577000000001</v>
          </cell>
          <cell r="N216">
            <v>24520.748</v>
          </cell>
          <cell r="O216">
            <v>21072.214</v>
          </cell>
          <cell r="P216">
            <v>13561.061</v>
          </cell>
          <cell r="Q216">
            <v>8491.4689999999991</v>
          </cell>
        </row>
        <row r="217">
          <cell r="B217"/>
          <cell r="C217" t="str">
            <v>Millican Solar</v>
          </cell>
          <cell r="F217">
            <v>6161.9110000000001</v>
          </cell>
          <cell r="G217">
            <v>8643.094000000001</v>
          </cell>
          <cell r="H217">
            <v>8749.3909999999996</v>
          </cell>
          <cell r="I217">
            <v>12284.234</v>
          </cell>
          <cell r="J217">
            <v>15849.561</v>
          </cell>
          <cell r="K217">
            <v>16711.694</v>
          </cell>
          <cell r="L217">
            <v>19060.098999999998</v>
          </cell>
          <cell r="M217">
            <v>18156.578000000001</v>
          </cell>
          <cell r="N217">
            <v>13739.368</v>
          </cell>
          <cell r="O217">
            <v>11524.605</v>
          </cell>
          <cell r="P217">
            <v>5900.2749999999996</v>
          </cell>
          <cell r="Q217">
            <v>4859.1970000000001</v>
          </cell>
        </row>
        <row r="218">
          <cell r="B218"/>
          <cell r="C218" t="str">
            <v>Nucor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B219"/>
          <cell r="C219" t="str">
            <v>Old Mill Solar</v>
          </cell>
          <cell r="F219">
            <v>330.03399999999999</v>
          </cell>
          <cell r="G219">
            <v>471.11900000000003</v>
          </cell>
          <cell r="H219">
            <v>654.48199999999997</v>
          </cell>
          <cell r="I219">
            <v>781.59500000000003</v>
          </cell>
          <cell r="J219">
            <v>1011.974</v>
          </cell>
          <cell r="K219">
            <v>948.98199999999997</v>
          </cell>
          <cell r="L219">
            <v>1236.348</v>
          </cell>
          <cell r="M219">
            <v>865.34400000000005</v>
          </cell>
          <cell r="N219">
            <v>634.07600000000002</v>
          </cell>
          <cell r="O219">
            <v>418.79300000000001</v>
          </cell>
          <cell r="P219">
            <v>233.179</v>
          </cell>
          <cell r="Q219">
            <v>194.69800000000001</v>
          </cell>
        </row>
        <row r="220">
          <cell r="B220"/>
          <cell r="C220" t="str">
            <v>P4 Production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/>
          <cell r="C221" t="str">
            <v>Pavant III Solar</v>
          </cell>
          <cell r="F221">
            <v>2805.9110000000001</v>
          </cell>
          <cell r="G221">
            <v>3196.2849999999999</v>
          </cell>
          <cell r="H221">
            <v>4168.4769999999999</v>
          </cell>
          <cell r="I221">
            <v>4789.0209999999997</v>
          </cell>
          <cell r="J221">
            <v>5415.5010000000002</v>
          </cell>
          <cell r="K221">
            <v>5013.2700000000004</v>
          </cell>
          <cell r="L221">
            <v>4962.3760000000002</v>
          </cell>
          <cell r="M221">
            <v>4496.2619999999997</v>
          </cell>
          <cell r="N221">
            <v>4203.174</v>
          </cell>
          <cell r="O221">
            <v>3444.4049999999997</v>
          </cell>
          <cell r="P221">
            <v>2073.7759999999998</v>
          </cell>
          <cell r="Q221">
            <v>1471.6290000000001</v>
          </cell>
        </row>
        <row r="222">
          <cell r="B222"/>
          <cell r="C222" t="str">
            <v>PGE Cove</v>
          </cell>
          <cell r="F222">
            <v>1013</v>
          </cell>
          <cell r="G222">
            <v>912</v>
          </cell>
          <cell r="H222">
            <v>1012</v>
          </cell>
          <cell r="I222">
            <v>941</v>
          </cell>
          <cell r="J222">
            <v>965</v>
          </cell>
          <cell r="K222">
            <v>989</v>
          </cell>
          <cell r="L222">
            <v>857</v>
          </cell>
          <cell r="M222">
            <v>744</v>
          </cell>
          <cell r="N222">
            <v>728.88</v>
          </cell>
          <cell r="O222">
            <v>1013</v>
          </cell>
          <cell r="P222">
            <v>842.37</v>
          </cell>
          <cell r="Q222">
            <v>1038.6400000000001</v>
          </cell>
        </row>
        <row r="223">
          <cell r="B223"/>
          <cell r="C223" t="str">
            <v>Prineville Solar</v>
          </cell>
          <cell r="F223">
            <v>4231.152</v>
          </cell>
          <cell r="G223">
            <v>5907.72</v>
          </cell>
          <cell r="H223">
            <v>7291.799</v>
          </cell>
          <cell r="I223">
            <v>9010.7610000000004</v>
          </cell>
          <cell r="J223">
            <v>10513.942000000001</v>
          </cell>
          <cell r="K223">
            <v>10563.193000000001</v>
          </cell>
          <cell r="L223">
            <v>13285.814</v>
          </cell>
          <cell r="M223">
            <v>12095.081</v>
          </cell>
          <cell r="N223">
            <v>9298.42</v>
          </cell>
          <cell r="O223">
            <v>7806.2030000000004</v>
          </cell>
          <cell r="P223">
            <v>3944.7089999999998</v>
          </cell>
          <cell r="Q223">
            <v>3199.8490000000002</v>
          </cell>
        </row>
        <row r="224">
          <cell r="B224"/>
          <cell r="C224" t="str">
            <v>Sigurd Solar</v>
          </cell>
          <cell r="F224">
            <v>14786.691000000001</v>
          </cell>
          <cell r="G224">
            <v>16293.732</v>
          </cell>
          <cell r="H224">
            <v>13501.204</v>
          </cell>
          <cell r="I224">
            <v>12479.279</v>
          </cell>
          <cell r="J224">
            <v>22037.17</v>
          </cell>
          <cell r="K224">
            <v>25607.613000000001</v>
          </cell>
          <cell r="L224">
            <v>22939.364999999998</v>
          </cell>
          <cell r="M224">
            <v>19560.866000000002</v>
          </cell>
          <cell r="N224">
            <v>17618.763999999999</v>
          </cell>
          <cell r="O224">
            <v>18710.403999999999</v>
          </cell>
          <cell r="P224">
            <v>12005.508</v>
          </cell>
          <cell r="Q224">
            <v>8328.91</v>
          </cell>
        </row>
        <row r="225">
          <cell r="B225"/>
          <cell r="C225" t="str">
            <v>Small Purchases East</v>
          </cell>
          <cell r="F225">
            <v>17.8858353</v>
          </cell>
          <cell r="G225">
            <v>33.389882471999996</v>
          </cell>
          <cell r="H225">
            <v>25.465198612000002</v>
          </cell>
          <cell r="I225">
            <v>18.652792219999998</v>
          </cell>
          <cell r="J225">
            <v>18.378583043999999</v>
          </cell>
          <cell r="K225">
            <v>19.659029759999999</v>
          </cell>
          <cell r="L225">
            <v>17.737984343999997</v>
          </cell>
          <cell r="M225">
            <v>23.599511456000002</v>
          </cell>
          <cell r="N225">
            <v>21.494621080000002</v>
          </cell>
          <cell r="O225">
            <v>20.999311120000002</v>
          </cell>
          <cell r="P225">
            <v>14.495128999999999</v>
          </cell>
          <cell r="Q225">
            <v>-79.133243629000006</v>
          </cell>
        </row>
        <row r="226">
          <cell r="B226"/>
          <cell r="C226" t="str">
            <v>Small Purchases West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/>
          <cell r="C227" t="str">
            <v>Three Buttes Wind</v>
          </cell>
          <cell r="F227">
            <v>44834.7</v>
          </cell>
          <cell r="G227">
            <v>34570.107000000004</v>
          </cell>
          <cell r="H227">
            <v>29374.240000000002</v>
          </cell>
          <cell r="I227">
            <v>28317.874</v>
          </cell>
          <cell r="J227">
            <v>23594.668000000001</v>
          </cell>
          <cell r="K227">
            <v>19724.826000000001</v>
          </cell>
          <cell r="L227">
            <v>15273.403</v>
          </cell>
          <cell r="M227">
            <v>11933.291999999999</v>
          </cell>
          <cell r="N227">
            <v>15278.282999999999</v>
          </cell>
          <cell r="O227">
            <v>20603.273000000001</v>
          </cell>
          <cell r="P227">
            <v>29480.107</v>
          </cell>
          <cell r="Q227">
            <v>44738.678</v>
          </cell>
        </row>
        <row r="228">
          <cell r="B228"/>
          <cell r="C228" t="str">
            <v>Top of the World Wind</v>
          </cell>
          <cell r="F228">
            <v>58869.938000000002</v>
          </cell>
          <cell r="G228">
            <v>54910.286</v>
          </cell>
          <cell r="H228">
            <v>47439.220999999998</v>
          </cell>
          <cell r="I228">
            <v>42610.277000000002</v>
          </cell>
          <cell r="J228">
            <v>40256.152000000002</v>
          </cell>
          <cell r="K228">
            <v>21648.062999999998</v>
          </cell>
          <cell r="L228">
            <v>18052.63</v>
          </cell>
          <cell r="M228">
            <v>17905.224999999999</v>
          </cell>
          <cell r="N228">
            <v>20409.275000000001</v>
          </cell>
          <cell r="O228">
            <v>20306.999</v>
          </cell>
          <cell r="P228">
            <v>19561.627</v>
          </cell>
          <cell r="Q228">
            <v>32540.446</v>
          </cell>
        </row>
        <row r="229">
          <cell r="B229"/>
          <cell r="C229" t="str">
            <v>Wolverine Creek Wind</v>
          </cell>
          <cell r="F229">
            <v>6991.8040000000001</v>
          </cell>
          <cell r="G229">
            <v>8988.8670000000002</v>
          </cell>
          <cell r="H229">
            <v>14358.386</v>
          </cell>
          <cell r="I229">
            <v>19056.758999999998</v>
          </cell>
          <cell r="J229">
            <v>16853.184000000001</v>
          </cell>
          <cell r="K229">
            <v>13954.799000000001</v>
          </cell>
          <cell r="L229">
            <v>10925.174000000001</v>
          </cell>
          <cell r="M229">
            <v>8156.95</v>
          </cell>
          <cell r="N229">
            <v>10645.954</v>
          </cell>
          <cell r="O229">
            <v>9268.1119999999992</v>
          </cell>
          <cell r="P229">
            <v>12911.049000000001</v>
          </cell>
          <cell r="Q229">
            <v>13825.974</v>
          </cell>
        </row>
        <row r="230"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</row>
        <row r="231">
          <cell r="B231" t="str">
            <v>Sub Total Long Term Firm Purchases</v>
          </cell>
          <cell r="C231"/>
          <cell r="F231">
            <v>454326.50883493875</v>
          </cell>
          <cell r="G231">
            <v>417832.07488204254</v>
          </cell>
          <cell r="H231">
            <v>427946.64819875726</v>
          </cell>
          <cell r="I231">
            <v>430885.90679222002</v>
          </cell>
          <cell r="J231">
            <v>421534.13558255933</v>
          </cell>
          <cell r="K231">
            <v>390670.13584776013</v>
          </cell>
          <cell r="L231">
            <v>397650.27098418243</v>
          </cell>
          <cell r="M231">
            <v>356363.40351125615</v>
          </cell>
          <cell r="N231">
            <v>345865.90562147339</v>
          </cell>
          <cell r="O231">
            <v>378729.05831121246</v>
          </cell>
          <cell r="P231">
            <v>364135.00612870714</v>
          </cell>
          <cell r="Q231">
            <v>409135.94575630187</v>
          </cell>
        </row>
        <row r="232">
          <cell r="B232"/>
          <cell r="C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</row>
        <row r="233">
          <cell r="B233" t="str">
            <v>Qualifying Facilities</v>
          </cell>
          <cell r="C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</row>
        <row r="234">
          <cell r="C234" t="str">
            <v>QF California</v>
          </cell>
          <cell r="F234">
            <v>2677.8150000000001</v>
          </cell>
          <cell r="G234">
            <v>5460.9610000000002</v>
          </cell>
          <cell r="H234">
            <v>5645.9539999999997</v>
          </cell>
          <cell r="I234">
            <v>4105.4930000000004</v>
          </cell>
          <cell r="J234">
            <v>3122.875</v>
          </cell>
          <cell r="K234">
            <v>2727.2869999999998</v>
          </cell>
          <cell r="L234">
            <v>2174.9569999999999</v>
          </cell>
          <cell r="M234">
            <v>331.29399999999998</v>
          </cell>
          <cell r="N234">
            <v>318.70099999999996</v>
          </cell>
          <cell r="O234">
            <v>318.55599999999998</v>
          </cell>
          <cell r="P234">
            <v>2537.7719999999999</v>
          </cell>
          <cell r="Q234">
            <v>3714.2059999999997</v>
          </cell>
        </row>
        <row r="235">
          <cell r="C235" t="str">
            <v>QF Idaho</v>
          </cell>
          <cell r="F235">
            <v>7125.1510000000007</v>
          </cell>
          <cell r="G235">
            <v>6058.911000000001</v>
          </cell>
          <cell r="H235">
            <v>8685.8269999999993</v>
          </cell>
          <cell r="I235">
            <v>8222.6770000000015</v>
          </cell>
          <cell r="J235">
            <v>9324.979000000003</v>
          </cell>
          <cell r="K235">
            <v>12232.025999999998</v>
          </cell>
          <cell r="L235">
            <v>10096.699000000001</v>
          </cell>
          <cell r="M235">
            <v>8285.8000000000011</v>
          </cell>
          <cell r="N235">
            <v>7797.4990000000007</v>
          </cell>
          <cell r="O235">
            <v>8795.91</v>
          </cell>
          <cell r="P235">
            <v>8213.5510000000013</v>
          </cell>
          <cell r="Q235">
            <v>7799.079999999999</v>
          </cell>
        </row>
        <row r="236">
          <cell r="C236" t="str">
            <v>QF Oregon</v>
          </cell>
          <cell r="F236">
            <v>35065.040000000008</v>
          </cell>
          <cell r="G236">
            <v>39697.786999999989</v>
          </cell>
          <cell r="H236">
            <v>46818.868000000002</v>
          </cell>
          <cell r="I236">
            <v>55024.424999999996</v>
          </cell>
          <cell r="J236">
            <v>67550.996999999988</v>
          </cell>
          <cell r="K236">
            <v>68763.037940000009</v>
          </cell>
          <cell r="L236">
            <v>69182.676500000001</v>
          </cell>
          <cell r="M236">
            <v>62165.604999999996</v>
          </cell>
          <cell r="N236">
            <v>52737.612652999996</v>
          </cell>
          <cell r="O236">
            <v>45043.652500000011</v>
          </cell>
          <cell r="P236">
            <v>27477.814999999991</v>
          </cell>
          <cell r="Q236">
            <v>20096.208920000001</v>
          </cell>
        </row>
        <row r="237">
          <cell r="C237" t="str">
            <v>QF Utah</v>
          </cell>
          <cell r="F237">
            <v>13150.296727000034</v>
          </cell>
          <cell r="G237">
            <v>15315.064918</v>
          </cell>
          <cell r="H237">
            <v>18475.534269000018</v>
          </cell>
          <cell r="I237">
            <v>20988.803851000041</v>
          </cell>
          <cell r="J237">
            <v>24310.87153299999</v>
          </cell>
          <cell r="K237">
            <v>21862.318870000003</v>
          </cell>
          <cell r="L237">
            <v>19765.315405999972</v>
          </cell>
          <cell r="M237">
            <v>17209.787659000016</v>
          </cell>
          <cell r="N237">
            <v>19279.752388000019</v>
          </cell>
          <cell r="O237">
            <v>19865.141911999955</v>
          </cell>
          <cell r="P237">
            <v>12643.842617999993</v>
          </cell>
          <cell r="Q237">
            <v>7122.616599</v>
          </cell>
        </row>
        <row r="238">
          <cell r="C238" t="str">
            <v>QF Washington</v>
          </cell>
          <cell r="F238">
            <v>0</v>
          </cell>
          <cell r="G238">
            <v>1E-3</v>
          </cell>
          <cell r="H238">
            <v>0</v>
          </cell>
          <cell r="I238">
            <v>225.07400000000001</v>
          </cell>
          <cell r="J238">
            <v>0.48399999999999999</v>
          </cell>
          <cell r="K238">
            <v>421.21699999999998</v>
          </cell>
          <cell r="L238">
            <v>2064.19</v>
          </cell>
          <cell r="M238">
            <v>1564.356</v>
          </cell>
          <cell r="N238">
            <v>671.572</v>
          </cell>
          <cell r="O238">
            <v>204.625</v>
          </cell>
          <cell r="P238">
            <v>0</v>
          </cell>
          <cell r="Q238">
            <v>0</v>
          </cell>
        </row>
        <row r="239">
          <cell r="C239" t="str">
            <v>QF Wyoming</v>
          </cell>
          <cell r="F239">
            <v>113.99299999999998</v>
          </cell>
          <cell r="G239">
            <v>124.67599999999999</v>
          </cell>
          <cell r="H239">
            <v>114.004</v>
          </cell>
          <cell r="I239">
            <v>190.64599999999999</v>
          </cell>
          <cell r="J239">
            <v>175.125</v>
          </cell>
          <cell r="K239">
            <v>34.623999999999995</v>
          </cell>
          <cell r="L239">
            <v>50.212000000000003</v>
          </cell>
          <cell r="M239">
            <v>55.488</v>
          </cell>
          <cell r="N239">
            <v>85.965999999999994</v>
          </cell>
          <cell r="O239">
            <v>243.60400000000001</v>
          </cell>
          <cell r="P239">
            <v>42.690999999999995</v>
          </cell>
          <cell r="Q239">
            <v>158.27699999999999</v>
          </cell>
        </row>
        <row r="240">
          <cell r="C240" t="str">
            <v>Biomass One QF</v>
          </cell>
          <cell r="F240">
            <v>21075.355</v>
          </cell>
          <cell r="G240">
            <v>18576.121999999999</v>
          </cell>
          <cell r="H240">
            <v>20809.504000000001</v>
          </cell>
          <cell r="I240">
            <v>19503.004000000001</v>
          </cell>
          <cell r="J240">
            <v>0</v>
          </cell>
          <cell r="K240">
            <v>0</v>
          </cell>
          <cell r="L240">
            <v>19334.945</v>
          </cell>
          <cell r="M240">
            <v>18783.527999999998</v>
          </cell>
          <cell r="N240">
            <v>19180.580999999998</v>
          </cell>
          <cell r="O240">
            <v>20173.203000000001</v>
          </cell>
          <cell r="P240">
            <v>20164.599000000002</v>
          </cell>
          <cell r="Q240">
            <v>9620.4660000000003</v>
          </cell>
        </row>
        <row r="241">
          <cell r="C241" t="str">
            <v>Chopin Wind QF</v>
          </cell>
          <cell r="F241">
            <v>2093.732</v>
          </cell>
          <cell r="G241">
            <v>3126.6369999999997</v>
          </cell>
          <cell r="H241">
            <v>2776.3180000000002</v>
          </cell>
          <cell r="I241">
            <v>2840.9430000000002</v>
          </cell>
          <cell r="J241">
            <v>2815.6459999999997</v>
          </cell>
          <cell r="K241">
            <v>2377.4889999999996</v>
          </cell>
          <cell r="L241">
            <v>1889.922</v>
          </cell>
          <cell r="M241">
            <v>1992.0430000000001</v>
          </cell>
          <cell r="N241">
            <v>1603.06</v>
          </cell>
          <cell r="O241">
            <v>2178.5509999999999</v>
          </cell>
          <cell r="P241">
            <v>2123.4940000000001</v>
          </cell>
          <cell r="Q241">
            <v>1912.8919999999998</v>
          </cell>
        </row>
        <row r="242">
          <cell r="C242" t="str">
            <v>Chopin Schumann Wind QF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957.91200000000003</v>
          </cell>
          <cell r="P242">
            <v>1353.5219999999999</v>
          </cell>
          <cell r="Q242">
            <v>1560.51</v>
          </cell>
        </row>
        <row r="243">
          <cell r="B243"/>
          <cell r="C243" t="str">
            <v>DCFP QF</v>
          </cell>
          <cell r="F243">
            <v>41.433</v>
          </cell>
          <cell r="G243">
            <v>22.908000000000001</v>
          </cell>
          <cell r="H243">
            <v>68.562999999999988</v>
          </cell>
          <cell r="I243">
            <v>106.34299999999999</v>
          </cell>
          <cell r="J243">
            <v>182.553</v>
          </cell>
          <cell r="K243">
            <v>196.363</v>
          </cell>
          <cell r="L243">
            <v>556.54300000000001</v>
          </cell>
          <cell r="M243">
            <v>562.48800000000006</v>
          </cell>
          <cell r="N243">
            <v>527.85199999999998</v>
          </cell>
          <cell r="O243">
            <v>452.22300000000001</v>
          </cell>
          <cell r="P243">
            <v>245.851</v>
          </cell>
          <cell r="Q243">
            <v>351.88300000000004</v>
          </cell>
        </row>
        <row r="244">
          <cell r="B244"/>
          <cell r="C244" t="str">
            <v>Enterprise Solar I QF</v>
          </cell>
          <cell r="F244">
            <v>13546.744999999999</v>
          </cell>
          <cell r="G244">
            <v>15912.848</v>
          </cell>
          <cell r="H244">
            <v>18849.54</v>
          </cell>
          <cell r="I244">
            <v>22953.879999999997</v>
          </cell>
          <cell r="J244">
            <v>26992.451000000001</v>
          </cell>
          <cell r="K244">
            <v>25725.082999999999</v>
          </cell>
          <cell r="L244">
            <v>23454.601999999999</v>
          </cell>
          <cell r="M244">
            <v>19519.493000000002</v>
          </cell>
          <cell r="N244">
            <v>19223.932000000001</v>
          </cell>
          <cell r="O244">
            <v>18698.064999999999</v>
          </cell>
          <cell r="P244">
            <v>13484.906000000001</v>
          </cell>
          <cell r="Q244">
            <v>9357.0650000000005</v>
          </cell>
        </row>
        <row r="245">
          <cell r="B245"/>
          <cell r="C245" t="str">
            <v>Escalante 1 Solar QF</v>
          </cell>
          <cell r="F245">
            <v>12127.837</v>
          </cell>
          <cell r="G245">
            <v>14300.478999999999</v>
          </cell>
          <cell r="H245">
            <v>17153.191999999999</v>
          </cell>
          <cell r="I245">
            <v>20846.182000000001</v>
          </cell>
          <cell r="J245">
            <v>23723.272000000001</v>
          </cell>
          <cell r="K245">
            <v>23862.076999999997</v>
          </cell>
          <cell r="L245">
            <v>22028.61</v>
          </cell>
          <cell r="M245">
            <v>19553.930999999997</v>
          </cell>
          <cell r="N245">
            <v>19781.401000000002</v>
          </cell>
          <cell r="O245">
            <v>17039.185000000001</v>
          </cell>
          <cell r="P245">
            <v>11698.061</v>
          </cell>
          <cell r="Q245">
            <v>7334.4750000000004</v>
          </cell>
        </row>
        <row r="246">
          <cell r="B246"/>
          <cell r="C246" t="str">
            <v>Escalante 2 Solar QF</v>
          </cell>
          <cell r="F246">
            <v>11324.554</v>
          </cell>
          <cell r="G246">
            <v>13846.552</v>
          </cell>
          <cell r="H246">
            <v>17502.252</v>
          </cell>
          <cell r="I246">
            <v>20748.217000000001</v>
          </cell>
          <cell r="J246">
            <v>23812.669000000002</v>
          </cell>
          <cell r="K246">
            <v>23762.175999999999</v>
          </cell>
          <cell r="L246">
            <v>22272.45</v>
          </cell>
          <cell r="M246">
            <v>19581.014999999999</v>
          </cell>
          <cell r="N246">
            <v>19461.152999999998</v>
          </cell>
          <cell r="O246">
            <v>16854.557000000001</v>
          </cell>
          <cell r="P246">
            <v>11780.133000000002</v>
          </cell>
          <cell r="Q246">
            <v>7258.8680000000004</v>
          </cell>
        </row>
        <row r="247">
          <cell r="B247"/>
          <cell r="C247" t="str">
            <v>Escalante 3 Solar QF</v>
          </cell>
          <cell r="F247">
            <v>11834.694000000001</v>
          </cell>
          <cell r="G247">
            <v>14099.952000000001</v>
          </cell>
          <cell r="H247">
            <v>15538.896000000001</v>
          </cell>
          <cell r="I247">
            <v>20949.911999999997</v>
          </cell>
          <cell r="J247">
            <v>24201.881999999998</v>
          </cell>
          <cell r="K247">
            <v>24203.934000000001</v>
          </cell>
          <cell r="L247">
            <v>22522.745999999999</v>
          </cell>
          <cell r="M247">
            <v>19809.966</v>
          </cell>
          <cell r="N247">
            <v>19933.543000000001</v>
          </cell>
          <cell r="O247">
            <v>16861.936999999998</v>
          </cell>
          <cell r="P247">
            <v>11646.285</v>
          </cell>
          <cell r="Q247">
            <v>7472.24</v>
          </cell>
        </row>
        <row r="248">
          <cell r="B248"/>
          <cell r="C248" t="str">
            <v>ExxonMobil QF</v>
          </cell>
          <cell r="F248">
            <v>0</v>
          </cell>
          <cell r="G248">
            <v>0</v>
          </cell>
          <cell r="H248">
            <v>668.44600000000003</v>
          </cell>
          <cell r="I248">
            <v>2.9000000000000001E-2</v>
          </cell>
          <cell r="J248">
            <v>51.326999999999998</v>
          </cell>
          <cell r="K248">
            <v>0</v>
          </cell>
          <cell r="L248">
            <v>0</v>
          </cell>
          <cell r="M248">
            <v>177.08799999999999</v>
          </cell>
          <cell r="N248">
            <v>0.49299999999999999</v>
          </cell>
          <cell r="O248">
            <v>0</v>
          </cell>
          <cell r="P248">
            <v>0</v>
          </cell>
          <cell r="Q248">
            <v>49.348999999999997</v>
          </cell>
        </row>
        <row r="249">
          <cell r="B249"/>
          <cell r="C249" t="str">
            <v>Five Pine Wind QF</v>
          </cell>
          <cell r="F249">
            <v>5227.43</v>
          </cell>
          <cell r="G249">
            <v>4888.2349999999997</v>
          </cell>
          <cell r="H249">
            <v>8863.982</v>
          </cell>
          <cell r="I249">
            <v>11402.656999999999</v>
          </cell>
          <cell r="J249">
            <v>10847.5</v>
          </cell>
          <cell r="K249">
            <v>9295.9549999999999</v>
          </cell>
          <cell r="L249">
            <v>6330.0010000000002</v>
          </cell>
          <cell r="M249">
            <v>5394.3960000000006</v>
          </cell>
          <cell r="N249">
            <v>7037.29</v>
          </cell>
          <cell r="O249">
            <v>5709.0249999999996</v>
          </cell>
          <cell r="P249">
            <v>8521.991</v>
          </cell>
          <cell r="Q249">
            <v>9523.2849999999999</v>
          </cell>
        </row>
        <row r="250">
          <cell r="B250"/>
          <cell r="C250" t="str">
            <v xml:space="preserve">Granite Mountain East Solar QF </v>
          </cell>
          <cell r="F250">
            <v>12206.848000000002</v>
          </cell>
          <cell r="G250">
            <v>14145.217000000001</v>
          </cell>
          <cell r="H250">
            <v>17290.22</v>
          </cell>
          <cell r="I250">
            <v>21356.055</v>
          </cell>
          <cell r="J250">
            <v>25145.786999999997</v>
          </cell>
          <cell r="K250">
            <v>24222.618999999999</v>
          </cell>
          <cell r="L250">
            <v>20458.763999999999</v>
          </cell>
          <cell r="M250">
            <v>17695.157999999999</v>
          </cell>
          <cell r="N250">
            <v>17028.72</v>
          </cell>
          <cell r="O250">
            <v>16210.561</v>
          </cell>
          <cell r="P250">
            <v>11701.687</v>
          </cell>
          <cell r="Q250">
            <v>8113.8139999999994</v>
          </cell>
        </row>
        <row r="251">
          <cell r="B251"/>
          <cell r="C251" t="str">
            <v xml:space="preserve">Granite Mountain West Solar QF </v>
          </cell>
          <cell r="F251">
            <v>7446.3619999999992</v>
          </cell>
          <cell r="G251">
            <v>8655.2060000000001</v>
          </cell>
          <cell r="H251">
            <v>10906.573</v>
          </cell>
          <cell r="I251">
            <v>2600.7650000000003</v>
          </cell>
          <cell r="J251">
            <v>15774.537</v>
          </cell>
          <cell r="K251">
            <v>14389.236000000001</v>
          </cell>
          <cell r="L251">
            <v>12596.903</v>
          </cell>
          <cell r="M251">
            <v>11151.785</v>
          </cell>
          <cell r="N251">
            <v>10374.949999999999</v>
          </cell>
          <cell r="O251">
            <v>10013.531999999999</v>
          </cell>
          <cell r="P251">
            <v>7373.192</v>
          </cell>
          <cell r="Q251">
            <v>4984.8379999999997</v>
          </cell>
        </row>
        <row r="252">
          <cell r="B252"/>
          <cell r="C252" t="str">
            <v>Iron Springs QF</v>
          </cell>
          <cell r="F252">
            <v>12034.78</v>
          </cell>
          <cell r="G252">
            <v>15241.197</v>
          </cell>
          <cell r="H252">
            <v>17556.186000000002</v>
          </cell>
          <cell r="I252">
            <v>15132.349</v>
          </cell>
          <cell r="J252">
            <v>24831.001</v>
          </cell>
          <cell r="K252">
            <v>24340.674999999999</v>
          </cell>
          <cell r="L252">
            <v>21344.391000000003</v>
          </cell>
          <cell r="M252">
            <v>18201.275000000001</v>
          </cell>
          <cell r="N252">
            <v>17567.808000000001</v>
          </cell>
          <cell r="O252">
            <v>17104.181</v>
          </cell>
          <cell r="P252">
            <v>12329.715</v>
          </cell>
          <cell r="Q252">
            <v>8520.3770000000004</v>
          </cell>
        </row>
        <row r="253">
          <cell r="C253" t="str">
            <v>Latigo Wind QF</v>
          </cell>
          <cell r="F253">
            <v>11553.237000000001</v>
          </cell>
          <cell r="G253">
            <v>16812.059999999998</v>
          </cell>
          <cell r="H253">
            <v>17322.254000000001</v>
          </cell>
          <cell r="I253">
            <v>19050.763999999999</v>
          </cell>
          <cell r="J253">
            <v>16887.332999999999</v>
          </cell>
          <cell r="K253">
            <v>8623.5329999999994</v>
          </cell>
          <cell r="L253">
            <v>6637.2510000000002</v>
          </cell>
          <cell r="M253">
            <v>6719.1109999999999</v>
          </cell>
          <cell r="N253">
            <v>9207.3869999999988</v>
          </cell>
          <cell r="O253">
            <v>9139.8970000000008</v>
          </cell>
          <cell r="P253">
            <v>16914.273000000001</v>
          </cell>
          <cell r="Q253">
            <v>17247.741999999998</v>
          </cell>
        </row>
        <row r="254">
          <cell r="B254"/>
          <cell r="C254" t="str">
            <v>Mountain Wind 1 QF</v>
          </cell>
          <cell r="F254">
            <v>20272.219000000001</v>
          </cell>
          <cell r="G254">
            <v>19448.361000000001</v>
          </cell>
          <cell r="H254">
            <v>14764.423000000001</v>
          </cell>
          <cell r="I254">
            <v>16971.469000000001</v>
          </cell>
          <cell r="J254">
            <v>13507.248</v>
          </cell>
          <cell r="K254">
            <v>4646.7980000000007</v>
          </cell>
          <cell r="L254">
            <v>7872.1650000000009</v>
          </cell>
          <cell r="M254">
            <v>4655.8270000000002</v>
          </cell>
          <cell r="N254">
            <v>6056.9859999999999</v>
          </cell>
          <cell r="O254">
            <v>10321.01</v>
          </cell>
          <cell r="P254">
            <v>16322.384</v>
          </cell>
          <cell r="Q254">
            <v>17785.985000000001</v>
          </cell>
        </row>
        <row r="255">
          <cell r="B255"/>
          <cell r="C255" t="str">
            <v>Mountain Wind 2 QF</v>
          </cell>
          <cell r="F255">
            <v>27049.266</v>
          </cell>
          <cell r="G255">
            <v>26315.796999999999</v>
          </cell>
          <cell r="H255">
            <v>18516.364000000001</v>
          </cell>
          <cell r="I255">
            <v>20401.599999999999</v>
          </cell>
          <cell r="J255">
            <v>17281.984</v>
          </cell>
          <cell r="K255">
            <v>12089.843000000001</v>
          </cell>
          <cell r="L255">
            <v>10530.940999999999</v>
          </cell>
          <cell r="M255">
            <v>5560.0940000000001</v>
          </cell>
          <cell r="N255">
            <v>7844.9160000000002</v>
          </cell>
          <cell r="O255">
            <v>13632.995000000001</v>
          </cell>
          <cell r="P255">
            <v>20459.983</v>
          </cell>
          <cell r="Q255">
            <v>27003.561999999998</v>
          </cell>
        </row>
        <row r="256">
          <cell r="B256"/>
          <cell r="C256" t="str">
            <v>North Point Wind QF</v>
          </cell>
          <cell r="F256">
            <v>9745.1280000000006</v>
          </cell>
          <cell r="G256">
            <v>11144.898000000001</v>
          </cell>
          <cell r="H256">
            <v>19996.673999999999</v>
          </cell>
          <cell r="I256">
            <v>24205.324000000001</v>
          </cell>
          <cell r="J256">
            <v>21033.991000000002</v>
          </cell>
          <cell r="K256">
            <v>19721.807999999997</v>
          </cell>
          <cell r="L256">
            <v>13306.412</v>
          </cell>
          <cell r="M256">
            <v>12221.098</v>
          </cell>
          <cell r="N256">
            <v>15554.602999999999</v>
          </cell>
          <cell r="O256">
            <v>13349.077000000001</v>
          </cell>
          <cell r="P256">
            <v>16622.795999999998</v>
          </cell>
          <cell r="Q256">
            <v>18354.732</v>
          </cell>
        </row>
        <row r="257">
          <cell r="B257"/>
          <cell r="C257" t="str">
            <v>Oregon Wind Farm QF</v>
          </cell>
          <cell r="F257">
            <v>5211.9619999999995</v>
          </cell>
          <cell r="G257">
            <v>11271</v>
          </cell>
          <cell r="H257">
            <v>11299.856</v>
          </cell>
          <cell r="I257">
            <v>13876.263999999999</v>
          </cell>
          <cell r="J257">
            <v>13676.239000000001</v>
          </cell>
          <cell r="K257">
            <v>12600.155999999997</v>
          </cell>
          <cell r="L257">
            <v>13022.573</v>
          </cell>
          <cell r="M257">
            <v>11865.772999999999</v>
          </cell>
          <cell r="N257">
            <v>9560.6479999999992</v>
          </cell>
          <cell r="O257">
            <v>7561.9829999999993</v>
          </cell>
          <cell r="P257">
            <v>9065.4670000000006</v>
          </cell>
          <cell r="Q257">
            <v>6017.8940000000002</v>
          </cell>
        </row>
        <row r="258">
          <cell r="B258"/>
          <cell r="C258" t="str">
            <v>Orchard Wind 1 QF</v>
          </cell>
          <cell r="F258">
            <v>777.096</v>
          </cell>
          <cell r="G258">
            <v>1221.2180000000001</v>
          </cell>
          <cell r="H258">
            <v>529.495</v>
          </cell>
          <cell r="I258">
            <v>2411.8230000000003</v>
          </cell>
          <cell r="J258">
            <v>2181.5079999999998</v>
          </cell>
          <cell r="K258">
            <v>1646.9380000000001</v>
          </cell>
          <cell r="L258">
            <v>1679.6959999999999</v>
          </cell>
          <cell r="M258">
            <v>1501.1559999999999</v>
          </cell>
          <cell r="N258">
            <v>1310.3220000000001</v>
          </cell>
          <cell r="O258">
            <v>845.70399999999995</v>
          </cell>
          <cell r="P258">
            <v>1206.269</v>
          </cell>
          <cell r="Q258">
            <v>615.04</v>
          </cell>
        </row>
        <row r="259">
          <cell r="B259"/>
          <cell r="C259" t="str">
            <v>Orchard Wind 2 QF</v>
          </cell>
          <cell r="F259">
            <v>787.096</v>
          </cell>
          <cell r="G259">
            <v>1236.2090000000001</v>
          </cell>
          <cell r="H259">
            <v>1696.366</v>
          </cell>
          <cell r="I259">
            <v>2409.3890000000001</v>
          </cell>
          <cell r="J259">
            <v>1788.9999999999998</v>
          </cell>
          <cell r="K259">
            <v>1708.1</v>
          </cell>
          <cell r="L259">
            <v>1667.0030000000002</v>
          </cell>
          <cell r="M259">
            <v>1416.8119999999999</v>
          </cell>
          <cell r="N259">
            <v>1296.0929999999998</v>
          </cell>
          <cell r="O259">
            <v>809.09899999999993</v>
          </cell>
          <cell r="P259">
            <v>1212.5059999999999</v>
          </cell>
          <cell r="Q259">
            <v>768.15300000000002</v>
          </cell>
        </row>
        <row r="260">
          <cell r="B260"/>
          <cell r="C260" t="str">
            <v>Orchard Wind 3 QF</v>
          </cell>
          <cell r="F260">
            <v>800.35200000000009</v>
          </cell>
          <cell r="G260">
            <v>1186.194</v>
          </cell>
          <cell r="H260">
            <v>1840.7550000000001</v>
          </cell>
          <cell r="I260">
            <v>2203.596</v>
          </cell>
          <cell r="J260">
            <v>2104.866</v>
          </cell>
          <cell r="K260">
            <v>1551.415</v>
          </cell>
          <cell r="L260">
            <v>1670.819</v>
          </cell>
          <cell r="M260">
            <v>1430.1949999999999</v>
          </cell>
          <cell r="N260">
            <v>1256</v>
          </cell>
          <cell r="O260">
            <v>754.346</v>
          </cell>
          <cell r="P260">
            <v>996.19</v>
          </cell>
          <cell r="Q260">
            <v>1224.3389999999999</v>
          </cell>
        </row>
        <row r="261">
          <cell r="B261"/>
          <cell r="C261" t="str">
            <v>Orchard Wind 4 QF</v>
          </cell>
          <cell r="F261">
            <v>867.07999999999993</v>
          </cell>
          <cell r="G261">
            <v>1283.8969999999999</v>
          </cell>
          <cell r="H261">
            <v>1928.4589999999998</v>
          </cell>
          <cell r="I261">
            <v>2197.7140000000004</v>
          </cell>
          <cell r="J261">
            <v>2290.7690000000002</v>
          </cell>
          <cell r="K261">
            <v>1699.6669999999999</v>
          </cell>
          <cell r="L261">
            <v>1708.2829999999999</v>
          </cell>
          <cell r="M261">
            <v>1533.6010000000001</v>
          </cell>
          <cell r="N261">
            <v>1304.6089999999999</v>
          </cell>
          <cell r="O261">
            <v>917.52099999999996</v>
          </cell>
          <cell r="P261">
            <v>917.71100000000001</v>
          </cell>
          <cell r="Q261">
            <v>1456.99</v>
          </cell>
        </row>
        <row r="262">
          <cell r="B262"/>
          <cell r="C262" t="str">
            <v>Pavant II Solar QF</v>
          </cell>
          <cell r="F262">
            <v>6939.56</v>
          </cell>
          <cell r="G262">
            <v>7864.8450000000003</v>
          </cell>
          <cell r="H262">
            <v>10203.233999999999</v>
          </cell>
          <cell r="I262">
            <v>12072.722</v>
          </cell>
          <cell r="J262">
            <v>13119.64</v>
          </cell>
          <cell r="K262">
            <v>14502.263999999999</v>
          </cell>
          <cell r="L262">
            <v>13657.317999999999</v>
          </cell>
          <cell r="M262">
            <v>11735.453</v>
          </cell>
          <cell r="N262">
            <v>9713.2430000000004</v>
          </cell>
          <cell r="O262">
            <v>8461.8260000000009</v>
          </cell>
          <cell r="P262">
            <v>5083.3189999999995</v>
          </cell>
          <cell r="Q262">
            <v>3078.509</v>
          </cell>
        </row>
        <row r="263">
          <cell r="B263"/>
          <cell r="C263" t="str">
            <v>Pioneer Wind 1 QF</v>
          </cell>
          <cell r="F263">
            <v>31552.141</v>
          </cell>
          <cell r="G263">
            <v>23622.184000000001</v>
          </cell>
          <cell r="H263">
            <v>18984.120999999999</v>
          </cell>
          <cell r="I263">
            <v>16167.743</v>
          </cell>
          <cell r="J263">
            <v>13995.513000000001</v>
          </cell>
          <cell r="K263">
            <v>12854.703</v>
          </cell>
          <cell r="L263">
            <v>8900.6749999999993</v>
          </cell>
          <cell r="M263">
            <v>8105.7170000000006</v>
          </cell>
          <cell r="N263">
            <v>10675.73</v>
          </cell>
          <cell r="O263">
            <v>18125.822</v>
          </cell>
          <cell r="P263">
            <v>23849.476999999999</v>
          </cell>
          <cell r="Q263">
            <v>32012.644</v>
          </cell>
        </row>
        <row r="264">
          <cell r="B264"/>
          <cell r="C264" t="str">
            <v>Power County North Wind QF</v>
          </cell>
          <cell r="F264">
            <v>3158.6</v>
          </cell>
          <cell r="G264">
            <v>5631.5940000000001</v>
          </cell>
          <cell r="H264">
            <v>6994.692</v>
          </cell>
          <cell r="I264">
            <v>6693.2980000000007</v>
          </cell>
          <cell r="J264">
            <v>7019.9989999999998</v>
          </cell>
          <cell r="K264">
            <v>5333.8420000000006</v>
          </cell>
          <cell r="L264">
            <v>3531.279</v>
          </cell>
          <cell r="M264">
            <v>3062.6779999999999</v>
          </cell>
          <cell r="N264">
            <v>4291.9390000000003</v>
          </cell>
          <cell r="O264">
            <v>4401.4269999999997</v>
          </cell>
          <cell r="P264">
            <v>5023.7139999999999</v>
          </cell>
          <cell r="Q264">
            <v>5523.4309999999996</v>
          </cell>
        </row>
        <row r="265">
          <cell r="B265"/>
          <cell r="C265" t="str">
            <v>Power County South Wind QF</v>
          </cell>
          <cell r="F265">
            <v>3396.2829999999999</v>
          </cell>
          <cell r="G265">
            <v>4487.3019999999997</v>
          </cell>
          <cell r="H265">
            <v>6084.6580000000004</v>
          </cell>
          <cell r="I265">
            <v>6252.8560000000007</v>
          </cell>
          <cell r="J265">
            <v>5740.9480000000003</v>
          </cell>
          <cell r="K265">
            <v>4474.82</v>
          </cell>
          <cell r="L265">
            <v>3249.6059999999998</v>
          </cell>
          <cell r="M265">
            <v>2470.52</v>
          </cell>
          <cell r="N265">
            <v>3787.3869999999997</v>
          </cell>
          <cell r="O265">
            <v>3770.2370000000001</v>
          </cell>
          <cell r="P265">
            <v>5591.402</v>
          </cell>
          <cell r="Q265">
            <v>5407.3519999999999</v>
          </cell>
        </row>
        <row r="266">
          <cell r="B266"/>
          <cell r="C266" t="str">
            <v>Roseburg Dillard QF</v>
          </cell>
          <cell r="F266">
            <v>4101.7179999999998</v>
          </cell>
          <cell r="G266">
            <v>4667.1289999999999</v>
          </cell>
          <cell r="H266">
            <v>4879.116</v>
          </cell>
          <cell r="I266">
            <v>4633.4660000000003</v>
          </cell>
          <cell r="J266">
            <v>5703.0820000000003</v>
          </cell>
          <cell r="K266">
            <v>3978.33</v>
          </cell>
          <cell r="L266">
            <v>5205.6440000000002</v>
          </cell>
          <cell r="M266">
            <v>2461.5630000000001</v>
          </cell>
          <cell r="N266">
            <v>3791.6840000000002</v>
          </cell>
          <cell r="O266">
            <v>1484.729</v>
          </cell>
          <cell r="P266">
            <v>3709.1839999999997</v>
          </cell>
          <cell r="Q266">
            <v>9327.0429999999997</v>
          </cell>
        </row>
        <row r="267">
          <cell r="B267"/>
          <cell r="C267" t="str">
            <v>Sage I Solar QF</v>
          </cell>
          <cell r="F267">
            <v>1693.6000000000001</v>
          </cell>
          <cell r="G267">
            <v>2563.7330000000002</v>
          </cell>
          <cell r="H267">
            <v>3891.1779999999999</v>
          </cell>
          <cell r="I267">
            <v>4252.0560000000005</v>
          </cell>
          <cell r="J267">
            <v>4201.8389999999999</v>
          </cell>
          <cell r="K267">
            <v>4723.6149999999998</v>
          </cell>
          <cell r="L267">
            <v>5603.0290000000005</v>
          </cell>
          <cell r="M267">
            <v>4889.7939999999999</v>
          </cell>
          <cell r="N267">
            <v>4580.3900000000003</v>
          </cell>
          <cell r="O267">
            <v>3697.6010000000001</v>
          </cell>
          <cell r="P267">
            <v>2243.277</v>
          </cell>
          <cell r="Q267">
            <v>1266.6579999999999</v>
          </cell>
        </row>
        <row r="268">
          <cell r="B268"/>
          <cell r="C268" t="str">
            <v>Sage II Solar QF</v>
          </cell>
          <cell r="F268">
            <v>1479.44</v>
          </cell>
          <cell r="G268">
            <v>2977.8040000000001</v>
          </cell>
          <cell r="H268">
            <v>3684.2669999999998</v>
          </cell>
          <cell r="I268">
            <v>3646.8249999999998</v>
          </cell>
          <cell r="J268">
            <v>4094.7419999999997</v>
          </cell>
          <cell r="K268">
            <v>5333.1189999999997</v>
          </cell>
          <cell r="L268">
            <v>5439.7509999999993</v>
          </cell>
          <cell r="M268">
            <v>4495.6030000000001</v>
          </cell>
          <cell r="N268">
            <v>4207.9070000000002</v>
          </cell>
          <cell r="O268">
            <v>4130.1099999999997</v>
          </cell>
          <cell r="P268">
            <v>2242.5250000000001</v>
          </cell>
          <cell r="Q268">
            <v>1258.6490000000001</v>
          </cell>
        </row>
        <row r="269">
          <cell r="B269"/>
          <cell r="C269" t="str">
            <v>Sage III Solar QF</v>
          </cell>
          <cell r="F269">
            <v>1625.3700000000001</v>
          </cell>
          <cell r="G269">
            <v>2218.1769999999997</v>
          </cell>
          <cell r="H269">
            <v>3026.0930000000003</v>
          </cell>
          <cell r="I269">
            <v>3111.88</v>
          </cell>
          <cell r="J269">
            <v>3356.9259999999999</v>
          </cell>
          <cell r="K269">
            <v>4528.0280000000002</v>
          </cell>
          <cell r="L269">
            <v>5274.2070000000003</v>
          </cell>
          <cell r="M269">
            <v>4555.0529999999999</v>
          </cell>
          <cell r="N269">
            <v>4252.2330000000002</v>
          </cell>
          <cell r="O269">
            <v>3719.2759999999998</v>
          </cell>
          <cell r="P269">
            <v>2005.345</v>
          </cell>
          <cell r="Q269">
            <v>1188.069</v>
          </cell>
        </row>
        <row r="270">
          <cell r="B270"/>
          <cell r="C270" t="str">
            <v>Spanish Fork Wind 2 QF</v>
          </cell>
          <cell r="F270">
            <v>4087.7</v>
          </cell>
          <cell r="G270">
            <v>3353.2910000000002</v>
          </cell>
          <cell r="H270">
            <v>3595.6899999999996</v>
          </cell>
          <cell r="I270">
            <v>2827.66</v>
          </cell>
          <cell r="J270">
            <v>2124.8609999999999</v>
          </cell>
          <cell r="K270">
            <v>3014.5540000000001</v>
          </cell>
          <cell r="L270">
            <v>4461.7690000000002</v>
          </cell>
          <cell r="M270">
            <v>4017.2659999999996</v>
          </cell>
          <cell r="N270">
            <v>4146.732</v>
          </cell>
          <cell r="O270">
            <v>4374.4079999999994</v>
          </cell>
          <cell r="P270">
            <v>3101.5419999999999</v>
          </cell>
          <cell r="Q270">
            <v>3479.098</v>
          </cell>
        </row>
        <row r="271">
          <cell r="B271"/>
          <cell r="C271" t="str">
            <v>Sunnyside QF</v>
          </cell>
          <cell r="F271">
            <v>38156.055</v>
          </cell>
          <cell r="G271">
            <v>30864.763999999999</v>
          </cell>
          <cell r="H271">
            <v>38076.737999999998</v>
          </cell>
          <cell r="I271">
            <v>16428.308000000001</v>
          </cell>
          <cell r="J271">
            <v>38257.261999999995</v>
          </cell>
          <cell r="K271">
            <v>37070.951000000001</v>
          </cell>
          <cell r="L271">
            <v>38278.206999999995</v>
          </cell>
          <cell r="M271">
            <v>38329.952000000005</v>
          </cell>
          <cell r="N271">
            <v>36949.701000000001</v>
          </cell>
          <cell r="O271">
            <v>21259.16</v>
          </cell>
          <cell r="P271">
            <v>36870.163999999997</v>
          </cell>
          <cell r="Q271">
            <v>34353.917000000001</v>
          </cell>
        </row>
        <row r="272">
          <cell r="B272"/>
          <cell r="C272" t="str">
            <v>Sweetwater Solar QF</v>
          </cell>
          <cell r="F272">
            <v>9906.344000000001</v>
          </cell>
          <cell r="G272">
            <v>11104.016</v>
          </cell>
          <cell r="H272">
            <v>16461.127</v>
          </cell>
          <cell r="I272">
            <v>17938.433000000001</v>
          </cell>
          <cell r="J272">
            <v>20135.118000000002</v>
          </cell>
          <cell r="K272">
            <v>22464.461000000003</v>
          </cell>
          <cell r="L272">
            <v>22623.320999999996</v>
          </cell>
          <cell r="M272">
            <v>19920.648000000001</v>
          </cell>
          <cell r="N272">
            <v>17892.149000000001</v>
          </cell>
          <cell r="O272">
            <v>14420.152</v>
          </cell>
          <cell r="P272">
            <v>8008.1460000000006</v>
          </cell>
          <cell r="Q272">
            <v>5624.7539999999999</v>
          </cell>
        </row>
        <row r="273">
          <cell r="B273"/>
          <cell r="C273" t="str">
            <v>Tesoro QF</v>
          </cell>
          <cell r="F273">
            <v>613.15599999999995</v>
          </cell>
          <cell r="G273">
            <v>349.62799999999999</v>
          </cell>
          <cell r="H273">
            <v>130.267</v>
          </cell>
          <cell r="I273">
            <v>22.308</v>
          </cell>
          <cell r="J273">
            <v>9.3420000000000005</v>
          </cell>
          <cell r="K273">
            <v>2.2750000000000004</v>
          </cell>
          <cell r="L273">
            <v>0</v>
          </cell>
          <cell r="M273">
            <v>46.313000000000002</v>
          </cell>
          <cell r="N273">
            <v>0.34300000000000003</v>
          </cell>
          <cell r="O273">
            <v>6.08</v>
          </cell>
          <cell r="P273">
            <v>10.308</v>
          </cell>
          <cell r="Q273">
            <v>233.08500000000001</v>
          </cell>
        </row>
        <row r="274">
          <cell r="B274"/>
          <cell r="C274" t="str">
            <v>Three Peaks Solar QF</v>
          </cell>
          <cell r="F274">
            <v>13355.548000000001</v>
          </cell>
          <cell r="G274">
            <v>16195.421</v>
          </cell>
          <cell r="H274">
            <v>18904.849999999999</v>
          </cell>
          <cell r="I274">
            <v>21439.839</v>
          </cell>
          <cell r="J274">
            <v>26675.624000000003</v>
          </cell>
          <cell r="K274">
            <v>24449.179</v>
          </cell>
          <cell r="L274">
            <v>21908.053999999996</v>
          </cell>
          <cell r="M274">
            <v>18504.066999999999</v>
          </cell>
          <cell r="N274">
            <v>16971.228999999999</v>
          </cell>
          <cell r="O274">
            <v>16515.684000000001</v>
          </cell>
          <cell r="P274">
            <v>12264.398999999999</v>
          </cell>
          <cell r="Q274">
            <v>8952.2839999999997</v>
          </cell>
        </row>
        <row r="275">
          <cell r="B275"/>
          <cell r="C275" t="str">
            <v>Threemile Canyon Wind QF</v>
          </cell>
          <cell r="F275">
            <v>665.2</v>
          </cell>
          <cell r="G275">
            <v>1960.8220000000001</v>
          </cell>
          <cell r="H275">
            <v>1787.2739999999999</v>
          </cell>
          <cell r="I275">
            <v>2299.6979999999999</v>
          </cell>
          <cell r="J275">
            <v>2539.864</v>
          </cell>
          <cell r="K275">
            <v>2218.462</v>
          </cell>
          <cell r="L275">
            <v>2064.8559999999998</v>
          </cell>
          <cell r="M275">
            <v>1828.885</v>
          </cell>
          <cell r="N275">
            <v>1580.2840000000001</v>
          </cell>
          <cell r="O275">
            <v>1163.42</v>
          </cell>
          <cell r="P275">
            <v>1061.82</v>
          </cell>
          <cell r="Q275">
            <v>783.39699999999993</v>
          </cell>
        </row>
        <row r="276">
          <cell r="B276"/>
          <cell r="C276" t="str">
            <v>Utah Pavant Solar QF</v>
          </cell>
          <cell r="F276">
            <v>5716.38</v>
          </cell>
          <cell r="G276">
            <v>6646.0859999999993</v>
          </cell>
          <cell r="H276">
            <v>8506.8719999999994</v>
          </cell>
          <cell r="I276">
            <v>9982.3009999999995</v>
          </cell>
          <cell r="J276">
            <v>10959.178</v>
          </cell>
          <cell r="K276">
            <v>12214.804</v>
          </cell>
          <cell r="L276">
            <v>11782.128000000001</v>
          </cell>
          <cell r="M276">
            <v>9935.5579999999991</v>
          </cell>
          <cell r="N276">
            <v>9124.5300000000007</v>
          </cell>
          <cell r="O276">
            <v>8240.9050000000007</v>
          </cell>
          <cell r="P276">
            <v>5234.9189999999999</v>
          </cell>
          <cell r="Q276">
            <v>3662.6440000000002</v>
          </cell>
        </row>
        <row r="277">
          <cell r="B277"/>
          <cell r="C277" t="str">
            <v>Utah Red Hills Solar QF</v>
          </cell>
          <cell r="F277">
            <v>11629.762999999999</v>
          </cell>
          <cell r="G277">
            <v>14489.082</v>
          </cell>
          <cell r="H277">
            <v>17047.826999999997</v>
          </cell>
          <cell r="I277">
            <v>13470.403</v>
          </cell>
          <cell r="J277">
            <v>30812.184000000001</v>
          </cell>
          <cell r="K277">
            <v>24476.111999999997</v>
          </cell>
          <cell r="L277">
            <v>20897.256999999998</v>
          </cell>
          <cell r="M277">
            <v>18088.508999999998</v>
          </cell>
          <cell r="N277">
            <v>18061.449000000001</v>
          </cell>
          <cell r="O277">
            <v>16452.760999999999</v>
          </cell>
          <cell r="P277">
            <v>11708.543</v>
          </cell>
          <cell r="Q277">
            <v>8007.058</v>
          </cell>
        </row>
        <row r="278">
          <cell r="B278"/>
          <cell r="C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B279" t="str">
            <v>Total Qualifying Facilities</v>
          </cell>
          <cell r="C279"/>
          <cell r="F279">
            <v>382232.35972699994</v>
          </cell>
          <cell r="G279">
            <v>418388.26591800002</v>
          </cell>
          <cell r="H279">
            <v>477876.50926899991</v>
          </cell>
          <cell r="I279">
            <v>492165.19385100005</v>
          </cell>
          <cell r="J279">
            <v>562363.01653299993</v>
          </cell>
          <cell r="K279">
            <v>524343.89481000009</v>
          </cell>
          <cell r="L279">
            <v>507096.17090599984</v>
          </cell>
          <cell r="M279">
            <v>441385.74265900016</v>
          </cell>
          <cell r="N279">
            <v>436030.38004100003</v>
          </cell>
          <cell r="O279">
            <v>404279.65141200012</v>
          </cell>
          <cell r="P279">
            <v>375064.77061800001</v>
          </cell>
          <cell r="Q279">
            <v>329583.4795190001</v>
          </cell>
        </row>
        <row r="280">
          <cell r="B280"/>
          <cell r="C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281">
          <cell r="B281" t="str">
            <v>Mid-Columbia Contracts</v>
          </cell>
          <cell r="C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</row>
        <row r="282">
          <cell r="B282"/>
          <cell r="C282" t="str">
            <v>Grant Surplus</v>
          </cell>
          <cell r="F282">
            <v>17954.28</v>
          </cell>
          <cell r="G282">
            <v>9977.9</v>
          </cell>
          <cell r="H282">
            <v>2071.7684536082452</v>
          </cell>
          <cell r="I282">
            <v>6566.07</v>
          </cell>
          <cell r="J282">
            <v>9071.35</v>
          </cell>
          <cell r="K282">
            <v>9954.0721649484531</v>
          </cell>
          <cell r="L282">
            <v>9526.86</v>
          </cell>
          <cell r="M282">
            <v>9795</v>
          </cell>
          <cell r="N282">
            <v>5541.35</v>
          </cell>
          <cell r="O282">
            <v>4676.18</v>
          </cell>
          <cell r="P282">
            <v>7142.53</v>
          </cell>
          <cell r="Q282">
            <v>8200.26</v>
          </cell>
        </row>
        <row r="283">
          <cell r="B283"/>
          <cell r="C283" t="str">
            <v>Grant Reasonable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</row>
        <row r="285">
          <cell r="B285" t="str">
            <v>Total Mid-Columbia Contracts</v>
          </cell>
          <cell r="C285"/>
          <cell r="F285">
            <v>17954.28</v>
          </cell>
          <cell r="G285">
            <v>9977.9</v>
          </cell>
          <cell r="H285">
            <v>2071.7684536082452</v>
          </cell>
          <cell r="I285">
            <v>6566.07</v>
          </cell>
          <cell r="J285">
            <v>9071.35</v>
          </cell>
          <cell r="K285">
            <v>9954.0721649484531</v>
          </cell>
          <cell r="L285">
            <v>9526.86</v>
          </cell>
          <cell r="M285">
            <v>9795</v>
          </cell>
          <cell r="N285">
            <v>5541.35</v>
          </cell>
          <cell r="O285">
            <v>4676.18</v>
          </cell>
          <cell r="P285">
            <v>7142.53</v>
          </cell>
          <cell r="Q285">
            <v>8200.26</v>
          </cell>
        </row>
        <row r="286">
          <cell r="B286"/>
          <cell r="C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</row>
        <row r="287">
          <cell r="B287" t="str">
            <v>Total Long Term Firm Purchases</v>
          </cell>
          <cell r="C287"/>
          <cell r="F287">
            <v>854513.14856193867</v>
          </cell>
          <cell r="G287">
            <v>846198.24080004264</v>
          </cell>
          <cell r="H287">
            <v>907894.92592136539</v>
          </cell>
          <cell r="I287">
            <v>929617.17064322007</v>
          </cell>
          <cell r="J287">
            <v>992968.5021155593</v>
          </cell>
          <cell r="K287">
            <v>924968.10282270866</v>
          </cell>
          <cell r="L287">
            <v>914273.30189018231</v>
          </cell>
          <cell r="M287">
            <v>807544.14617025631</v>
          </cell>
          <cell r="N287">
            <v>787437.63566247339</v>
          </cell>
          <cell r="O287">
            <v>787684.88972321257</v>
          </cell>
          <cell r="P287">
            <v>746342.30674670718</v>
          </cell>
          <cell r="Q287">
            <v>746919.68527530204</v>
          </cell>
        </row>
        <row r="288">
          <cell r="B288"/>
          <cell r="C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</row>
        <row r="289">
          <cell r="B289" t="str">
            <v>Storage &amp; Exchange</v>
          </cell>
          <cell r="C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</row>
        <row r="290">
          <cell r="B290"/>
          <cell r="C290" t="str">
            <v>Cowlitz Swift</v>
          </cell>
          <cell r="F290">
            <v>-8246</v>
          </cell>
          <cell r="G290">
            <v>-13625</v>
          </cell>
          <cell r="H290">
            <v>307</v>
          </cell>
          <cell r="I290">
            <v>-14693</v>
          </cell>
          <cell r="J290">
            <v>17722</v>
          </cell>
          <cell r="K290">
            <v>4641</v>
          </cell>
          <cell r="L290">
            <v>-5708</v>
          </cell>
          <cell r="M290">
            <v>-5922</v>
          </cell>
          <cell r="N290">
            <v>-8565</v>
          </cell>
          <cell r="O290">
            <v>7522</v>
          </cell>
          <cell r="P290">
            <v>11938</v>
          </cell>
          <cell r="Q290">
            <v>-7184</v>
          </cell>
        </row>
        <row r="291">
          <cell r="B291"/>
          <cell r="C291" t="str">
            <v>PSCo Exchange</v>
          </cell>
          <cell r="F291">
            <v>99</v>
          </cell>
          <cell r="G291">
            <v>85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268</v>
          </cell>
        </row>
        <row r="292">
          <cell r="B292"/>
          <cell r="C292" t="str">
            <v>SCL State Line</v>
          </cell>
          <cell r="F292">
            <v>-33840</v>
          </cell>
          <cell r="G292">
            <v>-39505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B293"/>
          <cell r="C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</row>
        <row r="294">
          <cell r="B294" t="str">
            <v>Total Storage &amp; Exchange</v>
          </cell>
          <cell r="C294"/>
          <cell r="F294">
            <v>-41987</v>
          </cell>
          <cell r="G294">
            <v>-53045</v>
          </cell>
          <cell r="H294">
            <v>307</v>
          </cell>
          <cell r="I294">
            <v>-14693</v>
          </cell>
          <cell r="J294">
            <v>17722</v>
          </cell>
          <cell r="K294">
            <v>4641</v>
          </cell>
          <cell r="L294">
            <v>-5708</v>
          </cell>
          <cell r="M294">
            <v>-5922</v>
          </cell>
          <cell r="N294">
            <v>-8565</v>
          </cell>
          <cell r="O294">
            <v>7522</v>
          </cell>
          <cell r="P294">
            <v>11938</v>
          </cell>
          <cell r="Q294">
            <v>-6916</v>
          </cell>
        </row>
        <row r="295">
          <cell r="B295"/>
          <cell r="C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</row>
        <row r="296">
          <cell r="B296" t="str">
            <v>Short Term Firm Purchases</v>
          </cell>
          <cell r="C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</row>
        <row r="297">
          <cell r="B297"/>
          <cell r="C297" t="str">
            <v>Short Term Firm Purchases</v>
          </cell>
          <cell r="F297">
            <v>425649.68970849994</v>
          </cell>
          <cell r="G297">
            <v>396863.21523200005</v>
          </cell>
          <cell r="H297">
            <v>370515.50403039175</v>
          </cell>
          <cell r="I297">
            <v>334917.206229</v>
          </cell>
          <cell r="J297">
            <v>347420.56886090001</v>
          </cell>
          <cell r="K297">
            <v>824425.32963965146</v>
          </cell>
          <cell r="L297">
            <v>1260051.8675800001</v>
          </cell>
          <cell r="M297">
            <v>994971.20569480001</v>
          </cell>
          <cell r="N297">
            <v>666535.04141000018</v>
          </cell>
          <cell r="O297">
            <v>376709.69697220001</v>
          </cell>
          <cell r="P297">
            <v>451344.35431379994</v>
          </cell>
          <cell r="Q297">
            <v>459002.22833459999</v>
          </cell>
        </row>
        <row r="298">
          <cell r="B298"/>
          <cell r="C298" t="str">
            <v>EIM Settlements</v>
          </cell>
          <cell r="F298">
            <v>-338814</v>
          </cell>
          <cell r="G298">
            <v>-78430</v>
          </cell>
          <cell r="H298">
            <v>-104438.11833333329</v>
          </cell>
          <cell r="I298">
            <v>-283483.53833333298</v>
          </cell>
          <cell r="J298">
            <v>-361816.22250000061</v>
          </cell>
          <cell r="K298">
            <v>-83930.140000000305</v>
          </cell>
          <cell r="L298">
            <v>-413181.38833333296</v>
          </cell>
          <cell r="M298">
            <v>-503705.10916666762</v>
          </cell>
          <cell r="N298">
            <v>-625565.33833333326</v>
          </cell>
          <cell r="O298">
            <v>-290269.9866666664</v>
          </cell>
          <cell r="P298">
            <v>-244664.00666666665</v>
          </cell>
          <cell r="Q298">
            <v>-106364.42666666661</v>
          </cell>
        </row>
        <row r="299">
          <cell r="B299"/>
          <cell r="C299" t="str">
            <v>Other Firm Purchases</v>
          </cell>
          <cell r="F299">
            <v>81091.838359999994</v>
          </cell>
          <cell r="G299">
            <v>-8445.873665948704</v>
          </cell>
          <cell r="H299">
            <v>20891.813287000001</v>
          </cell>
          <cell r="I299">
            <v>-6552.9779799999906</v>
          </cell>
          <cell r="J299">
            <v>38301.241499449672</v>
          </cell>
          <cell r="K299">
            <v>2686.1811938709734</v>
          </cell>
          <cell r="L299">
            <v>68550.499693699254</v>
          </cell>
          <cell r="M299">
            <v>207469.84666759617</v>
          </cell>
          <cell r="N299">
            <v>64590.824096839482</v>
          </cell>
          <cell r="O299">
            <v>45646.191739900918</v>
          </cell>
          <cell r="P299">
            <v>46733.607205350221</v>
          </cell>
          <cell r="Q299">
            <v>43035.544271322615</v>
          </cell>
        </row>
        <row r="300">
          <cell r="B300"/>
          <cell r="C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</row>
        <row r="301">
          <cell r="B301" t="str">
            <v>Total Short Term Firm Purchases</v>
          </cell>
          <cell r="C301"/>
          <cell r="F301">
            <v>167927.52806849993</v>
          </cell>
          <cell r="G301">
            <v>309987.34156605136</v>
          </cell>
          <cell r="H301">
            <v>286969.19898405846</v>
          </cell>
          <cell r="I301">
            <v>44880.689915667033</v>
          </cell>
          <cell r="J301">
            <v>23905.587860349064</v>
          </cell>
          <cell r="K301">
            <v>743181.37083352217</v>
          </cell>
          <cell r="L301">
            <v>915420.97894036642</v>
          </cell>
          <cell r="M301">
            <v>698735.94319572859</v>
          </cell>
          <cell r="N301">
            <v>105560.5271735064</v>
          </cell>
          <cell r="O301">
            <v>132085.90204543452</v>
          </cell>
          <cell r="P301">
            <v>253413.9548524835</v>
          </cell>
          <cell r="Q301">
            <v>395673.34593925596</v>
          </cell>
        </row>
        <row r="302">
          <cell r="B302"/>
          <cell r="C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</row>
        <row r="303">
          <cell r="B303" t="str">
            <v>Total Secondary Purchases</v>
          </cell>
          <cell r="C303"/>
          <cell r="F303">
            <v>1370.3390000002109</v>
          </cell>
          <cell r="G303">
            <v>9972.0460000000894</v>
          </cell>
          <cell r="H303">
            <v>3369.9010000011185</v>
          </cell>
          <cell r="I303">
            <v>77.605000000468863</v>
          </cell>
          <cell r="J303">
            <v>696.6180000005188</v>
          </cell>
          <cell r="K303">
            <v>310.84200000111014</v>
          </cell>
          <cell r="L303">
            <v>2544.783999999403</v>
          </cell>
          <cell r="M303">
            <v>-884.4560000008205</v>
          </cell>
          <cell r="N303">
            <v>4218.2379999994737</v>
          </cell>
          <cell r="O303">
            <v>2109.5439999994705</v>
          </cell>
          <cell r="P303">
            <v>2014.5640000006824</v>
          </cell>
          <cell r="Q303">
            <v>1915.0439999988885</v>
          </cell>
        </row>
        <row r="304">
          <cell r="B304" t="str">
            <v/>
          </cell>
          <cell r="C304"/>
          <cell r="F304">
            <v>2.1100277081131935E-10</v>
          </cell>
          <cell r="G304">
            <v>8.9130480773746967E-11</v>
          </cell>
          <cell r="H304">
            <v>1.1186784831807017E-9</v>
          </cell>
          <cell r="I304">
            <v>4.6929926611483097E-10</v>
          </cell>
          <cell r="J304">
            <v>5.184119800105691E-10</v>
          </cell>
          <cell r="K304">
            <v>1.1095835361629725E-9</v>
          </cell>
          <cell r="L304">
            <v>-5.9662852436304092E-10</v>
          </cell>
          <cell r="M304">
            <v>-8.2218321040272713E-10</v>
          </cell>
          <cell r="N304">
            <v>-5.2750692702829838E-10</v>
          </cell>
          <cell r="O304">
            <v>-5.2932591643184423E-10</v>
          </cell>
          <cell r="P304">
            <v>6.8212102632969618E-10</v>
          </cell>
          <cell r="Q304">
            <v>-1.1114025255665183E-9</v>
          </cell>
        </row>
        <row r="305">
          <cell r="B305"/>
          <cell r="C305"/>
          <cell r="F305">
            <v>981824.01563043881</v>
          </cell>
          <cell r="G305">
            <v>1113112.6283660941</v>
          </cell>
          <cell r="H305">
            <v>1198541.025905425</v>
          </cell>
          <cell r="I305">
            <v>959882.46555888758</v>
          </cell>
          <cell r="J305">
            <v>1035292.7079759089</v>
          </cell>
          <cell r="K305">
            <v>1673101.3156562319</v>
          </cell>
          <cell r="L305">
            <v>1826531.0648305481</v>
          </cell>
          <cell r="M305">
            <v>1499473.6333659841</v>
          </cell>
          <cell r="N305">
            <v>888651.40083597926</v>
          </cell>
          <cell r="O305">
            <v>929402.33576864656</v>
          </cell>
          <cell r="P305">
            <v>1013708.8255991914</v>
          </cell>
          <cell r="Q305">
            <v>1137592.0752145569</v>
          </cell>
        </row>
        <row r="306">
          <cell r="B306"/>
          <cell r="C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</row>
        <row r="307">
          <cell r="B307"/>
          <cell r="C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</row>
        <row r="308">
          <cell r="C308" t="str">
            <v>Colstrip</v>
          </cell>
          <cell r="F308">
            <v>107678</v>
          </cell>
          <cell r="G308">
            <v>87452.000000000029</v>
          </cell>
          <cell r="H308">
            <v>105735</v>
          </cell>
          <cell r="I308">
            <v>48902</v>
          </cell>
          <cell r="J308">
            <v>62976</v>
          </cell>
          <cell r="K308">
            <v>77595</v>
          </cell>
          <cell r="L308">
            <v>97988</v>
          </cell>
          <cell r="M308">
            <v>104136</v>
          </cell>
          <cell r="N308">
            <v>88209</v>
          </cell>
          <cell r="O308">
            <v>106452</v>
          </cell>
          <cell r="P308">
            <v>97850</v>
          </cell>
          <cell r="Q308">
            <v>95504.000000000029</v>
          </cell>
        </row>
        <row r="309">
          <cell r="C309" t="str">
            <v>Craig</v>
          </cell>
          <cell r="F309">
            <v>108532</v>
          </cell>
          <cell r="G309">
            <v>75241</v>
          </cell>
          <cell r="H309">
            <v>96037</v>
          </cell>
          <cell r="I309">
            <v>91615</v>
          </cell>
          <cell r="J309">
            <v>101070</v>
          </cell>
          <cell r="K309">
            <v>92495</v>
          </cell>
          <cell r="L309">
            <v>97178</v>
          </cell>
          <cell r="M309">
            <v>106523</v>
          </cell>
          <cell r="N309">
            <v>98884</v>
          </cell>
          <cell r="O309">
            <v>81659</v>
          </cell>
          <cell r="P309">
            <v>66178</v>
          </cell>
          <cell r="Q309">
            <v>51328</v>
          </cell>
        </row>
        <row r="310">
          <cell r="C310" t="str">
            <v>Dave Johnston</v>
          </cell>
          <cell r="F310">
            <v>283360</v>
          </cell>
          <cell r="G310">
            <v>279895</v>
          </cell>
          <cell r="H310">
            <v>352246</v>
          </cell>
          <cell r="I310">
            <v>179372</v>
          </cell>
          <cell r="J310">
            <v>232052</v>
          </cell>
          <cell r="K310">
            <v>260040</v>
          </cell>
          <cell r="L310">
            <v>375475</v>
          </cell>
          <cell r="M310">
            <v>331823</v>
          </cell>
          <cell r="N310">
            <v>376401</v>
          </cell>
          <cell r="O310">
            <v>333904</v>
          </cell>
          <cell r="P310">
            <v>319605</v>
          </cell>
          <cell r="Q310">
            <v>257746</v>
          </cell>
        </row>
        <row r="311">
          <cell r="C311" t="str">
            <v>Hayden</v>
          </cell>
          <cell r="F311">
            <v>54717</v>
          </cell>
          <cell r="G311">
            <v>43930</v>
          </cell>
          <cell r="H311">
            <v>40635</v>
          </cell>
          <cell r="I311">
            <v>40025</v>
          </cell>
          <cell r="J311">
            <v>30587</v>
          </cell>
          <cell r="K311">
            <v>38746</v>
          </cell>
          <cell r="L311">
            <v>47276</v>
          </cell>
          <cell r="M311">
            <v>48776</v>
          </cell>
          <cell r="N311">
            <v>41692</v>
          </cell>
          <cell r="O311">
            <v>41725</v>
          </cell>
          <cell r="P311">
            <v>44323</v>
          </cell>
          <cell r="Q311">
            <v>50640</v>
          </cell>
        </row>
        <row r="312">
          <cell r="C312" t="str">
            <v>Hunter</v>
          </cell>
          <cell r="F312">
            <v>656821</v>
          </cell>
          <cell r="G312">
            <v>506717</v>
          </cell>
          <cell r="H312">
            <v>327003</v>
          </cell>
          <cell r="I312">
            <v>410902</v>
          </cell>
          <cell r="J312">
            <v>599263</v>
          </cell>
          <cell r="K312">
            <v>624207</v>
          </cell>
          <cell r="L312">
            <v>702793</v>
          </cell>
          <cell r="M312">
            <v>699341</v>
          </cell>
          <cell r="N312">
            <v>468828</v>
          </cell>
          <cell r="O312">
            <v>203151</v>
          </cell>
          <cell r="P312">
            <v>263034</v>
          </cell>
          <cell r="Q312">
            <v>403700</v>
          </cell>
        </row>
        <row r="313">
          <cell r="C313" t="str">
            <v>Huntington</v>
          </cell>
          <cell r="F313">
            <v>539332</v>
          </cell>
          <cell r="G313">
            <v>445621</v>
          </cell>
          <cell r="H313">
            <v>464080</v>
          </cell>
          <cell r="I313">
            <v>471297</v>
          </cell>
          <cell r="J313">
            <v>460886</v>
          </cell>
          <cell r="K313">
            <v>424855</v>
          </cell>
          <cell r="L313">
            <v>526211</v>
          </cell>
          <cell r="M313">
            <v>577934</v>
          </cell>
          <cell r="N313">
            <v>530885</v>
          </cell>
          <cell r="O313">
            <v>286250</v>
          </cell>
          <cell r="P313">
            <v>438440</v>
          </cell>
          <cell r="Q313">
            <v>507324</v>
          </cell>
        </row>
        <row r="314">
          <cell r="C314" t="str">
            <v>Jim Bridger</v>
          </cell>
          <cell r="F314">
            <v>546235.99999999977</v>
          </cell>
          <cell r="G314">
            <v>480877.99999999977</v>
          </cell>
          <cell r="H314">
            <v>604740.00000000035</v>
          </cell>
          <cell r="I314">
            <v>544518</v>
          </cell>
          <cell r="J314">
            <v>533350.99999999977</v>
          </cell>
          <cell r="K314">
            <v>428698.00000000012</v>
          </cell>
          <cell r="L314">
            <v>778833.99999999988</v>
          </cell>
          <cell r="M314">
            <v>763053.99999999988</v>
          </cell>
          <cell r="N314">
            <v>731146.00000000023</v>
          </cell>
          <cell r="O314">
            <v>794712.99999999988</v>
          </cell>
          <cell r="P314">
            <v>609340.99999999977</v>
          </cell>
          <cell r="Q314">
            <v>560607.99999999988</v>
          </cell>
        </row>
        <row r="315">
          <cell r="C315" t="str">
            <v>Naughton 1 &amp; 2</v>
          </cell>
          <cell r="F315">
            <v>206569</v>
          </cell>
          <cell r="G315">
            <v>85854</v>
          </cell>
          <cell r="H315">
            <v>91274</v>
          </cell>
          <cell r="I315">
            <v>81841</v>
          </cell>
          <cell r="J315">
            <v>111446</v>
          </cell>
          <cell r="K315">
            <v>109973</v>
          </cell>
          <cell r="L315">
            <v>202574</v>
          </cell>
          <cell r="M315">
            <v>206453</v>
          </cell>
          <cell r="N315">
            <v>181769</v>
          </cell>
          <cell r="O315">
            <v>208890</v>
          </cell>
          <cell r="P315">
            <v>170734</v>
          </cell>
          <cell r="Q315">
            <v>222593</v>
          </cell>
        </row>
        <row r="316">
          <cell r="C316" t="str">
            <v>Wyodak</v>
          </cell>
          <cell r="F316">
            <v>83550</v>
          </cell>
          <cell r="G316">
            <v>121866</v>
          </cell>
          <cell r="H316">
            <v>127375</v>
          </cell>
          <cell r="I316">
            <v>72711</v>
          </cell>
          <cell r="J316">
            <v>2</v>
          </cell>
          <cell r="K316">
            <v>116808</v>
          </cell>
          <cell r="L316">
            <v>133987</v>
          </cell>
          <cell r="M316">
            <v>166814</v>
          </cell>
          <cell r="N316">
            <v>121240</v>
          </cell>
          <cell r="O316">
            <v>157634</v>
          </cell>
          <cell r="P316">
            <v>119935</v>
          </cell>
          <cell r="Q316">
            <v>121889</v>
          </cell>
        </row>
        <row r="317">
          <cell r="B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</row>
        <row r="318">
          <cell r="B318"/>
          <cell r="C318"/>
          <cell r="F318">
            <v>2586795</v>
          </cell>
          <cell r="G318">
            <v>2127454</v>
          </cell>
          <cell r="H318">
            <v>2209125.0000000005</v>
          </cell>
          <cell r="I318">
            <v>1941183</v>
          </cell>
          <cell r="J318">
            <v>2131633</v>
          </cell>
          <cell r="K318">
            <v>2173417</v>
          </cell>
          <cell r="L318">
            <v>2962316</v>
          </cell>
          <cell r="M318">
            <v>3004854</v>
          </cell>
          <cell r="N318">
            <v>2639054</v>
          </cell>
          <cell r="O318">
            <v>2214378</v>
          </cell>
          <cell r="P318">
            <v>2129440</v>
          </cell>
          <cell r="Q318">
            <v>2271332</v>
          </cell>
        </row>
        <row r="319"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</row>
        <row r="320">
          <cell r="B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</row>
        <row r="321">
          <cell r="B321"/>
          <cell r="C321" t="str">
            <v>Chehalis</v>
          </cell>
          <cell r="F321">
            <v>125384</v>
          </cell>
          <cell r="G321">
            <v>139501</v>
          </cell>
          <cell r="H321">
            <v>80614</v>
          </cell>
          <cell r="I321">
            <v>212498</v>
          </cell>
          <cell r="J321">
            <v>-471</v>
          </cell>
          <cell r="K321">
            <v>2871</v>
          </cell>
          <cell r="L321">
            <v>182021</v>
          </cell>
          <cell r="M321">
            <v>236233</v>
          </cell>
          <cell r="N321">
            <v>245562</v>
          </cell>
          <cell r="O321">
            <v>315880</v>
          </cell>
          <cell r="P321">
            <v>311140</v>
          </cell>
          <cell r="Q321">
            <v>320761</v>
          </cell>
        </row>
        <row r="322">
          <cell r="B322"/>
          <cell r="C322" t="str">
            <v>Currant Creek</v>
          </cell>
          <cell r="F322">
            <v>257090</v>
          </cell>
          <cell r="G322">
            <v>241372</v>
          </cell>
          <cell r="H322">
            <v>226708</v>
          </cell>
          <cell r="I322">
            <v>234162</v>
          </cell>
          <cell r="J322">
            <v>179358</v>
          </cell>
          <cell r="K322">
            <v>213110</v>
          </cell>
          <cell r="L322">
            <v>209454</v>
          </cell>
          <cell r="M322">
            <v>239479</v>
          </cell>
          <cell r="N322">
            <v>224078</v>
          </cell>
          <cell r="O322">
            <v>239252</v>
          </cell>
          <cell r="P322">
            <v>266306</v>
          </cell>
          <cell r="Q322">
            <v>275610</v>
          </cell>
        </row>
        <row r="323">
          <cell r="C323" t="str">
            <v>Gadsby</v>
          </cell>
          <cell r="F323">
            <v>-243</v>
          </cell>
          <cell r="G323">
            <v>114</v>
          </cell>
          <cell r="H323">
            <v>-301</v>
          </cell>
          <cell r="I323">
            <v>1316</v>
          </cell>
          <cell r="J323">
            <v>5282</v>
          </cell>
          <cell r="K323">
            <v>10124</v>
          </cell>
          <cell r="L323">
            <v>25588</v>
          </cell>
          <cell r="M323">
            <v>28087</v>
          </cell>
          <cell r="N323">
            <v>16948</v>
          </cell>
          <cell r="O323">
            <v>14317</v>
          </cell>
          <cell r="P323">
            <v>6632</v>
          </cell>
          <cell r="Q323">
            <v>7609</v>
          </cell>
        </row>
        <row r="324">
          <cell r="C324" t="str">
            <v>Gadsby CT</v>
          </cell>
          <cell r="F324">
            <v>-25</v>
          </cell>
          <cell r="G324">
            <v>258</v>
          </cell>
          <cell r="H324">
            <v>128</v>
          </cell>
          <cell r="I324">
            <v>187</v>
          </cell>
          <cell r="J324">
            <v>-149</v>
          </cell>
          <cell r="K324">
            <v>-24</v>
          </cell>
          <cell r="L324">
            <v>890</v>
          </cell>
          <cell r="M324">
            <v>696</v>
          </cell>
          <cell r="N324">
            <v>867</v>
          </cell>
          <cell r="O324">
            <v>46</v>
          </cell>
          <cell r="P324">
            <v>13</v>
          </cell>
          <cell r="Q324">
            <v>461</v>
          </cell>
        </row>
        <row r="325">
          <cell r="C325" t="str">
            <v>Hermiston</v>
          </cell>
          <cell r="F325">
            <v>130938</v>
          </cell>
          <cell r="G325">
            <v>124670</v>
          </cell>
          <cell r="H325">
            <v>128862</v>
          </cell>
          <cell r="I325">
            <v>135930</v>
          </cell>
          <cell r="J325">
            <v>125118</v>
          </cell>
          <cell r="K325">
            <v>98816</v>
          </cell>
          <cell r="L325">
            <v>118302</v>
          </cell>
          <cell r="M325">
            <v>134845</v>
          </cell>
          <cell r="N325">
            <v>132717</v>
          </cell>
          <cell r="O325">
            <v>4573</v>
          </cell>
          <cell r="P325">
            <v>148272</v>
          </cell>
          <cell r="Q325">
            <v>150835</v>
          </cell>
        </row>
        <row r="326">
          <cell r="C326" t="str">
            <v>Lake Side 1</v>
          </cell>
          <cell r="F326">
            <v>300761</v>
          </cell>
          <cell r="G326">
            <v>261431</v>
          </cell>
          <cell r="H326">
            <v>188443</v>
          </cell>
          <cell r="I326">
            <v>243628</v>
          </cell>
          <cell r="J326">
            <v>246617</v>
          </cell>
          <cell r="K326">
            <v>205676</v>
          </cell>
          <cell r="L326">
            <v>236227</v>
          </cell>
          <cell r="M326">
            <v>233974</v>
          </cell>
          <cell r="N326">
            <v>272646</v>
          </cell>
          <cell r="O326">
            <v>268152</v>
          </cell>
          <cell r="P326">
            <v>280946</v>
          </cell>
          <cell r="Q326">
            <v>308687</v>
          </cell>
        </row>
        <row r="327">
          <cell r="C327" t="str">
            <v>Lake Side 2</v>
          </cell>
          <cell r="F327">
            <v>347014</v>
          </cell>
          <cell r="G327">
            <v>295783</v>
          </cell>
          <cell r="H327">
            <v>271073</v>
          </cell>
          <cell r="I327">
            <v>202574</v>
          </cell>
          <cell r="J327">
            <v>210193</v>
          </cell>
          <cell r="K327">
            <v>270877</v>
          </cell>
          <cell r="L327">
            <v>281665</v>
          </cell>
          <cell r="M327">
            <v>323913</v>
          </cell>
          <cell r="N327">
            <v>317115</v>
          </cell>
          <cell r="O327">
            <v>298637</v>
          </cell>
          <cell r="P327">
            <v>344997</v>
          </cell>
          <cell r="Q327">
            <v>367644</v>
          </cell>
        </row>
        <row r="328">
          <cell r="C328" t="str">
            <v>Naughton 3</v>
          </cell>
          <cell r="F328">
            <v>-982</v>
          </cell>
          <cell r="G328">
            <v>-1093</v>
          </cell>
          <cell r="H328">
            <v>-1139</v>
          </cell>
          <cell r="I328">
            <v>35775</v>
          </cell>
          <cell r="J328">
            <v>64962</v>
          </cell>
          <cell r="K328">
            <v>49784</v>
          </cell>
          <cell r="L328">
            <v>74617</v>
          </cell>
          <cell r="M328">
            <v>87751</v>
          </cell>
          <cell r="N328">
            <v>56501</v>
          </cell>
          <cell r="O328">
            <v>77175</v>
          </cell>
          <cell r="P328">
            <v>52526</v>
          </cell>
          <cell r="Q328">
            <v>80354</v>
          </cell>
        </row>
        <row r="329">
          <cell r="B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</row>
        <row r="330">
          <cell r="B330"/>
          <cell r="F330">
            <v>1159937</v>
          </cell>
          <cell r="G330">
            <v>1062036</v>
          </cell>
          <cell r="H330">
            <v>894388</v>
          </cell>
          <cell r="I330">
            <v>1066070</v>
          </cell>
          <cell r="J330">
            <v>830910</v>
          </cell>
          <cell r="K330">
            <v>851234</v>
          </cell>
          <cell r="L330">
            <v>1128764</v>
          </cell>
          <cell r="M330">
            <v>1284978</v>
          </cell>
          <cell r="N330">
            <v>1266434</v>
          </cell>
          <cell r="O330">
            <v>1218032</v>
          </cell>
          <cell r="P330">
            <v>1410832</v>
          </cell>
          <cell r="Q330">
            <v>1511961</v>
          </cell>
        </row>
        <row r="331">
          <cell r="B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</row>
        <row r="332">
          <cell r="B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</row>
        <row r="333">
          <cell r="C333" t="str">
            <v>West Hydro</v>
          </cell>
          <cell r="F333">
            <v>338705</v>
          </cell>
          <cell r="G333">
            <v>185185</v>
          </cell>
          <cell r="H333">
            <v>356460</v>
          </cell>
          <cell r="I333">
            <v>260860</v>
          </cell>
          <cell r="J333">
            <v>356464</v>
          </cell>
          <cell r="K333">
            <v>292290</v>
          </cell>
          <cell r="L333">
            <v>155842</v>
          </cell>
          <cell r="M333">
            <v>122582</v>
          </cell>
          <cell r="N333">
            <v>125261</v>
          </cell>
          <cell r="O333">
            <v>140275</v>
          </cell>
          <cell r="P333">
            <v>201574</v>
          </cell>
          <cell r="Q333">
            <v>210276</v>
          </cell>
        </row>
        <row r="334">
          <cell r="C334" t="str">
            <v>East Hydro</v>
          </cell>
          <cell r="F334">
            <v>5422.8620000000001</v>
          </cell>
          <cell r="G334">
            <v>4538.5500000000011</v>
          </cell>
          <cell r="H334">
            <v>12268.090999999999</v>
          </cell>
          <cell r="I334">
            <v>21692.872000000003</v>
          </cell>
          <cell r="J334">
            <v>14881.717000000001</v>
          </cell>
          <cell r="K334">
            <v>22755.168999999998</v>
          </cell>
          <cell r="L334">
            <v>40443.983</v>
          </cell>
          <cell r="M334">
            <v>28311.996999999996</v>
          </cell>
          <cell r="N334">
            <v>19411.649000000005</v>
          </cell>
          <cell r="O334">
            <v>6583.9390000000003</v>
          </cell>
          <cell r="P334">
            <v>6836.6840000000002</v>
          </cell>
          <cell r="Q334">
            <v>6836.5679999999993</v>
          </cell>
        </row>
        <row r="335">
          <cell r="C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</row>
        <row r="336">
          <cell r="B336"/>
          <cell r="F336">
            <v>344127.86200000002</v>
          </cell>
          <cell r="G336">
            <v>189723.55</v>
          </cell>
          <cell r="H336">
            <v>368728.09100000001</v>
          </cell>
          <cell r="I336">
            <v>282552.87199999997</v>
          </cell>
          <cell r="J336">
            <v>371345.717</v>
          </cell>
          <cell r="K336">
            <v>315045.16899999999</v>
          </cell>
          <cell r="L336">
            <v>196285.98300000001</v>
          </cell>
          <cell r="M336">
            <v>150893.997</v>
          </cell>
          <cell r="N336">
            <v>144672.649</v>
          </cell>
          <cell r="O336">
            <v>146858.93900000001</v>
          </cell>
          <cell r="P336">
            <v>208410.68400000001</v>
          </cell>
          <cell r="Q336">
            <v>217112.568</v>
          </cell>
        </row>
        <row r="337">
          <cell r="B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</row>
        <row r="338"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</row>
        <row r="339">
          <cell r="C339" t="str">
            <v>Blundell</v>
          </cell>
          <cell r="F339">
            <v>26678</v>
          </cell>
          <cell r="G339">
            <v>23814</v>
          </cell>
          <cell r="H339">
            <v>24414</v>
          </cell>
          <cell r="I339">
            <v>22604</v>
          </cell>
          <cell r="J339">
            <v>24615</v>
          </cell>
          <cell r="K339">
            <v>21953</v>
          </cell>
          <cell r="L339">
            <v>20656</v>
          </cell>
          <cell r="M339">
            <v>18500</v>
          </cell>
          <cell r="N339">
            <v>18737</v>
          </cell>
          <cell r="O339">
            <v>20510</v>
          </cell>
          <cell r="P339">
            <v>16185</v>
          </cell>
          <cell r="Q339">
            <v>23463</v>
          </cell>
        </row>
        <row r="340">
          <cell r="C340" t="str">
            <v>Black Cap Solar</v>
          </cell>
          <cell r="F340">
            <v>117.904</v>
          </cell>
          <cell r="G340">
            <v>258.07499999999999</v>
          </cell>
          <cell r="H340">
            <v>361.88499999999999</v>
          </cell>
          <cell r="I340">
            <v>425.95800000000003</v>
          </cell>
          <cell r="J340">
            <v>391.185</v>
          </cell>
          <cell r="K340">
            <v>394.38799999999998</v>
          </cell>
          <cell r="L340">
            <v>534.83600000000001</v>
          </cell>
          <cell r="M340">
            <v>438.94</v>
          </cell>
          <cell r="N340">
            <v>412.07499999999999</v>
          </cell>
          <cell r="O340">
            <v>345.322</v>
          </cell>
          <cell r="P340">
            <v>168.33600000000001</v>
          </cell>
          <cell r="Q340">
            <v>84.991</v>
          </cell>
        </row>
        <row r="341">
          <cell r="C341" t="str">
            <v>Cedar Springs 2 Wind</v>
          </cell>
          <cell r="F341">
            <v>88878</v>
          </cell>
          <cell r="G341">
            <v>70782</v>
          </cell>
          <cell r="H341">
            <v>71034</v>
          </cell>
          <cell r="I341">
            <v>61228</v>
          </cell>
          <cell r="J341">
            <v>48192</v>
          </cell>
          <cell r="K341">
            <v>27670</v>
          </cell>
          <cell r="L341">
            <v>24877</v>
          </cell>
          <cell r="M341">
            <v>26090</v>
          </cell>
          <cell r="N341">
            <v>33173</v>
          </cell>
          <cell r="O341">
            <v>40097</v>
          </cell>
          <cell r="P341">
            <v>43577</v>
          </cell>
          <cell r="Q341">
            <v>67923</v>
          </cell>
        </row>
        <row r="342">
          <cell r="C342" t="str">
            <v>Dunlap I Wind</v>
          </cell>
          <cell r="F342">
            <v>61119</v>
          </cell>
          <cell r="G342">
            <v>53647</v>
          </cell>
          <cell r="H342">
            <v>44975</v>
          </cell>
          <cell r="I342">
            <v>44397</v>
          </cell>
          <cell r="J342">
            <v>34436</v>
          </cell>
          <cell r="K342">
            <v>28214</v>
          </cell>
          <cell r="L342">
            <v>18705</v>
          </cell>
          <cell r="M342">
            <v>16572</v>
          </cell>
          <cell r="N342">
            <v>19169</v>
          </cell>
          <cell r="O342">
            <v>33322</v>
          </cell>
          <cell r="P342">
            <v>47925</v>
          </cell>
          <cell r="Q342">
            <v>67400</v>
          </cell>
        </row>
        <row r="343">
          <cell r="C343" t="str">
            <v>Ekola Flats Wind</v>
          </cell>
          <cell r="F343">
            <v>97926</v>
          </cell>
          <cell r="G343">
            <v>98340</v>
          </cell>
          <cell r="H343">
            <v>74009</v>
          </cell>
          <cell r="I343">
            <v>74670</v>
          </cell>
          <cell r="J343">
            <v>60742</v>
          </cell>
          <cell r="K343">
            <v>48845</v>
          </cell>
          <cell r="L343">
            <v>30435</v>
          </cell>
          <cell r="M343">
            <v>28631</v>
          </cell>
          <cell r="N343">
            <v>34434</v>
          </cell>
          <cell r="O343">
            <v>56970</v>
          </cell>
          <cell r="P343">
            <v>78077</v>
          </cell>
          <cell r="Q343">
            <v>122649</v>
          </cell>
        </row>
        <row r="344">
          <cell r="C344" t="str">
            <v>Foote Creek I Wind</v>
          </cell>
          <cell r="F344">
            <v>23799</v>
          </cell>
          <cell r="G344">
            <v>22350</v>
          </cell>
          <cell r="H344">
            <v>18281</v>
          </cell>
          <cell r="I344">
            <v>20959</v>
          </cell>
          <cell r="J344">
            <v>17191</v>
          </cell>
          <cell r="K344">
            <v>13358</v>
          </cell>
          <cell r="L344">
            <v>9897</v>
          </cell>
          <cell r="M344">
            <v>10579</v>
          </cell>
          <cell r="N344">
            <v>12557</v>
          </cell>
          <cell r="O344">
            <v>15070</v>
          </cell>
          <cell r="P344">
            <v>19795</v>
          </cell>
          <cell r="Q344">
            <v>24913</v>
          </cell>
        </row>
        <row r="345">
          <cell r="C345" t="str">
            <v>Glenrock Wind</v>
          </cell>
          <cell r="F345">
            <v>50641</v>
          </cell>
          <cell r="G345">
            <v>38960</v>
          </cell>
          <cell r="H345">
            <v>35671</v>
          </cell>
          <cell r="I345">
            <v>33102</v>
          </cell>
          <cell r="J345">
            <v>31987</v>
          </cell>
          <cell r="K345">
            <v>18141</v>
          </cell>
          <cell r="L345">
            <v>14272</v>
          </cell>
          <cell r="M345">
            <v>13891</v>
          </cell>
          <cell r="N345">
            <v>18157</v>
          </cell>
          <cell r="O345">
            <v>18934</v>
          </cell>
          <cell r="P345">
            <v>18472</v>
          </cell>
          <cell r="Q345">
            <v>36307</v>
          </cell>
        </row>
        <row r="346">
          <cell r="C346" t="str">
            <v>Glenrock III Wind</v>
          </cell>
          <cell r="F346">
            <v>19240</v>
          </cell>
          <cell r="G346">
            <v>14725</v>
          </cell>
          <cell r="H346">
            <v>13276</v>
          </cell>
          <cell r="I346">
            <v>12620</v>
          </cell>
          <cell r="J346">
            <v>12006</v>
          </cell>
          <cell r="K346">
            <v>7013</v>
          </cell>
          <cell r="L346">
            <v>5325</v>
          </cell>
          <cell r="M346">
            <v>4825</v>
          </cell>
          <cell r="N346">
            <v>6459</v>
          </cell>
          <cell r="O346">
            <v>7098</v>
          </cell>
          <cell r="P346">
            <v>7114</v>
          </cell>
          <cell r="Q346">
            <v>13422</v>
          </cell>
        </row>
        <row r="347">
          <cell r="C347" t="str">
            <v>Goodnoe Wind</v>
          </cell>
          <cell r="F347">
            <v>14573</v>
          </cell>
          <cell r="G347">
            <v>25590</v>
          </cell>
          <cell r="H347">
            <v>25219</v>
          </cell>
          <cell r="I347">
            <v>27398</v>
          </cell>
          <cell r="J347">
            <v>32059</v>
          </cell>
          <cell r="K347">
            <v>24848</v>
          </cell>
          <cell r="L347">
            <v>24086</v>
          </cell>
          <cell r="M347">
            <v>21209</v>
          </cell>
          <cell r="N347">
            <v>21762</v>
          </cell>
          <cell r="O347">
            <v>17005</v>
          </cell>
          <cell r="P347">
            <v>14743</v>
          </cell>
          <cell r="Q347">
            <v>17312</v>
          </cell>
        </row>
        <row r="348">
          <cell r="C348" t="str">
            <v>High Plains Wind</v>
          </cell>
          <cell r="F348">
            <v>42123</v>
          </cell>
          <cell r="G348">
            <v>42727</v>
          </cell>
          <cell r="H348">
            <v>40490</v>
          </cell>
          <cell r="I348">
            <v>42292</v>
          </cell>
          <cell r="J348">
            <v>34456</v>
          </cell>
          <cell r="K348">
            <v>25066</v>
          </cell>
          <cell r="L348">
            <v>18412</v>
          </cell>
          <cell r="M348">
            <v>14326</v>
          </cell>
          <cell r="N348">
            <v>17668</v>
          </cell>
          <cell r="O348">
            <v>25379</v>
          </cell>
          <cell r="P348">
            <v>31695</v>
          </cell>
          <cell r="Q348">
            <v>49331</v>
          </cell>
        </row>
        <row r="349">
          <cell r="C349" t="str">
            <v>Leaning Juniper 1</v>
          </cell>
          <cell r="F349">
            <v>10511</v>
          </cell>
          <cell r="G349">
            <v>20397</v>
          </cell>
          <cell r="H349">
            <v>22294</v>
          </cell>
          <cell r="I349">
            <v>29008</v>
          </cell>
          <cell r="J349">
            <v>31202</v>
          </cell>
          <cell r="K349">
            <v>23574</v>
          </cell>
          <cell r="L349">
            <v>27783</v>
          </cell>
          <cell r="M349">
            <v>24543</v>
          </cell>
          <cell r="N349">
            <v>21253</v>
          </cell>
          <cell r="O349">
            <v>16328</v>
          </cell>
          <cell r="P349">
            <v>14447</v>
          </cell>
          <cell r="Q349">
            <v>12068</v>
          </cell>
        </row>
        <row r="350">
          <cell r="C350" t="str">
            <v>Marengo I Wind</v>
          </cell>
          <cell r="F350">
            <v>27239</v>
          </cell>
          <cell r="G350">
            <v>43943</v>
          </cell>
          <cell r="H350">
            <v>40261</v>
          </cell>
          <cell r="I350">
            <v>41804</v>
          </cell>
          <cell r="J350">
            <v>45884</v>
          </cell>
          <cell r="K350">
            <v>29814</v>
          </cell>
          <cell r="L350">
            <v>22608</v>
          </cell>
          <cell r="M350">
            <v>24025</v>
          </cell>
          <cell r="N350">
            <v>24099</v>
          </cell>
          <cell r="O350">
            <v>30988</v>
          </cell>
          <cell r="P350">
            <v>26290</v>
          </cell>
          <cell r="Q350">
            <v>34548</v>
          </cell>
        </row>
        <row r="351">
          <cell r="C351" t="str">
            <v>Marengo II Wind</v>
          </cell>
          <cell r="F351">
            <v>13662</v>
          </cell>
          <cell r="G351">
            <v>21046</v>
          </cell>
          <cell r="H351">
            <v>20001</v>
          </cell>
          <cell r="I351">
            <v>20127</v>
          </cell>
          <cell r="J351">
            <v>21735</v>
          </cell>
          <cell r="K351">
            <v>15389</v>
          </cell>
          <cell r="L351">
            <v>11543</v>
          </cell>
          <cell r="M351">
            <v>13290</v>
          </cell>
          <cell r="N351">
            <v>12162</v>
          </cell>
          <cell r="O351">
            <v>16212</v>
          </cell>
          <cell r="P351">
            <v>14717</v>
          </cell>
          <cell r="Q351">
            <v>16746</v>
          </cell>
        </row>
        <row r="352">
          <cell r="C352" t="str">
            <v>McFadden Ridge Wind</v>
          </cell>
          <cell r="F352">
            <v>12361</v>
          </cell>
          <cell r="G352">
            <v>13006</v>
          </cell>
          <cell r="H352">
            <v>12414</v>
          </cell>
          <cell r="I352">
            <v>12599</v>
          </cell>
          <cell r="J352">
            <v>10296</v>
          </cell>
          <cell r="K352">
            <v>7795</v>
          </cell>
          <cell r="L352">
            <v>5802</v>
          </cell>
          <cell r="M352">
            <v>4575</v>
          </cell>
          <cell r="N352">
            <v>5489</v>
          </cell>
          <cell r="O352">
            <v>7616</v>
          </cell>
          <cell r="P352">
            <v>9385</v>
          </cell>
          <cell r="Q352">
            <v>14378</v>
          </cell>
        </row>
        <row r="353">
          <cell r="C353" t="str">
            <v>Pryor Mountain Wind</v>
          </cell>
          <cell r="F353">
            <v>106762</v>
          </cell>
          <cell r="G353">
            <v>82650</v>
          </cell>
          <cell r="H353">
            <v>77864</v>
          </cell>
          <cell r="I353">
            <v>80677</v>
          </cell>
          <cell r="J353">
            <v>58510</v>
          </cell>
          <cell r="K353">
            <v>44612</v>
          </cell>
          <cell r="L353">
            <v>46097</v>
          </cell>
          <cell r="M353">
            <v>35493</v>
          </cell>
          <cell r="N353">
            <v>45712</v>
          </cell>
          <cell r="O353">
            <v>47299</v>
          </cell>
          <cell r="P353">
            <v>92169</v>
          </cell>
          <cell r="Q353">
            <v>96272</v>
          </cell>
        </row>
        <row r="354">
          <cell r="C354" t="str">
            <v>Rolling Hills Wind</v>
          </cell>
          <cell r="F354">
            <v>46217</v>
          </cell>
          <cell r="G354">
            <v>35771</v>
          </cell>
          <cell r="H354">
            <v>31244</v>
          </cell>
          <cell r="I354">
            <v>30210</v>
          </cell>
          <cell r="J354">
            <v>28348</v>
          </cell>
          <cell r="K354">
            <v>15454</v>
          </cell>
          <cell r="L354">
            <v>11470</v>
          </cell>
          <cell r="M354">
            <v>10761</v>
          </cell>
          <cell r="N354">
            <v>14273</v>
          </cell>
          <cell r="O354">
            <v>15456</v>
          </cell>
          <cell r="P354">
            <v>15668</v>
          </cell>
          <cell r="Q354">
            <v>31484</v>
          </cell>
        </row>
        <row r="355">
          <cell r="C355" t="str">
            <v>Seven Mile Wind</v>
          </cell>
          <cell r="F355">
            <v>50907</v>
          </cell>
          <cell r="G355">
            <v>47305</v>
          </cell>
          <cell r="H355">
            <v>39699</v>
          </cell>
          <cell r="I355">
            <v>41270</v>
          </cell>
          <cell r="J355">
            <v>31992</v>
          </cell>
          <cell r="K355">
            <v>28333</v>
          </cell>
          <cell r="L355">
            <v>17246</v>
          </cell>
          <cell r="M355">
            <v>15444</v>
          </cell>
          <cell r="N355">
            <v>19003</v>
          </cell>
          <cell r="O355">
            <v>24797</v>
          </cell>
          <cell r="P355">
            <v>40670</v>
          </cell>
          <cell r="Q355">
            <v>56415</v>
          </cell>
        </row>
        <row r="356">
          <cell r="C356" t="str">
            <v>Seven Mile II Wind</v>
          </cell>
          <cell r="F356">
            <v>10450</v>
          </cell>
          <cell r="G356">
            <v>10094</v>
          </cell>
          <cell r="H356">
            <v>8179</v>
          </cell>
          <cell r="I356">
            <v>8535</v>
          </cell>
          <cell r="J356">
            <v>6781</v>
          </cell>
          <cell r="K356">
            <v>5992</v>
          </cell>
          <cell r="L356">
            <v>3850</v>
          </cell>
          <cell r="M356">
            <v>3318</v>
          </cell>
          <cell r="N356">
            <v>4075</v>
          </cell>
          <cell r="O356">
            <v>5366</v>
          </cell>
          <cell r="P356">
            <v>8423</v>
          </cell>
          <cell r="Q356">
            <v>11780</v>
          </cell>
        </row>
        <row r="357">
          <cell r="C357" t="str">
            <v>TB Flats Wind</v>
          </cell>
          <cell r="F357">
            <v>175066</v>
          </cell>
          <cell r="G357">
            <v>179232</v>
          </cell>
          <cell r="H357">
            <v>144418</v>
          </cell>
          <cell r="I357">
            <v>160605</v>
          </cell>
          <cell r="J357">
            <v>119589</v>
          </cell>
          <cell r="K357">
            <v>86417</v>
          </cell>
          <cell r="L357">
            <v>62146</v>
          </cell>
          <cell r="M357">
            <v>55642</v>
          </cell>
          <cell r="N357">
            <v>63942</v>
          </cell>
          <cell r="O357">
            <v>95795</v>
          </cell>
          <cell r="P357">
            <v>141891</v>
          </cell>
          <cell r="Q357">
            <v>204243</v>
          </cell>
        </row>
        <row r="358"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</row>
        <row r="359">
          <cell r="F359">
            <v>878269.90399999998</v>
          </cell>
          <cell r="G359">
            <v>844637.07499999995</v>
          </cell>
          <cell r="H359">
            <v>744104.88500000001</v>
          </cell>
          <cell r="I359">
            <v>764530.95799999998</v>
          </cell>
          <cell r="J359">
            <v>650412.18500000006</v>
          </cell>
          <cell r="K359">
            <v>472882.38800000004</v>
          </cell>
          <cell r="L359">
            <v>375744.83600000001</v>
          </cell>
          <cell r="M359">
            <v>342152.94</v>
          </cell>
          <cell r="N359">
            <v>392536.07500000001</v>
          </cell>
          <cell r="O359">
            <v>494587.32199999999</v>
          </cell>
          <cell r="P359">
            <v>641411.33600000001</v>
          </cell>
          <cell r="Q359">
            <v>900738.99100000004</v>
          </cell>
        </row>
      </sheetData>
      <sheetData sheetId="3"/>
      <sheetData sheetId="4"/>
      <sheetData sheetId="5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</row>
        <row r="2">
          <cell r="D2">
            <v>44562</v>
          </cell>
          <cell r="E2">
            <v>44593</v>
          </cell>
          <cell r="F2">
            <v>44621</v>
          </cell>
          <cell r="G2">
            <v>44652</v>
          </cell>
          <cell r="H2">
            <v>44682</v>
          </cell>
          <cell r="I2">
            <v>44713</v>
          </cell>
          <cell r="J2">
            <v>44743</v>
          </cell>
          <cell r="K2">
            <v>44774</v>
          </cell>
          <cell r="L2">
            <v>44805</v>
          </cell>
          <cell r="M2">
            <v>44835</v>
          </cell>
          <cell r="N2">
            <v>44866</v>
          </cell>
          <cell r="O2">
            <v>44896</v>
          </cell>
          <cell r="P2"/>
        </row>
        <row r="3">
          <cell r="C3"/>
          <cell r="D3" t="str">
            <v>Column Labels</v>
          </cell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</row>
        <row r="4">
          <cell r="B4" t="str">
            <v>Mapping</v>
          </cell>
          <cell r="C4" t="str">
            <v>FERC Category</v>
          </cell>
          <cell r="D4">
            <v>202201</v>
          </cell>
          <cell r="E4">
            <v>202202</v>
          </cell>
          <cell r="F4">
            <v>202203</v>
          </cell>
          <cell r="G4">
            <v>202204</v>
          </cell>
          <cell r="H4">
            <v>202205</v>
          </cell>
          <cell r="I4">
            <v>202206</v>
          </cell>
          <cell r="J4">
            <v>202207</v>
          </cell>
          <cell r="K4">
            <v>202208</v>
          </cell>
          <cell r="L4">
            <v>202209</v>
          </cell>
          <cell r="M4">
            <v>202210</v>
          </cell>
          <cell r="N4">
            <v>202211</v>
          </cell>
          <cell r="O4">
            <v>202212</v>
          </cell>
          <cell r="P4" t="str">
            <v>Grand Total</v>
          </cell>
        </row>
        <row r="5">
          <cell r="B5" t="str">
            <v>PivotTable Placeholder</v>
          </cell>
          <cell r="C5" t="str">
            <v>(blank)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</row>
        <row r="7">
          <cell r="B7" t="str">
            <v>447 - IF - HURR SALE 2018-2022</v>
          </cell>
          <cell r="C7" t="str">
            <v>IF</v>
          </cell>
          <cell r="D7">
            <v>-22.080479999999998</v>
          </cell>
          <cell r="E7">
            <v>-20.228159999999999</v>
          </cell>
          <cell r="F7">
            <v>-22.994879999999998</v>
          </cell>
          <cell r="G7">
            <v>-22.821120000000001</v>
          </cell>
          <cell r="H7">
            <v>-23.652480000000001</v>
          </cell>
          <cell r="I7">
            <v>-24.020160000000001</v>
          </cell>
          <cell r="J7">
            <v>-25.359359999999999</v>
          </cell>
          <cell r="K7">
            <v>-24.808800000000002</v>
          </cell>
          <cell r="L7"/>
          <cell r="M7"/>
          <cell r="N7"/>
          <cell r="O7"/>
          <cell r="P7">
            <v>-185.96544</v>
          </cell>
        </row>
        <row r="8">
          <cell r="B8" t="str">
            <v>447 - IF - HURR SALE 2022 -2023</v>
          </cell>
          <cell r="C8" t="str">
            <v>IF</v>
          </cell>
          <cell r="D8"/>
          <cell r="E8"/>
          <cell r="F8"/>
          <cell r="G8"/>
          <cell r="H8"/>
          <cell r="I8"/>
          <cell r="J8"/>
          <cell r="K8"/>
          <cell r="L8">
            <v>-22.756800000000002</v>
          </cell>
          <cell r="M8">
            <v>-21.562079999999998</v>
          </cell>
          <cell r="N8">
            <v>-19.966559999999998</v>
          </cell>
          <cell r="O8">
            <v>-19.891200000000001</v>
          </cell>
          <cell r="P8">
            <v>-84.176639999999992</v>
          </cell>
        </row>
        <row r="9">
          <cell r="B9" t="str">
            <v>447 - IF - PSCO EEI</v>
          </cell>
          <cell r="C9" t="str">
            <v>IF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>
            <v>-30737</v>
          </cell>
          <cell r="O9">
            <v>-26737</v>
          </cell>
          <cell r="P9">
            <v>-57474</v>
          </cell>
        </row>
        <row r="10">
          <cell r="B10" t="str">
            <v>447 - LF - BHPL LOSSES</v>
          </cell>
          <cell r="C10" t="str">
            <v>LF</v>
          </cell>
          <cell r="D10">
            <v>-1067.625</v>
          </cell>
          <cell r="E10">
            <v>-695.85</v>
          </cell>
          <cell r="F10">
            <v>-946.3125</v>
          </cell>
          <cell r="G10">
            <v>-1064.8875</v>
          </cell>
          <cell r="H10">
            <v>-1069.3875</v>
          </cell>
          <cell r="I10">
            <v>-1036.4625000000001</v>
          </cell>
          <cell r="J10">
            <v>-1081.425</v>
          </cell>
          <cell r="K10">
            <v>-1072.5</v>
          </cell>
          <cell r="L10">
            <v>-1057.6500000000001</v>
          </cell>
          <cell r="M10">
            <v>-1090.575</v>
          </cell>
          <cell r="N10">
            <v>-1074.2250000000001</v>
          </cell>
          <cell r="O10">
            <v>-1108.2375</v>
          </cell>
          <cell r="P10">
            <v>-12365.137500000001</v>
          </cell>
        </row>
        <row r="11">
          <cell r="B11" t="str">
            <v>447 - LF - BHPL PPA/PSA 1</v>
          </cell>
          <cell r="C11" t="str">
            <v>LF</v>
          </cell>
          <cell r="D11">
            <v>-26870</v>
          </cell>
          <cell r="E11">
            <v>-18556</v>
          </cell>
          <cell r="F11">
            <v>-24435</v>
          </cell>
          <cell r="G11">
            <v>-25597</v>
          </cell>
          <cell r="H11">
            <v>-27117</v>
          </cell>
          <cell r="I11">
            <v>-27639</v>
          </cell>
          <cell r="J11">
            <v>-28438</v>
          </cell>
          <cell r="K11">
            <v>-27800</v>
          </cell>
          <cell r="L11">
            <v>-24204</v>
          </cell>
          <cell r="M11">
            <v>-22682</v>
          </cell>
          <cell r="N11">
            <v>-20246</v>
          </cell>
          <cell r="O11">
            <v>-22753</v>
          </cell>
          <cell r="P11">
            <v>-296337</v>
          </cell>
        </row>
        <row r="12">
          <cell r="B12" t="str">
            <v>447 - OS - PACTRANS TRANS LOSS</v>
          </cell>
          <cell r="C12" t="str">
            <v>OS</v>
          </cell>
          <cell r="D12">
            <v>-19483.052391000001</v>
          </cell>
          <cell r="E12">
            <v>-18050.409999999996</v>
          </cell>
          <cell r="F12">
            <v>-21444.189997000005</v>
          </cell>
          <cell r="G12">
            <v>-25431.669229999996</v>
          </cell>
          <cell r="H12">
            <v>-26864.050000000003</v>
          </cell>
          <cell r="I12">
            <v>-174178.15283200002</v>
          </cell>
          <cell r="J12">
            <v>-54443.439999999995</v>
          </cell>
          <cell r="K12">
            <v>-46930.482941000009</v>
          </cell>
          <cell r="L12">
            <v>-34667.298317000008</v>
          </cell>
          <cell r="M12">
            <v>-21150.810999999998</v>
          </cell>
          <cell r="N12">
            <v>-24692.295144000007</v>
          </cell>
          <cell r="O12">
            <v>-24184.222009999998</v>
          </cell>
          <cell r="P12">
            <v>-491520.07386200002</v>
          </cell>
        </row>
        <row r="13">
          <cell r="B13" t="str">
            <v>447 - RQ - HELPER Duplicate RETAIL</v>
          </cell>
          <cell r="C13" t="str">
            <v>RQ</v>
          </cell>
          <cell r="D13">
            <v>-336.84376800000001</v>
          </cell>
          <cell r="E13">
            <v>-291.121152</v>
          </cell>
          <cell r="F13">
            <v>-498.72091799999998</v>
          </cell>
          <cell r="G13">
            <v>-621.15768000000003</v>
          </cell>
          <cell r="H13">
            <v>-702.28689599999996</v>
          </cell>
          <cell r="I13">
            <v>-698.43024000000003</v>
          </cell>
          <cell r="J13">
            <v>-737.25861599999996</v>
          </cell>
          <cell r="K13">
            <v>-787.949568</v>
          </cell>
          <cell r="L13">
            <v>-684.04391999999996</v>
          </cell>
          <cell r="M13">
            <v>-460.09257600000001</v>
          </cell>
          <cell r="N13">
            <v>-299.61010799999997</v>
          </cell>
          <cell r="O13">
            <v>-336.22922399999999</v>
          </cell>
          <cell r="P13">
            <v>-6453.7446659999996</v>
          </cell>
        </row>
        <row r="14">
          <cell r="B14" t="str">
            <v>447 - RQ - HELPER RETAIL</v>
          </cell>
          <cell r="C14" t="str">
            <v>RQ</v>
          </cell>
          <cell r="D14">
            <v>-619.03255200000001</v>
          </cell>
          <cell r="E14">
            <v>-510.91084799999999</v>
          </cell>
          <cell r="F14">
            <v>-513.36396200000001</v>
          </cell>
          <cell r="G14">
            <v>-462.09096</v>
          </cell>
          <cell r="H14">
            <v>-460.14614399999999</v>
          </cell>
          <cell r="I14">
            <v>-567.61415999999997</v>
          </cell>
          <cell r="J14">
            <v>-761.14548000000002</v>
          </cell>
          <cell r="K14">
            <v>-728.64235199999996</v>
          </cell>
          <cell r="L14">
            <v>-565.66007999999999</v>
          </cell>
          <cell r="M14">
            <v>-1243.4472000000001</v>
          </cell>
          <cell r="N14">
            <v>-558.87377700000002</v>
          </cell>
          <cell r="O14">
            <v>-681.818712</v>
          </cell>
          <cell r="P14">
            <v>-7672.7462270000005</v>
          </cell>
        </row>
        <row r="15">
          <cell r="B15" t="str">
            <v>447 - RQ - Navajo PPA/PSA 1</v>
          </cell>
          <cell r="C15" t="str">
            <v>RQ</v>
          </cell>
          <cell r="D15">
            <v>-99.449736000000001</v>
          </cell>
          <cell r="E15">
            <v>-81.563327999999998</v>
          </cell>
          <cell r="F15">
            <v>-77.28834599999999</v>
          </cell>
          <cell r="G15">
            <v>-59.934959999999997</v>
          </cell>
          <cell r="H15">
            <v>-58.816919999999996</v>
          </cell>
          <cell r="I15">
            <v>-37.714320000000001</v>
          </cell>
          <cell r="J15">
            <v>-111.44971200000001</v>
          </cell>
          <cell r="K15">
            <v>-76.469808</v>
          </cell>
          <cell r="L15">
            <v>-64.216079999999991</v>
          </cell>
          <cell r="M15">
            <v>-60.266231999999995</v>
          </cell>
          <cell r="N15">
            <v>-81.017327999999992</v>
          </cell>
          <cell r="O15">
            <v>-96.731160000000003</v>
          </cell>
          <cell r="P15">
            <v>-904.91793000000007</v>
          </cell>
        </row>
        <row r="16">
          <cell r="B16" t="str">
            <v>447 - RQ - Navajo PPA/PSA 2</v>
          </cell>
          <cell r="C16" t="str">
            <v>RQ</v>
          </cell>
          <cell r="D16">
            <v>-1001.5653600000001</v>
          </cell>
          <cell r="E16">
            <v>-868.94304</v>
          </cell>
          <cell r="F16">
            <v>-863.03833699999996</v>
          </cell>
          <cell r="G16">
            <v>-731.44799999999998</v>
          </cell>
          <cell r="H16">
            <v>-337.84221600000001</v>
          </cell>
          <cell r="I16">
            <v>-629.35127999999997</v>
          </cell>
          <cell r="J16">
            <v>-980.72889599999996</v>
          </cell>
          <cell r="K16">
            <v>-981.90664800000002</v>
          </cell>
          <cell r="L16">
            <v>-582.77736000000004</v>
          </cell>
          <cell r="M16">
            <v>-729.808944</v>
          </cell>
          <cell r="N16">
            <v>-886.70310399999994</v>
          </cell>
          <cell r="O16">
            <v>-1000.234344</v>
          </cell>
          <cell r="P16">
            <v>-9594.3475290000006</v>
          </cell>
        </row>
        <row r="17">
          <cell r="B17" t="str">
            <v>447 - RQ - NAVAJO PPA/PSA 3</v>
          </cell>
          <cell r="C17" t="str">
            <v>RQ</v>
          </cell>
          <cell r="D17">
            <v>-20723.999993099998</v>
          </cell>
          <cell r="E17">
            <v>-18144</v>
          </cell>
          <cell r="F17">
            <v>-21322.000282000001</v>
          </cell>
          <cell r="G17">
            <v>-20917.0000081</v>
          </cell>
          <cell r="H17">
            <v>-20771.0000354</v>
          </cell>
          <cell r="I17">
            <v>-20025</v>
          </cell>
          <cell r="J17">
            <v>-20931.753712199999</v>
          </cell>
          <cell r="K17">
            <v>-21429.000033200002</v>
          </cell>
          <cell r="L17">
            <v>-20711.0000162</v>
          </cell>
          <cell r="M17">
            <v>-21378.000024000001</v>
          </cell>
          <cell r="N17">
            <v>-20188</v>
          </cell>
          <cell r="O17">
            <v>-23572.904186000014</v>
          </cell>
          <cell r="P17">
            <v>-250113.65829020005</v>
          </cell>
        </row>
        <row r="18">
          <cell r="B18" t="str">
            <v>447 - SF - AEPC WSPP</v>
          </cell>
          <cell r="C18" t="str">
            <v>SF</v>
          </cell>
          <cell r="D18"/>
          <cell r="E18">
            <v>-465</v>
          </cell>
          <cell r="F18"/>
          <cell r="G18"/>
          <cell r="H18">
            <v>0</v>
          </cell>
          <cell r="I18">
            <v>-1150</v>
          </cell>
          <cell r="J18"/>
          <cell r="K18">
            <v>0</v>
          </cell>
          <cell r="L18">
            <v>0</v>
          </cell>
          <cell r="M18">
            <v>-280</v>
          </cell>
          <cell r="N18">
            <v>0</v>
          </cell>
          <cell r="O18"/>
          <cell r="P18">
            <v>-1895</v>
          </cell>
        </row>
        <row r="19">
          <cell r="B19" t="str">
            <v>447 - SF - APS EEI</v>
          </cell>
          <cell r="C19" t="str">
            <v>SF</v>
          </cell>
          <cell r="D19"/>
          <cell r="E19">
            <v>-100</v>
          </cell>
          <cell r="F19"/>
          <cell r="G19">
            <v>-800</v>
          </cell>
          <cell r="H19">
            <v>-716</v>
          </cell>
          <cell r="I19">
            <v>0</v>
          </cell>
          <cell r="J19">
            <v>-300</v>
          </cell>
          <cell r="K19">
            <v>-150</v>
          </cell>
          <cell r="L19"/>
          <cell r="M19"/>
          <cell r="N19">
            <v>0</v>
          </cell>
          <cell r="O19">
            <v>0</v>
          </cell>
          <cell r="P19">
            <v>-2066</v>
          </cell>
        </row>
        <row r="20">
          <cell r="B20" t="str">
            <v>447 - SF - AVISTA NWPP</v>
          </cell>
          <cell r="C20" t="str">
            <v>SF</v>
          </cell>
          <cell r="D20"/>
          <cell r="E20"/>
          <cell r="F20"/>
          <cell r="G20"/>
          <cell r="H20">
            <v>-14</v>
          </cell>
          <cell r="I20"/>
          <cell r="J20"/>
          <cell r="K20">
            <v>-5</v>
          </cell>
          <cell r="L20"/>
          <cell r="M20">
            <v>-11</v>
          </cell>
          <cell r="N20"/>
          <cell r="O20">
            <v>-7</v>
          </cell>
          <cell r="P20">
            <v>-37</v>
          </cell>
        </row>
        <row r="21">
          <cell r="B21" t="str">
            <v>447 - SF - AVISTA WSPP</v>
          </cell>
          <cell r="C21" t="str">
            <v>SF</v>
          </cell>
          <cell r="D21"/>
          <cell r="E21"/>
          <cell r="F21">
            <v>-3000</v>
          </cell>
          <cell r="G21">
            <v>-400</v>
          </cell>
          <cell r="H21"/>
          <cell r="I21">
            <v>-50</v>
          </cell>
          <cell r="J21">
            <v>-700</v>
          </cell>
          <cell r="K21">
            <v>-75</v>
          </cell>
          <cell r="L21"/>
          <cell r="M21"/>
          <cell r="N21">
            <v>-109</v>
          </cell>
          <cell r="O21">
            <v>-2000</v>
          </cell>
          <cell r="P21">
            <v>-6334</v>
          </cell>
        </row>
        <row r="22">
          <cell r="B22" t="str">
            <v>447 - SF - AVISTA WSPP Schedule Q</v>
          </cell>
          <cell r="C22" t="str">
            <v>SF</v>
          </cell>
          <cell r="D22"/>
          <cell r="E22"/>
          <cell r="F22"/>
          <cell r="G22"/>
          <cell r="H22"/>
          <cell r="I22"/>
          <cell r="J22">
            <v>-100</v>
          </cell>
          <cell r="K22"/>
          <cell r="L22"/>
          <cell r="M22"/>
          <cell r="N22"/>
          <cell r="O22"/>
          <cell r="P22">
            <v>-100</v>
          </cell>
        </row>
        <row r="23">
          <cell r="B23" t="str">
            <v>447 - SF - BASINEP WSPP</v>
          </cell>
          <cell r="C23" t="str">
            <v>SF</v>
          </cell>
          <cell r="D23">
            <v>-3473</v>
          </cell>
          <cell r="E23">
            <v>-412</v>
          </cell>
          <cell r="F23">
            <v>-1600</v>
          </cell>
          <cell r="G23"/>
          <cell r="H23"/>
          <cell r="I23">
            <v>-100</v>
          </cell>
          <cell r="J23"/>
          <cell r="K23"/>
          <cell r="L23"/>
          <cell r="M23"/>
          <cell r="N23">
            <v>-1300</v>
          </cell>
          <cell r="O23">
            <v>-13050</v>
          </cell>
          <cell r="P23">
            <v>-19935</v>
          </cell>
        </row>
        <row r="24">
          <cell r="B24" t="str">
            <v>447 - SF - BCHYDRO NWPP</v>
          </cell>
          <cell r="C24" t="str">
            <v>SF</v>
          </cell>
          <cell r="D24"/>
          <cell r="E24"/>
          <cell r="F24"/>
          <cell r="G24"/>
          <cell r="H24">
            <v>-34</v>
          </cell>
          <cell r="I24"/>
          <cell r="J24"/>
          <cell r="K24">
            <v>-40</v>
          </cell>
          <cell r="L24"/>
          <cell r="M24"/>
          <cell r="N24">
            <v>-10</v>
          </cell>
          <cell r="O24"/>
          <cell r="P24">
            <v>-84</v>
          </cell>
        </row>
        <row r="25">
          <cell r="B25" t="str">
            <v>447 - SF - BHPL WSPP</v>
          </cell>
          <cell r="C25" t="str">
            <v>SF</v>
          </cell>
          <cell r="D25">
            <v>-20258</v>
          </cell>
          <cell r="E25">
            <v>-13554</v>
          </cell>
          <cell r="F25">
            <v>-17287</v>
          </cell>
          <cell r="G25">
            <v>-4760</v>
          </cell>
          <cell r="H25">
            <v>-6770</v>
          </cell>
          <cell r="I25">
            <v>-2826</v>
          </cell>
          <cell r="J25">
            <v>-2439</v>
          </cell>
          <cell r="K25">
            <v>-1378</v>
          </cell>
          <cell r="L25">
            <v>-2091</v>
          </cell>
          <cell r="M25">
            <v>-6033</v>
          </cell>
          <cell r="N25">
            <v>-13252</v>
          </cell>
          <cell r="O25">
            <v>-19120</v>
          </cell>
          <cell r="P25">
            <v>-109768</v>
          </cell>
        </row>
        <row r="26">
          <cell r="B26" t="str">
            <v>447 - SF - BHPL WSPP SCHEDULE Q</v>
          </cell>
          <cell r="C26" t="str">
            <v>SF</v>
          </cell>
          <cell r="D26"/>
          <cell r="E26"/>
          <cell r="F26"/>
          <cell r="G26">
            <v>-8</v>
          </cell>
          <cell r="H26"/>
          <cell r="I26"/>
          <cell r="J26">
            <v>-21</v>
          </cell>
          <cell r="K26">
            <v>-102</v>
          </cell>
          <cell r="L26"/>
          <cell r="M26"/>
          <cell r="N26"/>
          <cell r="O26"/>
          <cell r="P26">
            <v>-131</v>
          </cell>
        </row>
        <row r="27">
          <cell r="B27" t="str">
            <v>447 - SF - BPA NWPP</v>
          </cell>
          <cell r="C27" t="str">
            <v>SF</v>
          </cell>
          <cell r="D27"/>
          <cell r="E27"/>
          <cell r="F27"/>
          <cell r="G27">
            <v>-3</v>
          </cell>
          <cell r="H27">
            <v>-46</v>
          </cell>
          <cell r="I27">
            <v>-20</v>
          </cell>
          <cell r="J27">
            <v>-1</v>
          </cell>
          <cell r="K27">
            <v>-8</v>
          </cell>
          <cell r="L27"/>
          <cell r="M27"/>
          <cell r="N27"/>
          <cell r="O27"/>
          <cell r="P27">
            <v>-78</v>
          </cell>
        </row>
        <row r="28">
          <cell r="B28" t="str">
            <v>447 - SF - BPA WSPP</v>
          </cell>
          <cell r="C28" t="str">
            <v>SF</v>
          </cell>
          <cell r="D28">
            <v>-2800</v>
          </cell>
          <cell r="E28">
            <v>-19700</v>
          </cell>
          <cell r="F28">
            <v>-13926</v>
          </cell>
          <cell r="G28">
            <v>-77295</v>
          </cell>
          <cell r="H28">
            <v>-5175</v>
          </cell>
          <cell r="I28">
            <v>-280</v>
          </cell>
          <cell r="J28">
            <v>-1300</v>
          </cell>
          <cell r="K28">
            <v>-575</v>
          </cell>
          <cell r="L28">
            <v>-19250</v>
          </cell>
          <cell r="M28">
            <v>-17320</v>
          </cell>
          <cell r="N28">
            <v>-763</v>
          </cell>
          <cell r="O28">
            <v>-9975</v>
          </cell>
          <cell r="P28">
            <v>-168359</v>
          </cell>
        </row>
        <row r="29">
          <cell r="B29" t="str">
            <v>447 - SF - BPA WSPP Schedule Q</v>
          </cell>
          <cell r="C29" t="str">
            <v>SF</v>
          </cell>
          <cell r="D29">
            <v>-4568</v>
          </cell>
          <cell r="E29"/>
          <cell r="F29"/>
          <cell r="G29">
            <v>-786</v>
          </cell>
          <cell r="H29"/>
          <cell r="I29"/>
          <cell r="J29"/>
          <cell r="K29"/>
          <cell r="L29"/>
          <cell r="M29">
            <v>-19142</v>
          </cell>
          <cell r="N29"/>
          <cell r="O29"/>
          <cell r="P29">
            <v>-24496</v>
          </cell>
        </row>
        <row r="30">
          <cell r="B30" t="str">
            <v>447 - SF - BPEC WSPP</v>
          </cell>
          <cell r="C30" t="str">
            <v>SF</v>
          </cell>
          <cell r="D30">
            <v>-3200</v>
          </cell>
          <cell r="E30">
            <v>-2400</v>
          </cell>
          <cell r="F30">
            <v>-200</v>
          </cell>
          <cell r="G30">
            <v>-1200</v>
          </cell>
          <cell r="H30">
            <v>-11213</v>
          </cell>
          <cell r="I30">
            <v>-1600</v>
          </cell>
          <cell r="J30">
            <v>0</v>
          </cell>
          <cell r="K30">
            <v>0</v>
          </cell>
          <cell r="L30">
            <v>-1600</v>
          </cell>
          <cell r="M30">
            <v>-1000</v>
          </cell>
          <cell r="N30">
            <v>-8120</v>
          </cell>
          <cell r="O30">
            <v>-6800</v>
          </cell>
          <cell r="P30">
            <v>-37333</v>
          </cell>
        </row>
        <row r="31">
          <cell r="B31" t="str">
            <v>447 - SF - BROOK WSPP</v>
          </cell>
          <cell r="C31" t="str">
            <v>SF</v>
          </cell>
          <cell r="D31">
            <v>-384</v>
          </cell>
          <cell r="E31">
            <v>-1200</v>
          </cell>
          <cell r="F31">
            <v>-200</v>
          </cell>
          <cell r="G31">
            <v>-800</v>
          </cell>
          <cell r="H31">
            <v>0</v>
          </cell>
          <cell r="I31">
            <v>-11300</v>
          </cell>
          <cell r="J31">
            <v>-1998</v>
          </cell>
          <cell r="K31">
            <v>-368</v>
          </cell>
          <cell r="L31">
            <v>-200</v>
          </cell>
          <cell r="M31"/>
          <cell r="N31">
            <v>-1200</v>
          </cell>
          <cell r="O31">
            <v>-800</v>
          </cell>
          <cell r="P31">
            <v>-18450</v>
          </cell>
        </row>
        <row r="32">
          <cell r="B32" t="str">
            <v>447 - SF - BURB WSPP</v>
          </cell>
          <cell r="C32" t="str">
            <v>SF</v>
          </cell>
          <cell r="D32">
            <v>0</v>
          </cell>
          <cell r="E32"/>
          <cell r="F32"/>
          <cell r="G32"/>
          <cell r="H32"/>
          <cell r="I32"/>
          <cell r="J32"/>
          <cell r="K32">
            <v>-320</v>
          </cell>
          <cell r="L32">
            <v>-992</v>
          </cell>
          <cell r="M32">
            <v>-400</v>
          </cell>
          <cell r="N32"/>
          <cell r="O32"/>
          <cell r="P32">
            <v>-1712</v>
          </cell>
        </row>
        <row r="33">
          <cell r="B33" t="str">
            <v>447 - SF - CALPINE WSPP</v>
          </cell>
          <cell r="C33" t="str">
            <v>SF</v>
          </cell>
          <cell r="D33"/>
          <cell r="E33"/>
          <cell r="F33"/>
          <cell r="G33"/>
          <cell r="H33"/>
          <cell r="I33">
            <v>-1555</v>
          </cell>
          <cell r="J33"/>
          <cell r="K33">
            <v>-568</v>
          </cell>
          <cell r="L33"/>
          <cell r="M33">
            <v>-400</v>
          </cell>
          <cell r="N33">
            <v>-50</v>
          </cell>
          <cell r="O33">
            <v>-600</v>
          </cell>
          <cell r="P33">
            <v>-3173</v>
          </cell>
        </row>
        <row r="34">
          <cell r="B34" t="str">
            <v>447 - SF - CHEPUD NWPP</v>
          </cell>
          <cell r="C34" t="str">
            <v>SF</v>
          </cell>
          <cell r="D34">
            <v>-5</v>
          </cell>
          <cell r="E34"/>
          <cell r="F34"/>
          <cell r="G34"/>
          <cell r="H34"/>
          <cell r="I34"/>
          <cell r="J34">
            <v>-6</v>
          </cell>
          <cell r="K34"/>
          <cell r="L34"/>
          <cell r="M34"/>
          <cell r="N34"/>
          <cell r="O34"/>
          <cell r="P34">
            <v>-11</v>
          </cell>
        </row>
        <row r="35">
          <cell r="B35" t="str">
            <v>447 - SF - CISO - PPA/PSA 1</v>
          </cell>
          <cell r="C35" t="str">
            <v>SF</v>
          </cell>
          <cell r="D35"/>
          <cell r="E35"/>
          <cell r="F35">
            <v>-1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>
            <v>-1</v>
          </cell>
        </row>
        <row r="36">
          <cell r="B36" t="str">
            <v>447 - SF - CITIGRP ISDA Power Annex</v>
          </cell>
          <cell r="C36" t="str">
            <v>SF</v>
          </cell>
          <cell r="D36">
            <v>-80684</v>
          </cell>
          <cell r="E36">
            <v>-69983</v>
          </cell>
          <cell r="F36">
            <v>-80894</v>
          </cell>
          <cell r="G36">
            <v>-51525</v>
          </cell>
          <cell r="H36">
            <v>-58462</v>
          </cell>
          <cell r="I36">
            <v>-62474</v>
          </cell>
          <cell r="J36">
            <v>0</v>
          </cell>
          <cell r="K36">
            <v>-5200</v>
          </cell>
          <cell r="L36">
            <v>-5581</v>
          </cell>
          <cell r="M36">
            <v>-23734</v>
          </cell>
          <cell r="N36">
            <v>-21007</v>
          </cell>
          <cell r="O36">
            <v>-14810</v>
          </cell>
          <cell r="P36">
            <v>-474354</v>
          </cell>
        </row>
        <row r="37">
          <cell r="B37" t="str">
            <v>447 - SF - CLATPUD WSPP</v>
          </cell>
          <cell r="C37" t="str">
            <v>SF</v>
          </cell>
          <cell r="D37"/>
          <cell r="E37">
            <v>-43</v>
          </cell>
          <cell r="F37"/>
          <cell r="G37">
            <v>-20</v>
          </cell>
          <cell r="H37">
            <v>-22</v>
          </cell>
          <cell r="I37"/>
          <cell r="J37">
            <v>-135</v>
          </cell>
          <cell r="K37">
            <v>-21</v>
          </cell>
          <cell r="L37"/>
          <cell r="M37">
            <v>-30</v>
          </cell>
          <cell r="N37">
            <v>-30</v>
          </cell>
          <cell r="O37"/>
          <cell r="P37">
            <v>-301</v>
          </cell>
        </row>
        <row r="38">
          <cell r="B38" t="str">
            <v>447 - SF - CONOCO ISDA - Power Annex</v>
          </cell>
          <cell r="C38" t="str">
            <v>SF</v>
          </cell>
          <cell r="D38">
            <v>0</v>
          </cell>
          <cell r="E38">
            <v>0</v>
          </cell>
          <cell r="F38">
            <v>-66</v>
          </cell>
          <cell r="G38">
            <v>-2200</v>
          </cell>
          <cell r="H38"/>
          <cell r="I38">
            <v>-400</v>
          </cell>
          <cell r="J38">
            <v>-75</v>
          </cell>
          <cell r="K38">
            <v>-80</v>
          </cell>
          <cell r="L38">
            <v>-25</v>
          </cell>
          <cell r="M38">
            <v>-2</v>
          </cell>
          <cell r="N38"/>
          <cell r="O38">
            <v>-400</v>
          </cell>
          <cell r="P38">
            <v>-3248</v>
          </cell>
        </row>
        <row r="39">
          <cell r="B39" t="str">
            <v>447 - SF - CONOCO ISDA Cost Based Rate</v>
          </cell>
          <cell r="C39" t="str">
            <v>SF</v>
          </cell>
          <cell r="D39"/>
          <cell r="E39"/>
          <cell r="F39"/>
          <cell r="G39"/>
          <cell r="H39"/>
          <cell r="I39">
            <v>-60</v>
          </cell>
          <cell r="J39"/>
          <cell r="K39"/>
          <cell r="L39"/>
          <cell r="M39">
            <v>-220</v>
          </cell>
          <cell r="N39"/>
          <cell r="O39"/>
          <cell r="P39">
            <v>-280</v>
          </cell>
        </row>
        <row r="40">
          <cell r="B40" t="str">
            <v>447 - SF - CONSTEG ISDA Power Annex</v>
          </cell>
          <cell r="C40" t="str">
            <v>SF</v>
          </cell>
          <cell r="D40">
            <v>-12382</v>
          </cell>
          <cell r="E40">
            <v>-5361</v>
          </cell>
          <cell r="F40">
            <v>-18982</v>
          </cell>
          <cell r="G40">
            <v>-5800</v>
          </cell>
          <cell r="H40">
            <v>-4779</v>
          </cell>
          <cell r="I40">
            <v>-6380</v>
          </cell>
          <cell r="J40">
            <v>-6800</v>
          </cell>
          <cell r="K40">
            <v>-2598</v>
          </cell>
          <cell r="L40">
            <v>-6462</v>
          </cell>
          <cell r="M40">
            <v>-1120</v>
          </cell>
          <cell r="N40">
            <v>-2189</v>
          </cell>
          <cell r="O40">
            <v>-249</v>
          </cell>
          <cell r="P40">
            <v>-73102</v>
          </cell>
        </row>
        <row r="41">
          <cell r="B41" t="str">
            <v>447 - SF - DPI WSPP</v>
          </cell>
          <cell r="C41" t="str">
            <v>SF</v>
          </cell>
          <cell r="D41"/>
          <cell r="E41">
            <v>0</v>
          </cell>
          <cell r="F41">
            <v>-780</v>
          </cell>
          <cell r="G41">
            <v>-3600</v>
          </cell>
          <cell r="H41"/>
          <cell r="I41">
            <v>-3304</v>
          </cell>
          <cell r="J41">
            <v>0</v>
          </cell>
          <cell r="K41">
            <v>-3600</v>
          </cell>
          <cell r="L41">
            <v>-9986</v>
          </cell>
          <cell r="M41"/>
          <cell r="N41">
            <v>-1000</v>
          </cell>
          <cell r="O41">
            <v>-800</v>
          </cell>
          <cell r="P41">
            <v>-23070</v>
          </cell>
        </row>
        <row r="42">
          <cell r="B42" t="str">
            <v>447 - SF - EDFTRADE ISDA Power Annex</v>
          </cell>
          <cell r="C42" t="str">
            <v>SF</v>
          </cell>
          <cell r="D42">
            <v>0</v>
          </cell>
          <cell r="E42">
            <v>-800</v>
          </cell>
          <cell r="F42">
            <v>-400</v>
          </cell>
          <cell r="G42">
            <v>-400</v>
          </cell>
          <cell r="H42">
            <v>-400</v>
          </cell>
          <cell r="I42">
            <v>-5800</v>
          </cell>
          <cell r="J42">
            <v>0</v>
          </cell>
          <cell r="K42">
            <v>-200</v>
          </cell>
          <cell r="L42">
            <v>0</v>
          </cell>
          <cell r="M42"/>
          <cell r="N42">
            <v>-49</v>
          </cell>
          <cell r="O42"/>
          <cell r="P42">
            <v>-8049</v>
          </cell>
        </row>
        <row r="43">
          <cell r="B43" t="str">
            <v>447 - SF - ELPASO WSPP</v>
          </cell>
          <cell r="C43" t="str">
            <v>SF</v>
          </cell>
          <cell r="D43"/>
          <cell r="E43">
            <v>-8000</v>
          </cell>
          <cell r="F43"/>
          <cell r="G43">
            <v>-1070</v>
          </cell>
          <cell r="H43">
            <v>-880</v>
          </cell>
          <cell r="I43">
            <v>-410</v>
          </cell>
          <cell r="J43">
            <v>-400</v>
          </cell>
          <cell r="K43">
            <v>-25</v>
          </cell>
          <cell r="L43"/>
          <cell r="M43"/>
          <cell r="N43"/>
          <cell r="O43">
            <v>0</v>
          </cell>
          <cell r="P43">
            <v>-10785</v>
          </cell>
        </row>
        <row r="44">
          <cell r="B44" t="str">
            <v>447 - SF - ENRGKEEP WSPP SCHEDULE Q</v>
          </cell>
          <cell r="C44" t="str">
            <v>SF</v>
          </cell>
          <cell r="D44"/>
          <cell r="E44"/>
          <cell r="F44"/>
          <cell r="G44"/>
          <cell r="H44"/>
          <cell r="I44"/>
          <cell r="J44"/>
          <cell r="K44"/>
          <cell r="L44">
            <v>-600</v>
          </cell>
          <cell r="M44"/>
          <cell r="N44"/>
          <cell r="O44"/>
          <cell r="P44">
            <v>-600</v>
          </cell>
        </row>
        <row r="45">
          <cell r="B45" t="str">
            <v>447 - SF - EWEB WSPP</v>
          </cell>
          <cell r="C45" t="str">
            <v>SF</v>
          </cell>
          <cell r="D45"/>
          <cell r="E45">
            <v>-250</v>
          </cell>
          <cell r="F45">
            <v>-635</v>
          </cell>
          <cell r="G45">
            <v>-480</v>
          </cell>
          <cell r="H45">
            <v>-375</v>
          </cell>
          <cell r="I45">
            <v>-5</v>
          </cell>
          <cell r="J45">
            <v>-739</v>
          </cell>
          <cell r="K45">
            <v>-164</v>
          </cell>
          <cell r="L45">
            <v>-385</v>
          </cell>
          <cell r="M45">
            <v>-45</v>
          </cell>
          <cell r="N45">
            <v>-380</v>
          </cell>
          <cell r="O45">
            <v>-245</v>
          </cell>
          <cell r="P45">
            <v>-3703</v>
          </cell>
        </row>
        <row r="46">
          <cell r="B46" t="str">
            <v>447 - SF - Excess FERC Cap 8/2020</v>
          </cell>
          <cell r="C46" t="str">
            <v>SF</v>
          </cell>
          <cell r="D46"/>
          <cell r="E46"/>
          <cell r="F46"/>
          <cell r="G46">
            <v>0</v>
          </cell>
          <cell r="H46"/>
          <cell r="I46"/>
          <cell r="J46"/>
          <cell r="K46"/>
          <cell r="L46"/>
          <cell r="M46"/>
          <cell r="N46"/>
          <cell r="O46"/>
          <cell r="P46">
            <v>0</v>
          </cell>
        </row>
        <row r="47">
          <cell r="B47" t="str">
            <v>447 - SF - GLEN WSPP</v>
          </cell>
          <cell r="C47" t="str">
            <v>SF</v>
          </cell>
          <cell r="D47"/>
          <cell r="E47"/>
          <cell r="F47"/>
          <cell r="G47"/>
          <cell r="H47"/>
          <cell r="I47"/>
          <cell r="J47"/>
          <cell r="K47">
            <v>-5</v>
          </cell>
          <cell r="L47">
            <v>-23</v>
          </cell>
          <cell r="M47"/>
          <cell r="N47"/>
          <cell r="O47"/>
          <cell r="P47">
            <v>-28</v>
          </cell>
        </row>
        <row r="48">
          <cell r="B48" t="str">
            <v>447 - SF - GRIDFORCE NWPP</v>
          </cell>
          <cell r="C48" t="str">
            <v>SF</v>
          </cell>
          <cell r="D48">
            <v>-66</v>
          </cell>
          <cell r="E48">
            <v>-151</v>
          </cell>
          <cell r="F48">
            <v>-4</v>
          </cell>
          <cell r="G48">
            <v>-137</v>
          </cell>
          <cell r="H48">
            <v>-15</v>
          </cell>
          <cell r="I48"/>
          <cell r="J48">
            <v>-37</v>
          </cell>
          <cell r="K48">
            <v>-92</v>
          </cell>
          <cell r="L48"/>
          <cell r="M48">
            <v>-12</v>
          </cell>
          <cell r="N48">
            <v>-21</v>
          </cell>
          <cell r="O48">
            <v>-40</v>
          </cell>
          <cell r="P48">
            <v>-575</v>
          </cell>
        </row>
        <row r="49">
          <cell r="B49" t="str">
            <v>447 - SF - GUZMAN WSPP</v>
          </cell>
          <cell r="C49" t="str">
            <v>SF</v>
          </cell>
          <cell r="D49">
            <v>-9096</v>
          </cell>
          <cell r="E49">
            <v>-1271</v>
          </cell>
          <cell r="F49">
            <v>-5600</v>
          </cell>
          <cell r="G49">
            <v>-1400</v>
          </cell>
          <cell r="H49">
            <v>0</v>
          </cell>
          <cell r="I49">
            <v>0</v>
          </cell>
          <cell r="J49"/>
          <cell r="K49">
            <v>-800</v>
          </cell>
          <cell r="L49"/>
          <cell r="M49">
            <v>0</v>
          </cell>
          <cell r="N49">
            <v>0</v>
          </cell>
          <cell r="O49">
            <v>0</v>
          </cell>
          <cell r="P49">
            <v>-18167</v>
          </cell>
        </row>
        <row r="50">
          <cell r="B50" t="str">
            <v>447 - SF - IBERDRO ISDA Power Annex</v>
          </cell>
          <cell r="C50" t="str">
            <v>SF</v>
          </cell>
          <cell r="D50">
            <v>-230</v>
          </cell>
          <cell r="E50">
            <v>-345</v>
          </cell>
          <cell r="F50">
            <v>-5126</v>
          </cell>
          <cell r="G50">
            <v>-18625</v>
          </cell>
          <cell r="H50">
            <v>-3221</v>
          </cell>
          <cell r="I50">
            <v>-796</v>
          </cell>
          <cell r="J50">
            <v>-3638</v>
          </cell>
          <cell r="K50">
            <v>-3734</v>
          </cell>
          <cell r="L50">
            <v>-9068</v>
          </cell>
          <cell r="M50">
            <v>-2762</v>
          </cell>
          <cell r="N50">
            <v>-820</v>
          </cell>
          <cell r="O50">
            <v>-22030</v>
          </cell>
          <cell r="P50">
            <v>-70395</v>
          </cell>
        </row>
        <row r="51">
          <cell r="B51" t="str">
            <v>447 - SF - IBERDRO NWPP</v>
          </cell>
          <cell r="C51" t="str">
            <v>SF</v>
          </cell>
          <cell r="D51"/>
          <cell r="E51">
            <v>-5</v>
          </cell>
          <cell r="F51"/>
          <cell r="G51">
            <v>-1</v>
          </cell>
          <cell r="H51">
            <v>-8</v>
          </cell>
          <cell r="I51">
            <v>-18</v>
          </cell>
          <cell r="J51">
            <v>-9</v>
          </cell>
          <cell r="K51">
            <v>-9</v>
          </cell>
          <cell r="L51"/>
          <cell r="M51">
            <v>-11</v>
          </cell>
          <cell r="N51"/>
          <cell r="O51">
            <v>-17</v>
          </cell>
          <cell r="P51">
            <v>-78</v>
          </cell>
        </row>
        <row r="52">
          <cell r="B52" t="str">
            <v>447 - SF - IDAHOPC NWPP</v>
          </cell>
          <cell r="C52" t="str">
            <v>SF</v>
          </cell>
          <cell r="D52"/>
          <cell r="E52">
            <v>-23</v>
          </cell>
          <cell r="F52">
            <v>-15</v>
          </cell>
          <cell r="G52">
            <v>-14</v>
          </cell>
          <cell r="H52"/>
          <cell r="I52"/>
          <cell r="J52">
            <v>-74</v>
          </cell>
          <cell r="K52"/>
          <cell r="L52">
            <v>-120</v>
          </cell>
          <cell r="M52"/>
          <cell r="N52"/>
          <cell r="O52"/>
          <cell r="P52">
            <v>-246</v>
          </cell>
        </row>
        <row r="53">
          <cell r="B53" t="str">
            <v>447 - SF - IDAHOPC WSPP Schedule Q</v>
          </cell>
          <cell r="C53" t="str">
            <v>SF</v>
          </cell>
          <cell r="D53">
            <v>-2000</v>
          </cell>
          <cell r="E53">
            <v>-4800</v>
          </cell>
          <cell r="F53"/>
          <cell r="G53">
            <v>-800</v>
          </cell>
          <cell r="H53">
            <v>-2000</v>
          </cell>
          <cell r="I53">
            <v>-200</v>
          </cell>
          <cell r="J53"/>
          <cell r="K53"/>
          <cell r="L53"/>
          <cell r="M53">
            <v>-2400</v>
          </cell>
          <cell r="N53"/>
          <cell r="O53"/>
          <cell r="P53">
            <v>-12200</v>
          </cell>
        </row>
        <row r="54">
          <cell r="B54" t="str">
            <v>447 - SF - IID WSPP</v>
          </cell>
          <cell r="C54" t="str">
            <v>SF</v>
          </cell>
          <cell r="D54"/>
          <cell r="E54"/>
          <cell r="F54"/>
          <cell r="G54"/>
          <cell r="H54">
            <v>0</v>
          </cell>
          <cell r="I54"/>
          <cell r="J54"/>
          <cell r="K54"/>
          <cell r="L54"/>
          <cell r="M54"/>
          <cell r="N54"/>
          <cell r="O54"/>
          <cell r="P54">
            <v>0</v>
          </cell>
        </row>
        <row r="55">
          <cell r="B55" t="str">
            <v>447 - SF - LADWP WSPP</v>
          </cell>
          <cell r="C55" t="str">
            <v>SF</v>
          </cell>
          <cell r="D55">
            <v>-1400</v>
          </cell>
          <cell r="E55">
            <v>-1600</v>
          </cell>
          <cell r="F55">
            <v>-1219</v>
          </cell>
          <cell r="G55">
            <v>-2200</v>
          </cell>
          <cell r="H55"/>
          <cell r="I55"/>
          <cell r="J55"/>
          <cell r="K55"/>
          <cell r="L55">
            <v>-800</v>
          </cell>
          <cell r="M55">
            <v>0</v>
          </cell>
          <cell r="N55"/>
          <cell r="O55"/>
          <cell r="P55">
            <v>-7219</v>
          </cell>
        </row>
        <row r="56">
          <cell r="B56" t="str">
            <v>447 - SF - MACENRG ISDA Cost Based Rate</v>
          </cell>
          <cell r="C56" t="str">
            <v>SF</v>
          </cell>
          <cell r="D56"/>
          <cell r="E56"/>
          <cell r="F56"/>
          <cell r="G56"/>
          <cell r="H56">
            <v>-182</v>
          </cell>
          <cell r="I56"/>
          <cell r="J56"/>
          <cell r="K56"/>
          <cell r="L56"/>
          <cell r="M56"/>
          <cell r="N56"/>
          <cell r="O56"/>
          <cell r="P56">
            <v>-182</v>
          </cell>
        </row>
        <row r="57">
          <cell r="B57" t="str">
            <v>447 - SF - MACENRG ISDA Power Annex</v>
          </cell>
          <cell r="C57" t="str">
            <v>SF</v>
          </cell>
          <cell r="D57">
            <v>-4864</v>
          </cell>
          <cell r="E57">
            <v>-7025</v>
          </cell>
          <cell r="F57">
            <v>-3207</v>
          </cell>
          <cell r="G57">
            <v>-1600</v>
          </cell>
          <cell r="H57">
            <v>-307</v>
          </cell>
          <cell r="I57">
            <v>-2400</v>
          </cell>
          <cell r="J57">
            <v>-350</v>
          </cell>
          <cell r="K57">
            <v>-1600</v>
          </cell>
          <cell r="L57">
            <v>-200</v>
          </cell>
          <cell r="M57">
            <v>-4349</v>
          </cell>
          <cell r="N57">
            <v>-1123</v>
          </cell>
          <cell r="O57">
            <v>-9391</v>
          </cell>
          <cell r="P57">
            <v>-36416</v>
          </cell>
        </row>
        <row r="58">
          <cell r="B58" t="str">
            <v>447 - SF - MERCUEG EEI</v>
          </cell>
          <cell r="C58" t="str">
            <v>SF</v>
          </cell>
          <cell r="D58">
            <v>0</v>
          </cell>
          <cell r="E58"/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-2393</v>
          </cell>
          <cell r="K58">
            <v>-9130</v>
          </cell>
          <cell r="L58">
            <v>-16351</v>
          </cell>
          <cell r="M58">
            <v>-7904</v>
          </cell>
          <cell r="N58">
            <v>-7263</v>
          </cell>
          <cell r="O58">
            <v>-4400</v>
          </cell>
          <cell r="P58">
            <v>-47441</v>
          </cell>
        </row>
        <row r="59">
          <cell r="B59" t="str">
            <v>447 - SF - MODESTO WSPP</v>
          </cell>
          <cell r="C59" t="str">
            <v>SF</v>
          </cell>
          <cell r="D59">
            <v>-225</v>
          </cell>
          <cell r="E59"/>
          <cell r="F59"/>
          <cell r="G59"/>
          <cell r="H59">
            <v>-800</v>
          </cell>
          <cell r="I59">
            <v>-3049</v>
          </cell>
          <cell r="J59">
            <v>-13380</v>
          </cell>
          <cell r="K59">
            <v>-4799</v>
          </cell>
          <cell r="L59">
            <v>-4073</v>
          </cell>
          <cell r="M59">
            <v>-3192</v>
          </cell>
          <cell r="N59"/>
          <cell r="O59"/>
          <cell r="P59">
            <v>-29518</v>
          </cell>
        </row>
        <row r="60">
          <cell r="B60" t="str">
            <v>447 - SF - MSCG ISDA - Power Annex</v>
          </cell>
          <cell r="C60" t="str">
            <v>SF</v>
          </cell>
          <cell r="D60">
            <v>-8000</v>
          </cell>
          <cell r="E60">
            <v>-800</v>
          </cell>
          <cell r="F60">
            <v>0</v>
          </cell>
          <cell r="G60">
            <v>-2422</v>
          </cell>
          <cell r="H60">
            <v>-1000</v>
          </cell>
          <cell r="I60">
            <v>-3000</v>
          </cell>
          <cell r="J60">
            <v>-1600</v>
          </cell>
          <cell r="K60">
            <v>-5009</v>
          </cell>
          <cell r="L60">
            <v>-5925</v>
          </cell>
          <cell r="M60">
            <v>-3206</v>
          </cell>
          <cell r="N60">
            <v>-200</v>
          </cell>
          <cell r="O60">
            <v>-2600</v>
          </cell>
          <cell r="P60">
            <v>-33762</v>
          </cell>
        </row>
        <row r="61">
          <cell r="B61" t="str">
            <v>447 - SF - MSCG ISDA Cost Based Rate</v>
          </cell>
          <cell r="C61" t="str">
            <v>SF</v>
          </cell>
          <cell r="D61"/>
          <cell r="E61"/>
          <cell r="F61"/>
          <cell r="G61"/>
          <cell r="H61">
            <v>-100</v>
          </cell>
          <cell r="I61">
            <v>-250</v>
          </cell>
          <cell r="J61"/>
          <cell r="K61"/>
          <cell r="L61"/>
          <cell r="M61"/>
          <cell r="N61"/>
          <cell r="O61">
            <v>-305</v>
          </cell>
          <cell r="P61">
            <v>-655</v>
          </cell>
        </row>
        <row r="62">
          <cell r="B62" t="str">
            <v>447 - SF - NATUREN NWPP</v>
          </cell>
          <cell r="C62" t="str">
            <v>SF</v>
          </cell>
          <cell r="D62">
            <v>-7</v>
          </cell>
          <cell r="E62">
            <v>-20</v>
          </cell>
          <cell r="F62">
            <v>-2</v>
          </cell>
          <cell r="G62"/>
          <cell r="H62">
            <v>-10</v>
          </cell>
          <cell r="I62"/>
          <cell r="J62"/>
          <cell r="K62"/>
          <cell r="L62"/>
          <cell r="M62">
            <v>-7</v>
          </cell>
          <cell r="N62">
            <v>-2</v>
          </cell>
          <cell r="O62"/>
          <cell r="P62">
            <v>-48</v>
          </cell>
        </row>
        <row r="63">
          <cell r="B63" t="str">
            <v>447 - SF - NCPA WSPP</v>
          </cell>
          <cell r="C63" t="str">
            <v>SF</v>
          </cell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-400</v>
          </cell>
          <cell r="P63">
            <v>-400</v>
          </cell>
        </row>
        <row r="64">
          <cell r="B64" t="str">
            <v>447 - SF - NEVP WSPP SCHEDULE Q</v>
          </cell>
          <cell r="C64" t="str">
            <v>SF</v>
          </cell>
          <cell r="D64"/>
          <cell r="E64"/>
          <cell r="F64"/>
          <cell r="G64">
            <v>-50</v>
          </cell>
          <cell r="H64">
            <v>-50</v>
          </cell>
          <cell r="I64"/>
          <cell r="J64">
            <v>-125</v>
          </cell>
          <cell r="K64">
            <v>-150</v>
          </cell>
          <cell r="L64"/>
          <cell r="M64"/>
          <cell r="N64"/>
          <cell r="O64"/>
          <cell r="P64">
            <v>-375</v>
          </cell>
        </row>
        <row r="65">
          <cell r="B65" t="str">
            <v>447 - SF - NEXTERA WSPP</v>
          </cell>
          <cell r="C65" t="str">
            <v>SF</v>
          </cell>
          <cell r="D65"/>
          <cell r="E65"/>
          <cell r="F65">
            <v>-1200</v>
          </cell>
          <cell r="G65"/>
          <cell r="H65"/>
          <cell r="I65">
            <v>-2000</v>
          </cell>
          <cell r="J65"/>
          <cell r="K65">
            <v>-400</v>
          </cell>
          <cell r="L65"/>
          <cell r="M65">
            <v>-5579</v>
          </cell>
          <cell r="N65">
            <v>-800</v>
          </cell>
          <cell r="O65"/>
          <cell r="P65">
            <v>-9979</v>
          </cell>
        </row>
        <row r="66">
          <cell r="B66" t="str">
            <v>447 - SF - NWCORP NWPP</v>
          </cell>
          <cell r="C66" t="str">
            <v>SF</v>
          </cell>
          <cell r="D66"/>
          <cell r="E66"/>
          <cell r="F66"/>
          <cell r="G66"/>
          <cell r="H66">
            <v>-9</v>
          </cell>
          <cell r="I66"/>
          <cell r="J66"/>
          <cell r="K66"/>
          <cell r="L66">
            <v>-8</v>
          </cell>
          <cell r="M66">
            <v>-20</v>
          </cell>
          <cell r="N66">
            <v>-49</v>
          </cell>
          <cell r="O66">
            <v>-26</v>
          </cell>
          <cell r="P66">
            <v>-112</v>
          </cell>
        </row>
        <row r="67">
          <cell r="B67" t="str">
            <v>447 - SF - NWCORP WSPP SCHEDULE Q</v>
          </cell>
          <cell r="C67" t="str">
            <v>SF</v>
          </cell>
          <cell r="D67">
            <v>-75</v>
          </cell>
          <cell r="E67"/>
          <cell r="F67"/>
          <cell r="G67"/>
          <cell r="H67"/>
          <cell r="I67"/>
          <cell r="J67">
            <v>-40</v>
          </cell>
          <cell r="K67"/>
          <cell r="L67">
            <v>-134</v>
          </cell>
          <cell r="M67"/>
          <cell r="N67">
            <v>-1192</v>
          </cell>
          <cell r="O67"/>
          <cell r="P67">
            <v>-1441</v>
          </cell>
        </row>
        <row r="68">
          <cell r="B68" t="str">
            <v>447 - SF - PGE EEI</v>
          </cell>
          <cell r="C68" t="str">
            <v>SF</v>
          </cell>
          <cell r="D68"/>
          <cell r="E68"/>
          <cell r="F68">
            <v>-960</v>
          </cell>
          <cell r="G68">
            <v>-1425</v>
          </cell>
          <cell r="H68">
            <v>-7376</v>
          </cell>
          <cell r="I68">
            <v>-50</v>
          </cell>
          <cell r="J68">
            <v>-1775</v>
          </cell>
          <cell r="K68">
            <v>-1200</v>
          </cell>
          <cell r="L68">
            <v>-1910</v>
          </cell>
          <cell r="M68">
            <v>-2400</v>
          </cell>
          <cell r="N68">
            <v>0</v>
          </cell>
          <cell r="O68">
            <v>0</v>
          </cell>
          <cell r="P68">
            <v>-17096</v>
          </cell>
        </row>
        <row r="69">
          <cell r="B69" t="str">
            <v>447 - SF - PGE NWPP</v>
          </cell>
          <cell r="C69" t="str">
            <v>SF</v>
          </cell>
          <cell r="D69">
            <v>-17</v>
          </cell>
          <cell r="E69"/>
          <cell r="F69">
            <v>-12</v>
          </cell>
          <cell r="G69"/>
          <cell r="H69"/>
          <cell r="I69"/>
          <cell r="J69"/>
          <cell r="K69"/>
          <cell r="L69"/>
          <cell r="M69">
            <v>-5</v>
          </cell>
          <cell r="N69"/>
          <cell r="O69"/>
          <cell r="P69">
            <v>-34</v>
          </cell>
        </row>
        <row r="70">
          <cell r="B70" t="str">
            <v>447 - SF - PNM WSPP</v>
          </cell>
          <cell r="C70" t="str">
            <v>SF</v>
          </cell>
          <cell r="D70">
            <v>-1236</v>
          </cell>
          <cell r="E70">
            <v>-1943</v>
          </cell>
          <cell r="F70">
            <v>-630</v>
          </cell>
          <cell r="G70"/>
          <cell r="H70">
            <v>-500</v>
          </cell>
          <cell r="I70"/>
          <cell r="J70">
            <v>-1860</v>
          </cell>
          <cell r="K70">
            <v>-290</v>
          </cell>
          <cell r="L70">
            <v>-50</v>
          </cell>
          <cell r="M70">
            <v>-505</v>
          </cell>
          <cell r="N70">
            <v>-130</v>
          </cell>
          <cell r="O70">
            <v>-45</v>
          </cell>
          <cell r="P70">
            <v>-7189</v>
          </cell>
        </row>
        <row r="71">
          <cell r="B71" t="str">
            <v>447 - SF - POWEREX ISDA Power Annex</v>
          </cell>
          <cell r="C71" t="str">
            <v>SF</v>
          </cell>
          <cell r="D71">
            <v>0</v>
          </cell>
          <cell r="E71"/>
          <cell r="F71">
            <v>-2400</v>
          </cell>
          <cell r="G71">
            <v>-8700</v>
          </cell>
          <cell r="H71">
            <v>-400</v>
          </cell>
          <cell r="I71">
            <v>-4502</v>
          </cell>
          <cell r="J71">
            <v>-945</v>
          </cell>
          <cell r="K71">
            <v>-3675</v>
          </cell>
          <cell r="L71">
            <v>-4850</v>
          </cell>
          <cell r="M71">
            <v>-7400</v>
          </cell>
          <cell r="N71">
            <v>-2480</v>
          </cell>
          <cell r="O71">
            <v>-8988</v>
          </cell>
          <cell r="P71">
            <v>-44340</v>
          </cell>
        </row>
        <row r="72">
          <cell r="B72" t="str">
            <v>447 - SF - PSCO EEI</v>
          </cell>
          <cell r="C72" t="str">
            <v>SF</v>
          </cell>
          <cell r="D72">
            <v>-1800</v>
          </cell>
          <cell r="E72">
            <v>-833</v>
          </cell>
          <cell r="F72">
            <v>-2000</v>
          </cell>
          <cell r="G72">
            <v>-1985</v>
          </cell>
          <cell r="H72">
            <v>-5922</v>
          </cell>
          <cell r="I72">
            <v>-857</v>
          </cell>
          <cell r="J72">
            <v>-800</v>
          </cell>
          <cell r="K72">
            <v>-1735</v>
          </cell>
          <cell r="L72">
            <v>-3485</v>
          </cell>
          <cell r="M72">
            <v>-675</v>
          </cell>
          <cell r="N72">
            <v>-44</v>
          </cell>
          <cell r="O72"/>
          <cell r="P72">
            <v>-20136</v>
          </cell>
        </row>
        <row r="73">
          <cell r="B73" t="str">
            <v>447 - SF - PSCo NWPP</v>
          </cell>
          <cell r="C73" t="str">
            <v>SF</v>
          </cell>
          <cell r="D73">
            <v>-152</v>
          </cell>
          <cell r="E73">
            <v>-60</v>
          </cell>
          <cell r="F73">
            <v>-55</v>
          </cell>
          <cell r="G73">
            <v>-1</v>
          </cell>
          <cell r="H73">
            <v>-96</v>
          </cell>
          <cell r="I73"/>
          <cell r="J73"/>
          <cell r="K73"/>
          <cell r="L73"/>
          <cell r="M73"/>
          <cell r="N73"/>
          <cell r="O73"/>
          <cell r="P73">
            <v>-364</v>
          </cell>
        </row>
        <row r="74">
          <cell r="B74" t="str">
            <v>447 - SF - PSE NWPP</v>
          </cell>
          <cell r="C74" t="str">
            <v>SF</v>
          </cell>
          <cell r="D74"/>
          <cell r="E74"/>
          <cell r="F74"/>
          <cell r="G74"/>
          <cell r="H74"/>
          <cell r="I74"/>
          <cell r="J74"/>
          <cell r="K74"/>
          <cell r="L74">
            <v>-7</v>
          </cell>
          <cell r="M74">
            <v>-3</v>
          </cell>
          <cell r="N74">
            <v>-4</v>
          </cell>
          <cell r="O74">
            <v>-7</v>
          </cell>
          <cell r="P74">
            <v>-21</v>
          </cell>
        </row>
        <row r="75">
          <cell r="B75" t="str">
            <v>447 - SF - PSE WSPP</v>
          </cell>
          <cell r="C75" t="str">
            <v>SF</v>
          </cell>
          <cell r="D75">
            <v>-400</v>
          </cell>
          <cell r="E75">
            <v>-200</v>
          </cell>
          <cell r="F75">
            <v>-650</v>
          </cell>
          <cell r="G75">
            <v>-1025</v>
          </cell>
          <cell r="H75">
            <v>-700</v>
          </cell>
          <cell r="I75">
            <v>-200</v>
          </cell>
          <cell r="J75">
            <v>-825</v>
          </cell>
          <cell r="K75">
            <v>-50</v>
          </cell>
          <cell r="L75">
            <v>-600</v>
          </cell>
          <cell r="M75">
            <v>0</v>
          </cell>
          <cell r="N75">
            <v>-921</v>
          </cell>
          <cell r="O75">
            <v>-200</v>
          </cell>
          <cell r="P75">
            <v>-5771</v>
          </cell>
        </row>
        <row r="76">
          <cell r="B76" t="str">
            <v>447 - SF - REDDING WSPP</v>
          </cell>
          <cell r="C76" t="str">
            <v>SF</v>
          </cell>
          <cell r="D76"/>
          <cell r="E76"/>
          <cell r="F76"/>
          <cell r="G76"/>
          <cell r="H76"/>
          <cell r="I76">
            <v>-1240</v>
          </cell>
          <cell r="J76">
            <v>-400</v>
          </cell>
          <cell r="K76">
            <v>-238</v>
          </cell>
          <cell r="L76"/>
          <cell r="M76">
            <v>-880</v>
          </cell>
          <cell r="N76"/>
          <cell r="O76"/>
          <cell r="P76">
            <v>-2758</v>
          </cell>
        </row>
        <row r="77">
          <cell r="B77" t="str">
            <v>447 - SF - REMC WSPP</v>
          </cell>
          <cell r="C77" t="str">
            <v>SF</v>
          </cell>
          <cell r="D77">
            <v>-290</v>
          </cell>
          <cell r="E77">
            <v>-240</v>
          </cell>
          <cell r="F77">
            <v>-470</v>
          </cell>
          <cell r="G77">
            <v>-2</v>
          </cell>
          <cell r="H77">
            <v>-390</v>
          </cell>
          <cell r="I77">
            <v>-2800</v>
          </cell>
          <cell r="J77">
            <v>-600</v>
          </cell>
          <cell r="K77"/>
          <cell r="L77"/>
          <cell r="M77">
            <v>-942</v>
          </cell>
          <cell r="N77"/>
          <cell r="O77"/>
          <cell r="P77">
            <v>-5734</v>
          </cell>
        </row>
        <row r="78">
          <cell r="B78" t="str">
            <v>447 - SF - REMC WSPP Schedule Q</v>
          </cell>
          <cell r="C78" t="str">
            <v>SF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>
            <v>-6000</v>
          </cell>
          <cell r="N78">
            <v>-7600</v>
          </cell>
          <cell r="O78"/>
          <cell r="P78">
            <v>-13600</v>
          </cell>
        </row>
        <row r="79">
          <cell r="B79" t="str">
            <v>447 - SF - ROSE WSPP</v>
          </cell>
          <cell r="C79" t="str">
            <v>SF</v>
          </cell>
          <cell r="D79"/>
          <cell r="E79"/>
          <cell r="F79">
            <v>-2483</v>
          </cell>
          <cell r="G79">
            <v>-2800</v>
          </cell>
          <cell r="H79">
            <v>-2670</v>
          </cell>
          <cell r="I79">
            <v>-10138</v>
          </cell>
          <cell r="J79">
            <v>-3471</v>
          </cell>
          <cell r="K79">
            <v>-15227</v>
          </cell>
          <cell r="L79">
            <v>-4300</v>
          </cell>
          <cell r="M79"/>
          <cell r="N79">
            <v>-793</v>
          </cell>
          <cell r="O79"/>
          <cell r="P79">
            <v>-41882</v>
          </cell>
        </row>
        <row r="80">
          <cell r="B80" t="str">
            <v>447 - SF - SANTA WSPP</v>
          </cell>
          <cell r="C80" t="str">
            <v>SF</v>
          </cell>
          <cell r="D80"/>
          <cell r="E80"/>
          <cell r="F80"/>
          <cell r="G80"/>
          <cell r="H80">
            <v>-398</v>
          </cell>
          <cell r="I80"/>
          <cell r="J80"/>
          <cell r="K80"/>
          <cell r="L80"/>
          <cell r="M80"/>
          <cell r="N80"/>
          <cell r="O80"/>
          <cell r="P80">
            <v>-398</v>
          </cell>
        </row>
        <row r="81">
          <cell r="B81" t="str">
            <v>447 - SF - SCL WSPP</v>
          </cell>
          <cell r="C81" t="str">
            <v>SF</v>
          </cell>
          <cell r="D81"/>
          <cell r="E81"/>
          <cell r="F81"/>
          <cell r="G81"/>
          <cell r="H81">
            <v>-270</v>
          </cell>
          <cell r="I81">
            <v>-25</v>
          </cell>
          <cell r="J81">
            <v>-325</v>
          </cell>
          <cell r="K81">
            <v>-1050</v>
          </cell>
          <cell r="L81">
            <v>-1025</v>
          </cell>
          <cell r="M81">
            <v>-100</v>
          </cell>
          <cell r="N81">
            <v>-625</v>
          </cell>
          <cell r="O81">
            <v>-525</v>
          </cell>
          <cell r="P81">
            <v>-3945</v>
          </cell>
        </row>
        <row r="82">
          <cell r="B82" t="str">
            <v>447 - SF - SHELL EEI</v>
          </cell>
          <cell r="C82" t="str">
            <v>SF</v>
          </cell>
          <cell r="D82">
            <v>-89568</v>
          </cell>
          <cell r="E82">
            <v>-121683</v>
          </cell>
          <cell r="F82">
            <v>-115114</v>
          </cell>
          <cell r="G82">
            <v>-31568</v>
          </cell>
          <cell r="H82">
            <v>-14233</v>
          </cell>
          <cell r="I82">
            <v>-17570</v>
          </cell>
          <cell r="J82">
            <v>-4463</v>
          </cell>
          <cell r="K82">
            <v>-5036</v>
          </cell>
          <cell r="L82">
            <v>-8318</v>
          </cell>
          <cell r="M82">
            <v>-49623</v>
          </cell>
          <cell r="N82">
            <v>-48202</v>
          </cell>
          <cell r="O82">
            <v>-54459</v>
          </cell>
          <cell r="P82">
            <v>-559837</v>
          </cell>
        </row>
        <row r="83">
          <cell r="B83" t="str">
            <v>447 - SF - SHELL EEI Cost Based Rate</v>
          </cell>
          <cell r="C83" t="str">
            <v>SF</v>
          </cell>
          <cell r="D83">
            <v>-78205</v>
          </cell>
          <cell r="E83">
            <v>-67038</v>
          </cell>
          <cell r="F83">
            <v>-75953</v>
          </cell>
          <cell r="G83">
            <v>-36331</v>
          </cell>
          <cell r="H83">
            <v>-46831</v>
          </cell>
          <cell r="I83">
            <v>-11360</v>
          </cell>
          <cell r="J83">
            <v>-10801</v>
          </cell>
          <cell r="K83">
            <v>-11318</v>
          </cell>
          <cell r="L83">
            <v>-10894</v>
          </cell>
          <cell r="M83">
            <v>-20742</v>
          </cell>
          <cell r="N83">
            <v>-23074</v>
          </cell>
          <cell r="O83">
            <v>-22504</v>
          </cell>
          <cell r="P83">
            <v>-415051</v>
          </cell>
        </row>
        <row r="84">
          <cell r="B84" t="str">
            <v>447 - SF - SHELL PaC Tariff 1</v>
          </cell>
          <cell r="C84" t="str">
            <v>SF</v>
          </cell>
          <cell r="D84">
            <v>-799</v>
          </cell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>
            <v>-799</v>
          </cell>
        </row>
        <row r="85">
          <cell r="B85" t="str">
            <v>447 - SF - SMUD NWPP</v>
          </cell>
          <cell r="C85" t="str">
            <v>SF</v>
          </cell>
          <cell r="D85"/>
          <cell r="E85"/>
          <cell r="F85">
            <v>-2</v>
          </cell>
          <cell r="G85"/>
          <cell r="H85"/>
          <cell r="I85">
            <v>-15</v>
          </cell>
          <cell r="J85"/>
          <cell r="K85"/>
          <cell r="L85">
            <v>-4</v>
          </cell>
          <cell r="M85"/>
          <cell r="N85"/>
          <cell r="O85"/>
          <cell r="P85">
            <v>-21</v>
          </cell>
        </row>
        <row r="86">
          <cell r="B86" t="str">
            <v>447 - SF - SMUD WSPP</v>
          </cell>
          <cell r="C86" t="str">
            <v>SF</v>
          </cell>
          <cell r="D86"/>
          <cell r="E86"/>
          <cell r="F86"/>
          <cell r="G86"/>
          <cell r="H86">
            <v>-841</v>
          </cell>
          <cell r="I86">
            <v>-27266</v>
          </cell>
          <cell r="J86">
            <v>-24474</v>
          </cell>
          <cell r="K86">
            <v>-40848</v>
          </cell>
          <cell r="L86">
            <v>-41333</v>
          </cell>
          <cell r="M86">
            <v>-2776</v>
          </cell>
          <cell r="N86"/>
          <cell r="O86">
            <v>-1179</v>
          </cell>
          <cell r="P86">
            <v>-138717</v>
          </cell>
        </row>
        <row r="87">
          <cell r="B87" t="str">
            <v>447 - SF - SNOPUD WSPP</v>
          </cell>
          <cell r="C87" t="str">
            <v>SF</v>
          </cell>
          <cell r="D87"/>
          <cell r="E87">
            <v>-25</v>
          </cell>
          <cell r="F87"/>
          <cell r="G87">
            <v>-400</v>
          </cell>
          <cell r="H87"/>
          <cell r="I87"/>
          <cell r="J87">
            <v>-425</v>
          </cell>
          <cell r="K87">
            <v>-70</v>
          </cell>
          <cell r="L87">
            <v>-230</v>
          </cell>
          <cell r="M87">
            <v>-750</v>
          </cell>
          <cell r="N87">
            <v>-345</v>
          </cell>
          <cell r="O87"/>
          <cell r="P87">
            <v>-2245</v>
          </cell>
        </row>
        <row r="88">
          <cell r="B88" t="str">
            <v>447 - SF - SPPC NWPP</v>
          </cell>
          <cell r="C88" t="str">
            <v>SF</v>
          </cell>
          <cell r="D88"/>
          <cell r="E88"/>
          <cell r="F88"/>
          <cell r="G88"/>
          <cell r="H88"/>
          <cell r="I88"/>
          <cell r="J88"/>
          <cell r="K88"/>
          <cell r="L88">
            <v>-95</v>
          </cell>
          <cell r="M88"/>
          <cell r="N88"/>
          <cell r="O88"/>
          <cell r="P88">
            <v>-95</v>
          </cell>
        </row>
        <row r="89">
          <cell r="B89" t="str">
            <v>447 - SF - SRP WSPP</v>
          </cell>
          <cell r="C89" t="str">
            <v>SF</v>
          </cell>
          <cell r="D89"/>
          <cell r="E89">
            <v>0</v>
          </cell>
          <cell r="F89">
            <v>0</v>
          </cell>
          <cell r="G89">
            <v>-800</v>
          </cell>
          <cell r="H89">
            <v>-5767</v>
          </cell>
          <cell r="I89">
            <v>-3584</v>
          </cell>
          <cell r="J89">
            <v>-300</v>
          </cell>
          <cell r="K89"/>
          <cell r="L89">
            <v>-100</v>
          </cell>
          <cell r="M89"/>
          <cell r="N89">
            <v>0</v>
          </cell>
          <cell r="O89">
            <v>0</v>
          </cell>
          <cell r="P89">
            <v>-10551</v>
          </cell>
        </row>
        <row r="90">
          <cell r="B90" t="str">
            <v>447 - SF - STGEORG WSPP</v>
          </cell>
          <cell r="C90" t="str">
            <v>SF</v>
          </cell>
          <cell r="D90">
            <v>-690</v>
          </cell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-690</v>
          </cell>
        </row>
        <row r="91">
          <cell r="B91" t="str">
            <v>447 - SF - TACOPWR WSPP</v>
          </cell>
          <cell r="C91" t="str">
            <v>SF</v>
          </cell>
          <cell r="D91">
            <v>-50</v>
          </cell>
          <cell r="E91"/>
          <cell r="F91">
            <v>-50</v>
          </cell>
          <cell r="G91">
            <v>-200</v>
          </cell>
          <cell r="H91"/>
          <cell r="I91"/>
          <cell r="J91">
            <v>-50</v>
          </cell>
          <cell r="K91">
            <v>-522</v>
          </cell>
          <cell r="L91">
            <v>-200</v>
          </cell>
          <cell r="M91"/>
          <cell r="N91"/>
          <cell r="O91"/>
          <cell r="P91">
            <v>-1072</v>
          </cell>
        </row>
        <row r="92">
          <cell r="B92" t="str">
            <v>447 - SF - TEA WSPP</v>
          </cell>
          <cell r="C92" t="str">
            <v>SF</v>
          </cell>
          <cell r="D92">
            <v>-3990</v>
          </cell>
          <cell r="E92">
            <v>-1120</v>
          </cell>
          <cell r="F92">
            <v>-6535</v>
          </cell>
          <cell r="G92">
            <v>-2500</v>
          </cell>
          <cell r="H92">
            <v>-4008</v>
          </cell>
          <cell r="I92">
            <v>-11175</v>
          </cell>
          <cell r="J92">
            <v>-7192</v>
          </cell>
          <cell r="K92">
            <v>-1964</v>
          </cell>
          <cell r="L92">
            <v>-7892</v>
          </cell>
          <cell r="M92">
            <v>-1465</v>
          </cell>
          <cell r="N92">
            <v>-181</v>
          </cell>
          <cell r="O92">
            <v>-615</v>
          </cell>
          <cell r="P92">
            <v>-48637</v>
          </cell>
        </row>
        <row r="93">
          <cell r="B93" t="str">
            <v>447 - SF - TEMU EEI</v>
          </cell>
          <cell r="C93" t="str">
            <v>SF</v>
          </cell>
          <cell r="D93">
            <v>-375</v>
          </cell>
          <cell r="E93">
            <v>-37</v>
          </cell>
          <cell r="F93">
            <v>-715</v>
          </cell>
          <cell r="G93">
            <v>-6600</v>
          </cell>
          <cell r="H93">
            <v>-1894</v>
          </cell>
          <cell r="I93">
            <v>-3256</v>
          </cell>
          <cell r="J93">
            <v>-4158</v>
          </cell>
          <cell r="K93">
            <v>-4018</v>
          </cell>
          <cell r="L93">
            <v>-5427</v>
          </cell>
          <cell r="M93">
            <v>-1000</v>
          </cell>
          <cell r="N93">
            <v>-1019</v>
          </cell>
          <cell r="O93">
            <v>-6127</v>
          </cell>
          <cell r="P93">
            <v>-34626</v>
          </cell>
        </row>
        <row r="94">
          <cell r="B94" t="str">
            <v>447 - SF - TENPS WSPP</v>
          </cell>
          <cell r="C94" t="str">
            <v>SF</v>
          </cell>
          <cell r="D94">
            <v>-955</v>
          </cell>
          <cell r="E94">
            <v>-1364</v>
          </cell>
          <cell r="F94">
            <v>-5661</v>
          </cell>
          <cell r="G94">
            <v>-3120</v>
          </cell>
          <cell r="H94">
            <v>-30</v>
          </cell>
          <cell r="I94">
            <v>-5022</v>
          </cell>
          <cell r="J94">
            <v>-5730</v>
          </cell>
          <cell r="K94">
            <v>-9083</v>
          </cell>
          <cell r="L94">
            <v>-1651</v>
          </cell>
          <cell r="M94">
            <v>-1335</v>
          </cell>
          <cell r="N94">
            <v>-455</v>
          </cell>
          <cell r="O94">
            <v>-215</v>
          </cell>
          <cell r="P94">
            <v>-34621</v>
          </cell>
        </row>
        <row r="95">
          <cell r="B95" t="str">
            <v>447 - SF - TENPS WSPP Schedule Q</v>
          </cell>
          <cell r="C95" t="str">
            <v>SF</v>
          </cell>
          <cell r="D95">
            <v>-14590</v>
          </cell>
          <cell r="E95">
            <v>-20225</v>
          </cell>
          <cell r="F95">
            <v>-21830</v>
          </cell>
          <cell r="G95">
            <v>-5450</v>
          </cell>
          <cell r="H95">
            <v>-4650</v>
          </cell>
          <cell r="I95">
            <v>-14789</v>
          </cell>
          <cell r="J95">
            <v>-14502</v>
          </cell>
          <cell r="K95">
            <v>-16025</v>
          </cell>
          <cell r="L95">
            <v>-16000</v>
          </cell>
          <cell r="M95">
            <v>-1240</v>
          </cell>
          <cell r="N95">
            <v>-2000</v>
          </cell>
          <cell r="O95">
            <v>-120</v>
          </cell>
          <cell r="P95">
            <v>-131421</v>
          </cell>
        </row>
        <row r="96">
          <cell r="B96" t="str">
            <v>447 - SF - TEP WSPP</v>
          </cell>
          <cell r="C96" t="str">
            <v>SF</v>
          </cell>
          <cell r="D96">
            <v>-796</v>
          </cell>
          <cell r="E96">
            <v>-1400</v>
          </cell>
          <cell r="F96">
            <v>-3328</v>
          </cell>
          <cell r="G96">
            <v>-448</v>
          </cell>
          <cell r="H96">
            <v>-1155</v>
          </cell>
          <cell r="I96">
            <v>-705</v>
          </cell>
          <cell r="J96">
            <v>-1175</v>
          </cell>
          <cell r="K96">
            <v>-1735</v>
          </cell>
          <cell r="L96">
            <v>-590</v>
          </cell>
          <cell r="M96">
            <v>-750</v>
          </cell>
          <cell r="N96">
            <v>-200</v>
          </cell>
          <cell r="O96"/>
          <cell r="P96">
            <v>-12282</v>
          </cell>
        </row>
        <row r="97">
          <cell r="B97" t="str">
            <v>447 - SF - TEP WSPP Schedule Q</v>
          </cell>
          <cell r="C97" t="str">
            <v>SF</v>
          </cell>
          <cell r="D97"/>
          <cell r="E97"/>
          <cell r="F97"/>
          <cell r="G97">
            <v>-360</v>
          </cell>
          <cell r="H97">
            <v>-150</v>
          </cell>
          <cell r="I97"/>
          <cell r="J97"/>
          <cell r="K97"/>
          <cell r="L97"/>
          <cell r="M97"/>
          <cell r="N97"/>
          <cell r="O97"/>
          <cell r="P97">
            <v>-510</v>
          </cell>
        </row>
        <row r="98">
          <cell r="B98" t="str">
            <v>447 - SF - TRISTAT WSPP MST</v>
          </cell>
          <cell r="C98" t="str">
            <v>SF</v>
          </cell>
          <cell r="D98">
            <v>-505</v>
          </cell>
          <cell r="E98">
            <v>-40</v>
          </cell>
          <cell r="F98">
            <v>-35</v>
          </cell>
          <cell r="G98"/>
          <cell r="H98">
            <v>-143</v>
          </cell>
          <cell r="I98">
            <v>-4250</v>
          </cell>
          <cell r="J98"/>
          <cell r="K98">
            <v>-510</v>
          </cell>
          <cell r="L98">
            <v>-565</v>
          </cell>
          <cell r="M98">
            <v>-275</v>
          </cell>
          <cell r="N98"/>
          <cell r="O98">
            <v>-279</v>
          </cell>
          <cell r="P98">
            <v>-6602</v>
          </cell>
        </row>
        <row r="99">
          <cell r="B99" t="str">
            <v>447 - SF - TRISTAT WSPP PPT</v>
          </cell>
          <cell r="C99" t="str">
            <v>SF</v>
          </cell>
          <cell r="D99">
            <v>-20992</v>
          </cell>
          <cell r="E99"/>
          <cell r="F99"/>
          <cell r="G99"/>
          <cell r="H99">
            <v>-120</v>
          </cell>
          <cell r="I99">
            <v>-2236</v>
          </cell>
          <cell r="J99">
            <v>-30</v>
          </cell>
          <cell r="K99">
            <v>-424</v>
          </cell>
          <cell r="L99">
            <v>-788</v>
          </cell>
          <cell r="M99"/>
          <cell r="N99">
            <v>-285</v>
          </cell>
          <cell r="O99">
            <v>-53</v>
          </cell>
          <cell r="P99">
            <v>-24928</v>
          </cell>
        </row>
        <row r="100">
          <cell r="B100" t="str">
            <v>447 - SF - TRISTAT WSPP SCHEDULE Q</v>
          </cell>
          <cell r="C100" t="str">
            <v>SF</v>
          </cell>
          <cell r="D100"/>
          <cell r="E100"/>
          <cell r="F100"/>
          <cell r="G100"/>
          <cell r="H100"/>
          <cell r="I100">
            <v>-120</v>
          </cell>
          <cell r="J100"/>
          <cell r="K100"/>
          <cell r="L100"/>
          <cell r="M100"/>
          <cell r="N100"/>
          <cell r="O100"/>
          <cell r="P100">
            <v>-120</v>
          </cell>
        </row>
        <row r="101">
          <cell r="B101" t="str">
            <v>447 - SF - TURLKID WSPP</v>
          </cell>
          <cell r="C101" t="str">
            <v>SF</v>
          </cell>
          <cell r="D101">
            <v>-4200</v>
          </cell>
          <cell r="E101"/>
          <cell r="F101">
            <v>-2569</v>
          </cell>
          <cell r="G101">
            <v>-2800</v>
          </cell>
          <cell r="H101">
            <v>-12686</v>
          </cell>
          <cell r="I101">
            <v>-36567</v>
          </cell>
          <cell r="J101">
            <v>-6845</v>
          </cell>
          <cell r="K101">
            <v>-4879</v>
          </cell>
          <cell r="L101">
            <v>-6962</v>
          </cell>
          <cell r="M101">
            <v>-4730</v>
          </cell>
          <cell r="N101"/>
          <cell r="O101"/>
          <cell r="P101">
            <v>-82238</v>
          </cell>
        </row>
        <row r="102">
          <cell r="B102" t="str">
            <v>447 - SF - UAMPS WSPP</v>
          </cell>
          <cell r="C102" t="str">
            <v>SF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>
            <v>-35</v>
          </cell>
          <cell r="P102">
            <v>-35</v>
          </cell>
        </row>
        <row r="103">
          <cell r="B103" t="str">
            <v>447 - SF - UAMPS WSPP Schedule Q</v>
          </cell>
          <cell r="C103" t="str">
            <v>SF</v>
          </cell>
          <cell r="D103"/>
          <cell r="E103">
            <v>-400</v>
          </cell>
          <cell r="F103">
            <v>-2990</v>
          </cell>
          <cell r="G103">
            <v>-1630</v>
          </cell>
          <cell r="H103">
            <v>-1975</v>
          </cell>
          <cell r="I103">
            <v>-340</v>
          </cell>
          <cell r="J103">
            <v>-199</v>
          </cell>
          <cell r="K103">
            <v>-628</v>
          </cell>
          <cell r="L103">
            <v>-403</v>
          </cell>
          <cell r="M103">
            <v>-1062</v>
          </cell>
          <cell r="N103">
            <v>-1070</v>
          </cell>
          <cell r="O103">
            <v>-627</v>
          </cell>
          <cell r="P103">
            <v>-11324</v>
          </cell>
        </row>
        <row r="104">
          <cell r="B104" t="str">
            <v>447 - SF - UMPA WSPP Schedule Q</v>
          </cell>
          <cell r="C104" t="str">
            <v>SF</v>
          </cell>
          <cell r="D104">
            <v>-2872</v>
          </cell>
          <cell r="E104">
            <v>-224</v>
          </cell>
          <cell r="F104"/>
          <cell r="G104">
            <v>-2400</v>
          </cell>
          <cell r="H104">
            <v>-400</v>
          </cell>
          <cell r="I104">
            <v>-200</v>
          </cell>
          <cell r="J104"/>
          <cell r="K104">
            <v>-50</v>
          </cell>
          <cell r="L104">
            <v>-1111</v>
          </cell>
          <cell r="M104">
            <v>-676</v>
          </cell>
          <cell r="N104"/>
          <cell r="O104">
            <v>-40</v>
          </cell>
          <cell r="P104">
            <v>-7973</v>
          </cell>
        </row>
        <row r="105">
          <cell r="B105" t="str">
            <v>447 - SF - UMPA WSPP Short Form</v>
          </cell>
          <cell r="C105" t="str">
            <v>SF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>
            <v>-3864</v>
          </cell>
          <cell r="N105"/>
          <cell r="O105"/>
          <cell r="P105">
            <v>-3864</v>
          </cell>
        </row>
        <row r="106">
          <cell r="B106" t="str">
            <v>447 - SF - UNIPER WSPP</v>
          </cell>
          <cell r="C106" t="str">
            <v>SF</v>
          </cell>
          <cell r="D106">
            <v>-2021</v>
          </cell>
          <cell r="E106">
            <v>-6575</v>
          </cell>
          <cell r="F106">
            <v>-5901</v>
          </cell>
          <cell r="G106">
            <v>-2783</v>
          </cell>
          <cell r="H106">
            <v>-1967</v>
          </cell>
          <cell r="I106">
            <v>-16511</v>
          </cell>
          <cell r="J106">
            <v>-2294</v>
          </cell>
          <cell r="K106">
            <v>-813</v>
          </cell>
          <cell r="L106">
            <v>-18516</v>
          </cell>
          <cell r="M106">
            <v>-16241</v>
          </cell>
          <cell r="N106">
            <v>-13573</v>
          </cell>
          <cell r="O106">
            <v>-6209</v>
          </cell>
          <cell r="P106">
            <v>-93404</v>
          </cell>
        </row>
        <row r="107">
          <cell r="B107" t="str">
            <v>447 - SF - UNSE WSPP</v>
          </cell>
          <cell r="C107" t="str">
            <v>SF</v>
          </cell>
          <cell r="D107">
            <v>-100</v>
          </cell>
          <cell r="E107">
            <v>-240</v>
          </cell>
          <cell r="F107">
            <v>-625</v>
          </cell>
          <cell r="G107">
            <v>-10</v>
          </cell>
          <cell r="H107">
            <v>-2477</v>
          </cell>
          <cell r="I107">
            <v>-3330</v>
          </cell>
          <cell r="J107">
            <v>-700</v>
          </cell>
          <cell r="K107">
            <v>-415</v>
          </cell>
          <cell r="L107">
            <v>-695</v>
          </cell>
          <cell r="M107">
            <v>0</v>
          </cell>
          <cell r="N107">
            <v>-200</v>
          </cell>
          <cell r="O107"/>
          <cell r="P107">
            <v>-8792</v>
          </cell>
        </row>
        <row r="108">
          <cell r="B108" t="str">
            <v>447 - SF - VITOL WSPP</v>
          </cell>
          <cell r="C108" t="str">
            <v>SF</v>
          </cell>
          <cell r="D108">
            <v>-14800</v>
          </cell>
          <cell r="E108">
            <v>-16650</v>
          </cell>
          <cell r="F108">
            <v>-14550</v>
          </cell>
          <cell r="G108">
            <v>-30800</v>
          </cell>
          <cell r="H108">
            <v>-16860</v>
          </cell>
          <cell r="I108">
            <v>-58932</v>
          </cell>
          <cell r="J108">
            <v>-25243</v>
          </cell>
          <cell r="K108">
            <v>-19040</v>
          </cell>
          <cell r="L108">
            <v>-3552</v>
          </cell>
          <cell r="M108">
            <v>-1200</v>
          </cell>
          <cell r="N108">
            <v>-3965</v>
          </cell>
          <cell r="O108">
            <v>-50</v>
          </cell>
          <cell r="P108">
            <v>-205642</v>
          </cell>
        </row>
        <row r="109">
          <cell r="B109" t="str">
            <v>447 - SF - VITOL WSPP Schedule Q</v>
          </cell>
          <cell r="C109" t="str">
            <v>SF</v>
          </cell>
          <cell r="D109"/>
          <cell r="E109"/>
          <cell r="F109"/>
          <cell r="G109"/>
          <cell r="H109"/>
          <cell r="I109">
            <v>-7564</v>
          </cell>
          <cell r="J109"/>
          <cell r="K109"/>
          <cell r="L109"/>
          <cell r="M109"/>
          <cell r="N109"/>
          <cell r="O109"/>
          <cell r="P109">
            <v>-7564</v>
          </cell>
        </row>
        <row r="110">
          <cell r="B110" t="str">
            <v>447 - SF - WACMLAP WSPP</v>
          </cell>
          <cell r="C110" t="str">
            <v>SF</v>
          </cell>
          <cell r="D110">
            <v>-33291</v>
          </cell>
          <cell r="E110">
            <v>-28633</v>
          </cell>
          <cell r="F110">
            <v>-55108</v>
          </cell>
          <cell r="G110">
            <v>-47930</v>
          </cell>
          <cell r="H110">
            <v>-14420</v>
          </cell>
          <cell r="I110">
            <v>-1410</v>
          </cell>
          <cell r="J110">
            <v>-2388</v>
          </cell>
          <cell r="K110">
            <v>-30</v>
          </cell>
          <cell r="L110">
            <v>-19479</v>
          </cell>
          <cell r="M110">
            <v>-25842</v>
          </cell>
          <cell r="N110">
            <v>-35210</v>
          </cell>
          <cell r="O110">
            <v>-38830</v>
          </cell>
          <cell r="P110">
            <v>-302571</v>
          </cell>
        </row>
        <row r="111">
          <cell r="B111" t="str">
            <v>447 - SF - WALC WSPP</v>
          </cell>
          <cell r="C111" t="str">
            <v>SF</v>
          </cell>
          <cell r="D111">
            <v>-200</v>
          </cell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>
            <v>-200</v>
          </cell>
        </row>
        <row r="112">
          <cell r="B112" t="str">
            <v>447 - SF - WAMP WSPP</v>
          </cell>
          <cell r="C112" t="str">
            <v>SF</v>
          </cell>
          <cell r="D112">
            <v>-3600</v>
          </cell>
          <cell r="E112">
            <v>-400</v>
          </cell>
          <cell r="F112">
            <v>-6575</v>
          </cell>
          <cell r="G112"/>
          <cell r="H112">
            <v>-1335</v>
          </cell>
          <cell r="I112">
            <v>-12517</v>
          </cell>
          <cell r="J112">
            <v>-8179</v>
          </cell>
          <cell r="K112">
            <v>-3591</v>
          </cell>
          <cell r="L112">
            <v>-1986</v>
          </cell>
          <cell r="M112">
            <v>-976</v>
          </cell>
          <cell r="N112">
            <v>-1981</v>
          </cell>
          <cell r="O112">
            <v>-1779</v>
          </cell>
          <cell r="P112">
            <v>-42919</v>
          </cell>
        </row>
        <row r="113">
          <cell r="B113" t="str">
            <v>447 - SF - WAPA - WACM NWPP</v>
          </cell>
          <cell r="C113" t="str">
            <v>SF</v>
          </cell>
          <cell r="D113">
            <v>-29</v>
          </cell>
          <cell r="E113">
            <v>-81</v>
          </cell>
          <cell r="F113"/>
          <cell r="G113"/>
          <cell r="H113">
            <v>-82</v>
          </cell>
          <cell r="I113"/>
          <cell r="J113">
            <v>-361</v>
          </cell>
          <cell r="K113">
            <v>-153</v>
          </cell>
          <cell r="L113">
            <v>-37</v>
          </cell>
          <cell r="M113">
            <v>-7</v>
          </cell>
          <cell r="N113">
            <v>-169</v>
          </cell>
          <cell r="O113">
            <v>-30</v>
          </cell>
          <cell r="P113">
            <v>-949</v>
          </cell>
        </row>
        <row r="114">
          <cell r="B114" t="str">
            <v>447 - SF - WAPACRS WSPP</v>
          </cell>
          <cell r="C114" t="str">
            <v>SF</v>
          </cell>
          <cell r="D114">
            <v>-17378</v>
          </cell>
          <cell r="E114">
            <v>-11041</v>
          </cell>
          <cell r="F114">
            <v>-11458</v>
          </cell>
          <cell r="G114">
            <v>-1383</v>
          </cell>
          <cell r="H114">
            <v>-1924</v>
          </cell>
          <cell r="I114">
            <v>-11597</v>
          </cell>
          <cell r="J114">
            <v>-8071</v>
          </cell>
          <cell r="K114">
            <v>-6019</v>
          </cell>
          <cell r="L114">
            <v>-5816</v>
          </cell>
          <cell r="M114">
            <v>-14316</v>
          </cell>
          <cell r="N114">
            <v>-4835</v>
          </cell>
          <cell r="O114">
            <v>-24436</v>
          </cell>
          <cell r="P114">
            <v>-118274</v>
          </cell>
        </row>
        <row r="115">
          <cell r="B115" t="str">
            <v>447 - SF - WAPACRS WSPP SCHEDULE Q</v>
          </cell>
          <cell r="C115" t="str">
            <v>SF</v>
          </cell>
          <cell r="D115"/>
          <cell r="E115"/>
          <cell r="F115"/>
          <cell r="G115">
            <v>-15</v>
          </cell>
          <cell r="H115"/>
          <cell r="I115"/>
          <cell r="J115"/>
          <cell r="K115"/>
          <cell r="L115"/>
          <cell r="M115"/>
          <cell r="N115"/>
          <cell r="O115"/>
          <cell r="P115">
            <v>-15</v>
          </cell>
        </row>
        <row r="116">
          <cell r="B116" t="str">
            <v>447 - SF - WAPADSW WSPP</v>
          </cell>
          <cell r="C116" t="str">
            <v>SF</v>
          </cell>
          <cell r="D116"/>
          <cell r="E116"/>
          <cell r="F116"/>
          <cell r="G116">
            <v>-200</v>
          </cell>
          <cell r="H116"/>
          <cell r="I116">
            <v>-800</v>
          </cell>
          <cell r="J116"/>
          <cell r="K116"/>
          <cell r="L116"/>
          <cell r="M116"/>
          <cell r="N116"/>
          <cell r="O116"/>
          <cell r="P116">
            <v>-1000</v>
          </cell>
        </row>
        <row r="117">
          <cell r="C117"/>
          <cell r="D117">
            <v>-517841.64928010001</v>
          </cell>
          <cell r="E117">
            <v>-475979.02652800002</v>
          </cell>
          <cell r="F117">
            <v>-563125.90922200005</v>
          </cell>
          <cell r="G117">
            <v>-446970.00945809996</v>
          </cell>
          <cell r="H117">
            <v>-326662.18219139997</v>
          </cell>
          <cell r="I117">
            <v>-605190.74549200002</v>
          </cell>
          <cell r="J117">
            <v>-282751.56077620003</v>
          </cell>
          <cell r="K117">
            <v>-291672.76015019999</v>
          </cell>
          <cell r="L117">
            <v>-335304.4025732</v>
          </cell>
          <cell r="M117">
            <v>-335775.56305600004</v>
          </cell>
          <cell r="N117">
            <v>-309073.69102100004</v>
          </cell>
          <cell r="O117">
            <v>-375907.26833599998</v>
          </cell>
          <cell r="P117">
            <v>-4866254.7680842001</v>
          </cell>
        </row>
        <row r="118">
          <cell r="B118" t="str">
            <v>555 - EX - BPA METER ADJ - ACT</v>
          </cell>
          <cell r="C118" t="str">
            <v>EX</v>
          </cell>
          <cell r="D118">
            <v>-633.21900000000005</v>
          </cell>
          <cell r="E118">
            <v>-303.90899999999999</v>
          </cell>
          <cell r="F118">
            <v>-666.85299999999995</v>
          </cell>
          <cell r="G118">
            <v>-322.21699999999998</v>
          </cell>
          <cell r="H118">
            <v>-450.56600000000003</v>
          </cell>
          <cell r="I118">
            <v>-525.89699999999993</v>
          </cell>
          <cell r="J118">
            <v>-398.399</v>
          </cell>
          <cell r="K118">
            <v>-479.63699999999994</v>
          </cell>
          <cell r="L118">
            <v>-312.73899999999998</v>
          </cell>
          <cell r="M118">
            <v>-232.15799999999999</v>
          </cell>
          <cell r="N118">
            <v>-343.99199999999996</v>
          </cell>
          <cell r="O118">
            <v>-382.803</v>
          </cell>
          <cell r="P118">
            <v>-5052.3890000000001</v>
          </cell>
        </row>
        <row r="119">
          <cell r="B119" t="str">
            <v>555 - EX - BPA TR LOSS - ACT</v>
          </cell>
          <cell r="C119" t="str">
            <v>EX</v>
          </cell>
          <cell r="D119">
            <v>27947</v>
          </cell>
          <cell r="E119">
            <v>28067</v>
          </cell>
          <cell r="F119">
            <v>28620</v>
          </cell>
          <cell r="G119">
            <v>28495</v>
          </cell>
          <cell r="H119">
            <v>25591</v>
          </cell>
          <cell r="I119">
            <v>24462</v>
          </cell>
          <cell r="J119">
            <v>34565</v>
          </cell>
          <cell r="K119">
            <v>37587</v>
          </cell>
          <cell r="L119">
            <v>27705</v>
          </cell>
          <cell r="M119">
            <v>23580</v>
          </cell>
          <cell r="N119">
            <v>29134</v>
          </cell>
          <cell r="O119">
            <v>32773</v>
          </cell>
          <cell r="P119">
            <v>348526</v>
          </cell>
        </row>
        <row r="120">
          <cell r="B120" t="str">
            <v>555 - EX - BPA WSPP</v>
          </cell>
          <cell r="C120" t="str">
            <v>EX</v>
          </cell>
          <cell r="D120">
            <v>0</v>
          </cell>
          <cell r="E120">
            <v>-3011.327213948709</v>
          </cell>
          <cell r="F120">
            <v>4332.0109999999986</v>
          </cell>
          <cell r="G120">
            <v>6284.6801400000113</v>
          </cell>
          <cell r="H120">
            <v>192.01825944968732</v>
          </cell>
          <cell r="I120">
            <v>-1211.783926129021</v>
          </cell>
          <cell r="J120">
            <v>311.31091769927298</v>
          </cell>
          <cell r="K120">
            <v>-277.97565240375116</v>
          </cell>
          <cell r="L120">
            <v>827.64109683950664</v>
          </cell>
          <cell r="M120">
            <v>802.91224390090792</v>
          </cell>
          <cell r="N120">
            <v>13.440716350204639</v>
          </cell>
          <cell r="O120">
            <v>1952.6359433226089</v>
          </cell>
          <cell r="P120">
            <v>10215.563525080717</v>
          </cell>
        </row>
        <row r="121">
          <cell r="B121" t="str">
            <v>555 - EX - BPAT Transmission</v>
          </cell>
          <cell r="C121" t="str">
            <v>EX</v>
          </cell>
          <cell r="D121">
            <v>1122.4110000000001</v>
          </cell>
          <cell r="E121">
            <v>2427.7299999999996</v>
          </cell>
          <cell r="F121">
            <v>874.16700000000014</v>
          </cell>
          <cell r="G121">
            <v>422.596</v>
          </cell>
          <cell r="H121">
            <v>268.60300000000001</v>
          </cell>
          <cell r="I121">
            <v>0</v>
          </cell>
          <cell r="J121"/>
          <cell r="K121"/>
          <cell r="L121"/>
          <cell r="M121"/>
          <cell r="N121"/>
          <cell r="O121"/>
          <cell r="P121">
            <v>5115.5070000000005</v>
          </cell>
        </row>
        <row r="122">
          <cell r="B122" t="str">
            <v>555 - EX - CISO - LE</v>
          </cell>
          <cell r="C122" t="str">
            <v>EX</v>
          </cell>
          <cell r="D122">
            <v>-338814</v>
          </cell>
          <cell r="E122">
            <v>-78430</v>
          </cell>
          <cell r="F122">
            <v>-104438.11833333329</v>
          </cell>
          <cell r="G122">
            <v>-283483.53833333298</v>
          </cell>
          <cell r="H122">
            <v>-361816.22250000061</v>
          </cell>
          <cell r="I122">
            <v>-83930.140000000305</v>
          </cell>
          <cell r="J122">
            <v>-413181.38833333296</v>
          </cell>
          <cell r="K122">
            <v>-503705.10916666762</v>
          </cell>
          <cell r="L122">
            <v>-625565.33833333326</v>
          </cell>
          <cell r="M122">
            <v>-290269.9866666664</v>
          </cell>
          <cell r="N122">
            <v>-244664.00666666665</v>
          </cell>
          <cell r="O122">
            <v>-106364.42666666661</v>
          </cell>
          <cell r="P122">
            <v>-3434662.2750000013</v>
          </cell>
        </row>
        <row r="123">
          <cell r="B123" t="str">
            <v>555 - EX - COWLITZ SWIFT #2 DEL</v>
          </cell>
          <cell r="C123" t="str">
            <v>EX</v>
          </cell>
          <cell r="D123">
            <v>-37856</v>
          </cell>
          <cell r="E123">
            <v>-28972</v>
          </cell>
          <cell r="F123">
            <v>-31900</v>
          </cell>
          <cell r="G123">
            <v>-31488</v>
          </cell>
          <cell r="H123">
            <v>-8226</v>
          </cell>
          <cell r="I123">
            <v>-16681</v>
          </cell>
          <cell r="J123">
            <v>-15048</v>
          </cell>
          <cell r="K123">
            <v>-12884</v>
          </cell>
          <cell r="L123">
            <v>-15612</v>
          </cell>
          <cell r="M123">
            <v>0</v>
          </cell>
          <cell r="N123">
            <v>-2960</v>
          </cell>
          <cell r="O123">
            <v>-21734</v>
          </cell>
          <cell r="P123">
            <v>-223361</v>
          </cell>
        </row>
        <row r="124">
          <cell r="B124" t="str">
            <v>555 - EX - COWLITZ SWIFT #2 REC</v>
          </cell>
          <cell r="C124" t="str">
            <v>EX</v>
          </cell>
          <cell r="D124">
            <v>29610</v>
          </cell>
          <cell r="E124">
            <v>15347</v>
          </cell>
          <cell r="F124">
            <v>32207</v>
          </cell>
          <cell r="G124">
            <v>16795</v>
          </cell>
          <cell r="H124">
            <v>25948</v>
          </cell>
          <cell r="I124">
            <v>21322</v>
          </cell>
          <cell r="J124">
            <v>9340</v>
          </cell>
          <cell r="K124">
            <v>6962</v>
          </cell>
          <cell r="L124">
            <v>7047</v>
          </cell>
          <cell r="M124">
            <v>7522</v>
          </cell>
          <cell r="N124">
            <v>14898</v>
          </cell>
          <cell r="O124">
            <v>14550</v>
          </cell>
          <cell r="P124">
            <v>201548</v>
          </cell>
        </row>
        <row r="125">
          <cell r="B125" t="str">
            <v>555 - EX - DRY GULCH LOSS-SCH</v>
          </cell>
          <cell r="C125" t="str">
            <v>EX</v>
          </cell>
          <cell r="D125">
            <v>-81</v>
          </cell>
          <cell r="E125">
            <v>-63</v>
          </cell>
          <cell r="F125">
            <v>-73</v>
          </cell>
          <cell r="G125">
            <v>-49</v>
          </cell>
          <cell r="H125">
            <v>-52</v>
          </cell>
          <cell r="I125">
            <v>-50</v>
          </cell>
          <cell r="J125">
            <v>-61</v>
          </cell>
          <cell r="K125">
            <v>-51</v>
          </cell>
          <cell r="L125">
            <v>-42</v>
          </cell>
          <cell r="M125">
            <v>-41</v>
          </cell>
          <cell r="N125">
            <v>-69</v>
          </cell>
          <cell r="O125">
            <v>-101</v>
          </cell>
          <cell r="P125">
            <v>-733</v>
          </cell>
        </row>
        <row r="126">
          <cell r="B126" t="str">
            <v>555 - EX - EMERALD EXCHANGE</v>
          </cell>
          <cell r="C126" t="str">
            <v>EX</v>
          </cell>
          <cell r="D126">
            <v>-86.738</v>
          </cell>
          <cell r="E126">
            <v>-102.557</v>
          </cell>
          <cell r="F126">
            <v>-100.492</v>
          </cell>
          <cell r="G126">
            <v>-93.877200000000002</v>
          </cell>
          <cell r="H126">
            <v>-92.004000000000005</v>
          </cell>
          <cell r="I126">
            <v>-61.191000000000003</v>
          </cell>
          <cell r="J126">
            <v>-52</v>
          </cell>
          <cell r="K126">
            <v>-46.877207999999996</v>
          </cell>
          <cell r="L126">
            <v>-49.226319999999795</v>
          </cell>
          <cell r="M126">
            <v>-36.381</v>
          </cell>
          <cell r="N126">
            <v>-60.381</v>
          </cell>
          <cell r="O126">
            <v>-102.608</v>
          </cell>
          <cell r="P126">
            <v>-884.33272799999986</v>
          </cell>
        </row>
        <row r="127">
          <cell r="B127" t="str">
            <v>555 - EX - GTA - Transfer Credit Adjustment</v>
          </cell>
          <cell r="C127" t="str">
            <v>EX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>
            <v>0</v>
          </cell>
          <cell r="O127"/>
          <cell r="P127">
            <v>0</v>
          </cell>
        </row>
        <row r="128">
          <cell r="B128" t="str">
            <v>555 - EX - IDAHO PTP LOSS-ACT</v>
          </cell>
          <cell r="C128" t="str">
            <v>EX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B129" t="str">
            <v>555 - EX - IDAHO-IMNAHA ACT.</v>
          </cell>
          <cell r="C129" t="str">
            <v>EX</v>
          </cell>
          <cell r="D129">
            <v>215.55799999999999</v>
          </cell>
          <cell r="E129">
            <v>180.95499999999998</v>
          </cell>
          <cell r="F129">
            <v>171.75400000000002</v>
          </cell>
          <cell r="G129">
            <v>177.822</v>
          </cell>
          <cell r="H129">
            <v>151.18400000000003</v>
          </cell>
          <cell r="I129">
            <v>123.73899999999999</v>
          </cell>
          <cell r="J129">
            <v>192.18299999999999</v>
          </cell>
          <cell r="K129">
            <v>194.18099999999998</v>
          </cell>
          <cell r="L129">
            <v>135.977</v>
          </cell>
          <cell r="M129">
            <v>143.702</v>
          </cell>
          <cell r="N129">
            <v>232.55599999999998</v>
          </cell>
          <cell r="O129">
            <v>258.84699999999998</v>
          </cell>
          <cell r="P129">
            <v>2178.4580000000005</v>
          </cell>
        </row>
        <row r="130">
          <cell r="B130" t="str">
            <v>555 - EX - IDAHO-IMNAHA SCH.</v>
          </cell>
          <cell r="C130" t="str">
            <v>EX</v>
          </cell>
          <cell r="D130">
            <v>-212</v>
          </cell>
          <cell r="E130">
            <v>-208</v>
          </cell>
          <cell r="F130">
            <v>-228</v>
          </cell>
          <cell r="G130">
            <v>-194</v>
          </cell>
          <cell r="H130">
            <v>-199</v>
          </cell>
          <cell r="I130">
            <v>-130</v>
          </cell>
          <cell r="J130">
            <v>-116</v>
          </cell>
          <cell r="K130">
            <v>-129</v>
          </cell>
          <cell r="L130">
            <v>-130</v>
          </cell>
          <cell r="M130">
            <v>-151</v>
          </cell>
          <cell r="N130">
            <v>-156</v>
          </cell>
          <cell r="O130">
            <v>-226</v>
          </cell>
          <cell r="P130">
            <v>-2079</v>
          </cell>
        </row>
        <row r="131">
          <cell r="B131" t="str">
            <v>555 - EX - J.BRIDGER-L LOSS-ACT</v>
          </cell>
          <cell r="C131" t="str">
            <v>EX</v>
          </cell>
          <cell r="D131">
            <v>-11362</v>
          </cell>
          <cell r="E131">
            <v>-10656</v>
          </cell>
          <cell r="F131">
            <v>-9781</v>
          </cell>
          <cell r="G131">
            <v>-7940</v>
          </cell>
          <cell r="H131">
            <v>-7603</v>
          </cell>
          <cell r="I131">
            <v>-6776</v>
          </cell>
          <cell r="J131">
            <v>-13434</v>
          </cell>
          <cell r="K131">
            <v>-14257</v>
          </cell>
          <cell r="L131">
            <v>-12899</v>
          </cell>
          <cell r="M131">
            <v>-9869</v>
          </cell>
          <cell r="N131">
            <v>-11138</v>
          </cell>
          <cell r="O131">
            <v>-11407</v>
          </cell>
          <cell r="P131">
            <v>-127122</v>
          </cell>
        </row>
        <row r="132">
          <cell r="B132" t="str">
            <v>555 - EX - J.BRIDGER-L.LOSS-SCH</v>
          </cell>
          <cell r="C132" t="str">
            <v>EX</v>
          </cell>
          <cell r="D132">
            <v>8957</v>
          </cell>
          <cell r="E132">
            <v>9704</v>
          </cell>
          <cell r="F132">
            <v>11965</v>
          </cell>
          <cell r="G132">
            <v>10153</v>
          </cell>
          <cell r="H132">
            <v>8867</v>
          </cell>
          <cell r="I132">
            <v>7303</v>
          </cell>
          <cell r="J132">
            <v>7295</v>
          </cell>
          <cell r="K132">
            <v>10842</v>
          </cell>
          <cell r="L132">
            <v>14151</v>
          </cell>
          <cell r="M132">
            <v>13463</v>
          </cell>
          <cell r="N132">
            <v>10466</v>
          </cell>
          <cell r="O132">
            <v>10969</v>
          </cell>
          <cell r="P132">
            <v>124135</v>
          </cell>
        </row>
        <row r="133">
          <cell r="B133" t="str">
            <v>555 - EX - LADWP - PPA/PSA 1</v>
          </cell>
          <cell r="C133" t="str">
            <v>EX</v>
          </cell>
          <cell r="D133">
            <v>362.99983199999997</v>
          </cell>
          <cell r="E133">
            <v>263.99990400000002</v>
          </cell>
          <cell r="F133">
            <v>242.99963600000001</v>
          </cell>
          <cell r="G133">
            <v>216</v>
          </cell>
          <cell r="H133">
            <v>196.00010399999999</v>
          </cell>
          <cell r="I133">
            <v>113.00039999999998</v>
          </cell>
          <cell r="J133">
            <v>110.99959199999998</v>
          </cell>
          <cell r="K133">
            <v>247.999752</v>
          </cell>
          <cell r="L133">
            <v>214.99992</v>
          </cell>
          <cell r="M133">
            <v>376.00048800000002</v>
          </cell>
          <cell r="N133">
            <v>223.99955899999998</v>
          </cell>
          <cell r="O133">
            <v>371.00006400000001</v>
          </cell>
          <cell r="P133">
            <v>2939.9992509999993</v>
          </cell>
        </row>
        <row r="134">
          <cell r="B134" t="str">
            <v>555 - EX - MILFORD Retail</v>
          </cell>
          <cell r="C134" t="str">
            <v>EX</v>
          </cell>
          <cell r="D134">
            <v>-242.000136</v>
          </cell>
          <cell r="E134">
            <v>-176.00015999999999</v>
          </cell>
          <cell r="F134">
            <v>-128.99966000000001</v>
          </cell>
          <cell r="G134">
            <v>-144</v>
          </cell>
          <cell r="H134">
            <v>-130.99979999999999</v>
          </cell>
          <cell r="I134">
            <v>-75.000239999999991</v>
          </cell>
          <cell r="J134">
            <v>-73.99972799999999</v>
          </cell>
          <cell r="K134">
            <v>-164.99985599999999</v>
          </cell>
          <cell r="L134">
            <v>-142.99992</v>
          </cell>
          <cell r="M134">
            <v>-251.000304</v>
          </cell>
          <cell r="N134">
            <v>-148.999697</v>
          </cell>
          <cell r="O134">
            <v>-246.99981600000001</v>
          </cell>
          <cell r="P134">
            <v>-1925.9993169999998</v>
          </cell>
        </row>
        <row r="135">
          <cell r="B135" t="str">
            <v>555 - EX - MILFORDII Retail 2011-2031</v>
          </cell>
          <cell r="C135" t="str">
            <v>EX</v>
          </cell>
          <cell r="D135">
            <v>-120.999696</v>
          </cell>
          <cell r="E135">
            <v>-87.999743999999993</v>
          </cell>
          <cell r="F135">
            <v>-113.999976</v>
          </cell>
          <cell r="G135">
            <v>-72</v>
          </cell>
          <cell r="H135">
            <v>-65.000304</v>
          </cell>
          <cell r="I135">
            <v>-38.000160000000001</v>
          </cell>
          <cell r="J135">
            <v>-36.999863999999995</v>
          </cell>
          <cell r="K135">
            <v>-82.999895999999993</v>
          </cell>
          <cell r="L135">
            <v>-72</v>
          </cell>
          <cell r="M135">
            <v>-125.00018399999999</v>
          </cell>
          <cell r="N135">
            <v>-74.999861999999993</v>
          </cell>
          <cell r="O135">
            <v>-124.000248</v>
          </cell>
          <cell r="P135">
            <v>-1013.9999339999999</v>
          </cell>
        </row>
        <row r="136">
          <cell r="B136" t="str">
            <v>555 - EX - MONTANA WHL LOSS-ACT</v>
          </cell>
          <cell r="C136" t="str">
            <v>EX</v>
          </cell>
          <cell r="D136">
            <v>2516</v>
          </cell>
          <cell r="E136">
            <v>2192</v>
          </cell>
          <cell r="F136">
            <v>2628</v>
          </cell>
          <cell r="G136">
            <v>1121</v>
          </cell>
          <cell r="H136">
            <v>1417</v>
          </cell>
          <cell r="I136">
            <v>1368</v>
          </cell>
          <cell r="J136">
            <v>1854</v>
          </cell>
          <cell r="K136">
            <v>2453</v>
          </cell>
          <cell r="L136">
            <v>2189</v>
          </cell>
          <cell r="M136">
            <v>2643</v>
          </cell>
          <cell r="N136">
            <v>2452</v>
          </cell>
          <cell r="O136">
            <v>2482</v>
          </cell>
          <cell r="P136">
            <v>25315</v>
          </cell>
        </row>
        <row r="137">
          <cell r="B137" t="str">
            <v>555 - EX - OWC SYS DEV - DEL</v>
          </cell>
          <cell r="C137" t="str">
            <v>EX</v>
          </cell>
          <cell r="D137">
            <v>-9481</v>
          </cell>
          <cell r="E137">
            <v>-5906</v>
          </cell>
          <cell r="F137">
            <v>-10419</v>
          </cell>
          <cell r="G137">
            <v>-10667</v>
          </cell>
          <cell r="H137">
            <v>-10309</v>
          </cell>
          <cell r="I137">
            <v>-10197</v>
          </cell>
          <cell r="J137">
            <v>-12175</v>
          </cell>
          <cell r="K137">
            <v>-15365</v>
          </cell>
          <cell r="L137">
            <v>-7291</v>
          </cell>
          <cell r="M137">
            <v>-7591</v>
          </cell>
          <cell r="N137">
            <v>-8914</v>
          </cell>
          <cell r="O137">
            <v>-8855</v>
          </cell>
          <cell r="P137">
            <v>-117170</v>
          </cell>
        </row>
        <row r="138">
          <cell r="B138" t="str">
            <v>555 - EX - OWC SYS DEV - REC</v>
          </cell>
          <cell r="C138" t="str">
            <v>EX</v>
          </cell>
          <cell r="D138">
            <v>9677</v>
          </cell>
          <cell r="E138">
            <v>13474</v>
          </cell>
          <cell r="F138">
            <v>11343</v>
          </cell>
          <cell r="G138">
            <v>10585</v>
          </cell>
          <cell r="H138">
            <v>10051</v>
          </cell>
          <cell r="I138">
            <v>9815</v>
          </cell>
          <cell r="J138">
            <v>13695</v>
          </cell>
          <cell r="K138">
            <v>10666</v>
          </cell>
          <cell r="L138">
            <v>12886</v>
          </cell>
          <cell r="M138">
            <v>8233</v>
          </cell>
          <cell r="N138">
            <v>7868</v>
          </cell>
          <cell r="O138">
            <v>7906</v>
          </cell>
          <cell r="P138">
            <v>126199</v>
          </cell>
        </row>
        <row r="139">
          <cell r="B139" t="str">
            <v>555 - EX - PGE ROUND B.LOSS-ACT</v>
          </cell>
          <cell r="C139" t="str">
            <v>EX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 t="str">
            <v>555 - EX - PGE WHEELING LOADS</v>
          </cell>
          <cell r="C140" t="str">
            <v>EX</v>
          </cell>
          <cell r="D140">
            <v>336.09035999999998</v>
          </cell>
          <cell r="E140">
            <v>290.74871999999999</v>
          </cell>
          <cell r="F140">
            <v>317.65143999999992</v>
          </cell>
          <cell r="G140">
            <v>298.44772</v>
          </cell>
          <cell r="H140">
            <v>314.35939999999994</v>
          </cell>
          <cell r="I140">
            <v>277.52944000000008</v>
          </cell>
          <cell r="J140">
            <v>271.41688000000005</v>
          </cell>
          <cell r="K140">
            <v>0</v>
          </cell>
          <cell r="L140">
            <v>549.67372</v>
          </cell>
          <cell r="M140">
            <v>267.59923999999995</v>
          </cell>
          <cell r="N140">
            <v>303.74608000000001</v>
          </cell>
          <cell r="O140">
            <v>329.44603999999998</v>
          </cell>
          <cell r="P140">
            <v>3556.7090399999993</v>
          </cell>
        </row>
        <row r="141">
          <cell r="B141" t="str">
            <v>555 - EX - PSCO Exchange 1</v>
          </cell>
          <cell r="C141" t="str">
            <v>EX</v>
          </cell>
          <cell r="D141">
            <v>-91101</v>
          </cell>
          <cell r="E141">
            <v>-93120</v>
          </cell>
          <cell r="F141">
            <v>-110557</v>
          </cell>
          <cell r="G141">
            <v>-47753</v>
          </cell>
          <cell r="H141">
            <v>-54556</v>
          </cell>
          <cell r="I141">
            <v>-96471</v>
          </cell>
          <cell r="J141">
            <v>-58276</v>
          </cell>
          <cell r="K141">
            <v>-53150</v>
          </cell>
          <cell r="L141">
            <v>-50888</v>
          </cell>
          <cell r="M141">
            <v>-23221</v>
          </cell>
          <cell r="N141"/>
          <cell r="O141">
            <v>268</v>
          </cell>
          <cell r="P141">
            <v>-678825</v>
          </cell>
        </row>
        <row r="142">
          <cell r="B142" t="str">
            <v>555 - EX - PSCO Exchange 3</v>
          </cell>
          <cell r="C142" t="str">
            <v>EX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/>
          <cell r="O142"/>
          <cell r="P142">
            <v>0</v>
          </cell>
        </row>
        <row r="143">
          <cell r="B143" t="str">
            <v>555 - EX - SCL Stateline 175</v>
          </cell>
          <cell r="C143" t="str">
            <v>EX</v>
          </cell>
          <cell r="D143">
            <v>-9000</v>
          </cell>
          <cell r="E143">
            <v>-8478</v>
          </cell>
          <cell r="F143"/>
          <cell r="G143"/>
          <cell r="H143">
            <v>0</v>
          </cell>
          <cell r="I143"/>
          <cell r="J143"/>
          <cell r="K143"/>
          <cell r="L143"/>
          <cell r="M143"/>
          <cell r="N143"/>
          <cell r="O143"/>
          <cell r="P143">
            <v>-17478</v>
          </cell>
        </row>
        <row r="144">
          <cell r="B144" t="str">
            <v>555 - EX - THIRD PARTY IMBALANCE</v>
          </cell>
          <cell r="C144" t="str">
            <v>EX</v>
          </cell>
          <cell r="D144">
            <v>-8183.3000000000011</v>
          </cell>
          <cell r="E144">
            <v>-13754.630999999992</v>
          </cell>
          <cell r="F144">
            <v>-15931.348</v>
          </cell>
          <cell r="G144">
            <v>-9221.2709999999952</v>
          </cell>
          <cell r="H144">
            <v>4469.8679999999849</v>
          </cell>
          <cell r="I144">
            <v>-24859.616000000005</v>
          </cell>
          <cell r="J144">
            <v>14243.775000000003</v>
          </cell>
          <cell r="K144">
            <v>158201.59199999989</v>
          </cell>
          <cell r="L144">
            <v>8889.2919999999831</v>
          </cell>
          <cell r="M144">
            <v>8817.0260000000108</v>
          </cell>
          <cell r="N144">
            <v>8500.7000000000189</v>
          </cell>
          <cell r="O144">
            <v>-6839.8420000000033</v>
          </cell>
          <cell r="P144">
            <v>124332.24499999988</v>
          </cell>
        </row>
        <row r="145">
          <cell r="B145" t="str">
            <v>555 - EX - THIRD PARTY IMBALANCE - MD</v>
          </cell>
          <cell r="C145" t="str">
            <v>EX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B146" t="str">
            <v>555 - EX - UTAH SYS DEV - DEL</v>
          </cell>
          <cell r="C146" t="str">
            <v>EX</v>
          </cell>
          <cell r="D146">
            <v>-14393</v>
          </cell>
          <cell r="E146">
            <v>-11355</v>
          </cell>
          <cell r="F146">
            <v>-14097</v>
          </cell>
          <cell r="G146">
            <v>-14312</v>
          </cell>
          <cell r="H146">
            <v>-13201</v>
          </cell>
          <cell r="I146">
            <v>-14191</v>
          </cell>
          <cell r="J146">
            <v>-17799</v>
          </cell>
          <cell r="K146">
            <v>-16557</v>
          </cell>
          <cell r="L146">
            <v>-16826</v>
          </cell>
          <cell r="M146">
            <v>-13189</v>
          </cell>
          <cell r="N146">
            <v>-12364</v>
          </cell>
          <cell r="O146">
            <v>-12419</v>
          </cell>
          <cell r="P146">
            <v>-170703</v>
          </cell>
        </row>
        <row r="147">
          <cell r="B147" t="str">
            <v>555 - EX - UTAH SYS DEV - REC</v>
          </cell>
          <cell r="C147" t="str">
            <v>EX</v>
          </cell>
          <cell r="D147">
            <v>13681</v>
          </cell>
          <cell r="E147">
            <v>11898</v>
          </cell>
          <cell r="F147">
            <v>14638</v>
          </cell>
          <cell r="G147">
            <v>13689</v>
          </cell>
          <cell r="H147">
            <v>13237</v>
          </cell>
          <cell r="I147">
            <v>14048</v>
          </cell>
          <cell r="J147">
            <v>17292</v>
          </cell>
          <cell r="K147">
            <v>18333</v>
          </cell>
          <cell r="L147">
            <v>13567</v>
          </cell>
          <cell r="M147">
            <v>12253</v>
          </cell>
          <cell r="N147">
            <v>13240</v>
          </cell>
          <cell r="O147">
            <v>13151</v>
          </cell>
          <cell r="P147">
            <v>169027</v>
          </cell>
        </row>
        <row r="148">
          <cell r="B148" t="str">
            <v>555 - EX - WACMLAP WSPP SCHEDULE Q</v>
          </cell>
          <cell r="C148" t="str">
            <v>EX</v>
          </cell>
          <cell r="D148">
            <v>72148</v>
          </cell>
          <cell r="E148">
            <v>-11359</v>
          </cell>
          <cell r="F148">
            <v>10887</v>
          </cell>
          <cell r="G148">
            <v>-25401</v>
          </cell>
          <cell r="H148">
            <v>15960</v>
          </cell>
          <cell r="I148">
            <v>12613</v>
          </cell>
          <cell r="J148">
            <v>15872</v>
          </cell>
          <cell r="K148">
            <v>25252</v>
          </cell>
          <cell r="L148">
            <v>35055</v>
          </cell>
          <cell r="M148">
            <v>11134</v>
          </cell>
          <cell r="N148">
            <v>19815</v>
          </cell>
          <cell r="O148">
            <v>25520</v>
          </cell>
          <cell r="P148">
            <v>207496</v>
          </cell>
        </row>
        <row r="149">
          <cell r="B149" t="str">
            <v>555 - EX - WAPA CNTRT TRAN LOSS Delivered</v>
          </cell>
          <cell r="C149" t="str">
            <v>EX</v>
          </cell>
          <cell r="D149">
            <v>-10000</v>
          </cell>
          <cell r="E149">
            <v>-10000</v>
          </cell>
          <cell r="F149">
            <v>-10000</v>
          </cell>
          <cell r="G149">
            <v>-10000</v>
          </cell>
          <cell r="H149">
            <v>-10000</v>
          </cell>
          <cell r="I149">
            <v>-10000</v>
          </cell>
          <cell r="J149">
            <v>8484</v>
          </cell>
          <cell r="K149">
            <v>-10000</v>
          </cell>
          <cell r="L149">
            <v>-10000</v>
          </cell>
          <cell r="M149">
            <v>-2287</v>
          </cell>
          <cell r="N149">
            <v>-10000</v>
          </cell>
          <cell r="O149">
            <v>-10343</v>
          </cell>
          <cell r="P149">
            <v>-94146</v>
          </cell>
        </row>
        <row r="150">
          <cell r="B150" t="str">
            <v>555 - EX - Write off reserve for loss purch</v>
          </cell>
          <cell r="C150" t="str">
            <v>EX</v>
          </cell>
          <cell r="D150"/>
          <cell r="E150"/>
          <cell r="F150"/>
          <cell r="G150"/>
          <cell r="H150"/>
          <cell r="I150"/>
          <cell r="J150"/>
          <cell r="K150"/>
          <cell r="L150">
            <v>0</v>
          </cell>
          <cell r="M150"/>
          <cell r="N150"/>
          <cell r="O150"/>
          <cell r="P150">
            <v>0</v>
          </cell>
        </row>
        <row r="151">
          <cell r="B151" t="str">
            <v>555 - IF - P4PROD ESA &amp; ORA</v>
          </cell>
          <cell r="C151" t="str">
            <v>IF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 t="str">
            <v>555 - IU - BYUIDAHO PPA QF 2017-2037</v>
          </cell>
          <cell r="C152" t="str">
            <v>IU</v>
          </cell>
          <cell r="D152">
            <v>3549.944</v>
          </cell>
          <cell r="E152">
            <v>1964.9520000000002</v>
          </cell>
          <cell r="F152">
            <v>3466.1580000000004</v>
          </cell>
          <cell r="G152">
            <v>3286.8829999999998</v>
          </cell>
          <cell r="H152">
            <v>2854.5450000000001</v>
          </cell>
          <cell r="I152">
            <v>3144.5819999999999</v>
          </cell>
          <cell r="J152">
            <v>2741.5210000000002</v>
          </cell>
          <cell r="K152">
            <v>3086.4079999999999</v>
          </cell>
          <cell r="L152">
            <v>3065.3050000000003</v>
          </cell>
          <cell r="M152">
            <v>3401.8599999999997</v>
          </cell>
          <cell r="N152">
            <v>3249.2219999999998</v>
          </cell>
          <cell r="O152">
            <v>3544.201</v>
          </cell>
          <cell r="P152">
            <v>37355.580999999998</v>
          </cell>
        </row>
        <row r="153">
          <cell r="B153" t="str">
            <v>555 - IU - COTHYDR LOWER PPA QF 2016</v>
          </cell>
          <cell r="C153" t="str">
            <v>IU</v>
          </cell>
          <cell r="D153">
            <v>133.114</v>
          </cell>
          <cell r="E153">
            <v>111.017</v>
          </cell>
          <cell r="F153">
            <v>162.995</v>
          </cell>
          <cell r="G153">
            <v>266.43299999999999</v>
          </cell>
          <cell r="H153">
            <v>249.74199999999999</v>
          </cell>
          <cell r="I153">
            <v>298.44199999999995</v>
          </cell>
          <cell r="J153">
            <v>279.73500000000001</v>
          </cell>
          <cell r="K153">
            <v>269.28899999999999</v>
          </cell>
          <cell r="L153">
            <v>257.11099999999999</v>
          </cell>
          <cell r="M153">
            <v>161.791</v>
          </cell>
          <cell r="N153">
            <v>122.626</v>
          </cell>
          <cell r="O153">
            <v>21.623000000000001</v>
          </cell>
          <cell r="P153">
            <v>2333.9180000000006</v>
          </cell>
        </row>
        <row r="154">
          <cell r="B154" t="str">
            <v>555 - IU - COTHYDR UPPER PPA QF 2016</v>
          </cell>
          <cell r="C154" t="str">
            <v>IU</v>
          </cell>
          <cell r="D154">
            <v>49.260000000000005</v>
          </cell>
          <cell r="E154">
            <v>43.293999999999997</v>
          </cell>
          <cell r="F154">
            <v>67.900000000000006</v>
          </cell>
          <cell r="G154">
            <v>129.58500000000001</v>
          </cell>
          <cell r="H154">
            <v>131.62899999999999</v>
          </cell>
          <cell r="I154">
            <v>4.09</v>
          </cell>
          <cell r="J154">
            <v>227.44500000000002</v>
          </cell>
          <cell r="K154">
            <v>131.26300000000001</v>
          </cell>
          <cell r="L154">
            <v>124.887</v>
          </cell>
          <cell r="M154">
            <v>62.542000000000002</v>
          </cell>
          <cell r="N154">
            <v>32.509</v>
          </cell>
          <cell r="O154">
            <v>27.445999999999998</v>
          </cell>
          <cell r="P154">
            <v>1031.8500000000001</v>
          </cell>
        </row>
        <row r="155">
          <cell r="B155" t="str">
            <v>555 - IU - DRAPIC PPA QF 2012-2032</v>
          </cell>
          <cell r="C155" t="str">
            <v>IU</v>
          </cell>
          <cell r="D155">
            <v>2.3080000000000003</v>
          </cell>
          <cell r="E155">
            <v>113.93600000000001</v>
          </cell>
          <cell r="F155">
            <v>24.228000000000002</v>
          </cell>
          <cell r="G155">
            <v>19.141999999999999</v>
          </cell>
          <cell r="H155">
            <v>27.376000000000001</v>
          </cell>
          <cell r="I155">
            <v>34.355999999999995</v>
          </cell>
          <cell r="J155">
            <v>0</v>
          </cell>
          <cell r="K155">
            <v>0</v>
          </cell>
          <cell r="L155"/>
          <cell r="M155">
            <v>0</v>
          </cell>
          <cell r="N155">
            <v>0</v>
          </cell>
          <cell r="O155">
            <v>0</v>
          </cell>
          <cell r="P155">
            <v>221.346</v>
          </cell>
        </row>
        <row r="156">
          <cell r="B156" t="str">
            <v>555 - IU - KLAMATH2 PPA QF</v>
          </cell>
          <cell r="C156" t="str">
            <v>IU</v>
          </cell>
          <cell r="D156">
            <v>345.23500000000001</v>
          </cell>
          <cell r="E156">
            <v>460.19599999999997</v>
          </cell>
          <cell r="F156">
            <v>556.25800000000004</v>
          </cell>
          <cell r="G156">
            <v>629.22300000000007</v>
          </cell>
          <cell r="H156">
            <v>780.53300000000002</v>
          </cell>
          <cell r="I156">
            <v>818.79599999999994</v>
          </cell>
          <cell r="J156">
            <v>838.89200000000005</v>
          </cell>
          <cell r="K156">
            <v>757.226</v>
          </cell>
          <cell r="L156">
            <v>597.25800000000004</v>
          </cell>
          <cell r="M156">
            <v>549.90599999999995</v>
          </cell>
          <cell r="N156">
            <v>286.70100000000002</v>
          </cell>
          <cell r="O156">
            <v>171.405</v>
          </cell>
          <cell r="P156">
            <v>6791.628999999999</v>
          </cell>
        </row>
        <row r="157">
          <cell r="B157" t="str">
            <v>555 - IU - Monsanto Retail 2016</v>
          </cell>
          <cell r="C157" t="str">
            <v>IU</v>
          </cell>
          <cell r="D157">
            <v>0</v>
          </cell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>
            <v>0</v>
          </cell>
        </row>
        <row r="158">
          <cell r="B158" t="str">
            <v>555 - IU - NUCOR Retail 2016-2022</v>
          </cell>
          <cell r="C158" t="str">
            <v>IU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/>
          <cell r="I158"/>
          <cell r="J158"/>
          <cell r="K158"/>
          <cell r="L158"/>
          <cell r="M158"/>
          <cell r="N158"/>
          <cell r="O158"/>
          <cell r="P158">
            <v>0</v>
          </cell>
        </row>
        <row r="159">
          <cell r="B159" t="str">
            <v>555 - IU - NUCOR Retail 2022-2031</v>
          </cell>
          <cell r="C159" t="str">
            <v>IU</v>
          </cell>
          <cell r="D159"/>
          <cell r="E159"/>
          <cell r="F159"/>
          <cell r="G159"/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555 - IU - NWESTNRG2 NEFF PPA QF</v>
          </cell>
          <cell r="C160" t="str">
            <v>IU</v>
          </cell>
          <cell r="D160">
            <v>892.23500000000001</v>
          </cell>
          <cell r="E160">
            <v>1279.1029999999998</v>
          </cell>
          <cell r="F160">
            <v>1723.1949999999999</v>
          </cell>
          <cell r="G160">
            <v>2126.3200000000002</v>
          </cell>
          <cell r="H160">
            <v>2552.0040000000004</v>
          </cell>
          <cell r="I160">
            <v>2600.6949999999997</v>
          </cell>
          <cell r="J160">
            <v>3046.7939999999999</v>
          </cell>
          <cell r="K160">
            <v>2215.3200000000002</v>
          </cell>
          <cell r="L160">
            <v>1056.9100000000001</v>
          </cell>
          <cell r="M160">
            <v>1468.326</v>
          </cell>
          <cell r="N160">
            <v>799.89899999999989</v>
          </cell>
          <cell r="O160">
            <v>502.45</v>
          </cell>
          <cell r="P160">
            <v>20263.251000000004</v>
          </cell>
        </row>
        <row r="161">
          <cell r="B161" t="str">
            <v>555 - IU - NWESTNRG4 Bonanza PPA QF</v>
          </cell>
          <cell r="C161" t="str">
            <v>IU</v>
          </cell>
          <cell r="D161">
            <v>532.66300000000001</v>
          </cell>
          <cell r="E161">
            <v>663.98900000000003</v>
          </cell>
          <cell r="F161">
            <v>949.94299999999998</v>
          </cell>
          <cell r="G161">
            <v>1043.2649999999999</v>
          </cell>
          <cell r="H161">
            <v>1254.6559999999999</v>
          </cell>
          <cell r="I161">
            <v>1418.3729999999998</v>
          </cell>
          <cell r="J161">
            <v>1435.847</v>
          </cell>
          <cell r="K161">
            <v>1339.029</v>
          </cell>
          <cell r="L161">
            <v>1085.5889999999999</v>
          </cell>
          <cell r="M161">
            <v>969.07999999999993</v>
          </cell>
          <cell r="N161">
            <v>442.30700000000002</v>
          </cell>
          <cell r="O161">
            <v>252.434</v>
          </cell>
          <cell r="P161">
            <v>11387.174999999999</v>
          </cell>
        </row>
        <row r="162">
          <cell r="B162" t="str">
            <v>555 - IU - NWESTNRG7 Eagle Point PPA QF</v>
          </cell>
          <cell r="C162" t="str">
            <v>IU</v>
          </cell>
          <cell r="D162">
            <v>760.56700000000001</v>
          </cell>
          <cell r="E162">
            <v>1063.3869999999999</v>
          </cell>
          <cell r="F162">
            <v>1400.0070000000001</v>
          </cell>
          <cell r="G162">
            <v>1767.85</v>
          </cell>
          <cell r="H162">
            <v>2192.663</v>
          </cell>
          <cell r="I162">
            <v>2330.556</v>
          </cell>
          <cell r="J162">
            <v>2579.8490000000002</v>
          </cell>
          <cell r="K162">
            <v>2203.6460000000002</v>
          </cell>
          <cell r="L162">
            <v>1647.5540000000001</v>
          </cell>
          <cell r="M162">
            <v>1208.8440000000001</v>
          </cell>
          <cell r="N162">
            <v>678.41499999999996</v>
          </cell>
          <cell r="O162">
            <v>438.93</v>
          </cell>
          <cell r="P162">
            <v>18272.268000000004</v>
          </cell>
        </row>
        <row r="163">
          <cell r="B163" t="str">
            <v>555 - IU - NWESTNRG9 PPA QF</v>
          </cell>
          <cell r="C163" t="str">
            <v>IU</v>
          </cell>
          <cell r="D163">
            <v>336.767</v>
          </cell>
          <cell r="E163">
            <v>689.00600000000009</v>
          </cell>
          <cell r="F163">
            <v>985.08399999999995</v>
          </cell>
          <cell r="G163">
            <v>1149.163</v>
          </cell>
          <cell r="H163">
            <v>1203.2429999999999</v>
          </cell>
          <cell r="I163">
            <v>1284.2220000000002</v>
          </cell>
          <cell r="J163">
            <v>1553.579</v>
          </cell>
          <cell r="K163">
            <v>1428.3249999999998</v>
          </cell>
          <cell r="L163">
            <v>1201.951</v>
          </cell>
          <cell r="M163">
            <v>990.32899999999995</v>
          </cell>
          <cell r="N163">
            <v>418.73400000000004</v>
          </cell>
          <cell r="O163">
            <v>229.90800000000002</v>
          </cell>
          <cell r="P163">
            <v>11470.311</v>
          </cell>
        </row>
        <row r="164">
          <cell r="B164" t="str">
            <v>555 - IU - OSLH PPA QF</v>
          </cell>
          <cell r="C164" t="str">
            <v>IU</v>
          </cell>
          <cell r="D164">
            <v>1003.5640000000001</v>
          </cell>
          <cell r="E164">
            <v>1376.34</v>
          </cell>
          <cell r="F164">
            <v>1814.164</v>
          </cell>
          <cell r="G164">
            <v>2214.5610000000001</v>
          </cell>
          <cell r="H164">
            <v>2649.5970000000002</v>
          </cell>
          <cell r="I164">
            <v>2687.9839999999999</v>
          </cell>
          <cell r="J164">
            <v>3019.7039999999997</v>
          </cell>
          <cell r="K164">
            <v>2627.0519999999997</v>
          </cell>
          <cell r="L164">
            <v>2087.482</v>
          </cell>
          <cell r="M164">
            <v>1834.6209999999999</v>
          </cell>
          <cell r="N164">
            <v>910.19299999999998</v>
          </cell>
          <cell r="O164">
            <v>548.16099999999994</v>
          </cell>
          <cell r="P164">
            <v>22773.422999999999</v>
          </cell>
        </row>
        <row r="165">
          <cell r="B165" t="str">
            <v>555 - IU - STAHL PPA QF 2017-21</v>
          </cell>
          <cell r="C165" t="str">
            <v>IU</v>
          </cell>
          <cell r="D165"/>
          <cell r="E165">
            <v>136.57499999999999</v>
          </cell>
          <cell r="F165">
            <v>48.613999999999997</v>
          </cell>
          <cell r="G165">
            <v>70.902000000000001</v>
          </cell>
          <cell r="H165">
            <v>1.5210000000000001</v>
          </cell>
          <cell r="I165">
            <v>157.19</v>
          </cell>
          <cell r="J165">
            <v>175.488</v>
          </cell>
          <cell r="K165">
            <v>88.98599999999999</v>
          </cell>
          <cell r="L165">
            <v>50.619</v>
          </cell>
          <cell r="M165">
            <v>41.497</v>
          </cell>
          <cell r="N165">
            <v>62.602999999999994</v>
          </cell>
          <cell r="O165">
            <v>120.86200000000001</v>
          </cell>
          <cell r="P165">
            <v>954.85699999999986</v>
          </cell>
        </row>
        <row r="166">
          <cell r="B166" t="str">
            <v>555 - IU - WOODLINE PPA QF</v>
          </cell>
          <cell r="C166" t="str">
            <v>IU</v>
          </cell>
          <cell r="D166">
            <v>949.07600000000002</v>
          </cell>
          <cell r="E166">
            <v>1366.3790000000001</v>
          </cell>
          <cell r="F166">
            <v>1650.829</v>
          </cell>
          <cell r="G166">
            <v>1858.491</v>
          </cell>
          <cell r="H166">
            <v>2153.058</v>
          </cell>
          <cell r="I166">
            <v>2121.6819999999998</v>
          </cell>
          <cell r="J166">
            <v>2379.4929999999999</v>
          </cell>
          <cell r="K166">
            <v>2436.7740000000003</v>
          </cell>
          <cell r="L166">
            <v>1940.7379999999998</v>
          </cell>
          <cell r="M166">
            <v>1710.5149999999999</v>
          </cell>
          <cell r="N166">
            <v>852.30700000000002</v>
          </cell>
          <cell r="O166">
            <v>511.27699999999999</v>
          </cell>
          <cell r="P166">
            <v>19930.618999999999</v>
          </cell>
        </row>
        <row r="167">
          <cell r="B167" t="str">
            <v>555 - LF - ADAMSSC REC Purchase Agt</v>
          </cell>
          <cell r="C167" t="str">
            <v>LF</v>
          </cell>
          <cell r="D167">
            <v>0</v>
          </cell>
          <cell r="E167"/>
          <cell r="F167"/>
          <cell r="G167">
            <v>0</v>
          </cell>
          <cell r="H167"/>
          <cell r="I167"/>
          <cell r="J167">
            <v>0</v>
          </cell>
          <cell r="K167"/>
          <cell r="L167"/>
          <cell r="M167">
            <v>0</v>
          </cell>
          <cell r="N167"/>
          <cell r="O167"/>
          <cell r="P167">
            <v>0</v>
          </cell>
        </row>
        <row r="168">
          <cell r="B168" t="str">
            <v>555 - LF - BEACITY Freeway Lighting</v>
          </cell>
          <cell r="C168" t="str">
            <v>LF</v>
          </cell>
          <cell r="D168">
            <v>2.7528000000000001</v>
          </cell>
          <cell r="E168">
            <v>5.0406719999999998</v>
          </cell>
          <cell r="F168">
            <v>2.1160639999999997</v>
          </cell>
          <cell r="G168">
            <v>1.3773599999999999</v>
          </cell>
          <cell r="H168">
            <v>1.2462</v>
          </cell>
          <cell r="I168">
            <v>1.19232</v>
          </cell>
          <cell r="J168">
            <v>1.1732879999999999</v>
          </cell>
          <cell r="K168">
            <v>1.3957439999999999</v>
          </cell>
          <cell r="L168">
            <v>1.0540799999999999</v>
          </cell>
          <cell r="M168">
            <v>1.2342959999999998</v>
          </cell>
          <cell r="N168">
            <v>1.6013409999999999</v>
          </cell>
          <cell r="O168">
            <v>1.1673359999999999</v>
          </cell>
          <cell r="P168">
            <v>21.351500999999999</v>
          </cell>
        </row>
        <row r="169">
          <cell r="B169" t="str">
            <v>555 - LF - BEARCKSC REC Purchase Agt</v>
          </cell>
          <cell r="C169" t="str">
            <v>LF</v>
          </cell>
          <cell r="D169">
            <v>0</v>
          </cell>
          <cell r="E169"/>
          <cell r="F169"/>
          <cell r="G169">
            <v>0</v>
          </cell>
          <cell r="H169"/>
          <cell r="I169"/>
          <cell r="J169">
            <v>0</v>
          </cell>
          <cell r="K169"/>
          <cell r="L169"/>
          <cell r="M169">
            <v>0</v>
          </cell>
          <cell r="N169"/>
          <cell r="O169"/>
          <cell r="P169">
            <v>0</v>
          </cell>
        </row>
        <row r="170">
          <cell r="B170" t="str">
            <v>555 - LF - BIOMASS ONE PPA QF</v>
          </cell>
          <cell r="C170" t="str">
            <v>LF</v>
          </cell>
          <cell r="D170"/>
          <cell r="E170"/>
          <cell r="F170"/>
          <cell r="G170"/>
          <cell r="H170"/>
          <cell r="I170"/>
          <cell r="J170"/>
          <cell r="K170"/>
          <cell r="L170"/>
          <cell r="M170">
            <v>0</v>
          </cell>
          <cell r="N170"/>
          <cell r="O170"/>
          <cell r="P170">
            <v>0</v>
          </cell>
        </row>
        <row r="171">
          <cell r="B171" t="str">
            <v>555 - LF - BLYSC REC Purchase Agt</v>
          </cell>
          <cell r="C171" t="str">
            <v>LF</v>
          </cell>
          <cell r="D171">
            <v>0</v>
          </cell>
          <cell r="E171"/>
          <cell r="F171"/>
          <cell r="G171">
            <v>0</v>
          </cell>
          <cell r="H171"/>
          <cell r="I171"/>
          <cell r="J171">
            <v>0</v>
          </cell>
          <cell r="K171"/>
          <cell r="L171"/>
          <cell r="M171">
            <v>0</v>
          </cell>
          <cell r="N171"/>
          <cell r="O171"/>
          <cell r="P171">
            <v>0</v>
          </cell>
        </row>
        <row r="172">
          <cell r="B172" t="str">
            <v>555 - LF - BPA WSPP</v>
          </cell>
          <cell r="C172" t="str">
            <v>LF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555 - LF - COVE REPLACEMENT</v>
          </cell>
          <cell r="C173" t="str">
            <v>LF</v>
          </cell>
          <cell r="D173">
            <v>1013</v>
          </cell>
          <cell r="E173">
            <v>912</v>
          </cell>
          <cell r="F173">
            <v>1012</v>
          </cell>
          <cell r="G173">
            <v>941</v>
          </cell>
          <cell r="H173">
            <v>965</v>
          </cell>
          <cell r="I173">
            <v>989</v>
          </cell>
          <cell r="J173">
            <v>857</v>
          </cell>
          <cell r="K173">
            <v>744</v>
          </cell>
          <cell r="L173">
            <v>728.88</v>
          </cell>
          <cell r="M173">
            <v>1013</v>
          </cell>
          <cell r="N173">
            <v>842.37</v>
          </cell>
          <cell r="O173">
            <v>1038.6400000000001</v>
          </cell>
          <cell r="P173">
            <v>11055.890000000001</v>
          </cell>
        </row>
        <row r="174">
          <cell r="B174" t="str">
            <v>555 - LF - DGT EEI</v>
          </cell>
          <cell r="C174" t="str">
            <v>LF</v>
          </cell>
          <cell r="D174">
            <v>63899</v>
          </cell>
          <cell r="E174">
            <v>46375</v>
          </cell>
          <cell r="F174">
            <v>48540</v>
          </cell>
          <cell r="G174">
            <v>42826</v>
          </cell>
          <cell r="H174">
            <v>39056</v>
          </cell>
          <cell r="I174">
            <v>41814</v>
          </cell>
          <cell r="J174">
            <v>60610</v>
          </cell>
          <cell r="K174">
            <v>55281</v>
          </cell>
          <cell r="L174">
            <v>46979</v>
          </cell>
          <cell r="M174">
            <v>68438</v>
          </cell>
          <cell r="N174">
            <v>67317</v>
          </cell>
          <cell r="O174">
            <v>69703</v>
          </cell>
          <cell r="P174">
            <v>650838</v>
          </cell>
        </row>
        <row r="175">
          <cell r="B175" t="str">
            <v>555 - LF - ELBESC REC Purchase Agt</v>
          </cell>
          <cell r="C175" t="str">
            <v>LF</v>
          </cell>
          <cell r="D175">
            <v>0</v>
          </cell>
          <cell r="E175"/>
          <cell r="F175"/>
          <cell r="G175">
            <v>0</v>
          </cell>
          <cell r="H175"/>
          <cell r="I175"/>
          <cell r="J175">
            <v>0</v>
          </cell>
          <cell r="K175"/>
          <cell r="L175"/>
          <cell r="M175">
            <v>0</v>
          </cell>
          <cell r="N175"/>
          <cell r="O175"/>
          <cell r="P175">
            <v>0</v>
          </cell>
        </row>
        <row r="176">
          <cell r="B176" t="str">
            <v>555 - LF - ENTERPRISE REC Purchase Agt</v>
          </cell>
          <cell r="C176" t="str">
            <v>LF</v>
          </cell>
          <cell r="D176">
            <v>0</v>
          </cell>
          <cell r="E176"/>
          <cell r="F176"/>
          <cell r="G176">
            <v>0</v>
          </cell>
          <cell r="H176"/>
          <cell r="I176"/>
          <cell r="J176">
            <v>0</v>
          </cell>
          <cell r="K176">
            <v>0</v>
          </cell>
          <cell r="L176"/>
          <cell r="M176">
            <v>0</v>
          </cell>
          <cell r="N176"/>
          <cell r="O176"/>
          <cell r="P176">
            <v>0</v>
          </cell>
        </row>
        <row r="177">
          <cell r="B177" t="str">
            <v>555 - LF - FILCITY Freeway Lighting</v>
          </cell>
          <cell r="C177" t="str">
            <v>LF</v>
          </cell>
          <cell r="D177">
            <v>3.0820205000000001</v>
          </cell>
          <cell r="E177">
            <v>2.8869791</v>
          </cell>
          <cell r="F177">
            <v>2.6849794</v>
          </cell>
          <cell r="G177">
            <v>2.16</v>
          </cell>
          <cell r="H177">
            <v>2.0820091999999999</v>
          </cell>
          <cell r="I177">
            <v>2.0319837999999999</v>
          </cell>
          <cell r="J177">
            <v>1.8519646000000001</v>
          </cell>
          <cell r="K177">
            <v>2.4089977</v>
          </cell>
          <cell r="L177">
            <v>2.2050005000000001</v>
          </cell>
          <cell r="M177">
            <v>2.6359919999999999</v>
          </cell>
          <cell r="N177">
            <v>3.2140019999999998</v>
          </cell>
          <cell r="O177">
            <v>3.0480193999999998</v>
          </cell>
          <cell r="P177">
            <v>30.2919482</v>
          </cell>
        </row>
        <row r="178">
          <cell r="B178" t="str">
            <v>555 - LF - FLATT Transmission</v>
          </cell>
          <cell r="C178" t="str">
            <v>LF</v>
          </cell>
          <cell r="D178"/>
          <cell r="E178">
            <v>39.613811999999996</v>
          </cell>
          <cell r="F178">
            <v>47.169354999999996</v>
          </cell>
          <cell r="G178">
            <v>46.905839999999998</v>
          </cell>
          <cell r="H178">
            <v>47.639807999999995</v>
          </cell>
          <cell r="I178">
            <v>44.96472</v>
          </cell>
          <cell r="J178">
            <v>45.968783999999999</v>
          </cell>
          <cell r="K178">
            <v>30.489863999999997</v>
          </cell>
          <cell r="L178">
            <v>30.414239999999999</v>
          </cell>
          <cell r="M178">
            <v>26.260967999999998</v>
          </cell>
          <cell r="N178">
            <v>26.599131999999997</v>
          </cell>
          <cell r="O178">
            <v>22.962071999999999</v>
          </cell>
          <cell r="P178">
            <v>408.98859499999998</v>
          </cell>
        </row>
        <row r="179">
          <cell r="B179" t="str">
            <v>555 - LF - GRANDVP Retail</v>
          </cell>
          <cell r="C179" t="str">
            <v>LF</v>
          </cell>
          <cell r="D179">
            <v>6.1199953999999996</v>
          </cell>
          <cell r="E179">
            <v>8.8800092999999993</v>
          </cell>
          <cell r="F179">
            <v>5.7600328000000003</v>
          </cell>
          <cell r="G179">
            <v>1.08</v>
          </cell>
          <cell r="H179">
            <v>4.08</v>
          </cell>
          <cell r="I179">
            <v>3.1199756999999999</v>
          </cell>
          <cell r="J179">
            <v>2.7600170999999998</v>
          </cell>
          <cell r="K179">
            <v>5.4000263000000004</v>
          </cell>
          <cell r="L179">
            <v>3.7200243</v>
          </cell>
          <cell r="M179">
            <v>3.5999930999999998</v>
          </cell>
          <cell r="N179">
            <v>5.7599969999999994</v>
          </cell>
          <cell r="O179">
            <v>7.1999852000000004</v>
          </cell>
          <cell r="P179">
            <v>57.480056199999993</v>
          </cell>
        </row>
        <row r="180">
          <cell r="B180" t="str">
            <v>555 - LF - GRANPUD PPA/PSA 3</v>
          </cell>
          <cell r="C180" t="str">
            <v>LF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B181" t="str">
            <v>555 - LF - HURR PURCH 2022-2023</v>
          </cell>
          <cell r="C181" t="str">
            <v>LF</v>
          </cell>
          <cell r="D181"/>
          <cell r="E181"/>
          <cell r="F181"/>
          <cell r="G181"/>
          <cell r="H181"/>
          <cell r="I181"/>
          <cell r="J181"/>
          <cell r="K181"/>
          <cell r="L181">
            <v>252</v>
          </cell>
          <cell r="M181">
            <v>187.20000009246002</v>
          </cell>
          <cell r="N181">
            <v>264.59999970720003</v>
          </cell>
          <cell r="O181">
            <v>340.19999993093001</v>
          </cell>
          <cell r="P181">
            <v>1043.9999997305902</v>
          </cell>
        </row>
        <row r="182">
          <cell r="B182" t="str">
            <v>555 - LF - HURR- Purchase for RMP Load</v>
          </cell>
          <cell r="C182" t="str">
            <v>LF</v>
          </cell>
          <cell r="D182">
            <v>280.79999963869005</v>
          </cell>
          <cell r="E182">
            <v>306.89999957047002</v>
          </cell>
          <cell r="F182">
            <v>252.90000014520001</v>
          </cell>
          <cell r="G182">
            <v>209.70000000000002</v>
          </cell>
          <cell r="H182">
            <v>152.09999951541002</v>
          </cell>
          <cell r="I182">
            <v>171</v>
          </cell>
          <cell r="J182">
            <v>264.59999983847001</v>
          </cell>
          <cell r="K182">
            <v>350.99999980022005</v>
          </cell>
          <cell r="L182">
            <v>302.40000039332801</v>
          </cell>
          <cell r="M182"/>
          <cell r="N182"/>
          <cell r="O182"/>
          <cell r="P182">
            <v>2291.399998901788</v>
          </cell>
        </row>
        <row r="183">
          <cell r="B183" t="str">
            <v>555 - LF - MORCITY PPA/PSA 1</v>
          </cell>
          <cell r="C183" t="str">
            <v>LF</v>
          </cell>
          <cell r="D183">
            <v>0.75203540000000002</v>
          </cell>
          <cell r="E183">
            <v>0.74202219999999997</v>
          </cell>
          <cell r="F183">
            <v>0.57500779999999996</v>
          </cell>
          <cell r="G183">
            <v>0.57103190000000004</v>
          </cell>
          <cell r="H183">
            <v>0.45897369999999998</v>
          </cell>
          <cell r="I183">
            <v>0.45900050000000003</v>
          </cell>
          <cell r="J183">
            <v>0.42296450000000002</v>
          </cell>
          <cell r="K183">
            <v>0.4719932</v>
          </cell>
          <cell r="L183">
            <v>0.54201620000000006</v>
          </cell>
          <cell r="M183">
            <v>0.60702970000000001</v>
          </cell>
          <cell r="N183">
            <v>0.76397199999999998</v>
          </cell>
          <cell r="O183">
            <v>0.7669897</v>
          </cell>
          <cell r="P183">
            <v>7.1330367999999993</v>
          </cell>
        </row>
        <row r="184">
          <cell r="B184" t="str">
            <v>555 - LF - PGE PPA/PSA 2</v>
          </cell>
          <cell r="C184" t="str">
            <v>LF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555 - LF - PGET Transmission</v>
          </cell>
          <cell r="C185" t="str">
            <v>LF</v>
          </cell>
          <cell r="D185"/>
          <cell r="E185">
            <v>0.37401599999999996</v>
          </cell>
          <cell r="F185">
            <v>5.6794919999999998</v>
          </cell>
          <cell r="G185">
            <v>10.415519999999999</v>
          </cell>
          <cell r="H185">
            <v>13.357032</v>
          </cell>
          <cell r="I185">
            <v>6.3640799999999995</v>
          </cell>
          <cell r="J185">
            <v>23.162208</v>
          </cell>
          <cell r="K185">
            <v>54.167663999999995</v>
          </cell>
          <cell r="L185">
            <v>30.099600000000002</v>
          </cell>
          <cell r="M185">
            <v>13.449287999999999</v>
          </cell>
          <cell r="N185">
            <v>0.27758499999999997</v>
          </cell>
          <cell r="O185"/>
          <cell r="P185">
            <v>157.34648499999997</v>
          </cell>
        </row>
        <row r="186">
          <cell r="B186" t="str">
            <v>555 - LF - PROCITY Freeway Lighting</v>
          </cell>
          <cell r="C186" t="str">
            <v>LF</v>
          </cell>
          <cell r="D186">
            <v>5.1789839999999998</v>
          </cell>
          <cell r="E186">
            <v>15.840199871999999</v>
          </cell>
          <cell r="F186">
            <v>14.329114612</v>
          </cell>
          <cell r="G186">
            <v>13.464400319999999</v>
          </cell>
          <cell r="H186">
            <v>10.511400144</v>
          </cell>
          <cell r="I186">
            <v>12.85574976</v>
          </cell>
          <cell r="J186">
            <v>11.529750143999999</v>
          </cell>
          <cell r="K186">
            <v>13.922750256</v>
          </cell>
          <cell r="L186">
            <v>13.973500080000001</v>
          </cell>
          <cell r="M186">
            <v>12.92200032</v>
          </cell>
          <cell r="N186">
            <v>3.1558169999999999</v>
          </cell>
          <cell r="O186">
            <v>-91.31557392900001</v>
          </cell>
          <cell r="P186">
            <v>36.368092578999992</v>
          </cell>
        </row>
        <row r="187">
          <cell r="B187" t="str">
            <v>555 - LF - UAMPS WSPP</v>
          </cell>
          <cell r="C187" t="str">
            <v>LF</v>
          </cell>
          <cell r="D187">
            <v>4040</v>
          </cell>
          <cell r="E187">
            <v>3728</v>
          </cell>
          <cell r="F187">
            <v>3404</v>
          </cell>
          <cell r="G187"/>
          <cell r="H187"/>
          <cell r="I187"/>
          <cell r="J187"/>
          <cell r="K187"/>
          <cell r="L187"/>
          <cell r="M187"/>
          <cell r="N187"/>
          <cell r="O187"/>
          <cell r="P187">
            <v>11172</v>
          </cell>
        </row>
        <row r="188">
          <cell r="B188" t="str">
            <v>555 - LF - WALCT Transmission</v>
          </cell>
          <cell r="C188" t="str">
            <v>LF</v>
          </cell>
          <cell r="D188"/>
          <cell r="E188"/>
          <cell r="F188"/>
          <cell r="G188"/>
          <cell r="H188"/>
          <cell r="I188">
            <v>295.23887999999999</v>
          </cell>
          <cell r="J188">
            <v>759.44990399999995</v>
          </cell>
          <cell r="K188"/>
          <cell r="L188">
            <v>244.67976000000002</v>
          </cell>
          <cell r="M188"/>
          <cell r="N188">
            <v>41.999691999999996</v>
          </cell>
          <cell r="O188">
            <v>152.400216</v>
          </cell>
          <cell r="P188">
            <v>1493.768452</v>
          </cell>
        </row>
        <row r="189">
          <cell r="B189" t="str">
            <v>555 - LU - ADAMSSC PPA QF</v>
          </cell>
          <cell r="C189" t="str">
            <v>LU</v>
          </cell>
          <cell r="D189">
            <v>757.69999999999993</v>
          </cell>
          <cell r="E189">
            <v>1320.4090000000001</v>
          </cell>
          <cell r="F189">
            <v>1661.3029999999999</v>
          </cell>
          <cell r="G189">
            <v>2081.1379999999999</v>
          </cell>
          <cell r="H189">
            <v>2527.886</v>
          </cell>
          <cell r="I189">
            <v>2684.473</v>
          </cell>
          <cell r="J189">
            <v>3256.6869999999999</v>
          </cell>
          <cell r="K189">
            <v>2828.4830000000002</v>
          </cell>
          <cell r="L189">
            <v>2016.529</v>
          </cell>
          <cell r="M189">
            <v>1650.53</v>
          </cell>
          <cell r="N189">
            <v>738.63099999999997</v>
          </cell>
          <cell r="O189">
            <v>545.14200000000005</v>
          </cell>
          <cell r="P189">
            <v>22068.910999999996</v>
          </cell>
        </row>
        <row r="190">
          <cell r="B190" t="str">
            <v>555 - LU - ALBA PPA QF</v>
          </cell>
          <cell r="C190" t="str">
            <v>LU</v>
          </cell>
          <cell r="D190">
            <v>127.93600000000001</v>
          </cell>
          <cell r="E190">
            <v>33.853999999999999</v>
          </cell>
          <cell r="F190">
            <v>91.34</v>
          </cell>
          <cell r="G190"/>
          <cell r="H190"/>
          <cell r="I190"/>
          <cell r="J190"/>
          <cell r="K190"/>
          <cell r="L190"/>
          <cell r="M190">
            <v>1.4390000000000001</v>
          </cell>
          <cell r="N190">
            <v>134.34399999999999</v>
          </cell>
          <cell r="O190">
            <v>107.001</v>
          </cell>
          <cell r="P190">
            <v>495.91399999999999</v>
          </cell>
        </row>
        <row r="191">
          <cell r="B191" t="str">
            <v>555 - LU - AMORIX PPA</v>
          </cell>
          <cell r="C191" t="str">
            <v>LU</v>
          </cell>
          <cell r="D191">
            <v>13458</v>
          </cell>
          <cell r="E191">
            <v>11629</v>
          </cell>
          <cell r="F191">
            <v>12395</v>
          </cell>
          <cell r="G191">
            <v>9094</v>
          </cell>
          <cell r="H191">
            <v>11258</v>
          </cell>
          <cell r="I191">
            <v>9250</v>
          </cell>
          <cell r="J191">
            <v>8056</v>
          </cell>
          <cell r="K191">
            <v>8297</v>
          </cell>
          <cell r="L191">
            <v>8004</v>
          </cell>
          <cell r="M191">
            <v>10950</v>
          </cell>
          <cell r="N191">
            <v>12507</v>
          </cell>
          <cell r="O191">
            <v>12488</v>
          </cell>
          <cell r="P191">
            <v>127386</v>
          </cell>
        </row>
        <row r="192">
          <cell r="B192" t="str">
            <v>555 - LU - APPLE EBD PPA QF</v>
          </cell>
          <cell r="C192" t="str">
            <v>LU</v>
          </cell>
          <cell r="D192"/>
          <cell r="E192"/>
          <cell r="F192"/>
          <cell r="G192">
            <v>255.19099999999997</v>
          </cell>
          <cell r="H192">
            <v>522.20399999999995</v>
          </cell>
          <cell r="I192">
            <v>356.77199999999999</v>
          </cell>
          <cell r="J192">
            <v>419.42099999999999</v>
          </cell>
          <cell r="K192">
            <v>551.14599999999996</v>
          </cell>
          <cell r="L192">
            <v>526.97699999999998</v>
          </cell>
          <cell r="M192">
            <v>422.19799999999998</v>
          </cell>
          <cell r="N192"/>
          <cell r="O192"/>
          <cell r="P192">
            <v>3053.9089999999997</v>
          </cell>
        </row>
        <row r="193">
          <cell r="B193" t="str">
            <v>555 - LU - ASTORIA PPA QF</v>
          </cell>
          <cell r="C193" t="str">
            <v>LU</v>
          </cell>
          <cell r="D193">
            <v>3.0369999999999999</v>
          </cell>
          <cell r="E193">
            <v>2.899</v>
          </cell>
          <cell r="F193">
            <v>6.4109999999999996</v>
          </cell>
          <cell r="G193">
            <v>5.8450000000000006</v>
          </cell>
          <cell r="H193">
            <v>7.8150000000000004</v>
          </cell>
          <cell r="I193">
            <v>8.9570000000000007</v>
          </cell>
          <cell r="J193">
            <v>9.9710000000000001</v>
          </cell>
          <cell r="K193">
            <v>4.2610000000000001</v>
          </cell>
          <cell r="L193">
            <v>1.7010000000000001</v>
          </cell>
          <cell r="M193">
            <v>0.91500000000000004</v>
          </cell>
          <cell r="N193">
            <v>3.2359999999999998</v>
          </cell>
          <cell r="O193">
            <v>2.3490000000000002</v>
          </cell>
          <cell r="P193">
            <v>57.397000000000006</v>
          </cell>
        </row>
        <row r="194">
          <cell r="B194" t="str">
            <v>555 - LU - BCSOLAR Black Cap II PPA QF</v>
          </cell>
          <cell r="C194" t="str">
            <v>LU</v>
          </cell>
          <cell r="D194">
            <v>972.52499999999998</v>
          </cell>
          <cell r="E194">
            <v>1254.2860000000001</v>
          </cell>
          <cell r="F194">
            <v>1521.2309999999998</v>
          </cell>
          <cell r="G194">
            <v>1786.098</v>
          </cell>
          <cell r="H194">
            <v>2009.5050000000001</v>
          </cell>
          <cell r="I194">
            <v>2228.3620000000001</v>
          </cell>
          <cell r="J194">
            <v>2560.2149999999997</v>
          </cell>
          <cell r="K194">
            <v>2067.2849999999999</v>
          </cell>
          <cell r="L194">
            <v>1495.0049999999999</v>
          </cell>
          <cell r="M194">
            <v>1147.4159999999999</v>
          </cell>
          <cell r="N194">
            <v>769.42700000000002</v>
          </cell>
          <cell r="O194">
            <v>557.58000000000004</v>
          </cell>
          <cell r="P194">
            <v>18368.935000000001</v>
          </cell>
        </row>
        <row r="195">
          <cell r="B195" t="str">
            <v>555 - LU - BEARCKSC PPA QF</v>
          </cell>
          <cell r="C195" t="str">
            <v>LU</v>
          </cell>
          <cell r="D195">
            <v>974.59899999999993</v>
          </cell>
          <cell r="E195">
            <v>1329.63</v>
          </cell>
          <cell r="F195">
            <v>1801.6680000000001</v>
          </cell>
          <cell r="G195">
            <v>2213.4659999999999</v>
          </cell>
          <cell r="H195">
            <v>2715.0279999999998</v>
          </cell>
          <cell r="I195">
            <v>2707.3539999999998</v>
          </cell>
          <cell r="J195">
            <v>3182.3100000000004</v>
          </cell>
          <cell r="K195">
            <v>2777.136</v>
          </cell>
          <cell r="L195">
            <v>2040.7919999999999</v>
          </cell>
          <cell r="M195">
            <v>1789.8210000000001</v>
          </cell>
          <cell r="N195">
            <v>867.86899999999991</v>
          </cell>
          <cell r="O195">
            <v>624.78599999999994</v>
          </cell>
          <cell r="P195">
            <v>23024.458999999999</v>
          </cell>
        </row>
        <row r="196">
          <cell r="B196" t="str">
            <v>555 - LU - Beryl PPA QF</v>
          </cell>
          <cell r="C196" t="str">
            <v>LU</v>
          </cell>
          <cell r="D196">
            <v>452.53899999999999</v>
          </cell>
          <cell r="E196">
            <v>409.53500000000003</v>
          </cell>
          <cell r="F196">
            <v>563.81799999999998</v>
          </cell>
          <cell r="G196">
            <v>613.99199999999996</v>
          </cell>
          <cell r="H196">
            <v>687.75599999999997</v>
          </cell>
          <cell r="I196">
            <v>617.51199999999994</v>
          </cell>
          <cell r="J196">
            <v>575.327</v>
          </cell>
          <cell r="K196">
            <v>522.505</v>
          </cell>
          <cell r="L196">
            <v>549.67200000000003</v>
          </cell>
          <cell r="M196">
            <v>576.72699999999998</v>
          </cell>
          <cell r="N196">
            <v>467.12700000000001</v>
          </cell>
          <cell r="O196">
            <v>339.291</v>
          </cell>
          <cell r="P196">
            <v>6375.8010000000013</v>
          </cell>
        </row>
        <row r="197">
          <cell r="B197" t="str">
            <v>555 - LU - BIGTOP PPA QF</v>
          </cell>
          <cell r="C197" t="str">
            <v>LU</v>
          </cell>
          <cell r="D197">
            <v>141.87200000000001</v>
          </cell>
          <cell r="E197">
            <v>294.42700000000002</v>
          </cell>
          <cell r="F197">
            <v>263.91999999999996</v>
          </cell>
          <cell r="G197">
            <v>354.45400000000001</v>
          </cell>
          <cell r="H197">
            <v>370.358</v>
          </cell>
          <cell r="I197">
            <v>333.50800000000004</v>
          </cell>
          <cell r="J197">
            <v>241.30599999999998</v>
          </cell>
          <cell r="K197">
            <v>307.67999999999995</v>
          </cell>
          <cell r="L197">
            <v>230.96800000000002</v>
          </cell>
          <cell r="M197">
            <v>190.386</v>
          </cell>
          <cell r="N197">
            <v>253.499</v>
          </cell>
          <cell r="O197">
            <v>174.03199999999998</v>
          </cell>
          <cell r="P197">
            <v>3156.41</v>
          </cell>
        </row>
        <row r="198">
          <cell r="B198" t="str">
            <v>555 - LU - BIOMASS ONE PPA QF</v>
          </cell>
          <cell r="C198" t="str">
            <v>LU</v>
          </cell>
          <cell r="D198">
            <v>21075.355</v>
          </cell>
          <cell r="E198">
            <v>18576.121999999999</v>
          </cell>
          <cell r="F198">
            <v>20809.504000000001</v>
          </cell>
          <cell r="G198">
            <v>19503.004000000001</v>
          </cell>
          <cell r="H198">
            <v>0</v>
          </cell>
          <cell r="I198">
            <v>0</v>
          </cell>
          <cell r="J198">
            <v>19334.945</v>
          </cell>
          <cell r="K198">
            <v>18783.527999999998</v>
          </cell>
          <cell r="L198">
            <v>19180.580999999998</v>
          </cell>
          <cell r="M198">
            <v>20173.203000000001</v>
          </cell>
          <cell r="N198">
            <v>20164.599000000002</v>
          </cell>
          <cell r="O198">
            <v>9620.4660000000003</v>
          </cell>
          <cell r="P198">
            <v>187221.30700000003</v>
          </cell>
        </row>
        <row r="199">
          <cell r="B199" t="str">
            <v>555 - LU - BLK CAP SOLAR INCENT</v>
          </cell>
          <cell r="C199" t="str">
            <v>LU</v>
          </cell>
          <cell r="D199">
            <v>14.22</v>
          </cell>
          <cell r="E199">
            <v>36.9</v>
          </cell>
          <cell r="F199">
            <v>28.620000000000026</v>
          </cell>
          <cell r="G199">
            <v>55.08</v>
          </cell>
          <cell r="H199">
            <v>55.08</v>
          </cell>
          <cell r="I199">
            <v>63.54</v>
          </cell>
          <cell r="J199">
            <v>62.82</v>
          </cell>
          <cell r="K199">
            <v>91.44</v>
          </cell>
          <cell r="L199">
            <v>69.48</v>
          </cell>
          <cell r="M199">
            <v>46.44</v>
          </cell>
          <cell r="N199">
            <v>24.48</v>
          </cell>
          <cell r="O199">
            <v>13.32</v>
          </cell>
          <cell r="P199">
            <v>561.42000000000019</v>
          </cell>
        </row>
        <row r="200">
          <cell r="B200" t="str">
            <v>555 - LU - BLLMNT PPA QF</v>
          </cell>
          <cell r="C200" t="str">
            <v>LU</v>
          </cell>
          <cell r="D200">
            <v>26.946999999999999</v>
          </cell>
          <cell r="E200">
            <v>25.408000000000001</v>
          </cell>
          <cell r="F200">
            <v>24.704999999999998</v>
          </cell>
          <cell r="G200">
            <v>23.420999999999999</v>
          </cell>
          <cell r="H200">
            <v>27.439999999999998</v>
          </cell>
          <cell r="I200">
            <v>30.43</v>
          </cell>
          <cell r="J200">
            <v>24.554000000000002</v>
          </cell>
          <cell r="K200">
            <v>55.25</v>
          </cell>
          <cell r="L200">
            <v>56.872</v>
          </cell>
          <cell r="M200">
            <v>37.944000000000003</v>
          </cell>
          <cell r="N200">
            <v>90.435000000000002</v>
          </cell>
          <cell r="O200">
            <v>45.81</v>
          </cell>
          <cell r="P200">
            <v>469.21600000000001</v>
          </cell>
        </row>
        <row r="201">
          <cell r="B201" t="str">
            <v>555 - LU - BLYSC PPA QF</v>
          </cell>
          <cell r="C201" t="str">
            <v>LU</v>
          </cell>
          <cell r="D201">
            <v>984.15800000000002</v>
          </cell>
          <cell r="E201">
            <v>1375.4440000000002</v>
          </cell>
          <cell r="F201">
            <v>1655.346</v>
          </cell>
          <cell r="G201">
            <v>1889.8139999999999</v>
          </cell>
          <cell r="H201">
            <v>2161.62</v>
          </cell>
          <cell r="I201">
            <v>2458.7820000000002</v>
          </cell>
          <cell r="J201">
            <v>2576.1859999999997</v>
          </cell>
          <cell r="K201">
            <v>2219.011</v>
          </cell>
          <cell r="L201">
            <v>1881.327</v>
          </cell>
          <cell r="M201">
            <v>1697.1690000000001</v>
          </cell>
          <cell r="N201">
            <v>869.68899999999996</v>
          </cell>
          <cell r="O201">
            <v>490.77600000000001</v>
          </cell>
          <cell r="P201">
            <v>20259.322000000004</v>
          </cell>
        </row>
        <row r="202">
          <cell r="B202" t="str">
            <v>555 - LU - BOURDET SOL INCENT</v>
          </cell>
          <cell r="C202" t="str">
            <v>LU</v>
          </cell>
          <cell r="D202">
            <v>16.904</v>
          </cell>
          <cell r="E202">
            <v>26.240000000000002</v>
          </cell>
          <cell r="F202">
            <v>26.155000000000001</v>
          </cell>
          <cell r="G202">
            <v>30.088000000000001</v>
          </cell>
          <cell r="H202">
            <v>32.548000000000002</v>
          </cell>
          <cell r="I202">
            <v>31.131</v>
          </cell>
          <cell r="J202">
            <v>33.521999999999998</v>
          </cell>
          <cell r="K202">
            <v>29.190999999999999</v>
          </cell>
          <cell r="L202">
            <v>27.609000000000002</v>
          </cell>
          <cell r="M202">
            <v>21.420999999999999</v>
          </cell>
          <cell r="N202">
            <v>7.891</v>
          </cell>
          <cell r="O202">
            <v>5.024</v>
          </cell>
          <cell r="P202">
            <v>287.72400000000005</v>
          </cell>
        </row>
        <row r="203">
          <cell r="B203" t="str">
            <v>555 - LU - BOXCAN PPA QF</v>
          </cell>
          <cell r="C203" t="str">
            <v>LU</v>
          </cell>
          <cell r="D203">
            <v>645.96100000000001</v>
          </cell>
          <cell r="E203">
            <v>631.65</v>
          </cell>
          <cell r="F203">
            <v>739.88699999999994</v>
          </cell>
          <cell r="G203">
            <v>1054.807</v>
          </cell>
          <cell r="H203">
            <v>922.88599999999997</v>
          </cell>
          <cell r="I203">
            <v>356.37799999999999</v>
          </cell>
          <cell r="J203">
            <v>317.916</v>
          </cell>
          <cell r="K203">
            <v>314.04899999999998</v>
          </cell>
          <cell r="L203">
            <v>284.33799999999997</v>
          </cell>
          <cell r="M203">
            <v>300.38</v>
          </cell>
          <cell r="N203">
            <v>304.07100000000003</v>
          </cell>
          <cell r="O203">
            <v>297.44600000000003</v>
          </cell>
          <cell r="P203">
            <v>6169.7689999999993</v>
          </cell>
        </row>
        <row r="204">
          <cell r="B204" t="str">
            <v>555 - LU - BPC PPA QF</v>
          </cell>
          <cell r="C204" t="str">
            <v>LU</v>
          </cell>
          <cell r="D204">
            <v>-11.427999999999999</v>
          </cell>
          <cell r="E204">
            <v>5.5590000000000002</v>
          </cell>
          <cell r="F204">
            <v>9.884999999999998</v>
          </cell>
          <cell r="G204">
            <v>9.0330000000000013</v>
          </cell>
          <cell r="H204">
            <v>342.22900000000004</v>
          </cell>
          <cell r="I204">
            <v>1688.2189999999998</v>
          </cell>
          <cell r="J204">
            <v>1622.0840000000001</v>
          </cell>
          <cell r="K204">
            <v>754.72400000000005</v>
          </cell>
          <cell r="L204">
            <v>510.16700000000003</v>
          </cell>
          <cell r="M204">
            <v>479.12499999999994</v>
          </cell>
          <cell r="N204">
            <v>447.73199999999997</v>
          </cell>
          <cell r="O204">
            <v>294.91899999999998</v>
          </cell>
          <cell r="P204">
            <v>6152.2480000000005</v>
          </cell>
        </row>
        <row r="205">
          <cell r="B205" t="str">
            <v>555 - LU - BPCI PPA QF</v>
          </cell>
          <cell r="C205" t="str">
            <v>LU</v>
          </cell>
          <cell r="D205">
            <v>593.80599999999993</v>
          </cell>
          <cell r="E205">
            <v>694.46500000000003</v>
          </cell>
          <cell r="F205">
            <v>1185.77</v>
          </cell>
          <cell r="G205">
            <v>1260.529</v>
          </cell>
          <cell r="H205">
            <v>1250.8710000000001</v>
          </cell>
          <cell r="I205">
            <v>1047.57</v>
          </cell>
          <cell r="J205">
            <v>927.82400000000007</v>
          </cell>
          <cell r="K205">
            <v>993.43299999999999</v>
          </cell>
          <cell r="L205">
            <v>975.90499999999997</v>
          </cell>
          <cell r="M205">
            <v>1046.079</v>
          </cell>
          <cell r="N205">
            <v>779.94499999999994</v>
          </cell>
          <cell r="O205">
            <v>413.57099999999997</v>
          </cell>
          <cell r="P205">
            <v>11169.768</v>
          </cell>
        </row>
        <row r="206">
          <cell r="B206" t="str">
            <v>555 - LU - Buckhorn PPA QF</v>
          </cell>
          <cell r="C206" t="str">
            <v>LU</v>
          </cell>
          <cell r="D206">
            <v>473.11</v>
          </cell>
          <cell r="E206">
            <v>494.46600000000001</v>
          </cell>
          <cell r="F206">
            <v>504.315</v>
          </cell>
          <cell r="G206">
            <v>422.601</v>
          </cell>
          <cell r="H206">
            <v>637.37599999999998</v>
          </cell>
          <cell r="I206">
            <v>575.71199999999999</v>
          </cell>
          <cell r="J206">
            <v>501.19299999999998</v>
          </cell>
          <cell r="K206">
            <v>471.90100000000001</v>
          </cell>
          <cell r="L206">
            <v>517.78700000000003</v>
          </cell>
          <cell r="M206">
            <v>561.67600000000004</v>
          </cell>
          <cell r="N206">
            <v>448.21699999999998</v>
          </cell>
          <cell r="O206">
            <v>291.32299999999998</v>
          </cell>
          <cell r="P206">
            <v>5899.6770000000006</v>
          </cell>
        </row>
        <row r="207">
          <cell r="B207" t="str">
            <v>555 - LU - BUTTERC PPA QF</v>
          </cell>
          <cell r="C207" t="str">
            <v>LU</v>
          </cell>
          <cell r="D207">
            <v>460.6</v>
          </cell>
          <cell r="E207">
            <v>909.94800000000009</v>
          </cell>
          <cell r="F207">
            <v>943.61400000000003</v>
          </cell>
          <cell r="G207">
            <v>1124.3510000000001</v>
          </cell>
          <cell r="H207">
            <v>1125.056</v>
          </cell>
          <cell r="I207">
            <v>1126.98</v>
          </cell>
          <cell r="J207">
            <v>1107.135</v>
          </cell>
          <cell r="K207">
            <v>943.08100000000002</v>
          </cell>
          <cell r="L207">
            <v>792.80899999999997</v>
          </cell>
          <cell r="M207">
            <v>609.80600000000004</v>
          </cell>
          <cell r="N207">
            <v>749.69800000000009</v>
          </cell>
          <cell r="O207">
            <v>484.303</v>
          </cell>
          <cell r="P207">
            <v>10377.381000000001</v>
          </cell>
        </row>
        <row r="208">
          <cell r="B208" t="str">
            <v>555 - LU - Cedar Valley PPA QF</v>
          </cell>
          <cell r="C208" t="str">
            <v>LU</v>
          </cell>
          <cell r="D208">
            <v>473.56400000000002</v>
          </cell>
          <cell r="E208">
            <v>497.959</v>
          </cell>
          <cell r="F208">
            <v>551.84</v>
          </cell>
          <cell r="G208">
            <v>608.03800000000001</v>
          </cell>
          <cell r="H208">
            <v>667.61300000000006</v>
          </cell>
          <cell r="I208">
            <v>599.10500000000002</v>
          </cell>
          <cell r="J208">
            <v>556.86199999999997</v>
          </cell>
          <cell r="K208">
            <v>504.35199999999998</v>
          </cell>
          <cell r="L208">
            <v>543.44600000000003</v>
          </cell>
          <cell r="M208">
            <v>563.21</v>
          </cell>
          <cell r="N208">
            <v>458.93700000000001</v>
          </cell>
          <cell r="O208">
            <v>333.49700000000001</v>
          </cell>
          <cell r="P208">
            <v>6358.4230000000007</v>
          </cell>
        </row>
        <row r="209">
          <cell r="B209" t="str">
            <v>555 - LU - CEDARIII PPA/PSA 1</v>
          </cell>
          <cell r="C209" t="str">
            <v>LU</v>
          </cell>
          <cell r="D209">
            <v>70010.443999999989</v>
          </cell>
          <cell r="E209">
            <v>57829.494000000006</v>
          </cell>
          <cell r="F209">
            <v>58165.216</v>
          </cell>
          <cell r="G209">
            <v>53154.630999999994</v>
          </cell>
          <cell r="H209">
            <v>45739.644</v>
          </cell>
          <cell r="I209">
            <v>33254.158000000003</v>
          </cell>
          <cell r="J209">
            <v>30367.985000000001</v>
          </cell>
          <cell r="K209">
            <v>26359.394</v>
          </cell>
          <cell r="L209">
            <v>34984.497000000003</v>
          </cell>
          <cell r="M209">
            <v>39426.591</v>
          </cell>
          <cell r="N209">
            <v>50794.028000000006</v>
          </cell>
          <cell r="O209">
            <v>68108.094000000012</v>
          </cell>
          <cell r="P209">
            <v>568194.17599999998</v>
          </cell>
        </row>
        <row r="210">
          <cell r="B210" t="str">
            <v>555 - LU - CEDARSW PPA/PSA 1</v>
          </cell>
          <cell r="C210" t="str">
            <v>LU</v>
          </cell>
          <cell r="D210">
            <v>99619.349000000002</v>
          </cell>
          <cell r="E210">
            <v>86132.366999999998</v>
          </cell>
          <cell r="F210">
            <v>86074.594000000012</v>
          </cell>
          <cell r="G210">
            <v>80507.129000000001</v>
          </cell>
          <cell r="H210">
            <v>67040.41</v>
          </cell>
          <cell r="I210">
            <v>47358.979999999996</v>
          </cell>
          <cell r="J210">
            <v>42801.463000000003</v>
          </cell>
          <cell r="K210">
            <v>36238.153999999995</v>
          </cell>
          <cell r="L210">
            <v>48460.642</v>
          </cell>
          <cell r="M210">
            <v>58981.989000000001</v>
          </cell>
          <cell r="N210">
            <v>72915.095000000001</v>
          </cell>
          <cell r="O210">
            <v>94955.837</v>
          </cell>
          <cell r="P210">
            <v>821086.00900000008</v>
          </cell>
        </row>
        <row r="211">
          <cell r="B211" t="str">
            <v>555 - LU - CEMI PPA QF</v>
          </cell>
          <cell r="C211" t="str">
            <v>LU</v>
          </cell>
          <cell r="D211">
            <v>56.106999999999999</v>
          </cell>
          <cell r="E211">
            <v>44.438000000000002</v>
          </cell>
          <cell r="F211">
            <v>104.00800000000001</v>
          </cell>
          <cell r="G211">
            <v>147.053</v>
          </cell>
          <cell r="H211">
            <v>207.69400000000002</v>
          </cell>
          <cell r="I211">
            <v>201.452</v>
          </cell>
          <cell r="J211">
            <v>168.56100000000001</v>
          </cell>
          <cell r="K211">
            <v>93.141999999999996</v>
          </cell>
          <cell r="L211">
            <v>17.957999999999998</v>
          </cell>
          <cell r="M211">
            <v>6.1259999999999994</v>
          </cell>
          <cell r="N211">
            <v>39.966000000000001</v>
          </cell>
          <cell r="O211">
            <v>44.959000000000003</v>
          </cell>
          <cell r="P211">
            <v>1131.4639999999999</v>
          </cell>
        </row>
        <row r="212">
          <cell r="B212" t="str">
            <v>555 - LU - CHILOQUIN PPA QF</v>
          </cell>
          <cell r="C212" t="str">
            <v>LU</v>
          </cell>
          <cell r="D212">
            <v>1298.558</v>
          </cell>
          <cell r="E212">
            <v>1514.798</v>
          </cell>
          <cell r="F212">
            <v>1727.164</v>
          </cell>
          <cell r="G212">
            <v>1735.4680000000001</v>
          </cell>
          <cell r="H212">
            <v>1962.33</v>
          </cell>
          <cell r="I212">
            <v>2256.1680000000001</v>
          </cell>
          <cell r="J212">
            <v>2258.192</v>
          </cell>
          <cell r="K212">
            <v>2340.9830000000002</v>
          </cell>
          <cell r="L212">
            <v>1967.9850000000001</v>
          </cell>
          <cell r="M212">
            <v>1914.7259999999999</v>
          </cell>
          <cell r="N212">
            <v>1142.0049999999999</v>
          </cell>
          <cell r="O212">
            <v>315.60000000000002</v>
          </cell>
          <cell r="P212">
            <v>20433.976999999999</v>
          </cell>
        </row>
        <row r="213">
          <cell r="B213" t="str">
            <v>555 - LU - CHOPIN PPA QF</v>
          </cell>
          <cell r="C213" t="str">
            <v>LU</v>
          </cell>
          <cell r="D213">
            <v>2093.732</v>
          </cell>
          <cell r="E213">
            <v>3126.6369999999997</v>
          </cell>
          <cell r="F213">
            <v>2776.3180000000002</v>
          </cell>
          <cell r="G213">
            <v>2840.9430000000002</v>
          </cell>
          <cell r="H213">
            <v>2815.6459999999997</v>
          </cell>
          <cell r="I213">
            <v>2377.4889999999996</v>
          </cell>
          <cell r="J213">
            <v>1889.922</v>
          </cell>
          <cell r="K213">
            <v>1992.0430000000001</v>
          </cell>
          <cell r="L213">
            <v>1603.06</v>
          </cell>
          <cell r="M213">
            <v>2178.5509999999999</v>
          </cell>
          <cell r="N213">
            <v>2123.4940000000001</v>
          </cell>
          <cell r="O213">
            <v>1912.8919999999998</v>
          </cell>
          <cell r="P213">
            <v>27730.727000000003</v>
          </cell>
        </row>
        <row r="214">
          <cell r="B214" t="str">
            <v>555 - LU - CHOPIN Schumann PPA QF</v>
          </cell>
          <cell r="C214" t="str">
            <v>LU</v>
          </cell>
          <cell r="D214"/>
          <cell r="E214"/>
          <cell r="F214"/>
          <cell r="G214"/>
          <cell r="H214"/>
          <cell r="I214"/>
          <cell r="J214"/>
          <cell r="K214"/>
          <cell r="L214"/>
          <cell r="M214">
            <v>957.91200000000003</v>
          </cell>
          <cell r="N214">
            <v>1353.5219999999999</v>
          </cell>
          <cell r="O214">
            <v>1560.51</v>
          </cell>
          <cell r="P214">
            <v>3871.9440000000004</v>
          </cell>
        </row>
        <row r="215">
          <cell r="B215" t="str">
            <v>555 - LU - CIC PPA QF</v>
          </cell>
          <cell r="C215" t="str">
            <v>LU</v>
          </cell>
          <cell r="D215">
            <v>63.980999999999995</v>
          </cell>
          <cell r="E215">
            <v>51.677</v>
          </cell>
          <cell r="F215">
            <v>142.727</v>
          </cell>
          <cell r="G215">
            <v>173.09399999999999</v>
          </cell>
          <cell r="H215">
            <v>239.55799999999999</v>
          </cell>
          <cell r="I215">
            <v>273.048</v>
          </cell>
          <cell r="J215">
            <v>222.41499999999999</v>
          </cell>
          <cell r="K215">
            <v>118.456</v>
          </cell>
          <cell r="L215">
            <v>105.08199999999999</v>
          </cell>
          <cell r="M215">
            <v>124.52200000000001</v>
          </cell>
          <cell r="N215">
            <v>81.179000000000002</v>
          </cell>
          <cell r="O215">
            <v>66.046999999999997</v>
          </cell>
          <cell r="P215">
            <v>1661.7860000000001</v>
          </cell>
        </row>
        <row r="216">
          <cell r="B216" t="str">
            <v>555 - LU - COID PPA QF</v>
          </cell>
          <cell r="C216" t="str">
            <v>LU</v>
          </cell>
          <cell r="D216"/>
          <cell r="E216"/>
          <cell r="F216"/>
          <cell r="G216">
            <v>961.00300000000004</v>
          </cell>
          <cell r="H216">
            <v>2376.2779999999998</v>
          </cell>
          <cell r="I216">
            <v>2095.3449999999998</v>
          </cell>
          <cell r="J216">
            <v>2169.23</v>
          </cell>
          <cell r="K216">
            <v>2312.0500000000002</v>
          </cell>
          <cell r="L216">
            <v>2195.9769999999999</v>
          </cell>
          <cell r="M216">
            <v>1184.7670000000001</v>
          </cell>
          <cell r="N216"/>
          <cell r="O216"/>
          <cell r="P216">
            <v>13294.649999999998</v>
          </cell>
        </row>
        <row r="217">
          <cell r="B217" t="str">
            <v>555 - LU - COID PPA QF 2</v>
          </cell>
          <cell r="C217" t="str">
            <v>LU</v>
          </cell>
          <cell r="D217"/>
          <cell r="E217"/>
          <cell r="F217"/>
          <cell r="G217">
            <v>630.053</v>
          </cell>
          <cell r="H217">
            <v>1933.08</v>
          </cell>
          <cell r="I217">
            <v>2020.3049999999998</v>
          </cell>
          <cell r="J217">
            <v>2220.8850000000002</v>
          </cell>
          <cell r="K217">
            <v>2098.502</v>
          </cell>
          <cell r="L217">
            <v>1870.527</v>
          </cell>
          <cell r="M217">
            <v>547.87</v>
          </cell>
          <cell r="N217"/>
          <cell r="O217"/>
          <cell r="P217">
            <v>11321.222000000002</v>
          </cell>
        </row>
        <row r="218">
          <cell r="B218" t="str">
            <v>555 - LU - COVEMT2 PPA</v>
          </cell>
          <cell r="C218" t="str">
            <v>LU</v>
          </cell>
          <cell r="D218">
            <v>18631.691999999999</v>
          </cell>
          <cell r="E218">
            <v>22300.863000000001</v>
          </cell>
          <cell r="F218">
            <v>28198.466</v>
          </cell>
          <cell r="G218">
            <v>34942.802000000003</v>
          </cell>
          <cell r="H218">
            <v>34275.592000000004</v>
          </cell>
          <cell r="I218">
            <v>40195.029000000002</v>
          </cell>
          <cell r="J218">
            <v>36284.258999999998</v>
          </cell>
          <cell r="K218">
            <v>29702.207000000002</v>
          </cell>
          <cell r="L218">
            <v>29141.428</v>
          </cell>
          <cell r="M218">
            <v>26080.987000000001</v>
          </cell>
          <cell r="N218">
            <v>18112.563000000002</v>
          </cell>
          <cell r="O218">
            <v>13421.425000000001</v>
          </cell>
          <cell r="P218">
            <v>331287.31300000002</v>
          </cell>
        </row>
        <row r="219">
          <cell r="B219" t="str">
            <v>555 - LU - COVEMTS PPA</v>
          </cell>
          <cell r="C219" t="str">
            <v>LU</v>
          </cell>
          <cell r="D219">
            <v>9163.5479999999989</v>
          </cell>
          <cell r="E219">
            <v>11043.800999999999</v>
          </cell>
          <cell r="F219">
            <v>13662.909000000001</v>
          </cell>
          <cell r="G219">
            <v>16911.853999999999</v>
          </cell>
          <cell r="H219">
            <v>16650.016</v>
          </cell>
          <cell r="I219">
            <v>19517.766</v>
          </cell>
          <cell r="J219">
            <v>17386.538</v>
          </cell>
          <cell r="K219">
            <v>14507.254999999999</v>
          </cell>
          <cell r="L219">
            <v>14278.811</v>
          </cell>
          <cell r="M219">
            <v>12975.532999999999</v>
          </cell>
          <cell r="N219">
            <v>8994.755000000001</v>
          </cell>
          <cell r="O219">
            <v>6474.7539999999999</v>
          </cell>
          <cell r="P219">
            <v>161567.53999999998</v>
          </cell>
        </row>
        <row r="220">
          <cell r="B220" t="str">
            <v>555 - LU - COVEMTS REC Purchase Agreement</v>
          </cell>
          <cell r="C220" t="str">
            <v>LU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 t="str">
            <v>555 - LU - CRK CTY SOLAR INCENT</v>
          </cell>
          <cell r="C221" t="str">
            <v>LU</v>
          </cell>
          <cell r="D221">
            <v>31.44</v>
          </cell>
          <cell r="E221">
            <v>46.08</v>
          </cell>
          <cell r="F221">
            <v>66.239999999999995</v>
          </cell>
          <cell r="G221">
            <v>68.88</v>
          </cell>
          <cell r="H221">
            <v>84.72</v>
          </cell>
          <cell r="I221">
            <v>85.92</v>
          </cell>
          <cell r="J221">
            <v>83.28</v>
          </cell>
          <cell r="K221">
            <v>107.28</v>
          </cell>
          <cell r="L221">
            <v>91.44</v>
          </cell>
          <cell r="M221">
            <v>77.760000000000005</v>
          </cell>
          <cell r="N221">
            <v>42.48</v>
          </cell>
          <cell r="O221">
            <v>42.48</v>
          </cell>
          <cell r="P221">
            <v>828</v>
          </cell>
        </row>
        <row r="222">
          <cell r="B222" t="str">
            <v>555 - LU - CTWS SOLAR INCENT</v>
          </cell>
          <cell r="C222" t="str">
            <v>LU</v>
          </cell>
          <cell r="D222">
            <v>7.96</v>
          </cell>
          <cell r="E222">
            <v>11.84</v>
          </cell>
          <cell r="F222">
            <v>13.2</v>
          </cell>
          <cell r="G222">
            <v>16.36</v>
          </cell>
          <cell r="H222">
            <v>18.48</v>
          </cell>
          <cell r="I222">
            <v>20.440000000000001</v>
          </cell>
          <cell r="J222">
            <v>22.32</v>
          </cell>
          <cell r="K222">
            <v>23.64</v>
          </cell>
          <cell r="L222">
            <v>19.559999999999999</v>
          </cell>
          <cell r="M222">
            <v>16.440000000000001</v>
          </cell>
          <cell r="N222">
            <v>9.76</v>
          </cell>
          <cell r="O222">
            <v>6</v>
          </cell>
          <cell r="P222">
            <v>186</v>
          </cell>
        </row>
        <row r="223">
          <cell r="B223" t="str">
            <v>555 - LU - DESVWD PPA QF</v>
          </cell>
          <cell r="C223" t="str">
            <v>LU</v>
          </cell>
          <cell r="D223">
            <v>1939.8209999999999</v>
          </cell>
          <cell r="E223">
            <v>1732.1389999999999</v>
          </cell>
          <cell r="F223">
            <v>1929.3389999999999</v>
          </cell>
          <cell r="G223">
            <v>1838.3500000000001</v>
          </cell>
          <cell r="H223">
            <v>1763.44</v>
          </cell>
          <cell r="I223">
            <v>1712.8040000000001</v>
          </cell>
          <cell r="J223">
            <v>1667.384</v>
          </cell>
          <cell r="K223">
            <v>1271.5909999999999</v>
          </cell>
          <cell r="L223">
            <v>1759.3440000000001</v>
          </cell>
          <cell r="M223">
            <v>1802.2809999999999</v>
          </cell>
          <cell r="N223">
            <v>1851.4639999999999</v>
          </cell>
          <cell r="O223">
            <v>1945.54</v>
          </cell>
          <cell r="P223">
            <v>21213.496999999999</v>
          </cell>
        </row>
        <row r="224">
          <cell r="B224" t="str">
            <v>555 - LU - DORHDRO PPA QF</v>
          </cell>
          <cell r="C224" t="str">
            <v>LU</v>
          </cell>
          <cell r="D224">
            <v>1618.106</v>
          </cell>
          <cell r="E224">
            <v>134.95499999999998</v>
          </cell>
          <cell r="F224">
            <v>450.40700000000004</v>
          </cell>
          <cell r="G224">
            <v>1914.5120000000002</v>
          </cell>
          <cell r="H224">
            <v>3162.248</v>
          </cell>
          <cell r="I224">
            <v>3174.01</v>
          </cell>
          <cell r="J224">
            <v>906.37300000000005</v>
          </cell>
          <cell r="K224">
            <v>462.31499999999994</v>
          </cell>
          <cell r="L224">
            <v>961.798</v>
          </cell>
          <cell r="M224">
            <v>624.87</v>
          </cell>
          <cell r="N224">
            <v>18.899999999999999</v>
          </cell>
          <cell r="O224">
            <v>170.29300000000001</v>
          </cell>
          <cell r="P224">
            <v>13598.787</v>
          </cell>
        </row>
        <row r="225">
          <cell r="B225" t="str">
            <v>555 - LU - DOUGCFP PPA QF 2020-25</v>
          </cell>
          <cell r="C225" t="str">
            <v>LU</v>
          </cell>
          <cell r="D225">
            <v>41.433</v>
          </cell>
          <cell r="E225">
            <v>22.908000000000001</v>
          </cell>
          <cell r="F225">
            <v>68.562999999999988</v>
          </cell>
          <cell r="G225">
            <v>106.34299999999999</v>
          </cell>
          <cell r="H225">
            <v>182.553</v>
          </cell>
          <cell r="I225">
            <v>196.363</v>
          </cell>
          <cell r="J225">
            <v>556.54300000000001</v>
          </cell>
          <cell r="K225">
            <v>562.48800000000006</v>
          </cell>
          <cell r="L225">
            <v>527.85199999999998</v>
          </cell>
          <cell r="M225">
            <v>452.22300000000001</v>
          </cell>
          <cell r="N225">
            <v>245.851</v>
          </cell>
          <cell r="O225">
            <v>351.88300000000004</v>
          </cell>
          <cell r="P225">
            <v>3315.0030000000006</v>
          </cell>
        </row>
        <row r="226">
          <cell r="B226" t="str">
            <v>555 - LU - eBay PPA QF</v>
          </cell>
          <cell r="C226" t="str">
            <v>LU</v>
          </cell>
          <cell r="D226"/>
          <cell r="E226"/>
          <cell r="F226"/>
          <cell r="G226"/>
          <cell r="H226"/>
          <cell r="I226"/>
          <cell r="J226">
            <v>0.01</v>
          </cell>
          <cell r="K226">
            <v>4.0000000000000001E-3</v>
          </cell>
          <cell r="L226">
            <v>2E-3</v>
          </cell>
          <cell r="M226">
            <v>1E-3</v>
          </cell>
          <cell r="N226"/>
          <cell r="O226"/>
          <cell r="P226">
            <v>1.7000000000000001E-2</v>
          </cell>
        </row>
        <row r="227">
          <cell r="B227" t="str">
            <v>555 - LU - ELBESC PPA QF</v>
          </cell>
          <cell r="C227" t="str">
            <v>LU</v>
          </cell>
          <cell r="D227">
            <v>778.39099999999996</v>
          </cell>
          <cell r="E227">
            <v>1324.7370000000001</v>
          </cell>
          <cell r="F227">
            <v>1636.2929999999999</v>
          </cell>
          <cell r="G227">
            <v>2137.6770000000001</v>
          </cell>
          <cell r="H227">
            <v>2565.1750000000002</v>
          </cell>
          <cell r="I227">
            <v>2692.1559999999999</v>
          </cell>
          <cell r="J227">
            <v>3269.393</v>
          </cell>
          <cell r="K227">
            <v>2898.6400000000003</v>
          </cell>
          <cell r="L227">
            <v>2074.8380000000002</v>
          </cell>
          <cell r="M227">
            <v>1700.7600000000002</v>
          </cell>
          <cell r="N227">
            <v>754.7170000000001</v>
          </cell>
          <cell r="O227">
            <v>616.12400000000002</v>
          </cell>
          <cell r="P227">
            <v>22448.900999999998</v>
          </cell>
        </row>
        <row r="228">
          <cell r="B228" t="str">
            <v>555 - LU - ENTERPRISE  PPA QF</v>
          </cell>
          <cell r="C228" t="str">
            <v>LU</v>
          </cell>
          <cell r="D228">
            <v>13546.744999999999</v>
          </cell>
          <cell r="E228">
            <v>15912.848</v>
          </cell>
          <cell r="F228">
            <v>18849.54</v>
          </cell>
          <cell r="G228">
            <v>22953.879999999997</v>
          </cell>
          <cell r="H228">
            <v>26992.451000000001</v>
          </cell>
          <cell r="I228">
            <v>25725.082999999999</v>
          </cell>
          <cell r="J228">
            <v>23454.601999999999</v>
          </cell>
          <cell r="K228">
            <v>19519.493000000002</v>
          </cell>
          <cell r="L228">
            <v>19223.932000000001</v>
          </cell>
          <cell r="M228">
            <v>18698.064999999999</v>
          </cell>
          <cell r="N228">
            <v>13484.906000000001</v>
          </cell>
          <cell r="O228">
            <v>9357.0650000000005</v>
          </cell>
          <cell r="P228">
            <v>227718.61</v>
          </cell>
        </row>
        <row r="229">
          <cell r="B229" t="str">
            <v>555 - LU - ESCALANTE1 QF PPA</v>
          </cell>
          <cell r="C229" t="str">
            <v>LU</v>
          </cell>
          <cell r="D229">
            <v>12127.837</v>
          </cell>
          <cell r="E229">
            <v>14300.478999999999</v>
          </cell>
          <cell r="F229">
            <v>17153.191999999999</v>
          </cell>
          <cell r="G229">
            <v>20846.182000000001</v>
          </cell>
          <cell r="H229">
            <v>23723.272000000001</v>
          </cell>
          <cell r="I229">
            <v>23862.076999999997</v>
          </cell>
          <cell r="J229">
            <v>22028.61</v>
          </cell>
          <cell r="K229">
            <v>19553.930999999997</v>
          </cell>
          <cell r="L229">
            <v>19781.401000000002</v>
          </cell>
          <cell r="M229">
            <v>17039.185000000001</v>
          </cell>
          <cell r="N229">
            <v>11698.061</v>
          </cell>
          <cell r="O229">
            <v>7334.4750000000004</v>
          </cell>
          <cell r="P229">
            <v>209448.70199999996</v>
          </cell>
        </row>
        <row r="230">
          <cell r="B230" t="str">
            <v>555 - LU - ESCALANTE2 QF PPA</v>
          </cell>
          <cell r="C230" t="str">
            <v>LU</v>
          </cell>
          <cell r="D230">
            <v>11324.554</v>
          </cell>
          <cell r="E230">
            <v>13846.552</v>
          </cell>
          <cell r="F230">
            <v>17502.252</v>
          </cell>
          <cell r="G230">
            <v>20748.217000000001</v>
          </cell>
          <cell r="H230">
            <v>23812.669000000002</v>
          </cell>
          <cell r="I230">
            <v>23762.175999999999</v>
          </cell>
          <cell r="J230">
            <v>22272.45</v>
          </cell>
          <cell r="K230">
            <v>19581.014999999999</v>
          </cell>
          <cell r="L230">
            <v>19461.152999999998</v>
          </cell>
          <cell r="M230">
            <v>16854.557000000001</v>
          </cell>
          <cell r="N230">
            <v>11780.133000000002</v>
          </cell>
          <cell r="O230">
            <v>7258.8680000000004</v>
          </cell>
          <cell r="P230">
            <v>208204.59599999999</v>
          </cell>
        </row>
        <row r="231">
          <cell r="B231" t="str">
            <v>555 - LU - ESCALANTE3 QF PPA</v>
          </cell>
          <cell r="C231" t="str">
            <v>LU</v>
          </cell>
          <cell r="D231">
            <v>11834.694000000001</v>
          </cell>
          <cell r="E231">
            <v>14099.952000000001</v>
          </cell>
          <cell r="F231">
            <v>15538.896000000001</v>
          </cell>
          <cell r="G231">
            <v>20949.911999999997</v>
          </cell>
          <cell r="H231">
            <v>24201.881999999998</v>
          </cell>
          <cell r="I231">
            <v>24203.934000000001</v>
          </cell>
          <cell r="J231">
            <v>22522.745999999999</v>
          </cell>
          <cell r="K231">
            <v>19809.966</v>
          </cell>
          <cell r="L231">
            <v>19933.543000000001</v>
          </cell>
          <cell r="M231">
            <v>16861.936999999998</v>
          </cell>
          <cell r="N231">
            <v>11646.285</v>
          </cell>
          <cell r="O231">
            <v>7472.24</v>
          </cell>
          <cell r="P231">
            <v>209075.98700000002</v>
          </cell>
        </row>
        <row r="232">
          <cell r="B232" t="str">
            <v>555 - LU - EURUS PPA/PSA 1</v>
          </cell>
          <cell r="C232" t="str">
            <v>LU</v>
          </cell>
          <cell r="D232">
            <v>4008.2240000000002</v>
          </cell>
          <cell r="E232">
            <v>7608.3370000000004</v>
          </cell>
          <cell r="F232">
            <v>6948.6610000000001</v>
          </cell>
          <cell r="G232">
            <v>8902.69</v>
          </cell>
          <cell r="H232">
            <v>9397.7289999999994</v>
          </cell>
          <cell r="I232">
            <v>8784.3700000000008</v>
          </cell>
          <cell r="J232">
            <v>6060.8320000000003</v>
          </cell>
          <cell r="K232">
            <v>5635.2120000000004</v>
          </cell>
          <cell r="L232">
            <v>5338.4620000000004</v>
          </cell>
          <cell r="M232">
            <v>6291.125</v>
          </cell>
          <cell r="N232">
            <v>5158.0770000000002</v>
          </cell>
          <cell r="O232">
            <v>4952.54</v>
          </cell>
          <cell r="P232">
            <v>79086.259000000005</v>
          </cell>
        </row>
        <row r="233">
          <cell r="B233" t="str">
            <v>555 - LU - EXXONPC PPA QF</v>
          </cell>
          <cell r="C233" t="str">
            <v>LU</v>
          </cell>
          <cell r="D233"/>
          <cell r="E233"/>
          <cell r="F233">
            <v>668.44600000000003</v>
          </cell>
          <cell r="G233">
            <v>2.9000000000000001E-2</v>
          </cell>
          <cell r="H233">
            <v>51.326999999999998</v>
          </cell>
          <cell r="I233"/>
          <cell r="J233"/>
          <cell r="K233">
            <v>177.08799999999999</v>
          </cell>
          <cell r="L233">
            <v>0.49299999999999999</v>
          </cell>
          <cell r="M233"/>
          <cell r="N233"/>
          <cell r="O233">
            <v>49.348999999999997</v>
          </cell>
          <cell r="P233">
            <v>946.73200000000008</v>
          </cell>
        </row>
        <row r="234">
          <cell r="B234" t="str">
            <v>555 - LU - FALLRIVER PPA QF</v>
          </cell>
          <cell r="C234" t="str">
            <v>LU</v>
          </cell>
          <cell r="D234">
            <v>1481.681</v>
          </cell>
          <cell r="E234">
            <v>1273.932</v>
          </cell>
          <cell r="F234">
            <v>1880.9569999999999</v>
          </cell>
          <cell r="G234">
            <v>1471.259</v>
          </cell>
          <cell r="H234">
            <v>1829.2220000000002</v>
          </cell>
          <cell r="I234">
            <v>3346.5619999999999</v>
          </cell>
          <cell r="J234">
            <v>2535.759</v>
          </cell>
          <cell r="K234">
            <v>1678.046</v>
          </cell>
          <cell r="L234">
            <v>1638.7139999999999</v>
          </cell>
          <cell r="M234">
            <v>1721.12</v>
          </cell>
          <cell r="N234">
            <v>1524.6559999999999</v>
          </cell>
          <cell r="O234">
            <v>1479.1529999999998</v>
          </cell>
          <cell r="P234">
            <v>21861.060999999994</v>
          </cell>
        </row>
        <row r="235">
          <cell r="B235" t="str">
            <v>555 - LU - FARMID PPA QF</v>
          </cell>
          <cell r="C235" t="str">
            <v>LU</v>
          </cell>
          <cell r="D235">
            <v>2622.8</v>
          </cell>
          <cell r="E235">
            <v>2691.8029999999999</v>
          </cell>
          <cell r="F235">
            <v>3042.4650000000001</v>
          </cell>
          <cell r="G235">
            <v>2990.7139999999999</v>
          </cell>
          <cell r="H235">
            <v>3000.8019999999997</v>
          </cell>
          <cell r="I235">
            <v>2267.8510000000001</v>
          </cell>
          <cell r="J235">
            <v>990.78800000000001</v>
          </cell>
          <cell r="K235">
            <v>531.92600000000004</v>
          </cell>
          <cell r="L235">
            <v>846.24</v>
          </cell>
          <cell r="M235">
            <v>1235.1579999999999</v>
          </cell>
          <cell r="N235">
            <v>1998.3920000000001</v>
          </cell>
          <cell r="O235">
            <v>2015.7530000000002</v>
          </cell>
          <cell r="P235">
            <v>24234.691999999999</v>
          </cell>
        </row>
        <row r="236">
          <cell r="B236" t="str">
            <v>555 - LU - FINBIOE PPA QF</v>
          </cell>
          <cell r="C236" t="str">
            <v>LU</v>
          </cell>
          <cell r="D236">
            <v>3028</v>
          </cell>
          <cell r="E236">
            <v>2889</v>
          </cell>
          <cell r="F236">
            <v>3136</v>
          </cell>
          <cell r="G236">
            <v>2945</v>
          </cell>
          <cell r="H236">
            <v>3123</v>
          </cell>
          <cell r="I236">
            <v>3205</v>
          </cell>
          <cell r="J236">
            <v>2749</v>
          </cell>
          <cell r="K236">
            <v>3069</v>
          </cell>
          <cell r="L236">
            <v>3053</v>
          </cell>
          <cell r="M236">
            <v>3142</v>
          </cell>
          <cell r="N236">
            <v>1512</v>
          </cell>
          <cell r="O236"/>
          <cell r="P236">
            <v>31851</v>
          </cell>
        </row>
        <row r="237">
          <cell r="B237" t="str">
            <v>555 - LU - FOURCWF PPA QF</v>
          </cell>
          <cell r="C237" t="str">
            <v>LU</v>
          </cell>
          <cell r="D237">
            <v>752.65300000000002</v>
          </cell>
          <cell r="E237">
            <v>1755.172</v>
          </cell>
          <cell r="F237">
            <v>1700.6210000000001</v>
          </cell>
          <cell r="G237">
            <v>2112.9380000000001</v>
          </cell>
          <cell r="H237">
            <v>1876.2919999999999</v>
          </cell>
          <cell r="I237">
            <v>1974.6889999999999</v>
          </cell>
          <cell r="J237">
            <v>1790.971</v>
          </cell>
          <cell r="K237">
            <v>1786.951</v>
          </cell>
          <cell r="L237">
            <v>1414.405</v>
          </cell>
          <cell r="M237">
            <v>1046.4259999999999</v>
          </cell>
          <cell r="N237">
            <v>1274.653</v>
          </cell>
          <cell r="O237">
            <v>567.66899999999998</v>
          </cell>
          <cell r="P237">
            <v>18053.440000000002</v>
          </cell>
        </row>
        <row r="238">
          <cell r="B238" t="str">
            <v>555 - LU - FOURMCW PPA QF</v>
          </cell>
          <cell r="C238" t="str">
            <v>LU</v>
          </cell>
          <cell r="D238">
            <v>711.86099999999999</v>
          </cell>
          <cell r="E238">
            <v>1542.9760000000001</v>
          </cell>
          <cell r="F238">
            <v>1766.155</v>
          </cell>
          <cell r="G238">
            <v>2186.556</v>
          </cell>
          <cell r="H238">
            <v>2390.1080000000002</v>
          </cell>
          <cell r="I238">
            <v>2133.277</v>
          </cell>
          <cell r="J238">
            <v>1918.3319999999999</v>
          </cell>
          <cell r="K238">
            <v>1713.019</v>
          </cell>
          <cell r="L238">
            <v>1566.338</v>
          </cell>
          <cell r="M238">
            <v>1167.7080000000001</v>
          </cell>
          <cell r="N238">
            <v>1108.8679999999999</v>
          </cell>
          <cell r="O238">
            <v>987.42699999999991</v>
          </cell>
          <cell r="P238">
            <v>19192.625</v>
          </cell>
        </row>
        <row r="239">
          <cell r="B239" t="str">
            <v>555 - LU - FPMM PPA QF 2012</v>
          </cell>
          <cell r="C239" t="str">
            <v>LU</v>
          </cell>
          <cell r="D239">
            <v>200.41800000000001</v>
          </cell>
          <cell r="E239">
            <v>155.63400000000001</v>
          </cell>
          <cell r="F239">
            <v>265.70699999999999</v>
          </cell>
          <cell r="G239">
            <v>225.048</v>
          </cell>
          <cell r="H239">
            <v>239.16900000000001</v>
          </cell>
          <cell r="I239">
            <v>176.71</v>
          </cell>
          <cell r="J239">
            <v>217.91</v>
          </cell>
          <cell r="K239">
            <v>251.464</v>
          </cell>
          <cell r="L239">
            <v>193.61500000000001</v>
          </cell>
          <cell r="M239">
            <v>286.57</v>
          </cell>
          <cell r="N239">
            <v>244.28</v>
          </cell>
          <cell r="O239">
            <v>85.887</v>
          </cell>
          <cell r="P239">
            <v>2542.4120000000007</v>
          </cell>
        </row>
        <row r="240">
          <cell r="B240" t="str">
            <v>555 - LU - GMSOLEAST PPA QF</v>
          </cell>
          <cell r="C240" t="str">
            <v>LU</v>
          </cell>
          <cell r="D240">
            <v>12206.848000000002</v>
          </cell>
          <cell r="E240">
            <v>14145.217000000001</v>
          </cell>
          <cell r="F240">
            <v>17290.22</v>
          </cell>
          <cell r="G240">
            <v>21356.055</v>
          </cell>
          <cell r="H240">
            <v>25145.786999999997</v>
          </cell>
          <cell r="I240">
            <v>24222.618999999999</v>
          </cell>
          <cell r="J240">
            <v>20458.763999999999</v>
          </cell>
          <cell r="K240">
            <v>17695.157999999999</v>
          </cell>
          <cell r="L240">
            <v>17028.72</v>
          </cell>
          <cell r="M240">
            <v>16210.561</v>
          </cell>
          <cell r="N240">
            <v>11701.687</v>
          </cell>
          <cell r="O240">
            <v>8113.8139999999994</v>
          </cell>
          <cell r="P240">
            <v>205575.45</v>
          </cell>
        </row>
        <row r="241">
          <cell r="B241" t="str">
            <v>555 - LU - GMSOLWEST PPA QF</v>
          </cell>
          <cell r="C241" t="str">
            <v>LU</v>
          </cell>
          <cell r="D241">
            <v>7446.3619999999992</v>
          </cell>
          <cell r="E241">
            <v>8655.2060000000001</v>
          </cell>
          <cell r="F241">
            <v>10906.573</v>
          </cell>
          <cell r="G241">
            <v>2600.7650000000003</v>
          </cell>
          <cell r="H241">
            <v>15774.537</v>
          </cell>
          <cell r="I241">
            <v>14389.236000000001</v>
          </cell>
          <cell r="J241">
            <v>12596.903</v>
          </cell>
          <cell r="K241">
            <v>11151.785</v>
          </cell>
          <cell r="L241">
            <v>10374.949999999999</v>
          </cell>
          <cell r="M241">
            <v>10013.531999999999</v>
          </cell>
          <cell r="N241">
            <v>7373.192</v>
          </cell>
          <cell r="O241">
            <v>4984.8379999999997</v>
          </cell>
          <cell r="P241">
            <v>116267.87900000002</v>
          </cell>
        </row>
        <row r="242">
          <cell r="B242" t="str">
            <v>555 - LU - GRANITE PPA QF</v>
          </cell>
          <cell r="C242" t="str">
            <v>LU</v>
          </cell>
          <cell r="D242">
            <v>480.96100000000001</v>
          </cell>
          <cell r="E242">
            <v>462.61200000000002</v>
          </cell>
          <cell r="F242">
            <v>545.86800000000005</v>
          </cell>
          <cell r="G242">
            <v>610.06600000000003</v>
          </cell>
          <cell r="H242">
            <v>656.20799999999997</v>
          </cell>
          <cell r="I242">
            <v>606.39099999999996</v>
          </cell>
          <cell r="J242">
            <v>560.45699999999999</v>
          </cell>
          <cell r="K242">
            <v>551.33000000000004</v>
          </cell>
          <cell r="L242">
            <v>585.34199999999998</v>
          </cell>
          <cell r="M242">
            <v>565.61199999999997</v>
          </cell>
          <cell r="N242">
            <v>446.44400000000002</v>
          </cell>
          <cell r="O242">
            <v>294.125</v>
          </cell>
          <cell r="P242">
            <v>6365.4160000000011</v>
          </cell>
        </row>
        <row r="243">
          <cell r="B243" t="str">
            <v>555 - LU - GRANPUD PPA/PSA 4</v>
          </cell>
          <cell r="C243" t="str">
            <v>LU</v>
          </cell>
          <cell r="D243">
            <v>17954.28</v>
          </cell>
          <cell r="E243">
            <v>9977.9</v>
          </cell>
          <cell r="F243">
            <v>2071.7684536082452</v>
          </cell>
          <cell r="G243">
            <v>6566.07</v>
          </cell>
          <cell r="H243">
            <v>9071.35</v>
          </cell>
          <cell r="I243">
            <v>9954.0721649484531</v>
          </cell>
          <cell r="J243">
            <v>9526.86</v>
          </cell>
          <cell r="K243">
            <v>9795</v>
          </cell>
          <cell r="L243">
            <v>5541.35</v>
          </cell>
          <cell r="M243">
            <v>4676.18</v>
          </cell>
          <cell r="N243">
            <v>7142.53</v>
          </cell>
          <cell r="O243">
            <v>8200.26</v>
          </cell>
          <cell r="P243">
            <v>100477.6206185567</v>
          </cell>
        </row>
        <row r="244">
          <cell r="B244" t="str">
            <v>555 - LU - GRAPH I PPA</v>
          </cell>
          <cell r="C244" t="str">
            <v>LU</v>
          </cell>
          <cell r="D244"/>
          <cell r="E244"/>
          <cell r="F244"/>
          <cell r="G244"/>
          <cell r="H244"/>
          <cell r="I244">
            <v>11365.257818000002</v>
          </cell>
          <cell r="J244">
            <v>21195.319</v>
          </cell>
          <cell r="K244">
            <v>20963.77</v>
          </cell>
          <cell r="L244">
            <v>16497.236000000001</v>
          </cell>
          <cell r="M244">
            <v>18141.257999999998</v>
          </cell>
          <cell r="N244">
            <v>11785.589</v>
          </cell>
          <cell r="O244">
            <v>8669.4750000000004</v>
          </cell>
          <cell r="P244">
            <v>108617.90481800001</v>
          </cell>
        </row>
        <row r="245">
          <cell r="B245" t="str">
            <v>555 - LU - Greenville PPA QF</v>
          </cell>
          <cell r="C245" t="str">
            <v>LU</v>
          </cell>
          <cell r="D245">
            <v>367.15</v>
          </cell>
          <cell r="E245">
            <v>371.25099999999998</v>
          </cell>
          <cell r="F245">
            <v>407.14400000000001</v>
          </cell>
          <cell r="G245">
            <v>460.755</v>
          </cell>
          <cell r="H245">
            <v>487.25200000000001</v>
          </cell>
          <cell r="I245">
            <v>432.02699999999999</v>
          </cell>
          <cell r="J245">
            <v>405.8</v>
          </cell>
          <cell r="K245">
            <v>372.77499999999998</v>
          </cell>
          <cell r="L245">
            <v>395.06299999999999</v>
          </cell>
          <cell r="M245">
            <v>420.39299999999997</v>
          </cell>
          <cell r="N245">
            <v>334.505</v>
          </cell>
          <cell r="O245">
            <v>222.23699999999999</v>
          </cell>
          <cell r="P245">
            <v>4676.3520000000008</v>
          </cell>
        </row>
        <row r="246">
          <cell r="B246" t="str">
            <v>555 - LU - GTWNIC PPA QF</v>
          </cell>
          <cell r="C246" t="str">
            <v>LU</v>
          </cell>
          <cell r="D246">
            <v>202.73000000000002</v>
          </cell>
          <cell r="E246">
            <v>182.88400000000001</v>
          </cell>
          <cell r="F246">
            <v>180.10399999999998</v>
          </cell>
          <cell r="G246"/>
          <cell r="H246">
            <v>68.509999999999991</v>
          </cell>
          <cell r="I246">
            <v>4.6129999999999995</v>
          </cell>
          <cell r="J246"/>
          <cell r="K246"/>
          <cell r="L246">
            <v>56.061</v>
          </cell>
          <cell r="M246">
            <v>221.77699999999999</v>
          </cell>
          <cell r="N246">
            <v>207.244</v>
          </cell>
          <cell r="O246">
            <v>218.08100000000002</v>
          </cell>
          <cell r="P246">
            <v>1342.0039999999999</v>
          </cell>
        </row>
        <row r="247">
          <cell r="B247" t="str">
            <v>555 - LU - HAMMERICH SOLAR INCENT</v>
          </cell>
          <cell r="C247" t="str">
            <v>LU</v>
          </cell>
          <cell r="D247">
            <v>44.226999999999997</v>
          </cell>
          <cell r="E247">
            <v>73.486000000000004</v>
          </cell>
          <cell r="F247">
            <v>79.85499999999999</v>
          </cell>
          <cell r="G247">
            <v>92.829000000000008</v>
          </cell>
          <cell r="H247">
            <v>112.44500000000001</v>
          </cell>
          <cell r="I247">
            <v>128.27099999999999</v>
          </cell>
          <cell r="J247">
            <v>132.874</v>
          </cell>
          <cell r="K247">
            <v>105.08299999999998</v>
          </cell>
          <cell r="L247">
            <v>85.25</v>
          </cell>
          <cell r="M247">
            <v>71.721000000000004</v>
          </cell>
          <cell r="N247">
            <v>43.896000000000008</v>
          </cell>
          <cell r="O247">
            <v>30.225999999999999</v>
          </cell>
          <cell r="P247">
            <v>1000.1629999999999</v>
          </cell>
        </row>
        <row r="248">
          <cell r="B248" t="str">
            <v>555 - LU - HILLAFB PPA QF</v>
          </cell>
          <cell r="C248" t="str">
            <v>LU</v>
          </cell>
          <cell r="D248">
            <v>1005.3499999999999</v>
          </cell>
          <cell r="E248">
            <v>780.36300000000006</v>
          </cell>
          <cell r="F248"/>
          <cell r="G248">
            <v>1104.0419999999999</v>
          </cell>
          <cell r="H248">
            <v>972.80600000000004</v>
          </cell>
          <cell r="I248">
            <v>790.17899999999997</v>
          </cell>
          <cell r="J248">
            <v>777.21</v>
          </cell>
          <cell r="K248">
            <v>634.75599999999997</v>
          </cell>
          <cell r="L248">
            <v>1188.7460000000001</v>
          </cell>
          <cell r="M248">
            <v>931.33</v>
          </cell>
          <cell r="N248">
            <v>1183.944</v>
          </cell>
          <cell r="O248">
            <v>1232.655</v>
          </cell>
          <cell r="P248">
            <v>10601.381000000001</v>
          </cell>
        </row>
        <row r="249">
          <cell r="B249" t="str">
            <v>555 - LU - HUNTERS PPA</v>
          </cell>
          <cell r="C249" t="str">
            <v>LU</v>
          </cell>
          <cell r="D249">
            <v>16642.456999999999</v>
          </cell>
          <cell r="E249">
            <v>19461.84</v>
          </cell>
          <cell r="F249">
            <v>22065.317000000003</v>
          </cell>
          <cell r="G249">
            <v>27075.234</v>
          </cell>
          <cell r="H249">
            <v>30121.404999999999</v>
          </cell>
          <cell r="I249">
            <v>29864.067999999999</v>
          </cell>
          <cell r="J249">
            <v>27176.891000000003</v>
          </cell>
          <cell r="K249">
            <v>25639.636999999999</v>
          </cell>
          <cell r="L249">
            <v>24528.993000000002</v>
          </cell>
          <cell r="M249">
            <v>23067.368000000002</v>
          </cell>
          <cell r="N249">
            <v>15758.143</v>
          </cell>
          <cell r="O249">
            <v>11412.263999999999</v>
          </cell>
          <cell r="P249">
            <v>272813.61700000003</v>
          </cell>
        </row>
        <row r="250">
          <cell r="B250" t="str">
            <v>555 - LU - HUNTERS REC Purchase Agreement</v>
          </cell>
          <cell r="C250" t="str">
            <v>LU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 t="str">
            <v>555 - LU - IFALLS PPA/PSA 1</v>
          </cell>
          <cell r="C251" t="str">
            <v>LU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7380</v>
          </cell>
          <cell r="J251">
            <v>13151</v>
          </cell>
          <cell r="K251">
            <v>13907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34438</v>
          </cell>
        </row>
        <row r="252">
          <cell r="B252" t="str">
            <v>555 - LU - ISPGSOL PPA QF</v>
          </cell>
          <cell r="C252" t="str">
            <v>LU</v>
          </cell>
          <cell r="D252">
            <v>12034.78</v>
          </cell>
          <cell r="E252">
            <v>15241.197</v>
          </cell>
          <cell r="F252">
            <v>17556.186000000002</v>
          </cell>
          <cell r="G252">
            <v>15132.349</v>
          </cell>
          <cell r="H252">
            <v>24831.001</v>
          </cell>
          <cell r="I252">
            <v>24340.674999999999</v>
          </cell>
          <cell r="J252">
            <v>21344.391000000003</v>
          </cell>
          <cell r="K252">
            <v>18201.275000000001</v>
          </cell>
          <cell r="L252">
            <v>17567.808000000001</v>
          </cell>
          <cell r="M252">
            <v>17104.181</v>
          </cell>
          <cell r="N252">
            <v>12329.715</v>
          </cell>
          <cell r="O252">
            <v>8520.3770000000004</v>
          </cell>
          <cell r="P252">
            <v>204203.93500000003</v>
          </cell>
        </row>
        <row r="253">
          <cell r="B253" t="str">
            <v>555 - LU - JAKEAMY PPA QF</v>
          </cell>
          <cell r="C253" t="str">
            <v>LU</v>
          </cell>
          <cell r="D253">
            <v>58.132999999999996</v>
          </cell>
          <cell r="E253">
            <v>86.674999999999997</v>
          </cell>
          <cell r="F253">
            <v>81.763000000000005</v>
          </cell>
          <cell r="G253">
            <v>77.363</v>
          </cell>
          <cell r="H253">
            <v>41.772999999999996</v>
          </cell>
          <cell r="I253">
            <v>137.44299999999998</v>
          </cell>
          <cell r="J253">
            <v>121.96600000000001</v>
          </cell>
          <cell r="K253">
            <v>35.826999999999998</v>
          </cell>
          <cell r="L253">
            <v>91.138000000000005</v>
          </cell>
          <cell r="M253">
            <v>179.36500000000001</v>
          </cell>
          <cell r="N253">
            <v>144.97899999999998</v>
          </cell>
          <cell r="O253">
            <v>85.248999999999995</v>
          </cell>
          <cell r="P253">
            <v>1141.674</v>
          </cell>
        </row>
        <row r="254">
          <cell r="B254" t="str">
            <v>555 - LU - JBARRANCH PPA QF 2020-25</v>
          </cell>
          <cell r="C254" t="str">
            <v>LU</v>
          </cell>
          <cell r="D254">
            <v>11.927</v>
          </cell>
          <cell r="E254">
            <v>10.219000000000001</v>
          </cell>
          <cell r="F254">
            <v>6.12</v>
          </cell>
          <cell r="G254">
            <v>3.91</v>
          </cell>
          <cell r="H254">
            <v>4.42</v>
          </cell>
          <cell r="I254">
            <v>3.665</v>
          </cell>
          <cell r="J254">
            <v>0.33600000000000002</v>
          </cell>
          <cell r="K254">
            <v>0.47699999999999998</v>
          </cell>
          <cell r="L254">
            <v>0.79699999999999993</v>
          </cell>
          <cell r="M254">
            <v>4.96</v>
          </cell>
          <cell r="N254">
            <v>4.8709999999999996</v>
          </cell>
          <cell r="O254">
            <v>7.5670000000000002</v>
          </cell>
          <cell r="P254">
            <v>59.268999999999998</v>
          </cell>
        </row>
        <row r="255">
          <cell r="B255" t="str">
            <v>555 - LU - JOSPH COM SOLR INCEN</v>
          </cell>
          <cell r="C255" t="str">
            <v>LU</v>
          </cell>
          <cell r="D255">
            <v>13.8</v>
          </cell>
          <cell r="E255">
            <v>46.2</v>
          </cell>
          <cell r="F255">
            <v>45.6</v>
          </cell>
          <cell r="G255">
            <v>63.6</v>
          </cell>
          <cell r="H255">
            <v>58.2</v>
          </cell>
          <cell r="I255">
            <v>70.2</v>
          </cell>
          <cell r="J255">
            <v>63.6</v>
          </cell>
          <cell r="K255">
            <v>78</v>
          </cell>
          <cell r="L255">
            <v>63.6</v>
          </cell>
          <cell r="M255">
            <v>66.599999999999994</v>
          </cell>
          <cell r="N255">
            <v>37.200000000000003</v>
          </cell>
          <cell r="O255">
            <v>11.4</v>
          </cell>
          <cell r="P255">
            <v>618</v>
          </cell>
        </row>
        <row r="256">
          <cell r="B256" t="str">
            <v>555 - LU - KEETON SOLAR INCENT</v>
          </cell>
          <cell r="C256" t="str">
            <v>LU</v>
          </cell>
          <cell r="D256">
            <v>14.597999999999999</v>
          </cell>
          <cell r="E256">
            <v>22.710999999999999</v>
          </cell>
          <cell r="F256">
            <v>26.771000000000001</v>
          </cell>
          <cell r="G256">
            <v>30.894000000000002</v>
          </cell>
          <cell r="H256">
            <v>37.319000000000003</v>
          </cell>
          <cell r="I256">
            <v>43.753</v>
          </cell>
          <cell r="J256">
            <v>45.494</v>
          </cell>
          <cell r="K256">
            <v>39.340999999999994</v>
          </cell>
          <cell r="L256">
            <v>29.009999999999998</v>
          </cell>
          <cell r="M256">
            <v>27.127000000000002</v>
          </cell>
          <cell r="N256">
            <v>17.279</v>
          </cell>
          <cell r="O256">
            <v>10.356999999999999</v>
          </cell>
          <cell r="P256">
            <v>344.654</v>
          </cell>
        </row>
        <row r="257">
          <cell r="B257" t="str">
            <v>555 - LU - KLAMATH1  PPA QF</v>
          </cell>
          <cell r="C257" t="str">
            <v>LU</v>
          </cell>
          <cell r="D257">
            <v>72.433000000000007</v>
          </cell>
          <cell r="E257">
            <v>119.57899999999999</v>
          </cell>
          <cell r="F257">
            <v>144.43099999999998</v>
          </cell>
          <cell r="G257">
            <v>120.28400000000001</v>
          </cell>
          <cell r="H257">
            <v>215.99700000000001</v>
          </cell>
          <cell r="I257">
            <v>164.06299999999999</v>
          </cell>
          <cell r="J257">
            <v>190.69200000000001</v>
          </cell>
          <cell r="K257">
            <v>169.95000000000002</v>
          </cell>
          <cell r="L257">
            <v>83.2</v>
          </cell>
          <cell r="M257">
            <v>136.15100000000001</v>
          </cell>
          <cell r="N257">
            <v>67.412000000000006</v>
          </cell>
          <cell r="O257">
            <v>30.076000000000001</v>
          </cell>
          <cell r="P257">
            <v>1514.268</v>
          </cell>
        </row>
        <row r="258">
          <cell r="B258" t="str">
            <v>555 - LU - LACOMB PPA QF</v>
          </cell>
          <cell r="C258" t="str">
            <v>LU</v>
          </cell>
          <cell r="D258">
            <v>415.11599999999999</v>
          </cell>
          <cell r="E258">
            <v>569.69399999999996</v>
          </cell>
          <cell r="F258">
            <v>694.54200000000003</v>
          </cell>
          <cell r="G258">
            <v>677.00400000000002</v>
          </cell>
          <cell r="H258">
            <v>682.024</v>
          </cell>
          <cell r="I258">
            <v>558.86599999999999</v>
          </cell>
          <cell r="J258">
            <v>66.716000000000008</v>
          </cell>
          <cell r="K258"/>
          <cell r="L258"/>
          <cell r="M258"/>
          <cell r="N258">
            <v>498.23</v>
          </cell>
          <cell r="O258">
            <v>598.98900000000003</v>
          </cell>
          <cell r="P258">
            <v>4761.1809999999987</v>
          </cell>
        </row>
        <row r="259">
          <cell r="B259" t="str">
            <v>555 - LU - LAHO PPA QF</v>
          </cell>
          <cell r="C259" t="str">
            <v>LU</v>
          </cell>
          <cell r="D259">
            <v>466.67200000000003</v>
          </cell>
          <cell r="E259">
            <v>456.12299999999999</v>
          </cell>
          <cell r="F259">
            <v>516.67700000000002</v>
          </cell>
          <cell r="G259">
            <v>374.99</v>
          </cell>
          <cell r="H259">
            <v>619.25300000000004</v>
          </cell>
          <cell r="I259">
            <v>563.33100000000002</v>
          </cell>
          <cell r="J259">
            <v>536.99800000000005</v>
          </cell>
          <cell r="K259">
            <v>402.03300000000002</v>
          </cell>
          <cell r="L259">
            <v>545.94000000000005</v>
          </cell>
          <cell r="M259">
            <v>548.33699999999999</v>
          </cell>
          <cell r="N259">
            <v>415.16500000000002</v>
          </cell>
          <cell r="O259">
            <v>296.16399999999999</v>
          </cell>
          <cell r="P259">
            <v>5741.6829999999991</v>
          </cell>
        </row>
        <row r="260">
          <cell r="B260" t="str">
            <v>555 - LU - LATIGO PPA QF</v>
          </cell>
          <cell r="C260" t="str">
            <v>LU</v>
          </cell>
          <cell r="D260">
            <v>11553.237000000001</v>
          </cell>
          <cell r="E260">
            <v>16812.059999999998</v>
          </cell>
          <cell r="F260">
            <v>17322.254000000001</v>
          </cell>
          <cell r="G260">
            <v>19050.763999999999</v>
          </cell>
          <cell r="H260">
            <v>16887.332999999999</v>
          </cell>
          <cell r="I260">
            <v>8623.5329999999994</v>
          </cell>
          <cell r="J260">
            <v>6637.2510000000002</v>
          </cell>
          <cell r="K260">
            <v>6719.1109999999999</v>
          </cell>
          <cell r="L260">
            <v>9207.3869999999988</v>
          </cell>
          <cell r="M260">
            <v>9139.8970000000008</v>
          </cell>
          <cell r="N260">
            <v>16914.273000000001</v>
          </cell>
          <cell r="O260">
            <v>17247.741999999998</v>
          </cell>
          <cell r="P260">
            <v>156114.842</v>
          </cell>
        </row>
        <row r="261">
          <cell r="B261" t="str">
            <v>555 - LU - LOYDFRY PPA QF 2021-24</v>
          </cell>
          <cell r="C261" t="str">
            <v>LU</v>
          </cell>
          <cell r="D261">
            <v>23.228999999999999</v>
          </cell>
          <cell r="E261">
            <v>21.298999999999999</v>
          </cell>
          <cell r="F261">
            <v>25.588999999999999</v>
          </cell>
          <cell r="G261">
            <v>22.265999999999998</v>
          </cell>
          <cell r="H261">
            <v>12.198</v>
          </cell>
          <cell r="I261">
            <v>24.036000000000001</v>
          </cell>
          <cell r="J261">
            <v>26.232999999999997</v>
          </cell>
          <cell r="K261">
            <v>21.926000000000002</v>
          </cell>
          <cell r="L261">
            <v>17.408000000000001</v>
          </cell>
          <cell r="M261">
            <v>19.809999999999999</v>
          </cell>
          <cell r="N261">
            <v>16.748000000000001</v>
          </cell>
          <cell r="O261">
            <v>18.904</v>
          </cell>
          <cell r="P261">
            <v>249.64600000000002</v>
          </cell>
        </row>
        <row r="262">
          <cell r="B262" t="str">
            <v>555 - LU - Luckey PPA QF 2021-2035</v>
          </cell>
          <cell r="C262" t="str">
            <v>LU</v>
          </cell>
          <cell r="D262">
            <v>20.381999999999998</v>
          </cell>
          <cell r="E262">
            <v>18.035</v>
          </cell>
          <cell r="F262">
            <v>19.533000000000001</v>
          </cell>
          <cell r="G262">
            <v>18.734999999999999</v>
          </cell>
          <cell r="H262">
            <v>19.942</v>
          </cell>
          <cell r="I262">
            <v>18.348000000000003</v>
          </cell>
          <cell r="J262">
            <v>3.4630000000000001</v>
          </cell>
          <cell r="K262">
            <v>17.244999999999997</v>
          </cell>
          <cell r="L262">
            <v>34.363</v>
          </cell>
          <cell r="M262">
            <v>18.176000000000002</v>
          </cell>
          <cell r="N262">
            <v>17.363999999999997</v>
          </cell>
          <cell r="O262">
            <v>12.638</v>
          </cell>
          <cell r="P262">
            <v>218.22399999999999</v>
          </cell>
        </row>
        <row r="263">
          <cell r="B263" t="str">
            <v>555 - LU - MARSHVA PPA QF</v>
          </cell>
          <cell r="C263" t="str">
            <v>LU</v>
          </cell>
          <cell r="D263">
            <v>471.40199999999999</v>
          </cell>
          <cell r="E263">
            <v>453.74</v>
          </cell>
          <cell r="F263">
            <v>650.15700000000004</v>
          </cell>
          <cell r="G263">
            <v>659.30600000000004</v>
          </cell>
          <cell r="H263">
            <v>287.49299999999999</v>
          </cell>
          <cell r="I263">
            <v>-5.4420000000000002</v>
          </cell>
          <cell r="J263">
            <v>-1.653</v>
          </cell>
          <cell r="K263">
            <v>-1.5149999999999999</v>
          </cell>
          <cell r="L263">
            <v>-1.776</v>
          </cell>
          <cell r="M263">
            <v>320.42700000000002</v>
          </cell>
          <cell r="N263">
            <v>439.09</v>
          </cell>
          <cell r="O263">
            <v>455.084</v>
          </cell>
          <cell r="P263">
            <v>3726.3130000000006</v>
          </cell>
        </row>
        <row r="264">
          <cell r="B264" t="str">
            <v>555 - LU - MEADOWCK - FP PPA QF</v>
          </cell>
          <cell r="C264" t="str">
            <v>LU</v>
          </cell>
          <cell r="D264">
            <v>5227.43</v>
          </cell>
          <cell r="E264">
            <v>4888.2349999999997</v>
          </cell>
          <cell r="F264">
            <v>8863.982</v>
          </cell>
          <cell r="G264">
            <v>11402.656999999999</v>
          </cell>
          <cell r="H264">
            <v>10847.5</v>
          </cell>
          <cell r="I264">
            <v>9295.9549999999999</v>
          </cell>
          <cell r="J264">
            <v>6330.0010000000002</v>
          </cell>
          <cell r="K264">
            <v>5394.3960000000006</v>
          </cell>
          <cell r="L264">
            <v>7037.29</v>
          </cell>
          <cell r="M264">
            <v>5709.0249999999996</v>
          </cell>
          <cell r="N264">
            <v>8521.991</v>
          </cell>
          <cell r="O264">
            <v>9523.2849999999999</v>
          </cell>
          <cell r="P264">
            <v>93041.747000000003</v>
          </cell>
        </row>
        <row r="265">
          <cell r="B265" t="str">
            <v>555 - LU - MEADOWCK -NP PPA QF</v>
          </cell>
          <cell r="C265" t="str">
            <v>LU</v>
          </cell>
          <cell r="D265">
            <v>9745.1280000000006</v>
          </cell>
          <cell r="E265">
            <v>11144.898000000001</v>
          </cell>
          <cell r="F265">
            <v>19996.673999999999</v>
          </cell>
          <cell r="G265">
            <v>24205.324000000001</v>
          </cell>
          <cell r="H265">
            <v>21033.991000000002</v>
          </cell>
          <cell r="I265">
            <v>19721.807999999997</v>
          </cell>
          <cell r="J265">
            <v>13306.412</v>
          </cell>
          <cell r="K265">
            <v>12221.098</v>
          </cell>
          <cell r="L265">
            <v>15554.602999999999</v>
          </cell>
          <cell r="M265">
            <v>13349.077000000001</v>
          </cell>
          <cell r="N265">
            <v>16622.795999999998</v>
          </cell>
          <cell r="O265">
            <v>18354.732</v>
          </cell>
          <cell r="P265">
            <v>195256.541</v>
          </cell>
        </row>
        <row r="266">
          <cell r="B266" t="str">
            <v>555 - LU - MIDFID PPA QF</v>
          </cell>
          <cell r="C266" t="str">
            <v>LU</v>
          </cell>
          <cell r="D266">
            <v>0</v>
          </cell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>
            <v>0</v>
          </cell>
        </row>
        <row r="267">
          <cell r="B267" t="str">
            <v>555 - LU - MIDFID PPA QF 2022</v>
          </cell>
          <cell r="C267" t="str">
            <v>LU</v>
          </cell>
          <cell r="D267">
            <v>524.94900000000109</v>
          </cell>
          <cell r="E267">
            <v>508.62999999999795</v>
          </cell>
          <cell r="F267">
            <v>545</v>
          </cell>
          <cell r="G267">
            <v>550.17199999999946</v>
          </cell>
          <cell r="H267">
            <v>535.69200000000001</v>
          </cell>
          <cell r="I267">
            <v>438.20794000000001</v>
          </cell>
          <cell r="J267">
            <v>104</v>
          </cell>
          <cell r="K267">
            <v>119.307</v>
          </cell>
          <cell r="L267">
            <v>265.084653</v>
          </cell>
          <cell r="M267"/>
          <cell r="N267">
            <v>787.53899999999999</v>
          </cell>
          <cell r="O267">
            <v>478.57092</v>
          </cell>
          <cell r="P267">
            <v>4857.1525129999982</v>
          </cell>
        </row>
        <row r="268">
          <cell r="B268" t="str">
            <v>555 - LU - MILFDSI PPA</v>
          </cell>
          <cell r="C268" t="str">
            <v>LU</v>
          </cell>
          <cell r="D268">
            <v>14529.968000000001</v>
          </cell>
          <cell r="E268">
            <v>17489.873</v>
          </cell>
          <cell r="F268">
            <v>21664.92</v>
          </cell>
          <cell r="G268">
            <v>26972.414000000001</v>
          </cell>
          <cell r="H268">
            <v>31327.708999999999</v>
          </cell>
          <cell r="I268">
            <v>26534.407999999999</v>
          </cell>
          <cell r="J268">
            <v>27685.437000000002</v>
          </cell>
          <cell r="K268">
            <v>25544.577000000001</v>
          </cell>
          <cell r="L268">
            <v>24520.748</v>
          </cell>
          <cell r="M268">
            <v>21072.214</v>
          </cell>
          <cell r="N268">
            <v>13561.061</v>
          </cell>
          <cell r="O268">
            <v>8491.4689999999991</v>
          </cell>
          <cell r="P268">
            <v>259394.79800000001</v>
          </cell>
        </row>
        <row r="269">
          <cell r="B269" t="str">
            <v>555 - LU - MILFDSI REC Purchase Agreement</v>
          </cell>
          <cell r="C269" t="str">
            <v>LU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 t="str">
            <v>555 - LU - MILLISE PPA</v>
          </cell>
          <cell r="C270" t="str">
            <v>LU</v>
          </cell>
          <cell r="D270">
            <v>6161.9110000000001</v>
          </cell>
          <cell r="E270">
            <v>8643.094000000001</v>
          </cell>
          <cell r="F270">
            <v>8749.3909999999996</v>
          </cell>
          <cell r="G270">
            <v>12284.234</v>
          </cell>
          <cell r="H270">
            <v>15849.561</v>
          </cell>
          <cell r="I270">
            <v>16711.694</v>
          </cell>
          <cell r="J270">
            <v>19060.098999999998</v>
          </cell>
          <cell r="K270">
            <v>18156.578000000001</v>
          </cell>
          <cell r="L270">
            <v>13739.368</v>
          </cell>
          <cell r="M270">
            <v>11524.605</v>
          </cell>
          <cell r="N270">
            <v>5900.2749999999996</v>
          </cell>
          <cell r="O270">
            <v>4859.1970000000001</v>
          </cell>
          <cell r="P270">
            <v>141640.00699999998</v>
          </cell>
        </row>
        <row r="271">
          <cell r="B271" t="str">
            <v>555 - LU - MILLISE REC Purchase Agreement</v>
          </cell>
          <cell r="C271" t="str">
            <v>LU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 t="str">
            <v>555 - LU - MILSOL PPA QF</v>
          </cell>
          <cell r="C272" t="str">
            <v>LU</v>
          </cell>
          <cell r="D272">
            <v>492.95699999999999</v>
          </cell>
          <cell r="E272">
            <v>482.738</v>
          </cell>
          <cell r="F272">
            <v>550.928</v>
          </cell>
          <cell r="G272">
            <v>434.07</v>
          </cell>
          <cell r="H272">
            <v>660.67600000000004</v>
          </cell>
          <cell r="I272">
            <v>611.36300000000006</v>
          </cell>
          <cell r="J272">
            <v>569.77300000000002</v>
          </cell>
          <cell r="K272">
            <v>546.03700000000003</v>
          </cell>
          <cell r="L272">
            <v>570.44600000000003</v>
          </cell>
          <cell r="M272">
            <v>578.726</v>
          </cell>
          <cell r="N272">
            <v>448.78</v>
          </cell>
          <cell r="O272">
            <v>311.98700000000002</v>
          </cell>
          <cell r="P272">
            <v>6258.4809999999998</v>
          </cell>
        </row>
        <row r="273">
          <cell r="B273" t="str">
            <v>555 - LU - MINKCRK PPA QF</v>
          </cell>
          <cell r="C273" t="str">
            <v>LU</v>
          </cell>
          <cell r="D273">
            <v>246.64400000000001</v>
          </cell>
          <cell r="E273">
            <v>205.61700000000002</v>
          </cell>
          <cell r="F273">
            <v>236.87100000000001</v>
          </cell>
          <cell r="G273">
            <v>367.14500000000004</v>
          </cell>
          <cell r="H273">
            <v>1299.3</v>
          </cell>
          <cell r="I273">
            <v>1467</v>
          </cell>
          <cell r="J273">
            <v>969.99499999999989</v>
          </cell>
          <cell r="K273">
            <v>782.59500000000003</v>
          </cell>
          <cell r="L273">
            <v>567.35400000000004</v>
          </cell>
          <cell r="M273">
            <v>493.88900000000001</v>
          </cell>
          <cell r="N273">
            <v>390.88400000000001</v>
          </cell>
          <cell r="O273">
            <v>340.077</v>
          </cell>
          <cell r="P273">
            <v>7367.371000000001</v>
          </cell>
        </row>
        <row r="274">
          <cell r="B274" t="str">
            <v>555 - LU - MNTNWP PPA QF</v>
          </cell>
          <cell r="C274" t="str">
            <v>LU</v>
          </cell>
          <cell r="D274">
            <v>20272.219000000001</v>
          </cell>
          <cell r="E274">
            <v>19448.361000000001</v>
          </cell>
          <cell r="F274">
            <v>14764.423000000001</v>
          </cell>
          <cell r="G274">
            <v>16971.469000000001</v>
          </cell>
          <cell r="H274">
            <v>13507.248</v>
          </cell>
          <cell r="I274">
            <v>4646.7980000000007</v>
          </cell>
          <cell r="J274">
            <v>7872.1650000000009</v>
          </cell>
          <cell r="K274">
            <v>4655.8270000000002</v>
          </cell>
          <cell r="L274">
            <v>6056.9859999999999</v>
          </cell>
          <cell r="M274">
            <v>10321.01</v>
          </cell>
          <cell r="N274">
            <v>16322.384</v>
          </cell>
          <cell r="O274">
            <v>17785.985000000001</v>
          </cell>
          <cell r="P274">
            <v>152624.875</v>
          </cell>
        </row>
        <row r="275">
          <cell r="B275" t="str">
            <v>555 - LU - MNTNWP2 PPA QF</v>
          </cell>
          <cell r="C275" t="str">
            <v>LU</v>
          </cell>
          <cell r="D275">
            <v>27049.266</v>
          </cell>
          <cell r="E275">
            <v>26315.796999999999</v>
          </cell>
          <cell r="F275">
            <v>18516.364000000001</v>
          </cell>
          <cell r="G275">
            <v>20401.599999999999</v>
          </cell>
          <cell r="H275">
            <v>17281.984</v>
          </cell>
          <cell r="I275">
            <v>12089.843000000001</v>
          </cell>
          <cell r="J275">
            <v>10530.940999999999</v>
          </cell>
          <cell r="K275">
            <v>5560.0940000000001</v>
          </cell>
          <cell r="L275">
            <v>7844.9160000000002</v>
          </cell>
          <cell r="M275">
            <v>13632.995000000001</v>
          </cell>
          <cell r="N275">
            <v>20459.983</v>
          </cell>
          <cell r="O275">
            <v>27003.561999999998</v>
          </cell>
          <cell r="P275">
            <v>206687.345</v>
          </cell>
        </row>
        <row r="276">
          <cell r="B276" t="str">
            <v>555 - LU - MONROE PPA QF</v>
          </cell>
          <cell r="C276" t="str">
            <v>LU</v>
          </cell>
          <cell r="D276"/>
          <cell r="E276"/>
          <cell r="F276"/>
          <cell r="G276">
            <v>61.730999999999995</v>
          </cell>
          <cell r="H276">
            <v>115.928</v>
          </cell>
          <cell r="I276">
            <v>121.37</v>
          </cell>
          <cell r="J276">
            <v>116.367</v>
          </cell>
          <cell r="K276">
            <v>104.13800000000001</v>
          </cell>
          <cell r="L276">
            <v>105.91800000000001</v>
          </cell>
          <cell r="M276">
            <v>84.010999999999996</v>
          </cell>
          <cell r="N276"/>
          <cell r="O276"/>
          <cell r="P276">
            <v>709.46299999999997</v>
          </cell>
        </row>
        <row r="277">
          <cell r="B277" t="str">
            <v>555 - LU - NICHGAP PPA QF</v>
          </cell>
          <cell r="C277" t="str">
            <v>LU</v>
          </cell>
          <cell r="D277">
            <v>578.56099999999992</v>
          </cell>
          <cell r="E277">
            <v>382.7</v>
          </cell>
          <cell r="F277">
            <v>401.14100000000002</v>
          </cell>
          <cell r="G277">
            <v>510.11699999999996</v>
          </cell>
          <cell r="H277">
            <v>158.13200000000001</v>
          </cell>
          <cell r="I277"/>
          <cell r="J277"/>
          <cell r="K277"/>
          <cell r="L277"/>
          <cell r="M277"/>
          <cell r="N277">
            <v>211.12099999999998</v>
          </cell>
          <cell r="O277">
            <v>386.22299999999996</v>
          </cell>
          <cell r="P277">
            <v>2627.9949999999999</v>
          </cell>
        </row>
        <row r="278">
          <cell r="B278" t="str">
            <v>555 - LU - OAKLEA PPA QF</v>
          </cell>
          <cell r="C278" t="str">
            <v>LU</v>
          </cell>
          <cell r="D278">
            <v>54.870999999999995</v>
          </cell>
          <cell r="E278">
            <v>23.545999999999999</v>
          </cell>
          <cell r="F278">
            <v>56.290999999999997</v>
          </cell>
          <cell r="G278">
            <v>51.781999999999996</v>
          </cell>
          <cell r="H278">
            <v>85.996000000000009</v>
          </cell>
          <cell r="I278">
            <v>90.248999999999995</v>
          </cell>
          <cell r="J278">
            <v>101.166</v>
          </cell>
          <cell r="K278">
            <v>102.27500000000001</v>
          </cell>
          <cell r="L278">
            <v>99.853000000000009</v>
          </cell>
          <cell r="M278">
            <v>85.137</v>
          </cell>
          <cell r="N278">
            <v>92.57</v>
          </cell>
          <cell r="O278">
            <v>66.045999999999992</v>
          </cell>
          <cell r="P278">
            <v>909.78199999999993</v>
          </cell>
        </row>
        <row r="279">
          <cell r="B279" t="str">
            <v>555 - LU - OBSIDAN SOLAR INCENT</v>
          </cell>
          <cell r="C279" t="str">
            <v>LU</v>
          </cell>
          <cell r="D279">
            <v>16.559999999999999</v>
          </cell>
          <cell r="E279">
            <v>46.08</v>
          </cell>
          <cell r="F279">
            <v>62.64</v>
          </cell>
          <cell r="G279">
            <v>73.680000000000007</v>
          </cell>
          <cell r="H279">
            <v>86.64</v>
          </cell>
          <cell r="I279">
            <v>95.76</v>
          </cell>
          <cell r="J279">
            <v>119.52</v>
          </cell>
          <cell r="K279">
            <v>112.32</v>
          </cell>
          <cell r="L279">
            <v>72.239999999999995</v>
          </cell>
          <cell r="M279">
            <v>101.76</v>
          </cell>
          <cell r="N279">
            <v>40.799999999999997</v>
          </cell>
          <cell r="O279">
            <v>40.799999999999997</v>
          </cell>
          <cell r="P279">
            <v>868.8</v>
          </cell>
        </row>
        <row r="280">
          <cell r="B280" t="str">
            <v>555 - LU - OJA PPA QF</v>
          </cell>
          <cell r="C280" t="str">
            <v>LU</v>
          </cell>
          <cell r="D280">
            <v>22.310000000000002</v>
          </cell>
          <cell r="E280">
            <v>74.188999999999993</v>
          </cell>
          <cell r="F280">
            <v>81.808999999999997</v>
          </cell>
          <cell r="G280">
            <v>-107.43600000000001</v>
          </cell>
          <cell r="H280">
            <v>22.652000000000001</v>
          </cell>
          <cell r="I280">
            <v>42.873000000000005</v>
          </cell>
          <cell r="J280">
            <v>29.701000000000001</v>
          </cell>
          <cell r="K280">
            <v>29.617000000000001</v>
          </cell>
          <cell r="L280">
            <v>23.015000000000001</v>
          </cell>
          <cell r="M280">
            <v>24.667999999999999</v>
          </cell>
          <cell r="N280">
            <v>22.061999999999998</v>
          </cell>
          <cell r="O280">
            <v>22.86</v>
          </cell>
          <cell r="P280">
            <v>288.32</v>
          </cell>
        </row>
        <row r="281">
          <cell r="B281" t="str">
            <v>555 - LU - OLDMILL PPA</v>
          </cell>
          <cell r="C281" t="str">
            <v>LU</v>
          </cell>
          <cell r="D281">
            <v>330.03399999999999</v>
          </cell>
          <cell r="E281">
            <v>471.11900000000003</v>
          </cell>
          <cell r="F281">
            <v>654.48199999999997</v>
          </cell>
          <cell r="G281">
            <v>781.59500000000003</v>
          </cell>
          <cell r="H281">
            <v>1011.974</v>
          </cell>
          <cell r="I281">
            <v>948.98199999999997</v>
          </cell>
          <cell r="J281">
            <v>1236.348</v>
          </cell>
          <cell r="K281">
            <v>865.34400000000005</v>
          </cell>
          <cell r="L281">
            <v>634.07600000000002</v>
          </cell>
          <cell r="M281">
            <v>418.79300000000001</v>
          </cell>
          <cell r="N281">
            <v>233.179</v>
          </cell>
          <cell r="O281">
            <v>194.69800000000001</v>
          </cell>
          <cell r="P281">
            <v>7780.6239999999998</v>
          </cell>
        </row>
        <row r="282">
          <cell r="B282" t="str">
            <v>555 - LU - OR SOLAR 136 NET PUR</v>
          </cell>
          <cell r="C282" t="str">
            <v>LU</v>
          </cell>
          <cell r="D282">
            <v>324.52699999999999</v>
          </cell>
          <cell r="E282">
            <v>618.78</v>
          </cell>
          <cell r="F282">
            <v>705.43899999999996</v>
          </cell>
          <cell r="G282">
            <v>854.23099999999999</v>
          </cell>
          <cell r="H282">
            <v>854.23099999999999</v>
          </cell>
          <cell r="I282">
            <v>1069.2660000000001</v>
          </cell>
          <cell r="J282">
            <v>1072.6410000000001</v>
          </cell>
          <cell r="K282">
            <v>1013.1559999999999</v>
          </cell>
          <cell r="L282">
            <v>873.86699999999996</v>
          </cell>
          <cell r="M282">
            <v>713.09799999999996</v>
          </cell>
          <cell r="N282">
            <v>493.67599999999999</v>
          </cell>
          <cell r="O282">
            <v>358.29200000000009</v>
          </cell>
          <cell r="P282">
            <v>8951.2039999999997</v>
          </cell>
        </row>
        <row r="283">
          <cell r="B283" t="str">
            <v>555 - LU - ORCHARD1 PPA QF</v>
          </cell>
          <cell r="C283" t="str">
            <v>LU</v>
          </cell>
          <cell r="D283">
            <v>777.096</v>
          </cell>
          <cell r="E283">
            <v>1221.2180000000001</v>
          </cell>
          <cell r="F283">
            <v>529.495</v>
          </cell>
          <cell r="G283">
            <v>2411.8230000000003</v>
          </cell>
          <cell r="H283">
            <v>2181.5079999999998</v>
          </cell>
          <cell r="I283">
            <v>1646.9380000000001</v>
          </cell>
          <cell r="J283">
            <v>1679.6959999999999</v>
          </cell>
          <cell r="K283">
            <v>1501.1559999999999</v>
          </cell>
          <cell r="L283">
            <v>1310.3220000000001</v>
          </cell>
          <cell r="M283">
            <v>845.70399999999995</v>
          </cell>
          <cell r="N283">
            <v>1206.269</v>
          </cell>
          <cell r="O283">
            <v>615.04</v>
          </cell>
          <cell r="P283">
            <v>15926.264999999999</v>
          </cell>
        </row>
        <row r="284">
          <cell r="B284" t="str">
            <v>555 - LU - ORCHARD2 PPA QF</v>
          </cell>
          <cell r="C284" t="str">
            <v>LU</v>
          </cell>
          <cell r="D284">
            <v>787.096</v>
          </cell>
          <cell r="E284">
            <v>1236.2090000000001</v>
          </cell>
          <cell r="F284">
            <v>1696.366</v>
          </cell>
          <cell r="G284">
            <v>2409.3890000000001</v>
          </cell>
          <cell r="H284">
            <v>1788.9999999999998</v>
          </cell>
          <cell r="I284">
            <v>1708.1</v>
          </cell>
          <cell r="J284">
            <v>1667.0030000000002</v>
          </cell>
          <cell r="K284">
            <v>1416.8119999999999</v>
          </cell>
          <cell r="L284">
            <v>1296.0929999999998</v>
          </cell>
          <cell r="M284">
            <v>809.09899999999993</v>
          </cell>
          <cell r="N284">
            <v>1212.5059999999999</v>
          </cell>
          <cell r="O284">
            <v>768.15300000000002</v>
          </cell>
          <cell r="P284">
            <v>16795.825999999997</v>
          </cell>
        </row>
        <row r="285">
          <cell r="B285" t="str">
            <v>555 - LU - ORCHARD3 PPA QF</v>
          </cell>
          <cell r="C285" t="str">
            <v>LU</v>
          </cell>
          <cell r="D285">
            <v>800.35200000000009</v>
          </cell>
          <cell r="E285">
            <v>1186.194</v>
          </cell>
          <cell r="F285">
            <v>1840.7550000000001</v>
          </cell>
          <cell r="G285">
            <v>2203.596</v>
          </cell>
          <cell r="H285">
            <v>2104.866</v>
          </cell>
          <cell r="I285">
            <v>1551.415</v>
          </cell>
          <cell r="J285">
            <v>1670.819</v>
          </cell>
          <cell r="K285">
            <v>1430.1949999999999</v>
          </cell>
          <cell r="L285">
            <v>1256</v>
          </cell>
          <cell r="M285">
            <v>754.346</v>
          </cell>
          <cell r="N285">
            <v>996.19</v>
          </cell>
          <cell r="O285">
            <v>1224.3389999999999</v>
          </cell>
          <cell r="P285">
            <v>17019.066999999999</v>
          </cell>
        </row>
        <row r="286">
          <cell r="B286" t="str">
            <v>555 - LU - ORCHARD4 PPA QF</v>
          </cell>
          <cell r="C286" t="str">
            <v>LU</v>
          </cell>
          <cell r="D286">
            <v>867.07999999999993</v>
          </cell>
          <cell r="E286">
            <v>1283.8969999999999</v>
          </cell>
          <cell r="F286">
            <v>1928.4589999999998</v>
          </cell>
          <cell r="G286">
            <v>2197.7140000000004</v>
          </cell>
          <cell r="H286">
            <v>2290.7690000000002</v>
          </cell>
          <cell r="I286">
            <v>1699.6669999999999</v>
          </cell>
          <cell r="J286">
            <v>1708.2829999999999</v>
          </cell>
          <cell r="K286">
            <v>1533.6010000000001</v>
          </cell>
          <cell r="L286">
            <v>1304.6089999999999</v>
          </cell>
          <cell r="M286">
            <v>917.52099999999996</v>
          </cell>
          <cell r="N286">
            <v>917.71100000000001</v>
          </cell>
          <cell r="O286">
            <v>1456.99</v>
          </cell>
          <cell r="P286">
            <v>18106.301000000003</v>
          </cell>
        </row>
        <row r="287">
          <cell r="B287" t="str">
            <v>555 - LU - ORENVI PPA QF</v>
          </cell>
          <cell r="C287" t="str">
            <v>LU</v>
          </cell>
          <cell r="D287">
            <v>1710.4259999999999</v>
          </cell>
          <cell r="E287">
            <v>1326.7090000000001</v>
          </cell>
          <cell r="F287">
            <v>1578.0650000000001</v>
          </cell>
          <cell r="G287">
            <v>997.13800000000003</v>
          </cell>
          <cell r="H287">
            <v>1425.153</v>
          </cell>
          <cell r="I287">
            <v>960.44100000000003</v>
          </cell>
          <cell r="J287">
            <v>1487.3539999999998</v>
          </cell>
          <cell r="K287">
            <v>227.185</v>
          </cell>
          <cell r="L287">
            <v>1488.4340000000002</v>
          </cell>
          <cell r="M287">
            <v>1732.575</v>
          </cell>
          <cell r="N287"/>
          <cell r="O287"/>
          <cell r="P287">
            <v>12933.48</v>
          </cell>
        </row>
        <row r="288">
          <cell r="B288" t="str">
            <v>555 - LU - ORSOLAR2 PPA QF</v>
          </cell>
          <cell r="C288" t="str">
            <v>LU</v>
          </cell>
          <cell r="D288">
            <v>1043.2170000000001</v>
          </cell>
          <cell r="E288">
            <v>1373.134</v>
          </cell>
          <cell r="F288">
            <v>1795.5319999999999</v>
          </cell>
          <cell r="G288">
            <v>2044.797</v>
          </cell>
          <cell r="H288">
            <v>2450.7670000000003</v>
          </cell>
          <cell r="I288">
            <v>2707.2820000000002</v>
          </cell>
          <cell r="J288">
            <v>3099.5219999999999</v>
          </cell>
          <cell r="K288">
            <v>2786.7969999999996</v>
          </cell>
          <cell r="L288">
            <v>2026.8420000000001</v>
          </cell>
          <cell r="M288">
            <v>1708.1480000000001</v>
          </cell>
          <cell r="N288">
            <v>827.35599999999999</v>
          </cell>
          <cell r="O288">
            <v>504.1</v>
          </cell>
          <cell r="P288">
            <v>22367.493999999999</v>
          </cell>
        </row>
        <row r="289">
          <cell r="B289" t="str">
            <v>555 - LU - ORSOLAR3 PPA QF</v>
          </cell>
          <cell r="C289" t="str">
            <v>LU</v>
          </cell>
          <cell r="D289">
            <v>1301.373</v>
          </cell>
          <cell r="E289">
            <v>1672.5449999999998</v>
          </cell>
          <cell r="F289">
            <v>2057.1259999999997</v>
          </cell>
          <cell r="G289">
            <v>2267.6010000000001</v>
          </cell>
          <cell r="H289">
            <v>2812.9989999999998</v>
          </cell>
          <cell r="I289">
            <v>3078.5119999999997</v>
          </cell>
          <cell r="J289">
            <v>3184.1990000000001</v>
          </cell>
          <cell r="K289">
            <v>2799.7939999999999</v>
          </cell>
          <cell r="L289">
            <v>2324.8559999999998</v>
          </cell>
          <cell r="M289">
            <v>1810.057</v>
          </cell>
          <cell r="N289">
            <v>1086.54</v>
          </cell>
          <cell r="O289">
            <v>622.54700000000003</v>
          </cell>
          <cell r="P289">
            <v>25018.148999999998</v>
          </cell>
        </row>
        <row r="290">
          <cell r="B290" t="str">
            <v>555 - LU - ORSOLAR5 PPA QF</v>
          </cell>
          <cell r="C290" t="str">
            <v>LU</v>
          </cell>
          <cell r="D290">
            <v>976.81200000000001</v>
          </cell>
          <cell r="E290">
            <v>1341.645</v>
          </cell>
          <cell r="F290">
            <v>1637.3030000000001</v>
          </cell>
          <cell r="G290">
            <v>1885.0830000000001</v>
          </cell>
          <cell r="H290">
            <v>2215.933</v>
          </cell>
          <cell r="I290">
            <v>2475.8939999999998</v>
          </cell>
          <cell r="J290">
            <v>2583.0630000000001</v>
          </cell>
          <cell r="K290">
            <v>2233.5100000000002</v>
          </cell>
          <cell r="L290">
            <v>1677.654</v>
          </cell>
          <cell r="M290">
            <v>1481.431</v>
          </cell>
          <cell r="N290">
            <v>787.04100000000005</v>
          </cell>
          <cell r="O290">
            <v>445.649</v>
          </cell>
          <cell r="P290">
            <v>19741.018000000004</v>
          </cell>
        </row>
        <row r="291">
          <cell r="B291" t="str">
            <v>555 - LU - ORSOLAR6 PPA QF</v>
          </cell>
          <cell r="C291" t="str">
            <v>LU</v>
          </cell>
          <cell r="D291">
            <v>1195.2239999999999</v>
          </cell>
          <cell r="E291">
            <v>1657.454</v>
          </cell>
          <cell r="F291">
            <v>1945.0840000000001</v>
          </cell>
          <cell r="G291">
            <v>2288.5369999999998</v>
          </cell>
          <cell r="H291">
            <v>2586.703</v>
          </cell>
          <cell r="I291">
            <v>2950.4320000000002</v>
          </cell>
          <cell r="J291">
            <v>3331.8510000000001</v>
          </cell>
          <cell r="K291">
            <v>2858.7379999999998</v>
          </cell>
          <cell r="L291">
            <v>2371.4740000000002</v>
          </cell>
          <cell r="M291">
            <v>2077.9839999999999</v>
          </cell>
          <cell r="N291">
            <v>1060.3509999999999</v>
          </cell>
          <cell r="O291">
            <v>643.04</v>
          </cell>
          <cell r="P291">
            <v>24966.872000000003</v>
          </cell>
        </row>
        <row r="292">
          <cell r="B292" t="str">
            <v>555 - LU - ORSOLAR8 PPA QF</v>
          </cell>
          <cell r="C292" t="str">
            <v>LU</v>
          </cell>
          <cell r="D292">
            <v>1400.345</v>
          </cell>
          <cell r="E292">
            <v>1812.6290000000001</v>
          </cell>
          <cell r="F292">
            <v>2190.3849999999998</v>
          </cell>
          <cell r="G292">
            <v>2384.1079999999997</v>
          </cell>
          <cell r="H292">
            <v>2926.529</v>
          </cell>
          <cell r="I292">
            <v>3211.4210000000003</v>
          </cell>
          <cell r="J292">
            <v>3391.6759999999999</v>
          </cell>
          <cell r="K292">
            <v>3147.5419999999999</v>
          </cell>
          <cell r="L292">
            <v>2476.2440000000001</v>
          </cell>
          <cell r="M292">
            <v>2270.8070000000002</v>
          </cell>
          <cell r="N292">
            <v>1103.7760000000001</v>
          </cell>
          <cell r="O292">
            <v>673.37799999999993</v>
          </cell>
          <cell r="P292">
            <v>26988.840000000004</v>
          </cell>
        </row>
        <row r="293">
          <cell r="B293" t="str">
            <v>555 - LU - ORTRLWF PPA QF</v>
          </cell>
          <cell r="C293" t="str">
            <v>LU</v>
          </cell>
          <cell r="D293">
            <v>586.64300000000003</v>
          </cell>
          <cell r="E293">
            <v>1721.403</v>
          </cell>
          <cell r="F293">
            <v>1867.6559999999999</v>
          </cell>
          <cell r="G293">
            <v>2299.9079999999999</v>
          </cell>
          <cell r="H293">
            <v>1694.473</v>
          </cell>
          <cell r="I293">
            <v>1122.2750000000001</v>
          </cell>
          <cell r="J293">
            <v>2223.518</v>
          </cell>
          <cell r="K293">
            <v>1941.4079999999999</v>
          </cell>
          <cell r="L293">
            <v>1614.1</v>
          </cell>
          <cell r="M293">
            <v>1305.1369999999999</v>
          </cell>
          <cell r="N293">
            <v>1454.595</v>
          </cell>
          <cell r="O293">
            <v>873.38</v>
          </cell>
          <cell r="P293">
            <v>18704.496000000003</v>
          </cell>
        </row>
        <row r="294">
          <cell r="B294" t="str">
            <v>555 - LU - OSU PPA QF</v>
          </cell>
          <cell r="C294" t="str">
            <v>LU</v>
          </cell>
          <cell r="D294"/>
          <cell r="E294"/>
          <cell r="F294"/>
          <cell r="G294">
            <v>1.2E-2</v>
          </cell>
          <cell r="H294"/>
          <cell r="I294"/>
          <cell r="J294">
            <v>4.0000000000000001E-3</v>
          </cell>
          <cell r="K294"/>
          <cell r="L294"/>
          <cell r="M294"/>
          <cell r="N294"/>
          <cell r="O294"/>
          <cell r="P294">
            <v>1.6E-2</v>
          </cell>
        </row>
        <row r="295">
          <cell r="B295" t="str">
            <v>555 - LU - PACCWF PPA QF</v>
          </cell>
          <cell r="C295" t="str">
            <v>LU</v>
          </cell>
          <cell r="D295">
            <v>748.07899999999995</v>
          </cell>
          <cell r="E295">
            <v>1489.5819999999999</v>
          </cell>
          <cell r="F295">
            <v>1313.829</v>
          </cell>
          <cell r="G295">
            <v>1764.5720000000001</v>
          </cell>
          <cell r="H295">
            <v>1832.54</v>
          </cell>
          <cell r="I295">
            <v>1679.6390000000001</v>
          </cell>
          <cell r="J295">
            <v>1646.6480000000001</v>
          </cell>
          <cell r="K295">
            <v>1527.45</v>
          </cell>
          <cell r="L295">
            <v>1148.0039999999999</v>
          </cell>
          <cell r="M295">
            <v>892.41</v>
          </cell>
          <cell r="N295">
            <v>1217.366</v>
          </cell>
          <cell r="O295">
            <v>861.029</v>
          </cell>
          <cell r="P295">
            <v>16121.148000000001</v>
          </cell>
        </row>
        <row r="296">
          <cell r="B296" t="str">
            <v>555 - LU - PAVANT PPA QF</v>
          </cell>
          <cell r="C296" t="str">
            <v>LU</v>
          </cell>
          <cell r="D296">
            <v>5716.38</v>
          </cell>
          <cell r="E296">
            <v>6646.0859999999993</v>
          </cell>
          <cell r="F296">
            <v>8506.8719999999994</v>
          </cell>
          <cell r="G296">
            <v>9982.3009999999995</v>
          </cell>
          <cell r="H296">
            <v>10959.178</v>
          </cell>
          <cell r="I296">
            <v>12214.804</v>
          </cell>
          <cell r="J296">
            <v>11782.128000000001</v>
          </cell>
          <cell r="K296">
            <v>9935.5579999999991</v>
          </cell>
          <cell r="L296">
            <v>9124.5300000000007</v>
          </cell>
          <cell r="M296">
            <v>8240.9050000000007</v>
          </cell>
          <cell r="N296">
            <v>5234.9189999999999</v>
          </cell>
          <cell r="O296">
            <v>3662.6440000000002</v>
          </cell>
          <cell r="P296">
            <v>102006.30499999999</v>
          </cell>
        </row>
        <row r="297">
          <cell r="B297" t="str">
            <v>555 - LU - PAVANT PPA QF - Green tag</v>
          </cell>
          <cell r="C297" t="str">
            <v>LU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555 - LU - PAVANT2 PPA QF</v>
          </cell>
          <cell r="C298" t="str">
            <v>LU</v>
          </cell>
          <cell r="D298">
            <v>6939.56</v>
          </cell>
          <cell r="E298">
            <v>7864.8450000000003</v>
          </cell>
          <cell r="F298">
            <v>10203.233999999999</v>
          </cell>
          <cell r="G298">
            <v>12072.722</v>
          </cell>
          <cell r="H298">
            <v>13119.64</v>
          </cell>
          <cell r="I298">
            <v>14502.263999999999</v>
          </cell>
          <cell r="J298">
            <v>13657.317999999999</v>
          </cell>
          <cell r="K298">
            <v>11735.453</v>
          </cell>
          <cell r="L298">
            <v>9713.2430000000004</v>
          </cell>
          <cell r="M298">
            <v>8461.8260000000009</v>
          </cell>
          <cell r="N298">
            <v>5083.3189999999995</v>
          </cell>
          <cell r="O298">
            <v>3078.509</v>
          </cell>
          <cell r="P298">
            <v>116431.933</v>
          </cell>
        </row>
        <row r="299">
          <cell r="B299" t="str">
            <v>555 - LU - PAVANT3 PPA</v>
          </cell>
          <cell r="C299" t="str">
            <v>LU</v>
          </cell>
          <cell r="D299">
            <v>2805.9110000000001</v>
          </cell>
          <cell r="E299">
            <v>3196.2849999999999</v>
          </cell>
          <cell r="F299">
            <v>4168.4769999999999</v>
          </cell>
          <cell r="G299">
            <v>4789.0209999999997</v>
          </cell>
          <cell r="H299">
            <v>5415.5010000000002</v>
          </cell>
          <cell r="I299">
            <v>5013.2700000000004</v>
          </cell>
          <cell r="J299">
            <v>4962.3760000000002</v>
          </cell>
          <cell r="K299">
            <v>4496.2619999999997</v>
          </cell>
          <cell r="L299">
            <v>4203.174</v>
          </cell>
          <cell r="M299">
            <v>3444.4049999999997</v>
          </cell>
          <cell r="N299">
            <v>2073.7759999999998</v>
          </cell>
          <cell r="O299">
            <v>1471.6290000000001</v>
          </cell>
          <cell r="P299">
            <v>46040.087</v>
          </cell>
        </row>
        <row r="300">
          <cell r="B300" t="str">
            <v>555 - LU - PCWPN PPA QF</v>
          </cell>
          <cell r="C300" t="str">
            <v>LU</v>
          </cell>
          <cell r="D300">
            <v>3158.6</v>
          </cell>
          <cell r="E300">
            <v>5631.5940000000001</v>
          </cell>
          <cell r="F300">
            <v>6994.692</v>
          </cell>
          <cell r="G300">
            <v>6693.2980000000007</v>
          </cell>
          <cell r="H300">
            <v>7019.9989999999998</v>
          </cell>
          <cell r="I300">
            <v>5333.8420000000006</v>
          </cell>
          <cell r="J300">
            <v>3531.279</v>
          </cell>
          <cell r="K300">
            <v>3062.6779999999999</v>
          </cell>
          <cell r="L300">
            <v>4291.9390000000003</v>
          </cell>
          <cell r="M300">
            <v>4401.4269999999997</v>
          </cell>
          <cell r="N300">
            <v>5023.7139999999999</v>
          </cell>
          <cell r="O300">
            <v>5523.4309999999996</v>
          </cell>
          <cell r="P300">
            <v>60666.492999999995</v>
          </cell>
        </row>
        <row r="301">
          <cell r="B301" t="str">
            <v>555 - LU - PCWPS PPA QF</v>
          </cell>
          <cell r="C301" t="str">
            <v>LU</v>
          </cell>
          <cell r="D301">
            <v>3396.2829999999999</v>
          </cell>
          <cell r="E301">
            <v>4487.3019999999997</v>
          </cell>
          <cell r="F301">
            <v>6084.6580000000004</v>
          </cell>
          <cell r="G301">
            <v>6252.8560000000007</v>
          </cell>
          <cell r="H301">
            <v>5740.9480000000003</v>
          </cell>
          <cell r="I301">
            <v>4474.82</v>
          </cell>
          <cell r="J301">
            <v>3249.6059999999998</v>
          </cell>
          <cell r="K301">
            <v>2470.52</v>
          </cell>
          <cell r="L301">
            <v>3787.3869999999997</v>
          </cell>
          <cell r="M301">
            <v>3770.2370000000001</v>
          </cell>
          <cell r="N301">
            <v>5591.402</v>
          </cell>
          <cell r="O301">
            <v>5407.3519999999999</v>
          </cell>
          <cell r="P301">
            <v>54713.370999999999</v>
          </cell>
        </row>
        <row r="302">
          <cell r="B302" t="str">
            <v>555 - LU - PIONEER1 QF PPA 2016</v>
          </cell>
          <cell r="C302" t="str">
            <v>LU</v>
          </cell>
          <cell r="D302">
            <v>31552.141</v>
          </cell>
          <cell r="E302">
            <v>23622.184000000001</v>
          </cell>
          <cell r="F302">
            <v>18984.120999999999</v>
          </cell>
          <cell r="G302">
            <v>16167.743</v>
          </cell>
          <cell r="H302">
            <v>13995.513000000001</v>
          </cell>
          <cell r="I302">
            <v>12854.703</v>
          </cell>
          <cell r="J302">
            <v>8900.6749999999993</v>
          </cell>
          <cell r="K302">
            <v>8105.7170000000006</v>
          </cell>
          <cell r="L302">
            <v>10675.73</v>
          </cell>
          <cell r="M302">
            <v>18125.822</v>
          </cell>
          <cell r="N302">
            <v>23849.476999999999</v>
          </cell>
          <cell r="O302">
            <v>32012.644</v>
          </cell>
          <cell r="P302">
            <v>218846.47</v>
          </cell>
        </row>
        <row r="303">
          <cell r="B303" t="str">
            <v>555 - LU - PORTLANDWB PPA QF</v>
          </cell>
          <cell r="C303" t="str">
            <v>LU</v>
          </cell>
          <cell r="D303">
            <v>15.858000000000001</v>
          </cell>
          <cell r="E303">
            <v>13.948</v>
          </cell>
          <cell r="F303">
            <v>15.91</v>
          </cell>
          <cell r="G303">
            <v>15.178000000000001</v>
          </cell>
          <cell r="H303">
            <v>12.259</v>
          </cell>
          <cell r="I303">
            <v>11.286000000000001</v>
          </cell>
          <cell r="J303">
            <v>15.739000000000001</v>
          </cell>
          <cell r="K303">
            <v>16.238</v>
          </cell>
          <cell r="L303">
            <v>16.225000000000001</v>
          </cell>
          <cell r="M303">
            <v>16.331</v>
          </cell>
          <cell r="N303">
            <v>16.03</v>
          </cell>
          <cell r="O303">
            <v>15.542000000000002</v>
          </cell>
          <cell r="P303">
            <v>180.54400000000001</v>
          </cell>
        </row>
        <row r="304">
          <cell r="B304" t="str">
            <v>555 - LU - POW BUTTE SOL INCENT</v>
          </cell>
          <cell r="C304" t="str">
            <v>LU</v>
          </cell>
          <cell r="D304">
            <v>7.44</v>
          </cell>
          <cell r="E304">
            <v>11.76</v>
          </cell>
          <cell r="F304">
            <v>18.84</v>
          </cell>
          <cell r="G304">
            <v>20.04</v>
          </cell>
          <cell r="H304">
            <v>25.8</v>
          </cell>
          <cell r="I304">
            <v>23.52</v>
          </cell>
          <cell r="J304">
            <v>21.48</v>
          </cell>
          <cell r="K304">
            <v>27.72</v>
          </cell>
          <cell r="L304">
            <v>23.64</v>
          </cell>
          <cell r="M304">
            <v>21.12</v>
          </cell>
          <cell r="N304">
            <v>11.52</v>
          </cell>
          <cell r="O304">
            <v>11.52</v>
          </cell>
          <cell r="P304">
            <v>224.40000000000003</v>
          </cell>
        </row>
        <row r="305">
          <cell r="B305" t="str">
            <v>555 - LU - PRESTON PPA QF 2018</v>
          </cell>
          <cell r="C305" t="str">
            <v>LU</v>
          </cell>
          <cell r="D305">
            <v>234.49700000000001</v>
          </cell>
          <cell r="E305">
            <v>170.572</v>
          </cell>
          <cell r="F305">
            <v>181.98699999999999</v>
          </cell>
          <cell r="G305">
            <v>274.13300000000004</v>
          </cell>
          <cell r="H305">
            <v>248.16300000000001</v>
          </cell>
          <cell r="I305">
            <v>292.053</v>
          </cell>
          <cell r="J305">
            <v>142.392</v>
          </cell>
          <cell r="K305">
            <v>123.535</v>
          </cell>
          <cell r="L305">
            <v>119.56</v>
          </cell>
          <cell r="M305">
            <v>122.47</v>
          </cell>
          <cell r="N305">
            <v>240.34399999999999</v>
          </cell>
          <cell r="O305">
            <v>249.04700000000003</v>
          </cell>
          <cell r="P305">
            <v>2398.7530000000002</v>
          </cell>
        </row>
        <row r="306">
          <cell r="B306" t="str">
            <v>555 - LU - PRINVSE PPA</v>
          </cell>
          <cell r="C306" t="str">
            <v>LU</v>
          </cell>
          <cell r="D306">
            <v>4231.152</v>
          </cell>
          <cell r="E306">
            <v>5907.72</v>
          </cell>
          <cell r="F306">
            <v>7291.799</v>
          </cell>
          <cell r="G306">
            <v>9010.7610000000004</v>
          </cell>
          <cell r="H306">
            <v>10513.942000000001</v>
          </cell>
          <cell r="I306">
            <v>10563.193000000001</v>
          </cell>
          <cell r="J306">
            <v>13285.814</v>
          </cell>
          <cell r="K306">
            <v>12095.081</v>
          </cell>
          <cell r="L306">
            <v>9298.42</v>
          </cell>
          <cell r="M306">
            <v>7806.2030000000004</v>
          </cell>
          <cell r="N306">
            <v>3944.7089999999998</v>
          </cell>
          <cell r="O306">
            <v>3199.8490000000002</v>
          </cell>
          <cell r="P306">
            <v>97148.642999999996</v>
          </cell>
        </row>
        <row r="307">
          <cell r="B307" t="str">
            <v>555 - LU - PRINVSE REC Purchase Agreement</v>
          </cell>
          <cell r="C307" t="str">
            <v>LU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 t="str">
            <v>555 - LU - QUICHAPA1 PPA QF</v>
          </cell>
          <cell r="C308" t="str">
            <v>LU</v>
          </cell>
          <cell r="D308">
            <v>454.25700000000001</v>
          </cell>
          <cell r="E308">
            <v>461.66</v>
          </cell>
          <cell r="F308">
            <v>633.17200000000003</v>
          </cell>
          <cell r="G308">
            <v>850.35400000000004</v>
          </cell>
          <cell r="H308">
            <v>983.13</v>
          </cell>
          <cell r="I308">
            <v>945.44500000000005</v>
          </cell>
          <cell r="J308">
            <v>808.26900000000001</v>
          </cell>
          <cell r="K308">
            <v>662.69299999999998</v>
          </cell>
          <cell r="L308">
            <v>665.24400000000003</v>
          </cell>
          <cell r="M308">
            <v>633.96699999999998</v>
          </cell>
          <cell r="N308">
            <v>422.971</v>
          </cell>
          <cell r="O308">
            <v>300.19900000000001</v>
          </cell>
          <cell r="P308">
            <v>7821.3609999999999</v>
          </cell>
        </row>
        <row r="309">
          <cell r="B309" t="str">
            <v>555 - LU - QUICHAPA2 PPA QF</v>
          </cell>
          <cell r="C309" t="str">
            <v>LU</v>
          </cell>
          <cell r="D309">
            <v>455.39499999999998</v>
          </cell>
          <cell r="E309">
            <v>461.887</v>
          </cell>
          <cell r="F309">
            <v>668.63300000000004</v>
          </cell>
          <cell r="G309">
            <v>845.08</v>
          </cell>
          <cell r="H309">
            <v>985.72900000000004</v>
          </cell>
          <cell r="I309">
            <v>944.47900000000004</v>
          </cell>
          <cell r="J309">
            <v>812.40099999999995</v>
          </cell>
          <cell r="K309">
            <v>660.52599999999995</v>
          </cell>
          <cell r="L309">
            <v>664.596</v>
          </cell>
          <cell r="M309">
            <v>621.36699999999996</v>
          </cell>
          <cell r="N309">
            <v>415.40199999999999</v>
          </cell>
          <cell r="O309">
            <v>298.18200000000002</v>
          </cell>
          <cell r="P309">
            <v>7833.6770000000006</v>
          </cell>
        </row>
        <row r="310">
          <cell r="B310" t="str">
            <v>555 - LU - QUICHAPA3 PPA QF</v>
          </cell>
          <cell r="C310" t="str">
            <v>LU</v>
          </cell>
          <cell r="D310">
            <v>431.33499999999998</v>
          </cell>
          <cell r="E310">
            <v>441.108</v>
          </cell>
          <cell r="F310">
            <v>647.13</v>
          </cell>
          <cell r="G310">
            <v>836.38900000000001</v>
          </cell>
          <cell r="H310">
            <v>984.14099999999996</v>
          </cell>
          <cell r="I310">
            <v>928.57</v>
          </cell>
          <cell r="J310">
            <v>795.15200000000004</v>
          </cell>
          <cell r="K310">
            <v>352.06400000000002</v>
          </cell>
          <cell r="L310">
            <v>640.6</v>
          </cell>
          <cell r="M310">
            <v>602.35799999999995</v>
          </cell>
          <cell r="N310">
            <v>395.17899999999997</v>
          </cell>
          <cell r="O310">
            <v>286.435</v>
          </cell>
          <cell r="P310">
            <v>7340.4610000000011</v>
          </cell>
        </row>
        <row r="311">
          <cell r="B311" t="str">
            <v>555 - LU - RFPC DILLARD PPA QF 2019-2028</v>
          </cell>
          <cell r="C311" t="str">
            <v>LU</v>
          </cell>
          <cell r="D311">
            <v>4101.7179999999998</v>
          </cell>
          <cell r="E311">
            <v>4667.1289999999999</v>
          </cell>
          <cell r="F311">
            <v>4879.116</v>
          </cell>
          <cell r="G311">
            <v>4633.4660000000003</v>
          </cell>
          <cell r="H311">
            <v>5703.0820000000003</v>
          </cell>
          <cell r="I311">
            <v>3978.33</v>
          </cell>
          <cell r="J311">
            <v>5205.6440000000002</v>
          </cell>
          <cell r="K311">
            <v>2461.5630000000001</v>
          </cell>
          <cell r="L311">
            <v>3791.6840000000002</v>
          </cell>
          <cell r="M311">
            <v>1484.729</v>
          </cell>
          <cell r="N311">
            <v>3709.1839999999997</v>
          </cell>
          <cell r="O311">
            <v>9327.0429999999997</v>
          </cell>
          <cell r="P311">
            <v>53942.688000000002</v>
          </cell>
        </row>
        <row r="312">
          <cell r="B312" t="str">
            <v>555 - LU - RFPC Weed PPA QF 2019-2028</v>
          </cell>
          <cell r="C312" t="str">
            <v>LU</v>
          </cell>
          <cell r="D312">
            <v>497.19300000000004</v>
          </cell>
          <cell r="E312">
            <v>3623.096</v>
          </cell>
          <cell r="F312">
            <v>3996.4780000000001</v>
          </cell>
          <cell r="G312">
            <v>2310.0309999999999</v>
          </cell>
          <cell r="H312">
            <v>1858.3029999999999</v>
          </cell>
          <cell r="I312">
            <v>2352.5609999999997</v>
          </cell>
          <cell r="J312">
            <v>1853.578</v>
          </cell>
          <cell r="K312"/>
          <cell r="L312"/>
          <cell r="M312"/>
          <cell r="N312">
            <v>2216.337</v>
          </cell>
          <cell r="O312">
            <v>3121.1639999999998</v>
          </cell>
          <cell r="P312">
            <v>21828.740999999998</v>
          </cell>
        </row>
        <row r="313">
          <cell r="B313" t="str">
            <v>555 - LU - ROSELFGEN - QF PPA</v>
          </cell>
          <cell r="C313" t="str">
            <v>LU</v>
          </cell>
          <cell r="D313">
            <v>732.94600000000003</v>
          </cell>
          <cell r="E313">
            <v>771.05700000000002</v>
          </cell>
          <cell r="F313">
            <v>606.97500000000002</v>
          </cell>
          <cell r="G313">
            <v>790.64800000000002</v>
          </cell>
          <cell r="H313">
            <v>852.01800000000003</v>
          </cell>
          <cell r="I313">
            <v>688.66200000000003</v>
          </cell>
          <cell r="J313">
            <v>15.722</v>
          </cell>
          <cell r="K313">
            <v>573.76600000000008</v>
          </cell>
          <cell r="L313">
            <v>720.59799999999996</v>
          </cell>
          <cell r="M313">
            <v>696.83699999999999</v>
          </cell>
          <cell r="N313">
            <v>359.774</v>
          </cell>
          <cell r="O313">
            <v>694.51900000000001</v>
          </cell>
          <cell r="P313">
            <v>7503.5219999999999</v>
          </cell>
        </row>
        <row r="314">
          <cell r="B314" t="str">
            <v>555 - LU - SAGEI QF PPA</v>
          </cell>
          <cell r="C314" t="str">
            <v>LU</v>
          </cell>
          <cell r="D314">
            <v>1693.6000000000001</v>
          </cell>
          <cell r="E314">
            <v>2563.7330000000002</v>
          </cell>
          <cell r="F314">
            <v>3891.1779999999999</v>
          </cell>
          <cell r="G314">
            <v>4252.0560000000005</v>
          </cell>
          <cell r="H314">
            <v>4201.8389999999999</v>
          </cell>
          <cell r="I314">
            <v>4723.6149999999998</v>
          </cell>
          <cell r="J314">
            <v>5603.0290000000005</v>
          </cell>
          <cell r="K314">
            <v>4889.7939999999999</v>
          </cell>
          <cell r="L314">
            <v>4580.3900000000003</v>
          </cell>
          <cell r="M314">
            <v>3697.6010000000001</v>
          </cell>
          <cell r="N314">
            <v>2243.277</v>
          </cell>
          <cell r="O314">
            <v>1266.6579999999999</v>
          </cell>
          <cell r="P314">
            <v>43606.770000000011</v>
          </cell>
        </row>
        <row r="315">
          <cell r="B315" t="str">
            <v>555 - LU - SAGEII QF PPA</v>
          </cell>
          <cell r="C315" t="str">
            <v>LU</v>
          </cell>
          <cell r="D315">
            <v>1479.44</v>
          </cell>
          <cell r="E315">
            <v>2977.8040000000001</v>
          </cell>
          <cell r="F315">
            <v>3684.2669999999998</v>
          </cell>
          <cell r="G315">
            <v>3646.8249999999998</v>
          </cell>
          <cell r="H315">
            <v>4094.7419999999997</v>
          </cell>
          <cell r="I315">
            <v>5333.1189999999997</v>
          </cell>
          <cell r="J315">
            <v>5439.7509999999993</v>
          </cell>
          <cell r="K315">
            <v>4495.6030000000001</v>
          </cell>
          <cell r="L315">
            <v>4207.9070000000002</v>
          </cell>
          <cell r="M315">
            <v>4130.1099999999997</v>
          </cell>
          <cell r="N315">
            <v>2242.5250000000001</v>
          </cell>
          <cell r="O315">
            <v>1258.6490000000001</v>
          </cell>
          <cell r="P315">
            <v>42990.741999999998</v>
          </cell>
        </row>
        <row r="316">
          <cell r="B316" t="str">
            <v>555 - LU - SAGEIII QF PPA</v>
          </cell>
          <cell r="C316" t="str">
            <v>LU</v>
          </cell>
          <cell r="D316">
            <v>1625.3700000000001</v>
          </cell>
          <cell r="E316">
            <v>2218.1769999999997</v>
          </cell>
          <cell r="F316">
            <v>3026.0930000000003</v>
          </cell>
          <cell r="G316">
            <v>3111.88</v>
          </cell>
          <cell r="H316">
            <v>3356.9259999999999</v>
          </cell>
          <cell r="I316">
            <v>4528.0280000000002</v>
          </cell>
          <cell r="J316">
            <v>5274.2070000000003</v>
          </cell>
          <cell r="K316">
            <v>4555.0529999999999</v>
          </cell>
          <cell r="L316">
            <v>4252.2330000000002</v>
          </cell>
          <cell r="M316">
            <v>3719.2759999999998</v>
          </cell>
          <cell r="N316">
            <v>2005.345</v>
          </cell>
          <cell r="O316">
            <v>1188.069</v>
          </cell>
          <cell r="P316">
            <v>38860.657000000007</v>
          </cell>
        </row>
        <row r="317">
          <cell r="B317" t="str">
            <v>555 - LU - SANDRWF PPA QF</v>
          </cell>
          <cell r="C317" t="str">
            <v>LU</v>
          </cell>
          <cell r="D317">
            <v>976.82100000000003</v>
          </cell>
          <cell r="E317">
            <v>1751.0309999999999</v>
          </cell>
          <cell r="F317">
            <v>1694.867</v>
          </cell>
          <cell r="G317">
            <v>2112.5700000000002</v>
          </cell>
          <cell r="H317">
            <v>2273.3419999999996</v>
          </cell>
          <cell r="I317">
            <v>2090.1320000000001</v>
          </cell>
          <cell r="J317">
            <v>2011.614</v>
          </cell>
          <cell r="K317">
            <v>1792.0520000000001</v>
          </cell>
          <cell r="L317">
            <v>1395.355</v>
          </cell>
          <cell r="M317">
            <v>1138.5940000000001</v>
          </cell>
          <cell r="N317">
            <v>1489.874</v>
          </cell>
          <cell r="O317">
            <v>1054.8040000000001</v>
          </cell>
          <cell r="P317">
            <v>19781.056</v>
          </cell>
        </row>
        <row r="318">
          <cell r="B318" t="str">
            <v>555 - LU - SFWIND2 PPA QF</v>
          </cell>
          <cell r="C318" t="str">
            <v>LU</v>
          </cell>
          <cell r="D318">
            <v>4087.7</v>
          </cell>
          <cell r="E318">
            <v>3353.2910000000002</v>
          </cell>
          <cell r="F318">
            <v>3595.6899999999996</v>
          </cell>
          <cell r="G318">
            <v>2827.66</v>
          </cell>
          <cell r="H318">
            <v>2124.8609999999999</v>
          </cell>
          <cell r="I318">
            <v>3014.5540000000001</v>
          </cell>
          <cell r="J318">
            <v>4461.7690000000002</v>
          </cell>
          <cell r="K318">
            <v>4017.2659999999996</v>
          </cell>
          <cell r="L318">
            <v>4146.732</v>
          </cell>
          <cell r="M318">
            <v>4374.4079999999994</v>
          </cell>
          <cell r="N318">
            <v>3101.5419999999999</v>
          </cell>
          <cell r="O318">
            <v>3479.098</v>
          </cell>
          <cell r="P318">
            <v>42584.570999999996</v>
          </cell>
        </row>
        <row r="319">
          <cell r="B319" t="str">
            <v>555 - LU - SIGURD PPA</v>
          </cell>
          <cell r="C319" t="str">
            <v>LU</v>
          </cell>
          <cell r="D319">
            <v>14786.691000000001</v>
          </cell>
          <cell r="E319">
            <v>16293.732</v>
          </cell>
          <cell r="F319">
            <v>13501.204</v>
          </cell>
          <cell r="G319">
            <v>12479.279</v>
          </cell>
          <cell r="H319">
            <v>22037.17</v>
          </cell>
          <cell r="I319">
            <v>25607.613000000001</v>
          </cell>
          <cell r="J319">
            <v>22939.364999999998</v>
          </cell>
          <cell r="K319">
            <v>19560.866000000002</v>
          </cell>
          <cell r="L319">
            <v>17618.763999999999</v>
          </cell>
          <cell r="M319">
            <v>18710.403999999999</v>
          </cell>
          <cell r="N319">
            <v>12005.508</v>
          </cell>
          <cell r="O319">
            <v>8328.91</v>
          </cell>
          <cell r="P319">
            <v>203869.50600000002</v>
          </cell>
        </row>
        <row r="320">
          <cell r="B320" t="str">
            <v>555 - LU - SIGURD REC Purchase Agreement</v>
          </cell>
          <cell r="C320" t="str">
            <v>LU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 t="str">
            <v>555 - LU - SIMPLT PPA QF 2018</v>
          </cell>
          <cell r="C321" t="str">
            <v>LU</v>
          </cell>
          <cell r="D321">
            <v>0.23100000000000001</v>
          </cell>
          <cell r="E321"/>
          <cell r="F321"/>
          <cell r="G321">
            <v>0.42699999999999999</v>
          </cell>
          <cell r="H321">
            <v>96.53</v>
          </cell>
          <cell r="I321">
            <v>1.4630000000000001</v>
          </cell>
          <cell r="J321">
            <v>0.35000000000000003</v>
          </cell>
          <cell r="K321">
            <v>5.9429999999999996</v>
          </cell>
          <cell r="L321">
            <v>15.106</v>
          </cell>
          <cell r="M321"/>
          <cell r="N321"/>
          <cell r="O321">
            <v>2.548</v>
          </cell>
          <cell r="P321">
            <v>122.59799999999998</v>
          </cell>
        </row>
        <row r="322">
          <cell r="B322" t="str">
            <v>555 - LU - SLATECR PPA QF 2019-2033</v>
          </cell>
          <cell r="C322" t="str">
            <v>LU</v>
          </cell>
          <cell r="D322">
            <v>1514.279</v>
          </cell>
          <cell r="E322">
            <v>1188.18</v>
          </cell>
          <cell r="F322">
            <v>890.05600000000004</v>
          </cell>
          <cell r="G322">
            <v>721.92000000000007</v>
          </cell>
          <cell r="H322">
            <v>321.74400000000003</v>
          </cell>
          <cell r="I322"/>
          <cell r="J322"/>
          <cell r="K322"/>
          <cell r="L322"/>
          <cell r="M322"/>
          <cell r="N322"/>
          <cell r="O322">
            <v>282.95799999999997</v>
          </cell>
          <cell r="P322">
            <v>4919.1369999999988</v>
          </cell>
        </row>
        <row r="323">
          <cell r="B323" t="str">
            <v>555 - LU - SOLWATT 1 SOL INCENT</v>
          </cell>
          <cell r="C323" t="str">
            <v>LU</v>
          </cell>
          <cell r="D323">
            <v>9.2799999999999994</v>
          </cell>
          <cell r="E323">
            <v>33.92</v>
          </cell>
          <cell r="F323">
            <v>41.12</v>
          </cell>
          <cell r="G323">
            <v>55.52</v>
          </cell>
          <cell r="H323">
            <v>55.68</v>
          </cell>
          <cell r="I323">
            <v>52.96</v>
          </cell>
          <cell r="J323">
            <v>75.44</v>
          </cell>
          <cell r="K323">
            <v>57.36</v>
          </cell>
          <cell r="L323">
            <v>56</v>
          </cell>
          <cell r="M323">
            <v>50.48</v>
          </cell>
          <cell r="N323">
            <v>23.2</v>
          </cell>
          <cell r="O323">
            <v>13.68</v>
          </cell>
          <cell r="P323">
            <v>524.64</v>
          </cell>
        </row>
        <row r="324">
          <cell r="B324" t="str">
            <v>555 - LU - SOLWATT 2 SOL INCENT</v>
          </cell>
          <cell r="C324" t="str">
            <v>LU</v>
          </cell>
          <cell r="D324">
            <v>5.28</v>
          </cell>
          <cell r="E324">
            <v>19.2</v>
          </cell>
          <cell r="F324">
            <v>22.92</v>
          </cell>
          <cell r="G324">
            <v>30.76</v>
          </cell>
          <cell r="H324">
            <v>30.96</v>
          </cell>
          <cell r="I324">
            <v>29.28</v>
          </cell>
          <cell r="J324">
            <v>41.68</v>
          </cell>
          <cell r="K324">
            <v>31.84</v>
          </cell>
          <cell r="L324">
            <v>30.96</v>
          </cell>
          <cell r="M324">
            <v>26.68</v>
          </cell>
          <cell r="N324">
            <v>12.44</v>
          </cell>
          <cell r="O324">
            <v>7.44</v>
          </cell>
          <cell r="P324">
            <v>289.44</v>
          </cell>
        </row>
        <row r="325">
          <cell r="B325" t="str">
            <v>555 - LU - SOROGUE OCS QF PPA</v>
          </cell>
          <cell r="C325" t="str">
            <v>LU</v>
          </cell>
          <cell r="D325"/>
          <cell r="E325"/>
          <cell r="F325">
            <v>12.023</v>
          </cell>
          <cell r="G325">
            <v>17.984999999999999</v>
          </cell>
          <cell r="H325">
            <v>22.484000000000002</v>
          </cell>
          <cell r="I325">
            <v>23.081</v>
          </cell>
          <cell r="J325">
            <v>94.525999999999996</v>
          </cell>
          <cell r="K325">
            <v>-51.055999999999997</v>
          </cell>
          <cell r="L325">
            <v>14.81</v>
          </cell>
          <cell r="M325">
            <v>17.751999999999999</v>
          </cell>
          <cell r="N325">
            <v>9.2250000000000014</v>
          </cell>
          <cell r="O325">
            <v>6.641</v>
          </cell>
          <cell r="P325">
            <v>167.47099999999998</v>
          </cell>
        </row>
        <row r="326">
          <cell r="B326" t="str">
            <v>555 - LU - SPRGHYDRO PPA QF</v>
          </cell>
          <cell r="C326" t="str">
            <v>LU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/>
          <cell r="I326">
            <v>77.319000000000003</v>
          </cell>
          <cell r="J326">
            <v>0</v>
          </cell>
          <cell r="K326">
            <v>213.64699999999999</v>
          </cell>
          <cell r="L326">
            <v>80.869</v>
          </cell>
          <cell r="M326">
            <v>1.2490000000000001</v>
          </cell>
          <cell r="N326">
            <v>0.92399999999999993</v>
          </cell>
          <cell r="O326">
            <v>3.5790000000000002</v>
          </cell>
          <cell r="P326">
            <v>377.58700000000005</v>
          </cell>
        </row>
        <row r="327">
          <cell r="B327" t="str">
            <v>555 - LU - ST ANTHONY PPA QF</v>
          </cell>
          <cell r="C327" t="str">
            <v>LU</v>
          </cell>
          <cell r="D327"/>
          <cell r="E327">
            <v>710.65599999999995</v>
          </cell>
          <cell r="F327">
            <v>347.43899999999996</v>
          </cell>
          <cell r="G327">
            <v>458.41499999999996</v>
          </cell>
          <cell r="H327">
            <v>482.24199999999996</v>
          </cell>
          <cell r="I327">
            <v>432.26</v>
          </cell>
          <cell r="J327">
            <v>468.80100000000004</v>
          </cell>
          <cell r="K327">
            <v>417.59699999999998</v>
          </cell>
          <cell r="L327">
            <v>456.67399999999998</v>
          </cell>
          <cell r="M327">
            <v>490.53499999999997</v>
          </cell>
          <cell r="N327">
            <v>438.50599999999997</v>
          </cell>
          <cell r="O327">
            <v>422.08600000000001</v>
          </cell>
          <cell r="P327">
            <v>5125.2110000000002</v>
          </cell>
        </row>
        <row r="328">
          <cell r="B328" t="str">
            <v>555 - LU - SUNE17PR1 Fiddlers Canyon 1 PPA</v>
          </cell>
          <cell r="C328" t="str">
            <v>LU</v>
          </cell>
          <cell r="D328">
            <v>427.42599999999999</v>
          </cell>
          <cell r="E328">
            <v>441.27300000000002</v>
          </cell>
          <cell r="F328">
            <v>613.81100000000004</v>
          </cell>
          <cell r="G328">
            <v>394.423</v>
          </cell>
          <cell r="H328">
            <v>768.31299999999999</v>
          </cell>
          <cell r="I328">
            <v>776.06799999999998</v>
          </cell>
          <cell r="J328">
            <v>689.60599999999999</v>
          </cell>
          <cell r="K328">
            <v>598.32399999999996</v>
          </cell>
          <cell r="L328">
            <v>558.56299999999999</v>
          </cell>
          <cell r="M328">
            <v>429.42399999999998</v>
          </cell>
          <cell r="N328">
            <v>296.923</v>
          </cell>
          <cell r="O328">
            <v>247.84899999999999</v>
          </cell>
          <cell r="P328">
            <v>6242.0029999999997</v>
          </cell>
        </row>
        <row r="329">
          <cell r="B329" t="str">
            <v>555 - LU - SUNE17PR2 Fiddlers Canyon 2 PPA</v>
          </cell>
          <cell r="C329" t="str">
            <v>LU</v>
          </cell>
          <cell r="D329">
            <v>334.54599999999999</v>
          </cell>
          <cell r="E329">
            <v>387.935</v>
          </cell>
          <cell r="F329">
            <v>518.09100000000001</v>
          </cell>
          <cell r="G329">
            <v>496.31700000000001</v>
          </cell>
          <cell r="H329">
            <v>904.24699999999996</v>
          </cell>
          <cell r="I329">
            <v>879.97500000000002</v>
          </cell>
          <cell r="J329">
            <v>730.1</v>
          </cell>
          <cell r="K329">
            <v>645.495</v>
          </cell>
          <cell r="L329">
            <v>532.13099999999997</v>
          </cell>
          <cell r="M329">
            <v>516.64700000000005</v>
          </cell>
          <cell r="N329">
            <v>299.02</v>
          </cell>
          <cell r="O329">
            <v>235.827</v>
          </cell>
          <cell r="P329">
            <v>6480.331000000001</v>
          </cell>
        </row>
        <row r="330">
          <cell r="B330" t="str">
            <v>555 - LU - SUNE17PR3 PPA QF</v>
          </cell>
          <cell r="C330" t="str">
            <v>LU</v>
          </cell>
          <cell r="D330">
            <v>418.71499999999997</v>
          </cell>
          <cell r="E330">
            <v>492.16899999999998</v>
          </cell>
          <cell r="F330">
            <v>614.75699999999995</v>
          </cell>
          <cell r="G330">
            <v>783.95299999999997</v>
          </cell>
          <cell r="H330">
            <v>882.04</v>
          </cell>
          <cell r="I330">
            <v>832.447</v>
          </cell>
          <cell r="J330">
            <v>693.89499999999998</v>
          </cell>
          <cell r="K330">
            <v>619.56200000000001</v>
          </cell>
          <cell r="L330">
            <v>582.42600000000004</v>
          </cell>
          <cell r="M330">
            <v>525.44200000000001</v>
          </cell>
          <cell r="N330">
            <v>384.60300000000001</v>
          </cell>
          <cell r="O330">
            <v>237.98400000000001</v>
          </cell>
          <cell r="P330">
            <v>7067.9930000000013</v>
          </cell>
        </row>
        <row r="331">
          <cell r="B331" t="str">
            <v>555 - LU - SUNEDB18  South Milford PPA QF</v>
          </cell>
          <cell r="C331" t="str">
            <v>LU</v>
          </cell>
          <cell r="D331">
            <v>153.15199999999999</v>
          </cell>
          <cell r="E331">
            <v>382.23</v>
          </cell>
          <cell r="F331">
            <v>445.42099999999999</v>
          </cell>
          <cell r="G331">
            <v>541.72299999999996</v>
          </cell>
          <cell r="H331">
            <v>716.64099999999996</v>
          </cell>
          <cell r="I331">
            <v>820.94</v>
          </cell>
          <cell r="J331">
            <v>746.60699999999997</v>
          </cell>
          <cell r="K331">
            <v>702.447</v>
          </cell>
          <cell r="L331">
            <v>645.09699999999998</v>
          </cell>
          <cell r="M331">
            <v>464.17500000000001</v>
          </cell>
          <cell r="N331">
            <v>419.351</v>
          </cell>
          <cell r="O331">
            <v>283.16899999999998</v>
          </cell>
          <cell r="P331">
            <v>6320.9529999999995</v>
          </cell>
        </row>
        <row r="332">
          <cell r="B332" t="str">
            <v>555 - LU - SUNEDB24 Milford 2 PPA QF</v>
          </cell>
          <cell r="C332" t="str">
            <v>LU</v>
          </cell>
          <cell r="D332">
            <v>428.99799999999999</v>
          </cell>
          <cell r="E332">
            <v>472.976</v>
          </cell>
          <cell r="F332">
            <v>522.39700000000005</v>
          </cell>
          <cell r="G332">
            <v>416.03899999999999</v>
          </cell>
          <cell r="H332">
            <v>820.077</v>
          </cell>
          <cell r="I332">
            <v>776.61800000000005</v>
          </cell>
          <cell r="J332">
            <v>692.75199999999995</v>
          </cell>
          <cell r="K332">
            <v>622.86599999999999</v>
          </cell>
          <cell r="L332">
            <v>206.32400000000001</v>
          </cell>
          <cell r="M332">
            <v>1049.769</v>
          </cell>
          <cell r="N332">
            <v>366.71499999999997</v>
          </cell>
          <cell r="O332">
            <v>265.84199999999998</v>
          </cell>
          <cell r="P332">
            <v>6641.3729999999996</v>
          </cell>
        </row>
        <row r="333">
          <cell r="B333" t="str">
            <v>555 - LU - SUNN PPA QF</v>
          </cell>
          <cell r="C333" t="str">
            <v>LU</v>
          </cell>
          <cell r="D333">
            <v>38156.055</v>
          </cell>
          <cell r="E333">
            <v>30864.763999999999</v>
          </cell>
          <cell r="F333">
            <v>38076.737999999998</v>
          </cell>
          <cell r="G333">
            <v>16428.308000000001</v>
          </cell>
          <cell r="H333">
            <v>38257.261999999995</v>
          </cell>
          <cell r="I333">
            <v>37070.951000000001</v>
          </cell>
          <cell r="J333">
            <v>38278.206999999995</v>
          </cell>
          <cell r="K333">
            <v>38329.952000000005</v>
          </cell>
          <cell r="L333">
            <v>36949.701000000001</v>
          </cell>
          <cell r="M333">
            <v>21259.16</v>
          </cell>
          <cell r="N333">
            <v>36870.163999999997</v>
          </cell>
          <cell r="O333">
            <v>34353.917000000001</v>
          </cell>
          <cell r="P333">
            <v>404895.179</v>
          </cell>
        </row>
        <row r="334">
          <cell r="B334" t="str">
            <v>555 - LU - SUNNYBR PPA QF</v>
          </cell>
          <cell r="C334" t="str">
            <v>LU</v>
          </cell>
          <cell r="D334">
            <v>128.39699999999999</v>
          </cell>
          <cell r="E334">
            <v>114.14699999999999</v>
          </cell>
          <cell r="F334">
            <v>111.48699999999999</v>
          </cell>
          <cell r="G334">
            <v>122.47900000000001</v>
          </cell>
          <cell r="H334">
            <v>123.28699999999999</v>
          </cell>
          <cell r="I334">
            <v>129.363</v>
          </cell>
          <cell r="J334">
            <v>122.779</v>
          </cell>
          <cell r="K334">
            <v>118.685</v>
          </cell>
          <cell r="L334">
            <v>115.47</v>
          </cell>
          <cell r="M334">
            <v>126.00300000000001</v>
          </cell>
          <cell r="N334">
            <v>117.30700000000002</v>
          </cell>
          <cell r="O334">
            <v>117.93600000000001</v>
          </cell>
          <cell r="P334">
            <v>1447.34</v>
          </cell>
        </row>
        <row r="335">
          <cell r="B335" t="str">
            <v>555 - LU - SWALLEY PPA QF</v>
          </cell>
          <cell r="C335" t="str">
            <v>LU</v>
          </cell>
          <cell r="D335"/>
          <cell r="E335"/>
          <cell r="F335">
            <v>5.6050000000000004</v>
          </cell>
          <cell r="G335">
            <v>95.36</v>
          </cell>
          <cell r="H335">
            <v>284.96899999999999</v>
          </cell>
          <cell r="I335">
            <v>393.03499999999997</v>
          </cell>
          <cell r="J335">
            <v>412.721</v>
          </cell>
          <cell r="K335">
            <v>421.755</v>
          </cell>
          <cell r="L335">
            <v>309.28300000000002</v>
          </cell>
          <cell r="M335">
            <v>146.45099999999999</v>
          </cell>
          <cell r="N335"/>
          <cell r="O335"/>
          <cell r="P335">
            <v>2069.1790000000001</v>
          </cell>
        </row>
        <row r="336">
          <cell r="B336" t="str">
            <v>555 - LU - SWEETWATER PPA QF</v>
          </cell>
          <cell r="C336" t="str">
            <v>LU</v>
          </cell>
          <cell r="D336">
            <v>9906.344000000001</v>
          </cell>
          <cell r="E336">
            <v>11104.016</v>
          </cell>
          <cell r="F336">
            <v>16461.127</v>
          </cell>
          <cell r="G336">
            <v>17938.433000000001</v>
          </cell>
          <cell r="H336">
            <v>20135.118000000002</v>
          </cell>
          <cell r="I336">
            <v>22464.461000000003</v>
          </cell>
          <cell r="J336">
            <v>22623.320999999996</v>
          </cell>
          <cell r="K336">
            <v>19920.648000000001</v>
          </cell>
          <cell r="L336">
            <v>17892.149000000001</v>
          </cell>
          <cell r="M336">
            <v>14420.152</v>
          </cell>
          <cell r="N336">
            <v>8008.1460000000006</v>
          </cell>
          <cell r="O336">
            <v>5624.7539999999999</v>
          </cell>
          <cell r="P336">
            <v>186498.66899999999</v>
          </cell>
        </row>
        <row r="337">
          <cell r="B337" t="str">
            <v>555 - LU - TATACEM PPA QF 2019</v>
          </cell>
          <cell r="C337" t="str">
            <v>LU</v>
          </cell>
          <cell r="D337">
            <v>97.194999999999993</v>
          </cell>
          <cell r="E337">
            <v>113.61799999999999</v>
          </cell>
          <cell r="F337">
            <v>107.884</v>
          </cell>
          <cell r="G337">
            <v>185.297</v>
          </cell>
          <cell r="H337">
            <v>73.588999999999999</v>
          </cell>
          <cell r="I337">
            <v>29.335999999999999</v>
          </cell>
          <cell r="J337">
            <v>49.223000000000006</v>
          </cell>
          <cell r="K337">
            <v>48.876000000000005</v>
          </cell>
          <cell r="L337">
            <v>69.759</v>
          </cell>
          <cell r="M337">
            <v>237.24700000000001</v>
          </cell>
          <cell r="N337">
            <v>36.132999999999996</v>
          </cell>
          <cell r="O337">
            <v>145.89699999999999</v>
          </cell>
          <cell r="P337">
            <v>1194.0540000000001</v>
          </cell>
        </row>
        <row r="338">
          <cell r="B338" t="str">
            <v>555 - LU - TBW PPA/PSA 1</v>
          </cell>
          <cell r="C338" t="str">
            <v>LU</v>
          </cell>
          <cell r="D338">
            <v>44834.7</v>
          </cell>
          <cell r="E338">
            <v>34570.107000000004</v>
          </cell>
          <cell r="F338">
            <v>29374.240000000002</v>
          </cell>
          <cell r="G338">
            <v>28317.874</v>
          </cell>
          <cell r="H338">
            <v>23594.668000000001</v>
          </cell>
          <cell r="I338">
            <v>19724.826000000001</v>
          </cell>
          <cell r="J338">
            <v>15273.403</v>
          </cell>
          <cell r="K338">
            <v>11933.291999999999</v>
          </cell>
          <cell r="L338">
            <v>15278.282999999999</v>
          </cell>
          <cell r="M338">
            <v>20603.273000000001</v>
          </cell>
          <cell r="N338">
            <v>29480.107</v>
          </cell>
          <cell r="O338">
            <v>44738.678</v>
          </cell>
          <cell r="P338">
            <v>317723.451</v>
          </cell>
        </row>
        <row r="339">
          <cell r="B339" t="str">
            <v>555 - LU - TESORO PPA QF 2019</v>
          </cell>
          <cell r="C339" t="str">
            <v>LU</v>
          </cell>
          <cell r="D339">
            <v>613.15599999999995</v>
          </cell>
          <cell r="E339">
            <v>349.62799999999999</v>
          </cell>
          <cell r="F339">
            <v>130.267</v>
          </cell>
          <cell r="G339">
            <v>22.308</v>
          </cell>
          <cell r="H339">
            <v>9.3420000000000005</v>
          </cell>
          <cell r="I339">
            <v>2.2750000000000004</v>
          </cell>
          <cell r="J339"/>
          <cell r="K339">
            <v>46.313000000000002</v>
          </cell>
          <cell r="L339">
            <v>0.34300000000000003</v>
          </cell>
          <cell r="M339">
            <v>6.08</v>
          </cell>
          <cell r="N339">
            <v>10.308</v>
          </cell>
          <cell r="O339">
            <v>233.08500000000001</v>
          </cell>
          <cell r="P339">
            <v>1423.1050000000002</v>
          </cell>
        </row>
        <row r="340">
          <cell r="B340" t="str">
            <v>555 - LU - THAYNHY PPA QF 2016-2035</v>
          </cell>
          <cell r="C340" t="str">
            <v>LU</v>
          </cell>
          <cell r="D340">
            <v>366.84799999999996</v>
          </cell>
          <cell r="E340">
            <v>311.56700000000001</v>
          </cell>
          <cell r="F340">
            <v>415.17899999999997</v>
          </cell>
          <cell r="G340">
            <v>378.60599999999999</v>
          </cell>
          <cell r="H340">
            <v>329.78499999999997</v>
          </cell>
          <cell r="I340">
            <v>291.66399999999999</v>
          </cell>
          <cell r="J340">
            <v>334.66200000000003</v>
          </cell>
          <cell r="K340">
            <v>325.69899999999996</v>
          </cell>
          <cell r="L340">
            <v>340.40499999999997</v>
          </cell>
          <cell r="M340">
            <v>375.59399999999999</v>
          </cell>
          <cell r="N340">
            <v>347.55099999999999</v>
          </cell>
          <cell r="O340">
            <v>315.82799999999997</v>
          </cell>
          <cell r="P340">
            <v>4133.3880000000008</v>
          </cell>
        </row>
        <row r="341">
          <cell r="B341" t="str">
            <v>555 - LU - THREEPEAKS PPA QF</v>
          </cell>
          <cell r="C341" t="str">
            <v>LU</v>
          </cell>
          <cell r="D341">
            <v>13355.548000000001</v>
          </cell>
          <cell r="E341">
            <v>16195.421</v>
          </cell>
          <cell r="F341">
            <v>18904.849999999999</v>
          </cell>
          <cell r="G341">
            <v>21439.839</v>
          </cell>
          <cell r="H341">
            <v>26675.624000000003</v>
          </cell>
          <cell r="I341">
            <v>24449.179</v>
          </cell>
          <cell r="J341">
            <v>21908.053999999996</v>
          </cell>
          <cell r="K341">
            <v>18504.066999999999</v>
          </cell>
          <cell r="L341">
            <v>16971.228999999999</v>
          </cell>
          <cell r="M341">
            <v>16515.684000000001</v>
          </cell>
          <cell r="N341">
            <v>12264.398999999999</v>
          </cell>
          <cell r="O341">
            <v>8952.2839999999997</v>
          </cell>
          <cell r="P341">
            <v>216136.17800000001</v>
          </cell>
        </row>
        <row r="342">
          <cell r="B342" t="str">
            <v>555 - LU - TMCW PPA QF</v>
          </cell>
          <cell r="C342" t="str">
            <v>LU</v>
          </cell>
          <cell r="D342">
            <v>665.2</v>
          </cell>
          <cell r="E342">
            <v>1960.8220000000001</v>
          </cell>
          <cell r="F342">
            <v>1787.2739999999999</v>
          </cell>
          <cell r="G342">
            <v>2299.6979999999999</v>
          </cell>
          <cell r="H342">
            <v>2539.864</v>
          </cell>
          <cell r="I342">
            <v>2218.462</v>
          </cell>
          <cell r="J342">
            <v>2064.8559999999998</v>
          </cell>
          <cell r="K342">
            <v>1828.885</v>
          </cell>
          <cell r="L342">
            <v>1580.2840000000001</v>
          </cell>
          <cell r="M342">
            <v>1163.42</v>
          </cell>
          <cell r="N342">
            <v>1061.82</v>
          </cell>
          <cell r="O342">
            <v>783.39699999999993</v>
          </cell>
          <cell r="P342">
            <v>19953.982</v>
          </cell>
        </row>
        <row r="343">
          <cell r="B343" t="str">
            <v>555 - LU - TMF Biofuels PPA QF</v>
          </cell>
          <cell r="C343" t="str">
            <v>LU</v>
          </cell>
          <cell r="D343">
            <v>3295.723</v>
          </cell>
          <cell r="E343">
            <v>2809.3789999999999</v>
          </cell>
          <cell r="F343">
            <v>2263.9630000000002</v>
          </cell>
          <cell r="G343">
            <v>2287.7339999999999</v>
          </cell>
          <cell r="H343">
            <v>3276.8580000000002</v>
          </cell>
          <cell r="I343">
            <v>3244.982</v>
          </cell>
          <cell r="J343">
            <v>3113.895</v>
          </cell>
          <cell r="K343">
            <v>3266.6480000000001</v>
          </cell>
          <cell r="L343">
            <v>2665.0159999999996</v>
          </cell>
          <cell r="M343">
            <v>1608.498</v>
          </cell>
          <cell r="N343">
            <v>3276.2259999999997</v>
          </cell>
          <cell r="O343">
            <v>3322.1329999999998</v>
          </cell>
          <cell r="P343">
            <v>34431.055</v>
          </cell>
        </row>
        <row r="344">
          <cell r="B344" t="str">
            <v>555 - LU - TOOELE PPA QF</v>
          </cell>
          <cell r="C344" t="str">
            <v>LU</v>
          </cell>
          <cell r="D344">
            <v>59.042999999999999</v>
          </cell>
          <cell r="E344">
            <v>2.2599999999999998</v>
          </cell>
          <cell r="F344">
            <v>45.94</v>
          </cell>
          <cell r="G344">
            <v>21.545999999999999</v>
          </cell>
          <cell r="H344">
            <v>9.7639999999999993</v>
          </cell>
          <cell r="I344">
            <v>25.558</v>
          </cell>
          <cell r="J344">
            <v>8.3740000000000006</v>
          </cell>
          <cell r="K344">
            <v>103.36399999999999</v>
          </cell>
          <cell r="L344">
            <v>73.045000000000002</v>
          </cell>
          <cell r="M344">
            <v>112.19499999999999</v>
          </cell>
          <cell r="N344">
            <v>42.106999999999999</v>
          </cell>
          <cell r="O344">
            <v>29.85</v>
          </cell>
          <cell r="P344">
            <v>533.04600000000005</v>
          </cell>
        </row>
        <row r="345">
          <cell r="B345" t="str">
            <v>555 - LU - TOPWORLD PPA/PSA 1</v>
          </cell>
          <cell r="C345" t="str">
            <v>LU</v>
          </cell>
          <cell r="D345">
            <v>58869.938000000002</v>
          </cell>
          <cell r="E345">
            <v>54910.286</v>
          </cell>
          <cell r="F345">
            <v>47439.220999999998</v>
          </cell>
          <cell r="G345">
            <v>42610.277000000002</v>
          </cell>
          <cell r="H345">
            <v>40256.152000000002</v>
          </cell>
          <cell r="I345">
            <v>21648.062999999998</v>
          </cell>
          <cell r="J345">
            <v>18052.63</v>
          </cell>
          <cell r="K345">
            <v>17905.224999999999</v>
          </cell>
          <cell r="L345">
            <v>20409.275000000001</v>
          </cell>
          <cell r="M345">
            <v>20306.999</v>
          </cell>
          <cell r="N345">
            <v>19561.627</v>
          </cell>
          <cell r="O345">
            <v>32540.446</v>
          </cell>
          <cell r="P345">
            <v>394510.13900000002</v>
          </cell>
        </row>
        <row r="346">
          <cell r="B346" t="str">
            <v>555 - LU - TSID PPA QF</v>
          </cell>
          <cell r="C346" t="str">
            <v>LU</v>
          </cell>
          <cell r="D346"/>
          <cell r="E346">
            <v>81.97</v>
          </cell>
          <cell r="F346"/>
          <cell r="G346">
            <v>113.76000000000016</v>
          </cell>
          <cell r="H346">
            <v>328.11903999999902</v>
          </cell>
          <cell r="I346">
            <v>312.14400000000001</v>
          </cell>
          <cell r="J346">
            <v>348.81200000000001</v>
          </cell>
          <cell r="K346">
            <v>187.3</v>
          </cell>
          <cell r="L346"/>
          <cell r="M346">
            <v>46.419000000000004</v>
          </cell>
          <cell r="N346">
            <v>75.55</v>
          </cell>
          <cell r="O346">
            <v>7</v>
          </cell>
          <cell r="P346">
            <v>1501.0740399999993</v>
          </cell>
        </row>
        <row r="347">
          <cell r="B347" t="str">
            <v>555 - LU - TSID PPA QF 200kW</v>
          </cell>
          <cell r="C347" t="str">
            <v>LU</v>
          </cell>
          <cell r="D347"/>
          <cell r="E347"/>
          <cell r="F347"/>
          <cell r="G347"/>
          <cell r="H347">
            <v>41.800960000000096</v>
          </cell>
          <cell r="I347">
            <v>51.599999999999795</v>
          </cell>
          <cell r="J347">
            <v>44.476499999999895</v>
          </cell>
          <cell r="K347">
            <v>16.600000000000001</v>
          </cell>
          <cell r="L347">
            <v>104.42</v>
          </cell>
          <cell r="M347">
            <v>91.451500000000095</v>
          </cell>
          <cell r="N347"/>
          <cell r="O347"/>
          <cell r="P347">
            <v>350.34895999999992</v>
          </cell>
        </row>
        <row r="348">
          <cell r="B348" t="str">
            <v>555 - LU - TUMBLE PPA QF</v>
          </cell>
          <cell r="C348" t="str">
            <v>LU</v>
          </cell>
          <cell r="D348">
            <v>1091.5650000000001</v>
          </cell>
          <cell r="E348">
            <v>1424.1089999999999</v>
          </cell>
          <cell r="F348">
            <v>1653.7349999999999</v>
          </cell>
          <cell r="G348">
            <v>1982.0139999999999</v>
          </cell>
          <cell r="H348">
            <v>2199.48</v>
          </cell>
          <cell r="I348">
            <v>2001.567</v>
          </cell>
          <cell r="J348">
            <v>2195.6799999999998</v>
          </cell>
          <cell r="K348">
            <v>2253.1869999999999</v>
          </cell>
          <cell r="L348">
            <v>1836.6420000000001</v>
          </cell>
          <cell r="M348">
            <v>1805.4</v>
          </cell>
          <cell r="N348">
            <v>1053.037</v>
          </cell>
          <cell r="O348">
            <v>755.32500000000005</v>
          </cell>
          <cell r="P348">
            <v>20251.741000000005</v>
          </cell>
        </row>
        <row r="349">
          <cell r="B349" t="str">
            <v>555 - LU - USDOIBLM PPA QF</v>
          </cell>
          <cell r="C349" t="str">
            <v>LU</v>
          </cell>
          <cell r="D349">
            <v>4.6399999999999997</v>
          </cell>
          <cell r="E349">
            <v>0.83899999999999997</v>
          </cell>
          <cell r="F349"/>
          <cell r="G349">
            <v>1.012</v>
          </cell>
          <cell r="H349">
            <v>0.58599999999999997</v>
          </cell>
          <cell r="I349">
            <v>0.16</v>
          </cell>
          <cell r="J349">
            <v>0.30299999999999999</v>
          </cell>
          <cell r="K349">
            <v>0.192</v>
          </cell>
          <cell r="L349">
            <v>0.30399999999999999</v>
          </cell>
          <cell r="M349">
            <v>1.397</v>
          </cell>
          <cell r="N349">
            <v>1.6870000000000001</v>
          </cell>
          <cell r="O349">
            <v>2.2650000000000001</v>
          </cell>
          <cell r="P349">
            <v>13.385</v>
          </cell>
        </row>
        <row r="350">
          <cell r="B350" t="str">
            <v>555 - LU - USMAG PPA/PSA 2</v>
          </cell>
          <cell r="C350" t="str">
            <v>LU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B351" t="str">
            <v>555 - LU - UT Solar-Net Meter Exp Cr  - Actual</v>
          </cell>
          <cell r="C351" t="str">
            <v>LU</v>
          </cell>
          <cell r="D351">
            <v>5227.1477270000341</v>
          </cell>
          <cell r="E351">
            <v>7236.7059179999997</v>
          </cell>
          <cell r="F351">
            <v>9455.2902690000155</v>
          </cell>
          <cell r="G351">
            <v>10380.659851000039</v>
          </cell>
          <cell r="H351">
            <v>11129.31753299999</v>
          </cell>
          <cell r="I351">
            <v>9508.0468699999983</v>
          </cell>
          <cell r="J351">
            <v>8462.68740599997</v>
          </cell>
          <cell r="K351">
            <v>7510.502659000017</v>
          </cell>
          <cell r="L351">
            <v>9092.8793880000176</v>
          </cell>
          <cell r="M351">
            <v>9563.8589119999579</v>
          </cell>
          <cell r="N351">
            <v>4895.7666179999933</v>
          </cell>
          <cell r="O351">
            <v>1251.1035989999991</v>
          </cell>
          <cell r="P351">
            <v>93713.966750000021</v>
          </cell>
        </row>
        <row r="352">
          <cell r="B352" t="str">
            <v>555 - LU - UTREDHILLS PPA QF</v>
          </cell>
          <cell r="C352" t="str">
            <v>LU</v>
          </cell>
          <cell r="D352">
            <v>11629.762999999999</v>
          </cell>
          <cell r="E352">
            <v>14489.082</v>
          </cell>
          <cell r="F352">
            <v>17047.826999999997</v>
          </cell>
          <cell r="G352">
            <v>13470.403</v>
          </cell>
          <cell r="H352">
            <v>30812.184000000001</v>
          </cell>
          <cell r="I352">
            <v>24476.111999999997</v>
          </cell>
          <cell r="J352">
            <v>20897.256999999998</v>
          </cell>
          <cell r="K352">
            <v>18088.508999999998</v>
          </cell>
          <cell r="L352">
            <v>18061.449000000001</v>
          </cell>
          <cell r="M352">
            <v>16452.760999999999</v>
          </cell>
          <cell r="N352">
            <v>11708.543</v>
          </cell>
          <cell r="O352">
            <v>8007.058</v>
          </cell>
          <cell r="P352">
            <v>205140.94799999995</v>
          </cell>
        </row>
        <row r="353">
          <cell r="B353" t="str">
            <v>555 - LU - WAGONTR PPA QF</v>
          </cell>
          <cell r="C353" t="str">
            <v>LU</v>
          </cell>
          <cell r="D353">
            <v>313.40899999999999</v>
          </cell>
          <cell r="E353">
            <v>580.20699999999999</v>
          </cell>
          <cell r="F353">
            <v>477.22300000000001</v>
          </cell>
          <cell r="G353">
            <v>373.803</v>
          </cell>
          <cell r="H353">
            <v>648.37799999999993</v>
          </cell>
          <cell r="I353">
            <v>664.15699999999993</v>
          </cell>
          <cell r="J353">
            <v>647.30600000000004</v>
          </cell>
          <cell r="K353">
            <v>574.56799999999998</v>
          </cell>
          <cell r="L353">
            <v>440.66800000000001</v>
          </cell>
          <cell r="M353">
            <v>370.31100000000004</v>
          </cell>
          <cell r="N353">
            <v>491.88800000000003</v>
          </cell>
          <cell r="O353">
            <v>344.28</v>
          </cell>
          <cell r="P353">
            <v>5926.1979999999985</v>
          </cell>
        </row>
        <row r="354">
          <cell r="B354" t="str">
            <v>555 - LU - WALACS OCS PPA QF</v>
          </cell>
          <cell r="C354" t="str">
            <v>LU</v>
          </cell>
          <cell r="D354"/>
          <cell r="E354"/>
          <cell r="F354"/>
          <cell r="G354"/>
          <cell r="H354"/>
          <cell r="I354"/>
          <cell r="J354"/>
          <cell r="K354">
            <v>199.83599999999998</v>
          </cell>
          <cell r="L354">
            <v>56.370000000000005</v>
          </cell>
          <cell r="M354"/>
          <cell r="N354"/>
          <cell r="O354"/>
          <cell r="P354">
            <v>256.20600000000002</v>
          </cell>
        </row>
        <row r="355">
          <cell r="B355" t="str">
            <v>555 - LU - WALACS OCS QF PPA</v>
          </cell>
          <cell r="C355" t="str">
            <v>LU</v>
          </cell>
          <cell r="D355"/>
          <cell r="E355"/>
          <cell r="F355"/>
          <cell r="G355"/>
          <cell r="H355"/>
          <cell r="I355"/>
          <cell r="J355"/>
          <cell r="K355"/>
          <cell r="L355"/>
          <cell r="M355">
            <v>44.898000000000003</v>
          </cell>
          <cell r="N355">
            <v>27.63</v>
          </cell>
          <cell r="O355">
            <v>21.15</v>
          </cell>
          <cell r="P355">
            <v>93.677999999999997</v>
          </cell>
        </row>
        <row r="356">
          <cell r="B356" t="str">
            <v>555 - LU - WAPA Reimbursement</v>
          </cell>
          <cell r="C356" t="str">
            <v>LU</v>
          </cell>
          <cell r="D356"/>
          <cell r="E356">
            <v>0</v>
          </cell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>
            <v>0</v>
          </cell>
        </row>
        <row r="357">
          <cell r="B357" t="str">
            <v>555 - LU - WARDBW PPA QF</v>
          </cell>
          <cell r="C357" t="str">
            <v>LU</v>
          </cell>
          <cell r="D357">
            <v>520.024</v>
          </cell>
          <cell r="E357">
            <v>1226.2539999999999</v>
          </cell>
          <cell r="F357">
            <v>1271.971</v>
          </cell>
          <cell r="G357">
            <v>1547.1120000000001</v>
          </cell>
          <cell r="H357">
            <v>1465.692</v>
          </cell>
          <cell r="I357">
            <v>1475.499</v>
          </cell>
          <cell r="J357">
            <v>1435.7429999999999</v>
          </cell>
          <cell r="K357">
            <v>1279.5640000000001</v>
          </cell>
          <cell r="L357">
            <v>958.00099999999998</v>
          </cell>
          <cell r="M357">
            <v>841.20499999999993</v>
          </cell>
          <cell r="N357">
            <v>1025.0259999999998</v>
          </cell>
          <cell r="O357">
            <v>670.97</v>
          </cell>
          <cell r="P357">
            <v>13717.061</v>
          </cell>
        </row>
        <row r="358">
          <cell r="B358" t="str">
            <v>555 - LU - WEBCNTY PPA QF</v>
          </cell>
          <cell r="C358" t="str">
            <v>LU</v>
          </cell>
          <cell r="D358">
            <v>-3.5510000000000002</v>
          </cell>
          <cell r="E358"/>
          <cell r="F358"/>
          <cell r="G358"/>
          <cell r="H358">
            <v>0</v>
          </cell>
          <cell r="I358"/>
          <cell r="J358"/>
          <cell r="K358"/>
          <cell r="L358"/>
          <cell r="M358"/>
          <cell r="N358"/>
          <cell r="O358"/>
          <cell r="P358">
            <v>-3.5510000000000002</v>
          </cell>
        </row>
        <row r="359">
          <cell r="B359" t="str">
            <v>555 - LU - WOLVCE PPA/PSA 1</v>
          </cell>
          <cell r="C359" t="str">
            <v>LU</v>
          </cell>
          <cell r="D359">
            <v>6991.8040000000001</v>
          </cell>
          <cell r="E359">
            <v>8988.8670000000002</v>
          </cell>
          <cell r="F359">
            <v>14358.386</v>
          </cell>
          <cell r="G359">
            <v>19056.758999999998</v>
          </cell>
          <cell r="H359">
            <v>16853.184000000001</v>
          </cell>
          <cell r="I359">
            <v>13954.799000000001</v>
          </cell>
          <cell r="J359">
            <v>10925.174000000001</v>
          </cell>
          <cell r="K359">
            <v>8156.95</v>
          </cell>
          <cell r="L359">
            <v>10645.954</v>
          </cell>
          <cell r="M359">
            <v>9268.1119999999992</v>
          </cell>
          <cell r="N359">
            <v>12911.049000000001</v>
          </cell>
          <cell r="O359">
            <v>13825.974</v>
          </cell>
          <cell r="P359">
            <v>145937.01199999999</v>
          </cell>
        </row>
        <row r="360">
          <cell r="B360" t="str">
            <v>555 - LU - YTID Cowiche QF PPA 2019</v>
          </cell>
          <cell r="C360" t="str">
            <v>LU</v>
          </cell>
          <cell r="D360"/>
          <cell r="E360"/>
          <cell r="F360"/>
          <cell r="G360">
            <v>213.34700000000001</v>
          </cell>
          <cell r="H360"/>
          <cell r="I360">
            <v>122.25</v>
          </cell>
          <cell r="J360">
            <v>1315.0540000000001</v>
          </cell>
          <cell r="K360">
            <v>820.45900000000006</v>
          </cell>
          <cell r="L360">
            <v>335.43900000000002</v>
          </cell>
          <cell r="M360">
            <v>17.187999999999999</v>
          </cell>
          <cell r="N360"/>
          <cell r="O360"/>
          <cell r="P360">
            <v>2823.7370000000001</v>
          </cell>
        </row>
        <row r="361">
          <cell r="B361" t="str">
            <v>555 - LU - YTID ORCHARD 2016</v>
          </cell>
          <cell r="C361" t="str">
            <v>LU</v>
          </cell>
          <cell r="D361"/>
          <cell r="E361">
            <v>1E-3</v>
          </cell>
          <cell r="F361"/>
          <cell r="G361">
            <v>11.727</v>
          </cell>
          <cell r="H361">
            <v>0.48399999999999999</v>
          </cell>
          <cell r="I361">
            <v>298.96699999999998</v>
          </cell>
          <cell r="J361">
            <v>749.13599999999997</v>
          </cell>
          <cell r="K361">
            <v>743.89699999999993</v>
          </cell>
          <cell r="L361">
            <v>336.13299999999998</v>
          </cell>
          <cell r="M361">
            <v>187.43700000000001</v>
          </cell>
          <cell r="N361"/>
          <cell r="O361"/>
          <cell r="P361">
            <v>2327.7819999999997</v>
          </cell>
        </row>
        <row r="362">
          <cell r="B362" t="str">
            <v>555 - OS - CA GHG Retail Obligation</v>
          </cell>
          <cell r="C362" t="str">
            <v>OS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B363" t="str">
            <v>555 - OS - Inter Company</v>
          </cell>
          <cell r="C363" t="str">
            <v>OS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B364" t="str">
            <v>555 - OS - Liquidated Damages Vestas American Wind</v>
          </cell>
          <cell r="C364" t="str">
            <v>OS</v>
          </cell>
          <cell r="D364">
            <v>0</v>
          </cell>
          <cell r="E364"/>
          <cell r="F364"/>
          <cell r="G364"/>
          <cell r="H364"/>
          <cell r="I364"/>
          <cell r="J364"/>
          <cell r="K364"/>
          <cell r="L364"/>
          <cell r="M364"/>
          <cell r="N364">
            <v>0</v>
          </cell>
          <cell r="O364">
            <v>0</v>
          </cell>
          <cell r="P364">
            <v>0</v>
          </cell>
        </row>
        <row r="365">
          <cell r="B365" t="str">
            <v>555 - OS - PACTRANS TRANS LOSS</v>
          </cell>
          <cell r="C365" t="str">
            <v>OS</v>
          </cell>
          <cell r="D365">
            <v>294.375</v>
          </cell>
          <cell r="E365">
            <v>-28.825000000000017</v>
          </cell>
          <cell r="F365">
            <v>-271.02499999999998</v>
          </cell>
          <cell r="G365">
            <v>441.12499999999994</v>
          </cell>
          <cell r="H365">
            <v>324.39999999999998</v>
          </cell>
          <cell r="I365">
            <v>642.67499999999995</v>
          </cell>
          <cell r="J365">
            <v>226.41600000000003</v>
          </cell>
          <cell r="K365">
            <v>135.44999999999999</v>
          </cell>
          <cell r="L365">
            <v>98.25</v>
          </cell>
          <cell r="M365">
            <v>-224.67500000000001</v>
          </cell>
          <cell r="N365">
            <v>-300.77499999999998</v>
          </cell>
          <cell r="O365">
            <v>109.54999999999998</v>
          </cell>
          <cell r="P365">
            <v>1446.941</v>
          </cell>
        </row>
        <row r="366">
          <cell r="B366" t="str">
            <v>555 - OS - Reactive Supply &amp; Voltage control</v>
          </cell>
          <cell r="C366" t="str">
            <v>OS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 t="str">
            <v>555 - OS - WAPACRST Transmission</v>
          </cell>
          <cell r="C367" t="str">
            <v>OS</v>
          </cell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555 - SF - AEPC WSPP</v>
          </cell>
          <cell r="C368" t="str">
            <v>SF</v>
          </cell>
          <cell r="D368"/>
          <cell r="E368"/>
          <cell r="F368"/>
          <cell r="G368">
            <v>400</v>
          </cell>
          <cell r="H368"/>
          <cell r="I368"/>
          <cell r="J368"/>
          <cell r="K368">
            <v>800</v>
          </cell>
          <cell r="L368"/>
          <cell r="M368">
            <v>800</v>
          </cell>
          <cell r="N368">
            <v>1000</v>
          </cell>
          <cell r="O368">
            <v>726</v>
          </cell>
          <cell r="P368">
            <v>3726</v>
          </cell>
        </row>
        <row r="369">
          <cell r="B369" t="str">
            <v>555 - SF - ANHM WSPP</v>
          </cell>
          <cell r="C369" t="str">
            <v>SF</v>
          </cell>
          <cell r="D369"/>
          <cell r="E369">
            <v>21</v>
          </cell>
          <cell r="F369">
            <v>2563</v>
          </cell>
          <cell r="G369">
            <v>193</v>
          </cell>
          <cell r="H369"/>
          <cell r="I369"/>
          <cell r="J369"/>
          <cell r="K369"/>
          <cell r="L369"/>
          <cell r="M369"/>
          <cell r="N369"/>
          <cell r="O369"/>
          <cell r="P369">
            <v>2777</v>
          </cell>
        </row>
        <row r="370">
          <cell r="B370" t="str">
            <v>555 - SF - ANHM WSPP Schedule Q</v>
          </cell>
          <cell r="C370" t="str">
            <v>SF</v>
          </cell>
          <cell r="D370"/>
          <cell r="E370"/>
          <cell r="F370"/>
          <cell r="G370">
            <v>438</v>
          </cell>
          <cell r="H370"/>
          <cell r="I370"/>
          <cell r="J370"/>
          <cell r="K370"/>
          <cell r="L370"/>
          <cell r="M370"/>
          <cell r="N370"/>
          <cell r="O370"/>
          <cell r="P370">
            <v>438</v>
          </cell>
        </row>
        <row r="371">
          <cell r="B371" t="str">
            <v>555 - SF - APS EEI</v>
          </cell>
          <cell r="C371" t="str">
            <v>SF</v>
          </cell>
          <cell r="D371">
            <v>400</v>
          </cell>
          <cell r="E371"/>
          <cell r="F371"/>
          <cell r="G371">
            <v>1081</v>
          </cell>
          <cell r="H371">
            <v>3820</v>
          </cell>
          <cell r="I371">
            <v>2045</v>
          </cell>
          <cell r="J371">
            <v>2429</v>
          </cell>
          <cell r="K371">
            <v>8000</v>
          </cell>
          <cell r="L371">
            <v>7400</v>
          </cell>
          <cell r="M371">
            <v>7800</v>
          </cell>
          <cell r="N371">
            <v>11125</v>
          </cell>
          <cell r="O371">
            <v>3350</v>
          </cell>
          <cell r="P371">
            <v>47450</v>
          </cell>
        </row>
        <row r="372">
          <cell r="B372" t="str">
            <v>555 - SF - APS EEI Cost Based Rate</v>
          </cell>
          <cell r="C372" t="str">
            <v>SF</v>
          </cell>
          <cell r="D372"/>
          <cell r="E372"/>
          <cell r="F372"/>
          <cell r="G372">
            <v>600</v>
          </cell>
          <cell r="H372"/>
          <cell r="I372"/>
          <cell r="J372"/>
          <cell r="K372"/>
          <cell r="L372"/>
          <cell r="M372"/>
          <cell r="N372"/>
          <cell r="O372"/>
          <cell r="P372">
            <v>600</v>
          </cell>
        </row>
        <row r="373">
          <cell r="B373" t="str">
            <v>555 - SF - AVISTA NWPP</v>
          </cell>
          <cell r="C373" t="str">
            <v>SF</v>
          </cell>
          <cell r="D373">
            <v>4</v>
          </cell>
          <cell r="E373">
            <v>3</v>
          </cell>
          <cell r="F373">
            <v>1</v>
          </cell>
          <cell r="G373">
            <v>5</v>
          </cell>
          <cell r="H373">
            <v>8</v>
          </cell>
          <cell r="I373">
            <v>14</v>
          </cell>
          <cell r="J373">
            <v>7</v>
          </cell>
          <cell r="K373">
            <v>7</v>
          </cell>
          <cell r="L373">
            <v>1</v>
          </cell>
          <cell r="M373">
            <v>4</v>
          </cell>
          <cell r="N373">
            <v>6</v>
          </cell>
          <cell r="O373"/>
          <cell r="P373">
            <v>60</v>
          </cell>
        </row>
        <row r="374">
          <cell r="B374" t="str">
            <v>555 - SF - AVISTA WSPP</v>
          </cell>
          <cell r="C374" t="str">
            <v>SF</v>
          </cell>
          <cell r="D374">
            <v>5225</v>
          </cell>
          <cell r="E374">
            <v>2575</v>
          </cell>
          <cell r="F374">
            <v>9975</v>
          </cell>
          <cell r="G374">
            <v>1875</v>
          </cell>
          <cell r="H374">
            <v>24675</v>
          </cell>
          <cell r="I374">
            <v>55875</v>
          </cell>
          <cell r="J374">
            <v>18850</v>
          </cell>
          <cell r="K374">
            <v>5500</v>
          </cell>
          <cell r="L374">
            <v>5675</v>
          </cell>
          <cell r="M374">
            <v>4875</v>
          </cell>
          <cell r="N374">
            <v>1159</v>
          </cell>
          <cell r="O374">
            <v>4700</v>
          </cell>
          <cell r="P374">
            <v>140959</v>
          </cell>
        </row>
        <row r="375">
          <cell r="B375" t="str">
            <v>555 - SF - AVISTAT Transmission</v>
          </cell>
          <cell r="C375" t="str">
            <v>SF</v>
          </cell>
          <cell r="D375"/>
          <cell r="E375"/>
          <cell r="F375">
            <v>123.69092499999995</v>
          </cell>
          <cell r="G375">
            <v>2589.3587000000002</v>
          </cell>
          <cell r="H375"/>
          <cell r="I375">
            <v>0</v>
          </cell>
          <cell r="J375">
            <v>0</v>
          </cell>
          <cell r="K375">
            <v>-9.3902399999997197</v>
          </cell>
          <cell r="L375">
            <v>319.26024000000001</v>
          </cell>
          <cell r="M375"/>
          <cell r="N375">
            <v>1622.3646389999999</v>
          </cell>
          <cell r="O375">
            <v>777.86985600000003</v>
          </cell>
          <cell r="P375">
            <v>5423.1541200000001</v>
          </cell>
        </row>
        <row r="376">
          <cell r="B376" t="str">
            <v>555 - SF - AZPS Transmission</v>
          </cell>
          <cell r="C376" t="str">
            <v>SF</v>
          </cell>
          <cell r="D376">
            <v>-5.684341886080799E-14</v>
          </cell>
          <cell r="E376">
            <v>261.25008000000003</v>
          </cell>
          <cell r="F376"/>
          <cell r="G376">
            <v>2662.6996800000002</v>
          </cell>
          <cell r="H376">
            <v>1749.175248</v>
          </cell>
          <cell r="I376">
            <v>387.22536000000002</v>
          </cell>
          <cell r="J376">
            <v>1023.3749759999999</v>
          </cell>
          <cell r="K376">
            <v>1843.000344</v>
          </cell>
          <cell r="L376">
            <v>1806.8495620000003</v>
          </cell>
          <cell r="M376">
            <v>2719.7500319999999</v>
          </cell>
          <cell r="N376">
            <v>1297.975203</v>
          </cell>
          <cell r="O376">
            <v>1169.1253200000001</v>
          </cell>
          <cell r="P376">
            <v>14920.425805000003</v>
          </cell>
        </row>
        <row r="377">
          <cell r="B377" t="str">
            <v>555 - SF - BASINEP WSPP</v>
          </cell>
          <cell r="C377" t="str">
            <v>SF</v>
          </cell>
          <cell r="D377">
            <v>1579</v>
          </cell>
          <cell r="E377">
            <v>2090</v>
          </cell>
          <cell r="F377">
            <v>2030</v>
          </cell>
          <cell r="G377">
            <v>2020</v>
          </cell>
          <cell r="H377">
            <v>2101</v>
          </cell>
          <cell r="I377">
            <v>2961</v>
          </cell>
          <cell r="J377">
            <v>3927</v>
          </cell>
          <cell r="K377">
            <v>4109</v>
          </cell>
          <cell r="L377">
            <v>15499</v>
          </cell>
          <cell r="M377">
            <v>1845</v>
          </cell>
          <cell r="N377">
            <v>365</v>
          </cell>
          <cell r="O377">
            <v>470</v>
          </cell>
          <cell r="P377">
            <v>38996</v>
          </cell>
        </row>
        <row r="378">
          <cell r="B378" t="str">
            <v>555 - SF - BHPL WSPP</v>
          </cell>
          <cell r="C378" t="str">
            <v>SF</v>
          </cell>
          <cell r="D378">
            <v>0</v>
          </cell>
          <cell r="E378"/>
          <cell r="F378">
            <v>0</v>
          </cell>
          <cell r="G378"/>
          <cell r="H378">
            <v>945</v>
          </cell>
          <cell r="I378">
            <v>380</v>
          </cell>
          <cell r="J378">
            <v>60</v>
          </cell>
          <cell r="K378">
            <v>210</v>
          </cell>
          <cell r="L378">
            <v>1040</v>
          </cell>
          <cell r="M378">
            <v>4920</v>
          </cell>
          <cell r="N378">
            <v>240</v>
          </cell>
          <cell r="O378">
            <v>120</v>
          </cell>
          <cell r="P378">
            <v>7915</v>
          </cell>
        </row>
        <row r="379">
          <cell r="B379" t="str">
            <v>555 - SF - BPA NWPP</v>
          </cell>
          <cell r="C379" t="str">
            <v>SF</v>
          </cell>
          <cell r="D379">
            <v>26</v>
          </cell>
          <cell r="E379">
            <v>23</v>
          </cell>
          <cell r="F379">
            <v>7</v>
          </cell>
          <cell r="G379">
            <v>25</v>
          </cell>
          <cell r="H379">
            <v>37</v>
          </cell>
          <cell r="I379">
            <v>105</v>
          </cell>
          <cell r="J379">
            <v>47</v>
          </cell>
          <cell r="K379">
            <v>44</v>
          </cell>
          <cell r="L379">
            <v>8</v>
          </cell>
          <cell r="M379">
            <v>17</v>
          </cell>
          <cell r="N379">
            <v>31</v>
          </cell>
          <cell r="O379"/>
          <cell r="P379">
            <v>370</v>
          </cell>
        </row>
        <row r="380">
          <cell r="B380" t="str">
            <v>555 - SF - BPA WSPP</v>
          </cell>
          <cell r="C380" t="str">
            <v>SF</v>
          </cell>
          <cell r="D380">
            <v>111528</v>
          </cell>
          <cell r="E380">
            <v>95030</v>
          </cell>
          <cell r="F380">
            <v>104340</v>
          </cell>
          <cell r="G380">
            <v>57625</v>
          </cell>
          <cell r="H380">
            <v>49300</v>
          </cell>
          <cell r="I380">
            <v>197125</v>
          </cell>
          <cell r="J380">
            <v>174150</v>
          </cell>
          <cell r="K380">
            <v>107230</v>
          </cell>
          <cell r="L380">
            <v>89435</v>
          </cell>
          <cell r="M380">
            <v>24225</v>
          </cell>
          <cell r="N380">
            <v>54220</v>
          </cell>
          <cell r="O380">
            <v>39572</v>
          </cell>
          <cell r="P380">
            <v>1103780</v>
          </cell>
        </row>
        <row r="381">
          <cell r="B381" t="str">
            <v>555 - SF - BPEC WSPP</v>
          </cell>
          <cell r="C381" t="str">
            <v>SF</v>
          </cell>
          <cell r="D381">
            <v>10000</v>
          </cell>
          <cell r="E381">
            <v>9600</v>
          </cell>
          <cell r="F381">
            <v>19200</v>
          </cell>
          <cell r="G381">
            <v>3200</v>
          </cell>
          <cell r="H381">
            <v>0</v>
          </cell>
          <cell r="I381">
            <v>78992</v>
          </cell>
          <cell r="J381">
            <v>46400</v>
          </cell>
          <cell r="K381">
            <v>31200</v>
          </cell>
          <cell r="L381">
            <v>22400</v>
          </cell>
          <cell r="M381">
            <v>0</v>
          </cell>
          <cell r="N381">
            <v>5175</v>
          </cell>
          <cell r="O381">
            <v>3683</v>
          </cell>
          <cell r="P381">
            <v>229850</v>
          </cell>
        </row>
        <row r="382">
          <cell r="B382" t="str">
            <v>555 - SF - BROOK WSPP</v>
          </cell>
          <cell r="C382" t="str">
            <v>SF</v>
          </cell>
          <cell r="D382">
            <v>9000</v>
          </cell>
          <cell r="E382">
            <v>10870</v>
          </cell>
          <cell r="F382">
            <v>9800</v>
          </cell>
          <cell r="G382">
            <v>12512</v>
          </cell>
          <cell r="H382">
            <v>7944</v>
          </cell>
          <cell r="I382">
            <v>4800</v>
          </cell>
          <cell r="J382">
            <v>2750</v>
          </cell>
          <cell r="K382">
            <v>2880</v>
          </cell>
          <cell r="L382">
            <v>1120</v>
          </cell>
          <cell r="M382">
            <v>6664</v>
          </cell>
          <cell r="N382">
            <v>2400</v>
          </cell>
          <cell r="O382">
            <v>5889</v>
          </cell>
          <cell r="P382">
            <v>76629</v>
          </cell>
        </row>
        <row r="383">
          <cell r="B383" t="str">
            <v>555 - SF - BURB WSPP</v>
          </cell>
          <cell r="C383" t="str">
            <v>SF</v>
          </cell>
          <cell r="D383">
            <v>0</v>
          </cell>
          <cell r="E383">
            <v>0</v>
          </cell>
          <cell r="F383"/>
          <cell r="G383"/>
          <cell r="H383"/>
          <cell r="I383"/>
          <cell r="J383">
            <v>736</v>
          </cell>
          <cell r="K383"/>
          <cell r="L383">
            <v>368</v>
          </cell>
          <cell r="M383">
            <v>400</v>
          </cell>
          <cell r="N383">
            <v>2000</v>
          </cell>
          <cell r="O383">
            <v>1600</v>
          </cell>
          <cell r="P383">
            <v>5104</v>
          </cell>
        </row>
        <row r="384">
          <cell r="B384" t="str">
            <v>555 - SF - CALPINE WSPP</v>
          </cell>
          <cell r="C384" t="str">
            <v>SF</v>
          </cell>
          <cell r="D384"/>
          <cell r="E384">
            <v>14200</v>
          </cell>
          <cell r="F384">
            <v>550</v>
          </cell>
          <cell r="G384">
            <v>1000</v>
          </cell>
          <cell r="H384"/>
          <cell r="I384">
            <v>1250</v>
          </cell>
          <cell r="J384">
            <v>4600</v>
          </cell>
          <cell r="K384">
            <v>12400</v>
          </cell>
          <cell r="L384">
            <v>3400</v>
          </cell>
          <cell r="M384">
            <v>2400</v>
          </cell>
          <cell r="N384">
            <v>400</v>
          </cell>
          <cell r="O384">
            <v>2529</v>
          </cell>
          <cell r="P384">
            <v>42729</v>
          </cell>
        </row>
        <row r="385">
          <cell r="B385" t="str">
            <v>555 - SF - CHEPUD NWPP</v>
          </cell>
          <cell r="C385" t="str">
            <v>SF</v>
          </cell>
          <cell r="D385"/>
          <cell r="E385">
            <v>1</v>
          </cell>
          <cell r="F385"/>
          <cell r="G385">
            <v>1</v>
          </cell>
          <cell r="H385">
            <v>2</v>
          </cell>
          <cell r="I385">
            <v>4</v>
          </cell>
          <cell r="J385">
            <v>2</v>
          </cell>
          <cell r="K385">
            <v>2</v>
          </cell>
          <cell r="L385"/>
          <cell r="M385"/>
          <cell r="N385">
            <v>2</v>
          </cell>
          <cell r="O385"/>
          <cell r="P385">
            <v>14</v>
          </cell>
        </row>
        <row r="386">
          <cell r="B386" t="str">
            <v>555 - SF - CHEPUD WSPP</v>
          </cell>
          <cell r="C386" t="str">
            <v>SF</v>
          </cell>
          <cell r="D386">
            <v>200</v>
          </cell>
          <cell r="E386">
            <v>6200</v>
          </cell>
          <cell r="F386">
            <v>200</v>
          </cell>
          <cell r="G386">
            <v>4528</v>
          </cell>
          <cell r="H386">
            <v>3192</v>
          </cell>
          <cell r="I386">
            <v>16360</v>
          </cell>
          <cell r="J386">
            <v>17000</v>
          </cell>
          <cell r="K386">
            <v>8800</v>
          </cell>
          <cell r="L386">
            <v>2000</v>
          </cell>
          <cell r="M386"/>
          <cell r="N386"/>
          <cell r="O386"/>
          <cell r="P386">
            <v>58480</v>
          </cell>
        </row>
        <row r="387">
          <cell r="B387" t="str">
            <v>555 - SF - CISO - PPA/PSA 1</v>
          </cell>
          <cell r="C387" t="str">
            <v>SF</v>
          </cell>
          <cell r="D387"/>
          <cell r="E387"/>
          <cell r="F387">
            <v>446</v>
          </cell>
          <cell r="G387"/>
          <cell r="H387">
            <v>1</v>
          </cell>
          <cell r="I387"/>
          <cell r="J387">
            <v>24</v>
          </cell>
          <cell r="K387"/>
          <cell r="L387">
            <v>448</v>
          </cell>
          <cell r="M387"/>
          <cell r="N387">
            <v>1400</v>
          </cell>
          <cell r="O387"/>
          <cell r="P387">
            <v>2319</v>
          </cell>
        </row>
        <row r="388">
          <cell r="B388" t="str">
            <v>555 - SF - CITIGRP ISDA Power Annex</v>
          </cell>
          <cell r="C388" t="str">
            <v>SF</v>
          </cell>
          <cell r="D388">
            <v>30003</v>
          </cell>
          <cell r="E388">
            <v>19273</v>
          </cell>
          <cell r="F388">
            <v>30000</v>
          </cell>
          <cell r="G388">
            <v>402</v>
          </cell>
          <cell r="H388">
            <v>4456</v>
          </cell>
          <cell r="I388">
            <v>25984</v>
          </cell>
          <cell r="J388">
            <v>91293</v>
          </cell>
          <cell r="K388">
            <v>99132</v>
          </cell>
          <cell r="L388">
            <v>68540</v>
          </cell>
          <cell r="M388">
            <v>21571</v>
          </cell>
          <cell r="N388">
            <v>27422</v>
          </cell>
          <cell r="O388">
            <v>24273</v>
          </cell>
          <cell r="P388">
            <v>442349</v>
          </cell>
        </row>
        <row r="389">
          <cell r="B389" t="str">
            <v>555 - SF - CLATPUD WSPP</v>
          </cell>
          <cell r="C389" t="str">
            <v>SF</v>
          </cell>
          <cell r="D389"/>
          <cell r="E389"/>
          <cell r="F389"/>
          <cell r="G389">
            <v>35</v>
          </cell>
          <cell r="H389"/>
          <cell r="I389"/>
          <cell r="J389">
            <v>850</v>
          </cell>
          <cell r="K389">
            <v>25</v>
          </cell>
          <cell r="L389">
            <v>50</v>
          </cell>
          <cell r="M389">
            <v>63</v>
          </cell>
          <cell r="N389"/>
          <cell r="O389"/>
          <cell r="P389">
            <v>1023</v>
          </cell>
        </row>
        <row r="390">
          <cell r="B390" t="str">
            <v>555 - SF - CONOCO ISDA - Power Annex</v>
          </cell>
          <cell r="C390" t="str">
            <v>SF</v>
          </cell>
          <cell r="D390">
            <v>7540</v>
          </cell>
          <cell r="E390">
            <v>3400</v>
          </cell>
          <cell r="F390">
            <v>12043</v>
          </cell>
          <cell r="G390">
            <v>1702</v>
          </cell>
          <cell r="H390">
            <v>2600</v>
          </cell>
          <cell r="I390">
            <v>2420</v>
          </cell>
          <cell r="J390">
            <v>57198</v>
          </cell>
          <cell r="K390">
            <v>44600</v>
          </cell>
          <cell r="L390">
            <v>33793</v>
          </cell>
          <cell r="M390">
            <v>651</v>
          </cell>
          <cell r="N390">
            <v>1335</v>
          </cell>
          <cell r="O390">
            <v>2805</v>
          </cell>
          <cell r="P390">
            <v>170087</v>
          </cell>
        </row>
        <row r="391">
          <cell r="B391" t="str">
            <v>555 - SF - CONOCO ISDA Cost Based Rate</v>
          </cell>
          <cell r="C391" t="str">
            <v>SF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>
            <v>100</v>
          </cell>
          <cell r="N391"/>
          <cell r="O391"/>
          <cell r="P391">
            <v>100</v>
          </cell>
        </row>
        <row r="392">
          <cell r="B392" t="str">
            <v>555 - SF - CONSTEG ISDA Power Annex</v>
          </cell>
          <cell r="C392" t="str">
            <v>SF</v>
          </cell>
          <cell r="D392">
            <v>12631</v>
          </cell>
          <cell r="E392">
            <v>10655</v>
          </cell>
          <cell r="F392">
            <v>12120</v>
          </cell>
          <cell r="G392">
            <v>3400</v>
          </cell>
          <cell r="H392">
            <v>4640</v>
          </cell>
          <cell r="I392">
            <v>2225</v>
          </cell>
          <cell r="J392">
            <v>14327</v>
          </cell>
          <cell r="K392">
            <v>14600</v>
          </cell>
          <cell r="L392">
            <v>11878</v>
          </cell>
          <cell r="M392">
            <v>1890</v>
          </cell>
          <cell r="N392">
            <v>1169</v>
          </cell>
          <cell r="O392">
            <v>800</v>
          </cell>
          <cell r="P392">
            <v>90335</v>
          </cell>
        </row>
        <row r="393">
          <cell r="B393" t="str">
            <v>555 - SF - COVEMTS PPA</v>
          </cell>
          <cell r="C393" t="str">
            <v>SF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>
            <v>0</v>
          </cell>
          <cell r="P393">
            <v>0</v>
          </cell>
        </row>
        <row r="394">
          <cell r="B394" t="str">
            <v>555 - SF - COWPUD Assign/Assum 2023 MP FEE</v>
          </cell>
          <cell r="C394" t="str">
            <v>SF</v>
          </cell>
          <cell r="D394"/>
          <cell r="E394"/>
          <cell r="F394"/>
          <cell r="G394"/>
          <cell r="H394"/>
          <cell r="I394"/>
          <cell r="J394"/>
          <cell r="K394"/>
          <cell r="L394">
            <v>0</v>
          </cell>
          <cell r="M394"/>
          <cell r="N394"/>
          <cell r="O394"/>
          <cell r="P394">
            <v>0</v>
          </cell>
        </row>
        <row r="395">
          <cell r="B395" t="str">
            <v>555 - SF - CPEMUS EEI</v>
          </cell>
          <cell r="C395" t="str">
            <v>SF</v>
          </cell>
          <cell r="D395"/>
          <cell r="E395"/>
          <cell r="F395"/>
          <cell r="G395"/>
          <cell r="H395"/>
          <cell r="I395"/>
          <cell r="J395">
            <v>29</v>
          </cell>
          <cell r="K395"/>
          <cell r="L395"/>
          <cell r="M395"/>
          <cell r="N395">
            <v>960</v>
          </cell>
          <cell r="O395">
            <v>2625</v>
          </cell>
          <cell r="P395">
            <v>3614</v>
          </cell>
        </row>
        <row r="396">
          <cell r="B396" t="str">
            <v>555 - SF - DOUPUD NWPP</v>
          </cell>
          <cell r="C396" t="str">
            <v>SF</v>
          </cell>
          <cell r="D396"/>
          <cell r="E396"/>
          <cell r="F396"/>
          <cell r="G396"/>
          <cell r="H396"/>
          <cell r="I396"/>
          <cell r="J396"/>
          <cell r="K396"/>
          <cell r="L396"/>
          <cell r="M396"/>
          <cell r="N396">
            <v>1</v>
          </cell>
          <cell r="O396"/>
          <cell r="P396">
            <v>1</v>
          </cell>
        </row>
        <row r="397">
          <cell r="B397" t="str">
            <v>555 - SF - DPI WSPP</v>
          </cell>
          <cell r="C397" t="str">
            <v>SF</v>
          </cell>
          <cell r="D397"/>
          <cell r="E397"/>
          <cell r="F397">
            <v>2070</v>
          </cell>
          <cell r="G397">
            <v>4265</v>
          </cell>
          <cell r="H397">
            <v>5445</v>
          </cell>
          <cell r="I397">
            <v>5251</v>
          </cell>
          <cell r="J397">
            <v>69069</v>
          </cell>
          <cell r="K397">
            <v>46771</v>
          </cell>
          <cell r="L397">
            <v>40755</v>
          </cell>
          <cell r="M397">
            <v>3317</v>
          </cell>
          <cell r="N397">
            <v>20642</v>
          </cell>
          <cell r="O397">
            <v>25144</v>
          </cell>
          <cell r="P397">
            <v>222729</v>
          </cell>
        </row>
        <row r="398">
          <cell r="B398" t="str">
            <v>555 - SF - DTEET WSPP</v>
          </cell>
          <cell r="C398" t="str">
            <v>SF</v>
          </cell>
          <cell r="D398">
            <v>7600</v>
          </cell>
          <cell r="E398">
            <v>2800</v>
          </cell>
          <cell r="F398">
            <v>0</v>
          </cell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10400</v>
          </cell>
        </row>
        <row r="399">
          <cell r="B399" t="str">
            <v>555 - SF - EDFTRADE ISDA Power Annex</v>
          </cell>
          <cell r="C399" t="str">
            <v>SF</v>
          </cell>
          <cell r="D399">
            <v>0</v>
          </cell>
          <cell r="E399"/>
          <cell r="F399"/>
          <cell r="G399">
            <v>4335</v>
          </cell>
          <cell r="H399">
            <v>8200</v>
          </cell>
          <cell r="I399">
            <v>19697</v>
          </cell>
          <cell r="J399">
            <v>41600</v>
          </cell>
          <cell r="K399">
            <v>43375</v>
          </cell>
          <cell r="L399">
            <v>25575</v>
          </cell>
          <cell r="M399">
            <v>936</v>
          </cell>
          <cell r="N399">
            <v>1440</v>
          </cell>
          <cell r="O399">
            <v>400</v>
          </cell>
          <cell r="P399">
            <v>145558</v>
          </cell>
        </row>
        <row r="400">
          <cell r="B400" t="str">
            <v>555 - SF - ELPASO WSPP</v>
          </cell>
          <cell r="C400" t="str">
            <v>SF</v>
          </cell>
          <cell r="D400">
            <v>20</v>
          </cell>
          <cell r="E400">
            <v>355</v>
          </cell>
          <cell r="F400"/>
          <cell r="G400">
            <v>1320</v>
          </cell>
          <cell r="H400"/>
          <cell r="I400">
            <v>100</v>
          </cell>
          <cell r="J400"/>
          <cell r="K400">
            <v>400</v>
          </cell>
          <cell r="L400">
            <v>65</v>
          </cell>
          <cell r="M400">
            <v>3185</v>
          </cell>
          <cell r="N400">
            <v>530</v>
          </cell>
          <cell r="O400">
            <v>3086</v>
          </cell>
          <cell r="P400">
            <v>9061</v>
          </cell>
        </row>
        <row r="401">
          <cell r="B401" t="str">
            <v>555 - SF - ELPASO WSPP SCHEDULE Q</v>
          </cell>
          <cell r="C401" t="str">
            <v>SF</v>
          </cell>
          <cell r="D401"/>
          <cell r="E401"/>
          <cell r="F401">
            <v>285</v>
          </cell>
          <cell r="G401"/>
          <cell r="H401"/>
          <cell r="I401"/>
          <cell r="J401"/>
          <cell r="K401"/>
          <cell r="L401"/>
          <cell r="M401"/>
          <cell r="N401"/>
          <cell r="O401"/>
          <cell r="P401">
            <v>285</v>
          </cell>
        </row>
        <row r="402">
          <cell r="B402" t="str">
            <v>555 - SF - ELPASOT Transmission</v>
          </cell>
          <cell r="C402" t="str">
            <v>SF</v>
          </cell>
          <cell r="D402"/>
          <cell r="E402"/>
          <cell r="F402"/>
          <cell r="G402"/>
          <cell r="H402"/>
          <cell r="I402"/>
          <cell r="J402">
            <v>29.439335999999997</v>
          </cell>
          <cell r="K402"/>
          <cell r="L402">
            <v>2.8980000000000001</v>
          </cell>
          <cell r="M402"/>
          <cell r="N402"/>
          <cell r="O402"/>
          <cell r="P402">
            <v>32.337336000000001</v>
          </cell>
        </row>
        <row r="403">
          <cell r="B403" t="str">
            <v>555 - SF - ENRGKEEP WSPP</v>
          </cell>
          <cell r="C403" t="str">
            <v>SF</v>
          </cell>
          <cell r="D403"/>
          <cell r="E403"/>
          <cell r="F403"/>
          <cell r="G403"/>
          <cell r="H403"/>
          <cell r="I403">
            <v>400</v>
          </cell>
          <cell r="J403">
            <v>2800</v>
          </cell>
          <cell r="K403"/>
          <cell r="L403">
            <v>416</v>
          </cell>
          <cell r="M403"/>
          <cell r="N403"/>
          <cell r="O403"/>
          <cell r="P403">
            <v>3616</v>
          </cell>
        </row>
        <row r="404">
          <cell r="B404" t="str">
            <v>555 - SF - EWEB Assign &amp; Assump 2023 MP FEE</v>
          </cell>
          <cell r="C404" t="str">
            <v>SF</v>
          </cell>
          <cell r="D404"/>
          <cell r="E404"/>
          <cell r="F404"/>
          <cell r="G404"/>
          <cell r="H404"/>
          <cell r="I404"/>
          <cell r="J404"/>
          <cell r="K404"/>
          <cell r="L404">
            <v>0</v>
          </cell>
          <cell r="M404"/>
          <cell r="N404"/>
          <cell r="O404"/>
          <cell r="P404">
            <v>0</v>
          </cell>
        </row>
        <row r="405">
          <cell r="B405" t="str">
            <v>555 - SF - EWEB WSPP</v>
          </cell>
          <cell r="C405" t="str">
            <v>SF</v>
          </cell>
          <cell r="D405"/>
          <cell r="E405">
            <v>235</v>
          </cell>
          <cell r="F405"/>
          <cell r="G405">
            <v>25</v>
          </cell>
          <cell r="H405">
            <v>55</v>
          </cell>
          <cell r="I405">
            <v>10400</v>
          </cell>
          <cell r="J405">
            <v>1295</v>
          </cell>
          <cell r="K405">
            <v>400</v>
          </cell>
          <cell r="L405">
            <v>200</v>
          </cell>
          <cell r="M405">
            <v>142</v>
          </cell>
          <cell r="N405">
            <v>50</v>
          </cell>
          <cell r="O405">
            <v>410</v>
          </cell>
          <cell r="P405">
            <v>13212</v>
          </cell>
        </row>
        <row r="406">
          <cell r="B406" t="str">
            <v>555 - SF - GLEN WSPP</v>
          </cell>
          <cell r="C406" t="str">
            <v>SF</v>
          </cell>
          <cell r="D406"/>
          <cell r="E406"/>
          <cell r="F406">
            <v>400</v>
          </cell>
          <cell r="G406"/>
          <cell r="H406"/>
          <cell r="I406"/>
          <cell r="J406"/>
          <cell r="K406"/>
          <cell r="L406"/>
          <cell r="M406"/>
          <cell r="N406">
            <v>400</v>
          </cell>
          <cell r="O406"/>
          <cell r="P406">
            <v>800</v>
          </cell>
        </row>
        <row r="407">
          <cell r="B407" t="str">
            <v>555 - SF - GRANPUD 2021 MP PAC Share</v>
          </cell>
          <cell r="C407" t="str">
            <v>SF</v>
          </cell>
          <cell r="D407"/>
          <cell r="E407"/>
          <cell r="F407">
            <v>0</v>
          </cell>
          <cell r="G407"/>
          <cell r="H407"/>
          <cell r="I407"/>
          <cell r="J407"/>
          <cell r="K407"/>
          <cell r="L407"/>
          <cell r="M407"/>
          <cell r="N407"/>
          <cell r="O407"/>
          <cell r="P407">
            <v>0</v>
          </cell>
        </row>
        <row r="408">
          <cell r="B408" t="str">
            <v>555 - SF - GRANPUD 2022 MP EWEB Share</v>
          </cell>
          <cell r="C408" t="str">
            <v>SF</v>
          </cell>
          <cell r="D408">
            <v>6988</v>
          </cell>
          <cell r="E408">
            <v>8195.14</v>
          </cell>
          <cell r="F408">
            <v>9462.9605154639175</v>
          </cell>
          <cell r="G408">
            <v>5400.39</v>
          </cell>
          <cell r="H408">
            <v>7450.57</v>
          </cell>
          <cell r="I408">
            <v>8176.5592783505163</v>
          </cell>
          <cell r="J408">
            <v>7824.6943000000001</v>
          </cell>
          <cell r="K408">
            <v>8044.5194000000001</v>
          </cell>
          <cell r="L408">
            <v>4551.2749999999996</v>
          </cell>
          <cell r="M408">
            <v>3840.6831000000002</v>
          </cell>
          <cell r="N408">
            <v>5866.37</v>
          </cell>
          <cell r="O408">
            <v>6735.12</v>
          </cell>
          <cell r="P408">
            <v>82536.281593814419</v>
          </cell>
        </row>
        <row r="409">
          <cell r="B409" t="str">
            <v>555 - SF - GRANPUD 2022 MP PAC Share</v>
          </cell>
          <cell r="C409" t="str">
            <v>SF</v>
          </cell>
          <cell r="D409">
            <v>81797.919999999998</v>
          </cell>
          <cell r="E409">
            <v>66252.12</v>
          </cell>
          <cell r="F409">
            <v>51261.903298969068</v>
          </cell>
          <cell r="G409">
            <v>43658.48</v>
          </cell>
          <cell r="H409">
            <v>60232.77</v>
          </cell>
          <cell r="I409">
            <v>66123.479381443292</v>
          </cell>
          <cell r="J409">
            <v>63257.309399999998</v>
          </cell>
          <cell r="K409">
            <v>65034.445200000002</v>
          </cell>
          <cell r="L409">
            <v>36793.949999999997</v>
          </cell>
          <cell r="M409">
            <v>31040.823100000001</v>
          </cell>
          <cell r="N409">
            <v>47416.71</v>
          </cell>
          <cell r="O409">
            <v>55100.46</v>
          </cell>
          <cell r="P409">
            <v>667970.37038041232</v>
          </cell>
        </row>
        <row r="410">
          <cell r="B410" t="str">
            <v>555 - SF - GRANPUD 2022 MP Tacoma Share</v>
          </cell>
          <cell r="C410" t="str">
            <v>SF</v>
          </cell>
          <cell r="D410">
            <v>13936</v>
          </cell>
          <cell r="E410">
            <v>16210.63</v>
          </cell>
          <cell r="F410">
            <v>18609.786237113403</v>
          </cell>
          <cell r="G410">
            <v>10682.39</v>
          </cell>
          <cell r="H410">
            <v>13737.81</v>
          </cell>
          <cell r="I410">
            <v>16175.367268041236</v>
          </cell>
          <cell r="J410">
            <v>15477.8523</v>
          </cell>
          <cell r="K410">
            <v>15912.6834</v>
          </cell>
          <cell r="L410">
            <v>9002.7749999999996</v>
          </cell>
          <cell r="M410">
            <v>7597.1691000000001</v>
          </cell>
          <cell r="N410">
            <v>11604.14</v>
          </cell>
          <cell r="O410">
            <v>13322.58</v>
          </cell>
          <cell r="P410">
            <v>162269.18330515464</v>
          </cell>
        </row>
        <row r="411">
          <cell r="B411" t="str">
            <v>555 - SF - GRANPUD NWPP</v>
          </cell>
          <cell r="C411" t="str">
            <v>SF</v>
          </cell>
          <cell r="D411"/>
          <cell r="E411">
            <v>1</v>
          </cell>
          <cell r="F411"/>
          <cell r="G411">
            <v>3</v>
          </cell>
          <cell r="H411">
            <v>3</v>
          </cell>
          <cell r="I411">
            <v>7</v>
          </cell>
          <cell r="J411">
            <v>4</v>
          </cell>
          <cell r="K411">
            <v>3</v>
          </cell>
          <cell r="L411"/>
          <cell r="M411">
            <v>0</v>
          </cell>
          <cell r="N411"/>
          <cell r="O411"/>
          <cell r="P411">
            <v>21</v>
          </cell>
        </row>
        <row r="412">
          <cell r="B412" t="str">
            <v>555 - SF - GRANPUD PR Auction PAC Share</v>
          </cell>
          <cell r="C412" t="str">
            <v>SF</v>
          </cell>
          <cell r="D412">
            <v>32412.799999999999</v>
          </cell>
          <cell r="E412">
            <v>37576.04</v>
          </cell>
          <cell r="F412">
            <v>43061.751494845354</v>
          </cell>
          <cell r="G412">
            <v>24761.66</v>
          </cell>
          <cell r="H412">
            <v>34162.06</v>
          </cell>
          <cell r="I412">
            <v>37505.521907216491</v>
          </cell>
          <cell r="J412">
            <v>35877.476900000001</v>
          </cell>
          <cell r="K412">
            <v>36885.410199999998</v>
          </cell>
          <cell r="L412">
            <v>20868.325000000001</v>
          </cell>
          <cell r="M412">
            <v>17610.147300000001</v>
          </cell>
          <cell r="N412">
            <v>26898.25</v>
          </cell>
          <cell r="O412">
            <v>30881.59</v>
          </cell>
          <cell r="P412">
            <v>378501.03280206188</v>
          </cell>
        </row>
        <row r="413">
          <cell r="B413" t="str">
            <v>555 - SF - GRIDFORCE NWPP</v>
          </cell>
          <cell r="C413" t="str">
            <v>SF</v>
          </cell>
          <cell r="D413"/>
          <cell r="E413">
            <v>1</v>
          </cell>
          <cell r="F413"/>
          <cell r="G413"/>
          <cell r="H413">
            <v>2</v>
          </cell>
          <cell r="I413"/>
          <cell r="J413"/>
          <cell r="K413">
            <v>2</v>
          </cell>
          <cell r="L413"/>
          <cell r="M413">
            <v>1</v>
          </cell>
          <cell r="N413">
            <v>1</v>
          </cell>
          <cell r="O413"/>
          <cell r="P413">
            <v>7</v>
          </cell>
        </row>
        <row r="414">
          <cell r="B414" t="str">
            <v>555 - SF - GUZMAN WSPP</v>
          </cell>
          <cell r="C414" t="str">
            <v>SF</v>
          </cell>
          <cell r="D414"/>
          <cell r="E414">
            <v>0</v>
          </cell>
          <cell r="F414"/>
          <cell r="G414">
            <v>398</v>
          </cell>
          <cell r="H414">
            <v>700</v>
          </cell>
          <cell r="I414">
            <v>2261</v>
          </cell>
          <cell r="J414">
            <v>1200</v>
          </cell>
          <cell r="K414">
            <v>843</v>
          </cell>
          <cell r="L414">
            <v>1357</v>
          </cell>
          <cell r="M414">
            <v>970</v>
          </cell>
          <cell r="N414">
            <v>1225</v>
          </cell>
          <cell r="O414">
            <v>2503</v>
          </cell>
          <cell r="P414">
            <v>11457</v>
          </cell>
        </row>
        <row r="415">
          <cell r="B415" t="str">
            <v>555 - SF - IBERDRO ISDA Power Annex</v>
          </cell>
          <cell r="C415" t="str">
            <v>SF</v>
          </cell>
          <cell r="D415">
            <v>59335</v>
          </cell>
          <cell r="E415">
            <v>63468</v>
          </cell>
          <cell r="F415">
            <v>61165</v>
          </cell>
          <cell r="G415">
            <v>51345</v>
          </cell>
          <cell r="H415">
            <v>24645</v>
          </cell>
          <cell r="I415">
            <v>82115</v>
          </cell>
          <cell r="J415">
            <v>193530</v>
          </cell>
          <cell r="K415">
            <v>215255</v>
          </cell>
          <cell r="L415">
            <v>150847</v>
          </cell>
          <cell r="M415">
            <v>74075</v>
          </cell>
          <cell r="N415">
            <v>72600</v>
          </cell>
          <cell r="O415">
            <v>52673</v>
          </cell>
          <cell r="P415">
            <v>1101053</v>
          </cell>
        </row>
        <row r="416">
          <cell r="B416" t="str">
            <v>555 - SF - IBERDRO NWPP</v>
          </cell>
          <cell r="C416" t="str">
            <v>SF</v>
          </cell>
          <cell r="D416"/>
          <cell r="E416">
            <v>1</v>
          </cell>
          <cell r="F416"/>
          <cell r="G416">
            <v>2</v>
          </cell>
          <cell r="H416">
            <v>1</v>
          </cell>
          <cell r="I416">
            <v>5</v>
          </cell>
          <cell r="J416"/>
          <cell r="K416">
            <v>1</v>
          </cell>
          <cell r="L416">
            <v>1</v>
          </cell>
          <cell r="M416">
            <v>1</v>
          </cell>
          <cell r="N416">
            <v>1</v>
          </cell>
          <cell r="O416"/>
          <cell r="P416">
            <v>13</v>
          </cell>
        </row>
        <row r="417">
          <cell r="B417" t="str">
            <v>555 - SF - IDAHOPC NWPP</v>
          </cell>
          <cell r="C417" t="str">
            <v>SF</v>
          </cell>
          <cell r="D417"/>
          <cell r="E417">
            <v>5</v>
          </cell>
          <cell r="F417"/>
          <cell r="G417"/>
          <cell r="H417"/>
          <cell r="I417">
            <v>3</v>
          </cell>
          <cell r="J417"/>
          <cell r="K417"/>
          <cell r="L417">
            <v>2</v>
          </cell>
          <cell r="M417"/>
          <cell r="N417">
            <v>29</v>
          </cell>
          <cell r="O417">
            <v>16</v>
          </cell>
          <cell r="P417">
            <v>55</v>
          </cell>
        </row>
        <row r="418">
          <cell r="B418" t="str">
            <v>555 - SF - IDAHOPC WSPP</v>
          </cell>
          <cell r="C418" t="str">
            <v>SF</v>
          </cell>
          <cell r="D418"/>
          <cell r="E418"/>
          <cell r="F418">
            <v>100</v>
          </cell>
          <cell r="G418"/>
          <cell r="H418"/>
          <cell r="I418">
            <v>774</v>
          </cell>
          <cell r="J418"/>
          <cell r="K418"/>
          <cell r="L418"/>
          <cell r="M418"/>
          <cell r="N418">
            <v>600</v>
          </cell>
          <cell r="O418"/>
          <cell r="P418">
            <v>1474</v>
          </cell>
        </row>
        <row r="419">
          <cell r="B419" t="str">
            <v>555 - SF - IDAHOPC WSPP Schedule Q</v>
          </cell>
          <cell r="C419" t="str">
            <v>SF</v>
          </cell>
          <cell r="D419"/>
          <cell r="E419"/>
          <cell r="F419">
            <v>50</v>
          </cell>
          <cell r="G419"/>
          <cell r="H419"/>
          <cell r="I419">
            <v>1280</v>
          </cell>
          <cell r="J419"/>
          <cell r="K419"/>
          <cell r="L419"/>
          <cell r="M419"/>
          <cell r="N419"/>
          <cell r="O419"/>
          <cell r="P419">
            <v>1330</v>
          </cell>
        </row>
        <row r="420">
          <cell r="B420" t="str">
            <v>555 - SF - IPCO Transmission</v>
          </cell>
          <cell r="C420" t="str">
            <v>SF</v>
          </cell>
          <cell r="D420">
            <v>11821.962095999999</v>
          </cell>
          <cell r="E420">
            <v>10866.039983999999</v>
          </cell>
          <cell r="F420">
            <v>232.13004999999981</v>
          </cell>
          <cell r="G420">
            <v>773.56392900000003</v>
          </cell>
          <cell r="H420">
            <v>5531.0800448999998</v>
          </cell>
          <cell r="I420">
            <v>2592.6099646000002</v>
          </cell>
          <cell r="J420">
            <v>5101.0200000000004</v>
          </cell>
          <cell r="K420">
            <v>3051.1079908000002</v>
          </cell>
          <cell r="L420">
            <v>7478.1283679999997</v>
          </cell>
          <cell r="M420">
            <v>6789.5599722000006</v>
          </cell>
          <cell r="N420">
            <v>12808.172010800001</v>
          </cell>
          <cell r="O420">
            <v>18143.164030600001</v>
          </cell>
          <cell r="P420">
            <v>85188.538440900011</v>
          </cell>
        </row>
        <row r="421">
          <cell r="B421" t="str">
            <v>555 - SF - LADWP WSPP</v>
          </cell>
          <cell r="C421" t="str">
            <v>SF</v>
          </cell>
          <cell r="D421">
            <v>300</v>
          </cell>
          <cell r="E421">
            <v>5667</v>
          </cell>
          <cell r="F421">
            <v>2127</v>
          </cell>
          <cell r="G421">
            <v>11325</v>
          </cell>
          <cell r="H421">
            <v>4376</v>
          </cell>
          <cell r="I421">
            <v>1625</v>
          </cell>
          <cell r="J421">
            <v>7850</v>
          </cell>
          <cell r="K421">
            <v>3750</v>
          </cell>
          <cell r="L421">
            <v>2886</v>
          </cell>
          <cell r="M421">
            <v>14700</v>
          </cell>
          <cell r="N421">
            <v>3450</v>
          </cell>
          <cell r="O421">
            <v>7625</v>
          </cell>
          <cell r="P421">
            <v>65681</v>
          </cell>
        </row>
        <row r="422">
          <cell r="B422" t="str">
            <v>555 - SF - LADWPT Transmission</v>
          </cell>
          <cell r="C422" t="str">
            <v>SF</v>
          </cell>
          <cell r="D422">
            <v>804.99981600000001</v>
          </cell>
          <cell r="E422">
            <v>599.99990400000002</v>
          </cell>
          <cell r="F422"/>
          <cell r="G422">
            <v>274.99968000000001</v>
          </cell>
          <cell r="H422">
            <v>250.00036799999998</v>
          </cell>
          <cell r="I422">
            <v>200.00015999999999</v>
          </cell>
          <cell r="J422">
            <v>47001.999863999998</v>
          </cell>
          <cell r="K422">
            <v>9609.0003120000001</v>
          </cell>
          <cell r="L422">
            <v>1499.9997599999999</v>
          </cell>
          <cell r="M422">
            <v>3731.9999760000001</v>
          </cell>
          <cell r="N422">
            <v>1500.0001239999999</v>
          </cell>
          <cell r="O422">
            <v>150.00007199999999</v>
          </cell>
          <cell r="P422">
            <v>65623.000035999983</v>
          </cell>
        </row>
        <row r="423">
          <cell r="B423" t="str">
            <v>555 - SF - MACENRG ISDA Power Annex</v>
          </cell>
          <cell r="C423" t="str">
            <v>SF</v>
          </cell>
          <cell r="D423">
            <v>2600</v>
          </cell>
          <cell r="E423">
            <v>1600</v>
          </cell>
          <cell r="F423">
            <v>600</v>
          </cell>
          <cell r="G423">
            <v>6440</v>
          </cell>
          <cell r="H423">
            <v>1600</v>
          </cell>
          <cell r="I423">
            <v>7200</v>
          </cell>
          <cell r="J423">
            <v>38112</v>
          </cell>
          <cell r="K423">
            <v>24796</v>
          </cell>
          <cell r="L423">
            <v>16038</v>
          </cell>
          <cell r="M423">
            <v>30517</v>
          </cell>
          <cell r="N423">
            <v>10922</v>
          </cell>
          <cell r="O423">
            <v>13211</v>
          </cell>
          <cell r="P423">
            <v>153636</v>
          </cell>
        </row>
        <row r="424">
          <cell r="B424" t="str">
            <v>555 - SF - MERCUEG EEI</v>
          </cell>
          <cell r="C424" t="str">
            <v>SF</v>
          </cell>
          <cell r="D424"/>
          <cell r="E424"/>
          <cell r="F424"/>
          <cell r="G424"/>
          <cell r="H424"/>
          <cell r="I424">
            <v>200</v>
          </cell>
          <cell r="J424">
            <v>44087</v>
          </cell>
          <cell r="K424">
            <v>38895</v>
          </cell>
          <cell r="L424">
            <v>29851</v>
          </cell>
          <cell r="M424"/>
          <cell r="N424"/>
          <cell r="O424">
            <v>5600</v>
          </cell>
          <cell r="P424">
            <v>118633</v>
          </cell>
        </row>
        <row r="425">
          <cell r="B425" t="str">
            <v>555 - SF - MSCG ISDA - Power Annex</v>
          </cell>
          <cell r="C425" t="str">
            <v>SF</v>
          </cell>
          <cell r="D425">
            <v>1600</v>
          </cell>
          <cell r="E425">
            <v>800</v>
          </cell>
          <cell r="F425">
            <v>3250</v>
          </cell>
          <cell r="G425">
            <v>14883</v>
          </cell>
          <cell r="H425">
            <v>12370</v>
          </cell>
          <cell r="I425">
            <v>3200</v>
          </cell>
          <cell r="J425">
            <v>34512</v>
          </cell>
          <cell r="K425">
            <v>16650</v>
          </cell>
          <cell r="L425">
            <v>400</v>
          </cell>
          <cell r="M425">
            <v>16458</v>
          </cell>
          <cell r="N425">
            <v>15600</v>
          </cell>
          <cell r="O425">
            <v>13450</v>
          </cell>
          <cell r="P425">
            <v>133173</v>
          </cell>
        </row>
        <row r="426">
          <cell r="B426" t="str">
            <v>555 - SF - MSCG ISDA Cost Based Rate</v>
          </cell>
          <cell r="C426" t="str">
            <v>SF</v>
          </cell>
          <cell r="D426"/>
          <cell r="E426"/>
          <cell r="F426">
            <v>107</v>
          </cell>
          <cell r="G426"/>
          <cell r="H426"/>
          <cell r="I426"/>
          <cell r="J426"/>
          <cell r="K426">
            <v>40</v>
          </cell>
          <cell r="L426">
            <v>81</v>
          </cell>
          <cell r="M426"/>
          <cell r="N426"/>
          <cell r="O426">
            <v>40</v>
          </cell>
          <cell r="P426">
            <v>268</v>
          </cell>
        </row>
        <row r="427">
          <cell r="B427" t="str">
            <v>555 - SF - NEVP WSPP SCHEDULE Q</v>
          </cell>
          <cell r="C427" t="str">
            <v>SF</v>
          </cell>
          <cell r="D427">
            <v>500</v>
          </cell>
          <cell r="E427">
            <v>100</v>
          </cell>
          <cell r="F427">
            <v>3230</v>
          </cell>
          <cell r="G427">
            <v>2291</v>
          </cell>
          <cell r="H427">
            <v>2400</v>
          </cell>
          <cell r="I427">
            <v>5100</v>
          </cell>
          <cell r="J427">
            <v>1675</v>
          </cell>
          <cell r="K427">
            <v>500</v>
          </cell>
          <cell r="L427">
            <v>250</v>
          </cell>
          <cell r="M427">
            <v>1600</v>
          </cell>
          <cell r="N427">
            <v>1297</v>
          </cell>
          <cell r="O427">
            <v>450</v>
          </cell>
          <cell r="P427">
            <v>19393</v>
          </cell>
        </row>
        <row r="428">
          <cell r="B428" t="str">
            <v>555 - SF - NEVPT Transmission</v>
          </cell>
          <cell r="C428" t="str">
            <v>SF</v>
          </cell>
          <cell r="D428">
            <v>146.01</v>
          </cell>
          <cell r="E428">
            <v>100.48012799999999</v>
          </cell>
          <cell r="F428">
            <v>75.360260999999994</v>
          </cell>
          <cell r="G428">
            <v>196.64280000000002</v>
          </cell>
          <cell r="H428">
            <v>298.67731200000003</v>
          </cell>
          <cell r="I428">
            <v>295.23887999999999</v>
          </cell>
          <cell r="J428">
            <v>848.020128</v>
          </cell>
          <cell r="K428">
            <v>414.96674400000001</v>
          </cell>
          <cell r="L428">
            <v>60.178319999999999</v>
          </cell>
          <cell r="M428">
            <v>87.181919999999991</v>
          </cell>
          <cell r="N428">
            <v>262.723748</v>
          </cell>
          <cell r="O428">
            <v>411.92080800000002</v>
          </cell>
          <cell r="P428">
            <v>3197.4010489999996</v>
          </cell>
        </row>
        <row r="429">
          <cell r="B429" t="str">
            <v>555 - SF - NEXTERA WSPP</v>
          </cell>
          <cell r="C429" t="str">
            <v>SF</v>
          </cell>
          <cell r="D429"/>
          <cell r="E429">
            <v>4040</v>
          </cell>
          <cell r="F429">
            <v>1720</v>
          </cell>
          <cell r="G429">
            <v>320</v>
          </cell>
          <cell r="H429">
            <v>1200</v>
          </cell>
          <cell r="I429">
            <v>2600</v>
          </cell>
          <cell r="J429">
            <v>1440</v>
          </cell>
          <cell r="K429">
            <v>600</v>
          </cell>
          <cell r="L429">
            <v>160</v>
          </cell>
          <cell r="M429">
            <v>480</v>
          </cell>
          <cell r="N429"/>
          <cell r="O429"/>
          <cell r="P429">
            <v>12560</v>
          </cell>
        </row>
        <row r="430">
          <cell r="B430" t="str">
            <v>555 - SF - NWCORP NWPP</v>
          </cell>
          <cell r="C430" t="str">
            <v>SF</v>
          </cell>
          <cell r="D430">
            <v>3</v>
          </cell>
          <cell r="E430">
            <v>2</v>
          </cell>
          <cell r="F430"/>
          <cell r="G430">
            <v>4</v>
          </cell>
          <cell r="H430">
            <v>5</v>
          </cell>
          <cell r="I430">
            <v>11</v>
          </cell>
          <cell r="J430">
            <v>5</v>
          </cell>
          <cell r="K430">
            <v>5</v>
          </cell>
          <cell r="L430">
            <v>1</v>
          </cell>
          <cell r="M430">
            <v>3</v>
          </cell>
          <cell r="N430">
            <v>5</v>
          </cell>
          <cell r="O430"/>
          <cell r="P430">
            <v>44</v>
          </cell>
        </row>
        <row r="431">
          <cell r="B431" t="str">
            <v>555 - SF - NWCORP WSPP</v>
          </cell>
          <cell r="C431" t="str">
            <v>SF</v>
          </cell>
          <cell r="D431"/>
          <cell r="E431"/>
          <cell r="F431">
            <v>200</v>
          </cell>
          <cell r="G431">
            <v>35</v>
          </cell>
          <cell r="H431"/>
          <cell r="I431">
            <v>25</v>
          </cell>
          <cell r="J431"/>
          <cell r="K431">
            <v>110</v>
          </cell>
          <cell r="L431"/>
          <cell r="M431">
            <v>25</v>
          </cell>
          <cell r="N431">
            <v>325</v>
          </cell>
          <cell r="O431"/>
          <cell r="P431">
            <v>720</v>
          </cell>
        </row>
        <row r="432">
          <cell r="B432" t="str">
            <v>555 - SF - NWCORP WSPP SCHEDULE Q</v>
          </cell>
          <cell r="C432" t="str">
            <v>SF</v>
          </cell>
          <cell r="D432"/>
          <cell r="E432"/>
          <cell r="F432">
            <v>50</v>
          </cell>
          <cell r="G432"/>
          <cell r="H432"/>
          <cell r="I432"/>
          <cell r="J432"/>
          <cell r="K432"/>
          <cell r="L432"/>
          <cell r="M432"/>
          <cell r="N432"/>
          <cell r="O432"/>
          <cell r="P432">
            <v>50</v>
          </cell>
        </row>
        <row r="433">
          <cell r="B433" t="str">
            <v>555 - SF - NWCORPT Transmission</v>
          </cell>
          <cell r="C433" t="str">
            <v>SF</v>
          </cell>
          <cell r="D433"/>
          <cell r="E433">
            <v>11.956223999999999</v>
          </cell>
          <cell r="F433"/>
          <cell r="G433">
            <v>22.512239999999998</v>
          </cell>
          <cell r="H433">
            <v>535.05206399999997</v>
          </cell>
          <cell r="I433">
            <v>407.09231999999997</v>
          </cell>
          <cell r="J433">
            <v>767.200152</v>
          </cell>
          <cell r="K433">
            <v>475.24413600000003</v>
          </cell>
          <cell r="L433">
            <v>158.36831999999998</v>
          </cell>
          <cell r="M433">
            <v>513.99612000000002</v>
          </cell>
          <cell r="N433">
            <v>916.69165699999996</v>
          </cell>
          <cell r="O433">
            <v>1176.784056</v>
          </cell>
          <cell r="P433">
            <v>4984.8972890000005</v>
          </cell>
        </row>
        <row r="434">
          <cell r="B434" t="str">
            <v>555 - SF - PCI Deal Key 111603</v>
          </cell>
          <cell r="C434" t="str">
            <v>SF</v>
          </cell>
          <cell r="D434"/>
          <cell r="E434"/>
          <cell r="F434">
            <v>160</v>
          </cell>
          <cell r="G434"/>
          <cell r="H434"/>
          <cell r="I434"/>
          <cell r="J434"/>
          <cell r="K434"/>
          <cell r="L434"/>
          <cell r="M434"/>
          <cell r="N434"/>
          <cell r="O434"/>
          <cell r="P434">
            <v>160</v>
          </cell>
        </row>
        <row r="435">
          <cell r="B435" t="str">
            <v>555 - SF - PCI Deal Key 114070</v>
          </cell>
          <cell r="C435" t="str">
            <v>SF</v>
          </cell>
          <cell r="D435"/>
          <cell r="E435"/>
          <cell r="F435">
            <v>100</v>
          </cell>
          <cell r="G435"/>
          <cell r="H435"/>
          <cell r="I435"/>
          <cell r="J435"/>
          <cell r="K435"/>
          <cell r="L435"/>
          <cell r="M435"/>
          <cell r="N435"/>
          <cell r="O435"/>
          <cell r="P435">
            <v>100</v>
          </cell>
        </row>
        <row r="436">
          <cell r="B436" t="str">
            <v>555 - SF - PCI Deal Key 115956</v>
          </cell>
          <cell r="C436" t="str">
            <v>SF</v>
          </cell>
          <cell r="D436"/>
          <cell r="E436"/>
          <cell r="F436">
            <v>50</v>
          </cell>
          <cell r="G436"/>
          <cell r="H436"/>
          <cell r="I436"/>
          <cell r="J436"/>
          <cell r="K436"/>
          <cell r="L436"/>
          <cell r="M436"/>
          <cell r="N436"/>
          <cell r="O436"/>
          <cell r="P436">
            <v>50</v>
          </cell>
        </row>
        <row r="437">
          <cell r="B437" t="str">
            <v>555 - SF - PCI Deal Key 120603</v>
          </cell>
          <cell r="C437" t="str">
            <v>SF</v>
          </cell>
          <cell r="D437"/>
          <cell r="E437"/>
          <cell r="F437">
            <v>650</v>
          </cell>
          <cell r="G437"/>
          <cell r="H437"/>
          <cell r="I437"/>
          <cell r="J437"/>
          <cell r="K437"/>
          <cell r="L437"/>
          <cell r="M437"/>
          <cell r="N437"/>
          <cell r="O437"/>
          <cell r="P437">
            <v>650</v>
          </cell>
        </row>
        <row r="438">
          <cell r="B438" t="str">
            <v>555 - SF - PCI Deal Key 121582</v>
          </cell>
          <cell r="C438" t="str">
            <v>SF</v>
          </cell>
          <cell r="D438"/>
          <cell r="E438"/>
          <cell r="F438">
            <v>500</v>
          </cell>
          <cell r="G438"/>
          <cell r="H438"/>
          <cell r="I438"/>
          <cell r="J438"/>
          <cell r="K438"/>
          <cell r="L438"/>
          <cell r="M438"/>
          <cell r="N438"/>
          <cell r="O438"/>
          <cell r="P438">
            <v>500</v>
          </cell>
        </row>
        <row r="439">
          <cell r="B439" t="str">
            <v>555 - SF - PCI Deal Key 121887</v>
          </cell>
          <cell r="C439" t="str">
            <v>SF</v>
          </cell>
          <cell r="D439"/>
          <cell r="E439"/>
          <cell r="F439">
            <v>50</v>
          </cell>
          <cell r="G439"/>
          <cell r="H439"/>
          <cell r="I439"/>
          <cell r="J439"/>
          <cell r="K439"/>
          <cell r="L439"/>
          <cell r="M439"/>
          <cell r="N439"/>
          <cell r="O439"/>
          <cell r="P439">
            <v>50</v>
          </cell>
        </row>
        <row r="440">
          <cell r="B440" t="str">
            <v>555 - SF - PCI Deal Key 127613</v>
          </cell>
          <cell r="C440" t="str">
            <v>SF</v>
          </cell>
          <cell r="D440"/>
          <cell r="E440"/>
          <cell r="F440">
            <v>200</v>
          </cell>
          <cell r="G440"/>
          <cell r="H440"/>
          <cell r="I440"/>
          <cell r="J440"/>
          <cell r="K440"/>
          <cell r="L440"/>
          <cell r="M440"/>
          <cell r="N440"/>
          <cell r="O440"/>
          <cell r="P440">
            <v>200</v>
          </cell>
        </row>
        <row r="441">
          <cell r="B441" t="str">
            <v>555 - SF - PCI Deal Key 128569</v>
          </cell>
          <cell r="C441" t="str">
            <v>SF</v>
          </cell>
          <cell r="D441"/>
          <cell r="E441"/>
          <cell r="F441">
            <v>300</v>
          </cell>
          <cell r="G441"/>
          <cell r="H441"/>
          <cell r="I441"/>
          <cell r="J441"/>
          <cell r="K441"/>
          <cell r="L441"/>
          <cell r="M441"/>
          <cell r="N441"/>
          <cell r="O441"/>
          <cell r="P441">
            <v>300</v>
          </cell>
        </row>
        <row r="442">
          <cell r="B442" t="str">
            <v>555 - SF - PCI Deal Key 134070</v>
          </cell>
          <cell r="C442" t="str">
            <v>SF</v>
          </cell>
          <cell r="D442"/>
          <cell r="E442"/>
          <cell r="F442"/>
          <cell r="G442">
            <v>100</v>
          </cell>
          <cell r="H442"/>
          <cell r="I442"/>
          <cell r="J442"/>
          <cell r="K442"/>
          <cell r="L442"/>
          <cell r="M442"/>
          <cell r="N442"/>
          <cell r="O442"/>
          <cell r="P442">
            <v>100</v>
          </cell>
        </row>
        <row r="443">
          <cell r="B443" t="str">
            <v>555 - SF - PCI Deal Key 140015</v>
          </cell>
          <cell r="C443" t="str">
            <v>SF</v>
          </cell>
          <cell r="D443"/>
          <cell r="E443"/>
          <cell r="F443"/>
          <cell r="G443">
            <v>200</v>
          </cell>
          <cell r="H443"/>
          <cell r="I443"/>
          <cell r="J443"/>
          <cell r="K443"/>
          <cell r="L443"/>
          <cell r="M443"/>
          <cell r="N443"/>
          <cell r="O443"/>
          <cell r="P443">
            <v>200</v>
          </cell>
        </row>
        <row r="444">
          <cell r="B444" t="str">
            <v>555 - SF - PCI Deal Key 141071</v>
          </cell>
          <cell r="C444" t="str">
            <v>SF</v>
          </cell>
          <cell r="D444"/>
          <cell r="E444"/>
          <cell r="F444"/>
          <cell r="G444">
            <v>900</v>
          </cell>
          <cell r="H444"/>
          <cell r="I444"/>
          <cell r="J444"/>
          <cell r="K444"/>
          <cell r="L444"/>
          <cell r="M444"/>
          <cell r="N444"/>
          <cell r="O444"/>
          <cell r="P444">
            <v>900</v>
          </cell>
        </row>
        <row r="445">
          <cell r="B445" t="str">
            <v>555 - SF - PCI Deal Key 143160</v>
          </cell>
          <cell r="C445" t="str">
            <v>SF</v>
          </cell>
          <cell r="D445"/>
          <cell r="E445"/>
          <cell r="F445"/>
          <cell r="G445">
            <v>300</v>
          </cell>
          <cell r="H445"/>
          <cell r="I445"/>
          <cell r="J445"/>
          <cell r="K445"/>
          <cell r="L445"/>
          <cell r="M445"/>
          <cell r="N445"/>
          <cell r="O445"/>
          <cell r="P445">
            <v>300</v>
          </cell>
        </row>
        <row r="446">
          <cell r="B446" t="str">
            <v>555 - SF - PCI Deal Key 144209</v>
          </cell>
          <cell r="C446" t="str">
            <v>SF</v>
          </cell>
          <cell r="D446"/>
          <cell r="E446"/>
          <cell r="F446"/>
          <cell r="G446">
            <v>350</v>
          </cell>
          <cell r="H446"/>
          <cell r="I446"/>
          <cell r="J446"/>
          <cell r="K446"/>
          <cell r="L446"/>
          <cell r="M446"/>
          <cell r="N446"/>
          <cell r="O446"/>
          <cell r="P446">
            <v>350</v>
          </cell>
        </row>
        <row r="447">
          <cell r="B447" t="str">
            <v>555 - SF - PCI Deal Key 146419</v>
          </cell>
          <cell r="C447" t="str">
            <v>SF</v>
          </cell>
          <cell r="D447"/>
          <cell r="E447"/>
          <cell r="F447"/>
          <cell r="G447">
            <v>100</v>
          </cell>
          <cell r="H447"/>
          <cell r="I447"/>
          <cell r="J447"/>
          <cell r="K447"/>
          <cell r="L447"/>
          <cell r="M447"/>
          <cell r="N447"/>
          <cell r="O447"/>
          <cell r="P447">
            <v>100</v>
          </cell>
        </row>
        <row r="448">
          <cell r="B448" t="str">
            <v>555 - SF - PCI Deal Key 147509</v>
          </cell>
          <cell r="C448" t="str">
            <v>SF</v>
          </cell>
          <cell r="D448"/>
          <cell r="E448"/>
          <cell r="F448"/>
          <cell r="G448">
            <v>200</v>
          </cell>
          <cell r="H448"/>
          <cell r="I448"/>
          <cell r="J448"/>
          <cell r="K448"/>
          <cell r="L448"/>
          <cell r="M448"/>
          <cell r="N448"/>
          <cell r="O448"/>
          <cell r="P448">
            <v>200</v>
          </cell>
        </row>
        <row r="449">
          <cell r="B449" t="str">
            <v>555 - SF - PCI Deal Key 148576</v>
          </cell>
          <cell r="C449" t="str">
            <v>SF</v>
          </cell>
          <cell r="D449"/>
          <cell r="E449"/>
          <cell r="F449"/>
          <cell r="G449">
            <v>200</v>
          </cell>
          <cell r="H449"/>
          <cell r="I449"/>
          <cell r="J449"/>
          <cell r="K449"/>
          <cell r="L449"/>
          <cell r="M449"/>
          <cell r="N449"/>
          <cell r="O449"/>
          <cell r="P449">
            <v>200</v>
          </cell>
        </row>
        <row r="450">
          <cell r="B450" t="str">
            <v>555 - SF - PCI Deal Key 148643</v>
          </cell>
          <cell r="C450" t="str">
            <v>SF</v>
          </cell>
          <cell r="D450"/>
          <cell r="E450"/>
          <cell r="F450"/>
          <cell r="G450">
            <v>300</v>
          </cell>
          <cell r="H450"/>
          <cell r="I450"/>
          <cell r="J450"/>
          <cell r="K450"/>
          <cell r="L450"/>
          <cell r="M450"/>
          <cell r="N450"/>
          <cell r="O450"/>
          <cell r="P450">
            <v>300</v>
          </cell>
        </row>
        <row r="451">
          <cell r="B451" t="str">
            <v>555 - SF - PCI Deal Key 152053</v>
          </cell>
          <cell r="C451" t="str">
            <v>SF</v>
          </cell>
          <cell r="D451"/>
          <cell r="E451"/>
          <cell r="F451"/>
          <cell r="G451">
            <v>100</v>
          </cell>
          <cell r="H451"/>
          <cell r="I451"/>
          <cell r="J451"/>
          <cell r="K451"/>
          <cell r="L451"/>
          <cell r="M451"/>
          <cell r="N451"/>
          <cell r="O451"/>
          <cell r="P451">
            <v>100</v>
          </cell>
        </row>
        <row r="452">
          <cell r="B452" t="str">
            <v>555 - SF - PCI Deal Key 154000</v>
          </cell>
          <cell r="C452" t="str">
            <v>SF</v>
          </cell>
          <cell r="D452"/>
          <cell r="E452"/>
          <cell r="F452"/>
          <cell r="G452">
            <v>100</v>
          </cell>
          <cell r="H452"/>
          <cell r="I452"/>
          <cell r="J452"/>
          <cell r="K452"/>
          <cell r="L452"/>
          <cell r="M452"/>
          <cell r="N452"/>
          <cell r="O452"/>
          <cell r="P452">
            <v>100</v>
          </cell>
        </row>
        <row r="453">
          <cell r="B453" t="str">
            <v>555 - SF - PCI Deal Key 161368</v>
          </cell>
          <cell r="C453" t="str">
            <v>SF</v>
          </cell>
          <cell r="D453"/>
          <cell r="E453"/>
          <cell r="F453"/>
          <cell r="G453"/>
          <cell r="H453">
            <v>100</v>
          </cell>
          <cell r="I453"/>
          <cell r="J453"/>
          <cell r="K453"/>
          <cell r="L453"/>
          <cell r="M453"/>
          <cell r="N453"/>
          <cell r="O453"/>
          <cell r="P453">
            <v>100</v>
          </cell>
        </row>
        <row r="454">
          <cell r="B454" t="str">
            <v>555 - SF - PCI Deal Key 161377</v>
          </cell>
          <cell r="C454" t="str">
            <v>SF</v>
          </cell>
          <cell r="D454"/>
          <cell r="E454"/>
          <cell r="F454"/>
          <cell r="G454"/>
          <cell r="H454">
            <v>100</v>
          </cell>
          <cell r="I454"/>
          <cell r="J454"/>
          <cell r="K454"/>
          <cell r="L454"/>
          <cell r="M454"/>
          <cell r="N454"/>
          <cell r="O454"/>
          <cell r="P454">
            <v>100</v>
          </cell>
        </row>
        <row r="455">
          <cell r="B455" t="str">
            <v>555 - SF - PCI Deal Key 163525</v>
          </cell>
          <cell r="C455" t="str">
            <v>SF</v>
          </cell>
          <cell r="D455"/>
          <cell r="E455"/>
          <cell r="F455"/>
          <cell r="G455"/>
          <cell r="H455">
            <v>3200</v>
          </cell>
          <cell r="I455"/>
          <cell r="J455"/>
          <cell r="K455"/>
          <cell r="L455"/>
          <cell r="M455"/>
          <cell r="N455"/>
          <cell r="O455"/>
          <cell r="P455">
            <v>3200</v>
          </cell>
        </row>
        <row r="456">
          <cell r="B456" t="str">
            <v>555 - SF - PCI Deal Key 169633</v>
          </cell>
          <cell r="C456" t="str">
            <v>SF</v>
          </cell>
          <cell r="D456"/>
          <cell r="E456"/>
          <cell r="F456"/>
          <cell r="G456"/>
          <cell r="H456">
            <v>400</v>
          </cell>
          <cell r="I456"/>
          <cell r="J456"/>
          <cell r="K456"/>
          <cell r="L456"/>
          <cell r="M456"/>
          <cell r="N456"/>
          <cell r="O456"/>
          <cell r="P456">
            <v>400</v>
          </cell>
        </row>
        <row r="457">
          <cell r="B457" t="str">
            <v>555 - SF - PCI Deal Key 171516</v>
          </cell>
          <cell r="C457" t="str">
            <v>SF</v>
          </cell>
          <cell r="D457"/>
          <cell r="E457"/>
          <cell r="F457"/>
          <cell r="G457"/>
          <cell r="H457">
            <v>100</v>
          </cell>
          <cell r="I457"/>
          <cell r="J457"/>
          <cell r="K457"/>
          <cell r="L457"/>
          <cell r="M457"/>
          <cell r="N457"/>
          <cell r="O457"/>
          <cell r="P457">
            <v>100</v>
          </cell>
        </row>
        <row r="458">
          <cell r="B458" t="str">
            <v>555 - SF - PCI Deal Key 184981</v>
          </cell>
          <cell r="C458" t="str">
            <v>SF</v>
          </cell>
          <cell r="D458"/>
          <cell r="E458"/>
          <cell r="F458"/>
          <cell r="G458"/>
          <cell r="H458"/>
          <cell r="I458">
            <v>300</v>
          </cell>
          <cell r="J458"/>
          <cell r="K458"/>
          <cell r="L458"/>
          <cell r="M458"/>
          <cell r="N458"/>
          <cell r="O458"/>
          <cell r="P458">
            <v>300</v>
          </cell>
        </row>
        <row r="459">
          <cell r="B459" t="str">
            <v>555 - SF - PCI Deal Key 199217</v>
          </cell>
          <cell r="C459" t="str">
            <v>SF</v>
          </cell>
          <cell r="D459"/>
          <cell r="E459"/>
          <cell r="F459"/>
          <cell r="G459"/>
          <cell r="H459"/>
          <cell r="I459">
            <v>50</v>
          </cell>
          <cell r="J459"/>
          <cell r="K459"/>
          <cell r="L459"/>
          <cell r="M459"/>
          <cell r="N459"/>
          <cell r="O459"/>
          <cell r="P459">
            <v>50</v>
          </cell>
        </row>
        <row r="460">
          <cell r="B460" t="str">
            <v>555 - SF - PCI Deal Key 201772</v>
          </cell>
          <cell r="C460" t="str">
            <v>SF</v>
          </cell>
          <cell r="D460"/>
          <cell r="E460"/>
          <cell r="F460"/>
          <cell r="G460"/>
          <cell r="H460"/>
          <cell r="I460">
            <v>75</v>
          </cell>
          <cell r="J460"/>
          <cell r="K460"/>
          <cell r="L460"/>
          <cell r="M460"/>
          <cell r="N460"/>
          <cell r="O460"/>
          <cell r="P460">
            <v>75</v>
          </cell>
        </row>
        <row r="461">
          <cell r="B461" t="str">
            <v>555 - SF - PCI Deal Key 201862</v>
          </cell>
          <cell r="C461" t="str">
            <v>SF</v>
          </cell>
          <cell r="D461"/>
          <cell r="E461"/>
          <cell r="F461"/>
          <cell r="G461"/>
          <cell r="H461"/>
          <cell r="I461">
            <v>150</v>
          </cell>
          <cell r="J461"/>
          <cell r="K461"/>
          <cell r="L461"/>
          <cell r="M461"/>
          <cell r="N461"/>
          <cell r="O461"/>
          <cell r="P461">
            <v>150</v>
          </cell>
        </row>
        <row r="462">
          <cell r="B462" t="str">
            <v>555 - SF - PCI Deal Key 204713</v>
          </cell>
          <cell r="C462" t="str">
            <v>SF</v>
          </cell>
          <cell r="D462"/>
          <cell r="E462"/>
          <cell r="F462"/>
          <cell r="G462"/>
          <cell r="H462"/>
          <cell r="I462"/>
          <cell r="J462">
            <v>50</v>
          </cell>
          <cell r="K462"/>
          <cell r="L462"/>
          <cell r="M462"/>
          <cell r="N462"/>
          <cell r="O462"/>
          <cell r="P462">
            <v>50</v>
          </cell>
        </row>
        <row r="463">
          <cell r="B463" t="str">
            <v>555 - SF - PCI Deal Key 204720</v>
          </cell>
          <cell r="C463" t="str">
            <v>SF</v>
          </cell>
          <cell r="D463"/>
          <cell r="E463"/>
          <cell r="F463"/>
          <cell r="G463"/>
          <cell r="H463"/>
          <cell r="I463"/>
          <cell r="J463">
            <v>100</v>
          </cell>
          <cell r="K463"/>
          <cell r="L463"/>
          <cell r="M463"/>
          <cell r="N463"/>
          <cell r="O463"/>
          <cell r="P463">
            <v>100</v>
          </cell>
        </row>
        <row r="464">
          <cell r="B464" t="str">
            <v>555 - SF - PCI Deal Key 214772</v>
          </cell>
          <cell r="C464" t="str">
            <v>SF</v>
          </cell>
          <cell r="D464"/>
          <cell r="E464"/>
          <cell r="F464"/>
          <cell r="G464"/>
          <cell r="H464"/>
          <cell r="I464"/>
          <cell r="J464">
            <v>50</v>
          </cell>
          <cell r="K464"/>
          <cell r="L464"/>
          <cell r="M464"/>
          <cell r="N464"/>
          <cell r="O464"/>
          <cell r="P464">
            <v>50</v>
          </cell>
        </row>
        <row r="465">
          <cell r="B465" t="str">
            <v>555 - SF - PCI Deal Key 216106</v>
          </cell>
          <cell r="C465" t="str">
            <v>SF</v>
          </cell>
          <cell r="D465"/>
          <cell r="E465"/>
          <cell r="F465"/>
          <cell r="G465"/>
          <cell r="H465"/>
          <cell r="I465"/>
          <cell r="J465">
            <v>100</v>
          </cell>
          <cell r="K465"/>
          <cell r="L465"/>
          <cell r="M465"/>
          <cell r="N465"/>
          <cell r="O465"/>
          <cell r="P465">
            <v>100</v>
          </cell>
        </row>
        <row r="466">
          <cell r="B466" t="str">
            <v>555 - SF - PCI Deal Key 222298</v>
          </cell>
          <cell r="C466" t="str">
            <v>SF</v>
          </cell>
          <cell r="D466"/>
          <cell r="E466"/>
          <cell r="F466"/>
          <cell r="G466"/>
          <cell r="H466"/>
          <cell r="I466"/>
          <cell r="J466">
            <v>300</v>
          </cell>
          <cell r="K466"/>
          <cell r="L466"/>
          <cell r="M466"/>
          <cell r="N466"/>
          <cell r="O466"/>
          <cell r="P466">
            <v>300</v>
          </cell>
        </row>
        <row r="467">
          <cell r="B467" t="str">
            <v>555 - SF - PCI Deal Key 223419</v>
          </cell>
          <cell r="C467" t="str">
            <v>SF</v>
          </cell>
          <cell r="D467"/>
          <cell r="E467"/>
          <cell r="F467"/>
          <cell r="G467"/>
          <cell r="H467"/>
          <cell r="I467"/>
          <cell r="J467">
            <v>150</v>
          </cell>
          <cell r="K467"/>
          <cell r="L467"/>
          <cell r="M467"/>
          <cell r="N467"/>
          <cell r="O467"/>
          <cell r="P467">
            <v>150</v>
          </cell>
        </row>
        <row r="468">
          <cell r="B468" t="str">
            <v>555 - SF - PCI Deal Key 224672</v>
          </cell>
          <cell r="C468" t="str">
            <v>SF</v>
          </cell>
          <cell r="D468"/>
          <cell r="E468"/>
          <cell r="F468"/>
          <cell r="G468"/>
          <cell r="H468"/>
          <cell r="I468"/>
          <cell r="J468">
            <v>500</v>
          </cell>
          <cell r="K468"/>
          <cell r="L468"/>
          <cell r="M468"/>
          <cell r="N468"/>
          <cell r="O468"/>
          <cell r="P468">
            <v>500</v>
          </cell>
        </row>
        <row r="469">
          <cell r="B469" t="str">
            <v>555 - SF - PCI Deal Key 227152</v>
          </cell>
          <cell r="C469" t="str">
            <v>SF</v>
          </cell>
          <cell r="D469"/>
          <cell r="E469"/>
          <cell r="F469"/>
          <cell r="G469"/>
          <cell r="H469"/>
          <cell r="I469"/>
          <cell r="J469">
            <v>300</v>
          </cell>
          <cell r="K469"/>
          <cell r="L469"/>
          <cell r="M469"/>
          <cell r="N469"/>
          <cell r="O469"/>
          <cell r="P469">
            <v>300</v>
          </cell>
        </row>
        <row r="470">
          <cell r="B470" t="str">
            <v>555 - SF - PCI Deal Key 227240</v>
          </cell>
          <cell r="C470" t="str">
            <v>SF</v>
          </cell>
          <cell r="D470"/>
          <cell r="E470"/>
          <cell r="F470"/>
          <cell r="G470"/>
          <cell r="H470"/>
          <cell r="I470"/>
          <cell r="J470">
            <v>650</v>
          </cell>
          <cell r="K470"/>
          <cell r="L470"/>
          <cell r="M470"/>
          <cell r="N470"/>
          <cell r="O470"/>
          <cell r="P470">
            <v>650</v>
          </cell>
        </row>
        <row r="471">
          <cell r="B471" t="str">
            <v>555 - SF - PCI Deal Key 227291</v>
          </cell>
          <cell r="C471" t="str">
            <v>SF</v>
          </cell>
          <cell r="D471"/>
          <cell r="E471"/>
          <cell r="F471"/>
          <cell r="G471"/>
          <cell r="H471"/>
          <cell r="I471"/>
          <cell r="J471">
            <v>100</v>
          </cell>
          <cell r="K471"/>
          <cell r="L471"/>
          <cell r="M471"/>
          <cell r="N471"/>
          <cell r="O471"/>
          <cell r="P471">
            <v>100</v>
          </cell>
        </row>
        <row r="472">
          <cell r="B472" t="str">
            <v>555 - SF - PCI Deal Key 232503</v>
          </cell>
          <cell r="C472" t="str">
            <v>SF</v>
          </cell>
          <cell r="D472"/>
          <cell r="E472"/>
          <cell r="F472"/>
          <cell r="G472"/>
          <cell r="H472"/>
          <cell r="I472"/>
          <cell r="J472"/>
          <cell r="K472">
            <v>400</v>
          </cell>
          <cell r="L472"/>
          <cell r="M472"/>
          <cell r="N472"/>
          <cell r="O472"/>
          <cell r="P472">
            <v>400</v>
          </cell>
        </row>
        <row r="473">
          <cell r="B473" t="str">
            <v>555 - SF - PCI Deal Key 232547</v>
          </cell>
          <cell r="C473" t="str">
            <v>SF</v>
          </cell>
          <cell r="D473"/>
          <cell r="E473"/>
          <cell r="F473"/>
          <cell r="G473"/>
          <cell r="H473"/>
          <cell r="I473"/>
          <cell r="J473"/>
          <cell r="K473">
            <v>75</v>
          </cell>
          <cell r="L473"/>
          <cell r="M473"/>
          <cell r="N473"/>
          <cell r="O473"/>
          <cell r="P473">
            <v>75</v>
          </cell>
        </row>
        <row r="474">
          <cell r="B474" t="str">
            <v>555 - SF - PCI Deal Key 237228</v>
          </cell>
          <cell r="C474" t="str">
            <v>SF</v>
          </cell>
          <cell r="D474"/>
          <cell r="E474"/>
          <cell r="F474"/>
          <cell r="G474"/>
          <cell r="H474"/>
          <cell r="I474"/>
          <cell r="J474"/>
          <cell r="K474">
            <v>300</v>
          </cell>
          <cell r="L474"/>
          <cell r="M474"/>
          <cell r="N474"/>
          <cell r="O474"/>
          <cell r="P474">
            <v>300</v>
          </cell>
        </row>
        <row r="475">
          <cell r="B475" t="str">
            <v>555 - SF - PCI Deal Key 245565</v>
          </cell>
          <cell r="C475" t="str">
            <v>SF</v>
          </cell>
          <cell r="D475"/>
          <cell r="E475"/>
          <cell r="F475"/>
          <cell r="G475"/>
          <cell r="H475"/>
          <cell r="I475"/>
          <cell r="J475"/>
          <cell r="K475">
            <v>50</v>
          </cell>
          <cell r="L475"/>
          <cell r="M475"/>
          <cell r="N475"/>
          <cell r="O475"/>
          <cell r="P475">
            <v>50</v>
          </cell>
        </row>
        <row r="476">
          <cell r="B476" t="str">
            <v>555 - SF - PCI Deal Key 270200</v>
          </cell>
          <cell r="C476" t="str">
            <v>SF</v>
          </cell>
          <cell r="D476"/>
          <cell r="E476"/>
          <cell r="F476"/>
          <cell r="G476"/>
          <cell r="H476"/>
          <cell r="I476"/>
          <cell r="J476"/>
          <cell r="K476"/>
          <cell r="L476">
            <v>50</v>
          </cell>
          <cell r="M476"/>
          <cell r="N476"/>
          <cell r="O476"/>
          <cell r="P476">
            <v>50</v>
          </cell>
        </row>
        <row r="477">
          <cell r="B477" t="str">
            <v>555 - SF - PCI Deal Key 296890</v>
          </cell>
          <cell r="C477" t="str">
            <v>SF</v>
          </cell>
          <cell r="D477"/>
          <cell r="E477"/>
          <cell r="F477"/>
          <cell r="G477"/>
          <cell r="H477"/>
          <cell r="I477"/>
          <cell r="J477"/>
          <cell r="K477"/>
          <cell r="L477"/>
          <cell r="M477">
            <v>450</v>
          </cell>
          <cell r="N477"/>
          <cell r="O477"/>
          <cell r="P477">
            <v>450</v>
          </cell>
        </row>
        <row r="478">
          <cell r="B478" t="str">
            <v>555 - SF - PCI Deal Key 298660</v>
          </cell>
          <cell r="C478" t="str">
            <v>SF</v>
          </cell>
          <cell r="D478"/>
          <cell r="E478"/>
          <cell r="F478"/>
          <cell r="G478"/>
          <cell r="H478"/>
          <cell r="I478"/>
          <cell r="J478"/>
          <cell r="K478"/>
          <cell r="L478"/>
          <cell r="M478">
            <v>250</v>
          </cell>
          <cell r="N478"/>
          <cell r="O478"/>
          <cell r="P478">
            <v>250</v>
          </cell>
        </row>
        <row r="479">
          <cell r="B479" t="str">
            <v>555 - SF - PCI Deal Key 305185</v>
          </cell>
          <cell r="C479" t="str">
            <v>SF</v>
          </cell>
          <cell r="D479"/>
          <cell r="E479"/>
          <cell r="F479"/>
          <cell r="G479"/>
          <cell r="H479"/>
          <cell r="I479"/>
          <cell r="J479"/>
          <cell r="K479"/>
          <cell r="L479"/>
          <cell r="M479"/>
          <cell r="N479">
            <v>200</v>
          </cell>
          <cell r="O479"/>
          <cell r="P479">
            <v>200</v>
          </cell>
        </row>
        <row r="480">
          <cell r="B480" t="str">
            <v>555 - SF - PCI Deal Key 305195</v>
          </cell>
          <cell r="C480" t="str">
            <v>SF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>
            <v>350</v>
          </cell>
          <cell r="O480"/>
          <cell r="P480">
            <v>350</v>
          </cell>
        </row>
        <row r="481">
          <cell r="B481" t="str">
            <v>555 - SF - PCI Deal Key 306403</v>
          </cell>
          <cell r="C481" t="str">
            <v>SF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>
            <v>200</v>
          </cell>
          <cell r="O481"/>
          <cell r="P481">
            <v>200</v>
          </cell>
        </row>
        <row r="482">
          <cell r="B482" t="str">
            <v>555 - SF - PCI Deal Key 306429</v>
          </cell>
          <cell r="C482" t="str">
            <v>SF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>
            <v>650</v>
          </cell>
          <cell r="O482"/>
          <cell r="P482">
            <v>650</v>
          </cell>
        </row>
        <row r="483">
          <cell r="B483" t="str">
            <v>555 - SF - PCI Deal Key 311514</v>
          </cell>
          <cell r="C483" t="str">
            <v>SF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>
            <v>100</v>
          </cell>
          <cell r="O483"/>
          <cell r="P483">
            <v>100</v>
          </cell>
        </row>
        <row r="484">
          <cell r="B484" t="str">
            <v>555 - SF - PCI Deal Key 321320</v>
          </cell>
          <cell r="C484" t="str">
            <v>SF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>
            <v>225</v>
          </cell>
          <cell r="O484"/>
          <cell r="P484">
            <v>225</v>
          </cell>
        </row>
        <row r="485">
          <cell r="B485" t="str">
            <v>555 - SF - PCI Deal Key 73479</v>
          </cell>
          <cell r="C485" t="str">
            <v>SF</v>
          </cell>
          <cell r="D485">
            <v>250</v>
          </cell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>
            <v>250</v>
          </cell>
        </row>
        <row r="486">
          <cell r="B486" t="str">
            <v>555 - SF - PCI Deal Key 79093</v>
          </cell>
          <cell r="C486" t="str">
            <v>SF</v>
          </cell>
          <cell r="D486">
            <v>200</v>
          </cell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  <cell r="O486"/>
          <cell r="P486">
            <v>200</v>
          </cell>
        </row>
        <row r="487">
          <cell r="B487" t="str">
            <v>555 - SF - PCI Deal Key 79888</v>
          </cell>
          <cell r="C487" t="str">
            <v>SF</v>
          </cell>
          <cell r="D487">
            <v>100</v>
          </cell>
          <cell r="E487"/>
          <cell r="F487"/>
          <cell r="G487"/>
          <cell r="H487"/>
          <cell r="I487"/>
          <cell r="J487"/>
          <cell r="K487"/>
          <cell r="L487"/>
          <cell r="M487"/>
          <cell r="N487"/>
          <cell r="O487"/>
          <cell r="P487">
            <v>100</v>
          </cell>
        </row>
        <row r="488">
          <cell r="B488" t="str">
            <v>555 - SF - PCI Deal Key 81357</v>
          </cell>
          <cell r="C488" t="str">
            <v>SF</v>
          </cell>
          <cell r="D488">
            <v>350</v>
          </cell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  <cell r="O488"/>
          <cell r="P488">
            <v>350</v>
          </cell>
        </row>
        <row r="489">
          <cell r="B489" t="str">
            <v>555 - SF - PCI Deal Key 82169</v>
          </cell>
          <cell r="C489" t="str">
            <v>SF</v>
          </cell>
          <cell r="D489">
            <v>300</v>
          </cell>
          <cell r="E489"/>
          <cell r="F489"/>
          <cell r="G489"/>
          <cell r="H489"/>
          <cell r="I489"/>
          <cell r="J489"/>
          <cell r="K489"/>
          <cell r="L489"/>
          <cell r="M489"/>
          <cell r="N489"/>
          <cell r="O489"/>
          <cell r="P489">
            <v>300</v>
          </cell>
        </row>
        <row r="490">
          <cell r="B490" t="str">
            <v>555 - SF - PCI Deal Key 82173</v>
          </cell>
          <cell r="C490" t="str">
            <v>SF</v>
          </cell>
          <cell r="D490">
            <v>150</v>
          </cell>
          <cell r="E490"/>
          <cell r="F490"/>
          <cell r="G490"/>
          <cell r="H490"/>
          <cell r="I490"/>
          <cell r="J490"/>
          <cell r="K490"/>
          <cell r="L490"/>
          <cell r="M490"/>
          <cell r="N490"/>
          <cell r="O490"/>
          <cell r="P490">
            <v>150</v>
          </cell>
        </row>
        <row r="491">
          <cell r="B491" t="str">
            <v>555 - SF - PCI Deal Key 83762</v>
          </cell>
          <cell r="C491" t="str">
            <v>SF</v>
          </cell>
          <cell r="D491">
            <v>300</v>
          </cell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>
            <v>300</v>
          </cell>
        </row>
        <row r="492">
          <cell r="B492" t="str">
            <v>555 - SF - PCI Deal Key 87389</v>
          </cell>
          <cell r="C492" t="str">
            <v>SF</v>
          </cell>
          <cell r="D492"/>
          <cell r="E492">
            <v>700</v>
          </cell>
          <cell r="F492"/>
          <cell r="G492"/>
          <cell r="H492"/>
          <cell r="I492"/>
          <cell r="J492"/>
          <cell r="K492"/>
          <cell r="L492"/>
          <cell r="M492"/>
          <cell r="N492"/>
          <cell r="O492"/>
          <cell r="P492">
            <v>700</v>
          </cell>
        </row>
        <row r="493">
          <cell r="B493" t="str">
            <v>555 - SF - PCI Deal Key 88323</v>
          </cell>
          <cell r="C493" t="str">
            <v>SF</v>
          </cell>
          <cell r="D493"/>
          <cell r="E493">
            <v>150</v>
          </cell>
          <cell r="F493"/>
          <cell r="G493"/>
          <cell r="H493"/>
          <cell r="I493"/>
          <cell r="J493"/>
          <cell r="K493"/>
          <cell r="L493"/>
          <cell r="M493"/>
          <cell r="N493"/>
          <cell r="O493"/>
          <cell r="P493">
            <v>150</v>
          </cell>
        </row>
        <row r="494">
          <cell r="B494" t="str">
            <v>555 - SF - PCI Deal Key 89593</v>
          </cell>
          <cell r="C494" t="str">
            <v>SF</v>
          </cell>
          <cell r="D494">
            <v>600</v>
          </cell>
          <cell r="E494"/>
          <cell r="F494"/>
          <cell r="G494"/>
          <cell r="H494"/>
          <cell r="I494"/>
          <cell r="J494"/>
          <cell r="K494"/>
          <cell r="L494"/>
          <cell r="M494"/>
          <cell r="N494"/>
          <cell r="O494"/>
          <cell r="P494">
            <v>600</v>
          </cell>
        </row>
        <row r="495">
          <cell r="B495" t="str">
            <v>555 - SF - PCI Deal Key 89829</v>
          </cell>
          <cell r="C495" t="str">
            <v>SF</v>
          </cell>
          <cell r="D495"/>
          <cell r="E495">
            <v>300</v>
          </cell>
          <cell r="F495"/>
          <cell r="G495"/>
          <cell r="H495"/>
          <cell r="I495"/>
          <cell r="J495"/>
          <cell r="K495"/>
          <cell r="L495"/>
          <cell r="M495"/>
          <cell r="N495"/>
          <cell r="O495"/>
          <cell r="P495">
            <v>300</v>
          </cell>
        </row>
        <row r="496">
          <cell r="B496" t="str">
            <v>555 - SF - PCI Deal Key 89831</v>
          </cell>
          <cell r="C496" t="str">
            <v>SF</v>
          </cell>
          <cell r="D496"/>
          <cell r="E496">
            <v>150</v>
          </cell>
          <cell r="F496"/>
          <cell r="G496"/>
          <cell r="H496"/>
          <cell r="I496"/>
          <cell r="J496"/>
          <cell r="K496"/>
          <cell r="L496"/>
          <cell r="M496"/>
          <cell r="N496"/>
          <cell r="O496"/>
          <cell r="P496">
            <v>150</v>
          </cell>
        </row>
        <row r="497">
          <cell r="B497" t="str">
            <v>555 - SF - PCI Deal Key 90840</v>
          </cell>
          <cell r="C497" t="str">
            <v>SF</v>
          </cell>
          <cell r="D497"/>
          <cell r="E497">
            <v>500</v>
          </cell>
          <cell r="F497"/>
          <cell r="G497"/>
          <cell r="H497"/>
          <cell r="I497"/>
          <cell r="J497"/>
          <cell r="K497"/>
          <cell r="L497"/>
          <cell r="M497"/>
          <cell r="N497"/>
          <cell r="O497"/>
          <cell r="P497">
            <v>500</v>
          </cell>
        </row>
        <row r="498">
          <cell r="B498" t="str">
            <v>555 - SF - PCI Deal Key 91879</v>
          </cell>
          <cell r="C498" t="str">
            <v>SF</v>
          </cell>
          <cell r="D498"/>
          <cell r="E498">
            <v>800</v>
          </cell>
          <cell r="F498"/>
          <cell r="G498"/>
          <cell r="H498"/>
          <cell r="I498"/>
          <cell r="J498"/>
          <cell r="K498"/>
          <cell r="L498"/>
          <cell r="M498"/>
          <cell r="N498"/>
          <cell r="O498"/>
          <cell r="P498">
            <v>800</v>
          </cell>
        </row>
        <row r="499">
          <cell r="B499" t="str">
            <v>555 - SF - PCI Deal Key 93096</v>
          </cell>
          <cell r="C499" t="str">
            <v>SF</v>
          </cell>
          <cell r="D499"/>
          <cell r="E499">
            <v>400</v>
          </cell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  <cell r="P499">
            <v>400</v>
          </cell>
        </row>
        <row r="500">
          <cell r="B500" t="str">
            <v>555 - SF - PCI Deal Key 94101</v>
          </cell>
          <cell r="C500" t="str">
            <v>SF</v>
          </cell>
          <cell r="D500"/>
          <cell r="E500">
            <v>500</v>
          </cell>
          <cell r="F500"/>
          <cell r="G500"/>
          <cell r="H500"/>
          <cell r="I500"/>
          <cell r="J500"/>
          <cell r="K500"/>
          <cell r="L500"/>
          <cell r="M500"/>
          <cell r="N500"/>
          <cell r="O500"/>
          <cell r="P500">
            <v>500</v>
          </cell>
        </row>
        <row r="501">
          <cell r="B501" t="str">
            <v>555 - SF - PCI Deal Key 95100</v>
          </cell>
          <cell r="C501" t="str">
            <v>SF</v>
          </cell>
          <cell r="D501"/>
          <cell r="E501">
            <v>100</v>
          </cell>
          <cell r="F501"/>
          <cell r="G501"/>
          <cell r="H501"/>
          <cell r="I501"/>
          <cell r="J501"/>
          <cell r="K501"/>
          <cell r="L501"/>
          <cell r="M501"/>
          <cell r="N501"/>
          <cell r="O501"/>
          <cell r="P501">
            <v>100</v>
          </cell>
        </row>
        <row r="502">
          <cell r="B502" t="str">
            <v>555 - SF - PCI Deal Key 98834</v>
          </cell>
          <cell r="C502" t="str">
            <v>SF</v>
          </cell>
          <cell r="D502"/>
          <cell r="E502">
            <v>400</v>
          </cell>
          <cell r="F502"/>
          <cell r="G502"/>
          <cell r="H502"/>
          <cell r="I502"/>
          <cell r="J502"/>
          <cell r="K502"/>
          <cell r="L502"/>
          <cell r="M502"/>
          <cell r="N502"/>
          <cell r="O502"/>
          <cell r="P502">
            <v>400</v>
          </cell>
        </row>
        <row r="503">
          <cell r="B503" t="str">
            <v>555 - SF - PCI Deal Key 99034</v>
          </cell>
          <cell r="C503" t="str">
            <v>SF</v>
          </cell>
          <cell r="D503"/>
          <cell r="E503">
            <v>200</v>
          </cell>
          <cell r="F503"/>
          <cell r="G503"/>
          <cell r="H503"/>
          <cell r="I503"/>
          <cell r="J503"/>
          <cell r="K503"/>
          <cell r="L503"/>
          <cell r="M503"/>
          <cell r="N503"/>
          <cell r="O503"/>
          <cell r="P503">
            <v>200</v>
          </cell>
        </row>
        <row r="504">
          <cell r="B504" t="str">
            <v>555 - SF - PCI Deal Key 99054</v>
          </cell>
          <cell r="C504" t="str">
            <v>SF</v>
          </cell>
          <cell r="D504"/>
          <cell r="E504">
            <v>300</v>
          </cell>
          <cell r="F504"/>
          <cell r="G504"/>
          <cell r="H504"/>
          <cell r="I504"/>
          <cell r="J504"/>
          <cell r="K504"/>
          <cell r="L504"/>
          <cell r="M504"/>
          <cell r="N504"/>
          <cell r="O504"/>
          <cell r="P504">
            <v>300</v>
          </cell>
        </row>
        <row r="505">
          <cell r="B505" t="str">
            <v>555 - SF - PGE EEI</v>
          </cell>
          <cell r="C505" t="str">
            <v>SF</v>
          </cell>
          <cell r="D505">
            <v>2075</v>
          </cell>
          <cell r="E505">
            <v>1820</v>
          </cell>
          <cell r="F505">
            <v>3350</v>
          </cell>
          <cell r="G505">
            <v>3768</v>
          </cell>
          <cell r="H505">
            <v>10955</v>
          </cell>
          <cell r="I505">
            <v>4925</v>
          </cell>
          <cell r="J505">
            <v>7805</v>
          </cell>
          <cell r="K505">
            <v>14450</v>
          </cell>
          <cell r="L505">
            <v>5667</v>
          </cell>
          <cell r="M505">
            <v>4044</v>
          </cell>
          <cell r="N505">
            <v>3800</v>
          </cell>
          <cell r="O505">
            <v>3455</v>
          </cell>
          <cell r="P505">
            <v>66114</v>
          </cell>
        </row>
        <row r="506">
          <cell r="B506" t="str">
            <v>555 - SF - PGE NWPP</v>
          </cell>
          <cell r="C506" t="str">
            <v>SF</v>
          </cell>
          <cell r="D506">
            <v>6</v>
          </cell>
          <cell r="E506">
            <v>6</v>
          </cell>
          <cell r="F506">
            <v>2</v>
          </cell>
          <cell r="G506">
            <v>8</v>
          </cell>
          <cell r="H506">
            <v>10</v>
          </cell>
          <cell r="I506">
            <v>17</v>
          </cell>
          <cell r="J506">
            <v>9</v>
          </cell>
          <cell r="K506">
            <v>12</v>
          </cell>
          <cell r="L506">
            <v>3</v>
          </cell>
          <cell r="M506">
            <v>5</v>
          </cell>
          <cell r="N506">
            <v>9</v>
          </cell>
          <cell r="O506"/>
          <cell r="P506">
            <v>87</v>
          </cell>
        </row>
        <row r="507">
          <cell r="B507" t="str">
            <v>555 - SF - PNM WSPP</v>
          </cell>
          <cell r="C507" t="str">
            <v>SF</v>
          </cell>
          <cell r="D507">
            <v>50</v>
          </cell>
          <cell r="E507">
            <v>305</v>
          </cell>
          <cell r="F507">
            <v>425</v>
          </cell>
          <cell r="G507">
            <v>490</v>
          </cell>
          <cell r="H507">
            <v>452</v>
          </cell>
          <cell r="I507">
            <v>150</v>
          </cell>
          <cell r="J507">
            <v>220</v>
          </cell>
          <cell r="K507">
            <v>990</v>
          </cell>
          <cell r="L507">
            <v>520</v>
          </cell>
          <cell r="M507">
            <v>370</v>
          </cell>
          <cell r="N507">
            <v>125</v>
          </cell>
          <cell r="O507">
            <v>3605</v>
          </cell>
          <cell r="P507">
            <v>7702</v>
          </cell>
        </row>
        <row r="508">
          <cell r="B508" t="str">
            <v>555 - SF - PNMT Transmission</v>
          </cell>
          <cell r="C508" t="str">
            <v>SF</v>
          </cell>
          <cell r="D508"/>
          <cell r="E508"/>
          <cell r="F508"/>
          <cell r="G508"/>
          <cell r="H508"/>
          <cell r="I508"/>
          <cell r="J508"/>
          <cell r="K508">
            <v>-1.4551915228366862E-11</v>
          </cell>
          <cell r="L508"/>
          <cell r="M508"/>
          <cell r="N508"/>
          <cell r="O508"/>
          <cell r="P508">
            <v>-1.4551915228366862E-11</v>
          </cell>
        </row>
        <row r="509">
          <cell r="B509" t="str">
            <v>555 - SF - POWEREX ISDA Power Annex</v>
          </cell>
          <cell r="C509" t="str">
            <v>SF</v>
          </cell>
          <cell r="D509">
            <v>12550</v>
          </cell>
          <cell r="E509">
            <v>16050</v>
          </cell>
          <cell r="F509">
            <v>8200</v>
          </cell>
          <cell r="G509">
            <v>9147</v>
          </cell>
          <cell r="H509">
            <v>28889</v>
          </cell>
          <cell r="I509">
            <v>28774</v>
          </cell>
          <cell r="J509">
            <v>41779</v>
          </cell>
          <cell r="K509">
            <v>42061</v>
          </cell>
          <cell r="L509">
            <v>11500</v>
          </cell>
          <cell r="M509">
            <v>17100</v>
          </cell>
          <cell r="N509">
            <v>14998</v>
          </cell>
          <cell r="O509">
            <v>12695</v>
          </cell>
          <cell r="P509">
            <v>243743</v>
          </cell>
        </row>
        <row r="510">
          <cell r="B510" t="str">
            <v>555 - SF - PRPA Transmission</v>
          </cell>
          <cell r="C510" t="str">
            <v>SF</v>
          </cell>
          <cell r="D510">
            <v>241.98004800000001</v>
          </cell>
          <cell r="E510">
            <v>141.81350399999999</v>
          </cell>
          <cell r="F510">
            <v>225.59634700000001</v>
          </cell>
          <cell r="G510">
            <v>197.32823999999999</v>
          </cell>
          <cell r="H510">
            <v>141.59138400000001</v>
          </cell>
          <cell r="I510">
            <v>121.95</v>
          </cell>
          <cell r="J510">
            <v>198.720168</v>
          </cell>
          <cell r="K510">
            <v>239.91247200000001</v>
          </cell>
          <cell r="L510">
            <v>241.39008000000001</v>
          </cell>
          <cell r="M510">
            <v>25.426943999999999</v>
          </cell>
          <cell r="N510">
            <v>287.43746499999997</v>
          </cell>
          <cell r="O510">
            <v>322.22342400000002</v>
          </cell>
          <cell r="P510">
            <v>2385.3700760000002</v>
          </cell>
        </row>
        <row r="511">
          <cell r="B511" t="str">
            <v>555 - SF - PSCO EEI</v>
          </cell>
          <cell r="C511" t="str">
            <v>SF</v>
          </cell>
          <cell r="D511">
            <v>222</v>
          </cell>
          <cell r="E511">
            <v>900</v>
          </cell>
          <cell r="F511">
            <v>900</v>
          </cell>
          <cell r="G511">
            <v>7233</v>
          </cell>
          <cell r="H511">
            <v>3922</v>
          </cell>
          <cell r="I511">
            <v>4066</v>
          </cell>
          <cell r="J511">
            <v>3575</v>
          </cell>
          <cell r="K511">
            <v>2650</v>
          </cell>
          <cell r="L511">
            <v>200</v>
          </cell>
          <cell r="M511">
            <v>587</v>
          </cell>
          <cell r="N511">
            <v>2400</v>
          </cell>
          <cell r="O511">
            <v>1600</v>
          </cell>
          <cell r="P511">
            <v>28255</v>
          </cell>
        </row>
        <row r="512">
          <cell r="B512" t="str">
            <v>555 - SF - PSCo NWPP</v>
          </cell>
          <cell r="C512" t="str">
            <v>SF</v>
          </cell>
          <cell r="D512"/>
          <cell r="E512">
            <v>22</v>
          </cell>
          <cell r="F512"/>
          <cell r="G512"/>
          <cell r="H512"/>
          <cell r="I512">
            <v>8</v>
          </cell>
          <cell r="J512">
            <v>105</v>
          </cell>
          <cell r="K512"/>
          <cell r="L512">
            <v>9</v>
          </cell>
          <cell r="M512"/>
          <cell r="N512">
            <v>102</v>
          </cell>
          <cell r="O512">
            <v>43</v>
          </cell>
          <cell r="P512">
            <v>289</v>
          </cell>
        </row>
        <row r="513">
          <cell r="B513" t="str">
            <v>555 - SF - PSCOT Transmission</v>
          </cell>
          <cell r="C513" t="str">
            <v>SF</v>
          </cell>
          <cell r="D513"/>
          <cell r="E513"/>
          <cell r="F513"/>
          <cell r="G513"/>
          <cell r="H513"/>
          <cell r="I513"/>
          <cell r="J513"/>
          <cell r="K513"/>
          <cell r="L513"/>
          <cell r="M513"/>
          <cell r="N513">
            <v>750.00006199999996</v>
          </cell>
          <cell r="O513">
            <v>821.00027999999998</v>
          </cell>
          <cell r="P513">
            <v>1571.0003419999998</v>
          </cell>
        </row>
        <row r="514">
          <cell r="B514" t="str">
            <v>555 - SF - PSE NWPP</v>
          </cell>
          <cell r="C514" t="str">
            <v>SF</v>
          </cell>
          <cell r="D514">
            <v>6</v>
          </cell>
          <cell r="E514">
            <v>6</v>
          </cell>
          <cell r="F514">
            <v>2</v>
          </cell>
          <cell r="G514">
            <v>7</v>
          </cell>
          <cell r="H514">
            <v>11</v>
          </cell>
          <cell r="I514">
            <v>19</v>
          </cell>
          <cell r="J514">
            <v>11</v>
          </cell>
          <cell r="K514">
            <v>12</v>
          </cell>
          <cell r="L514">
            <v>2</v>
          </cell>
          <cell r="M514">
            <v>6</v>
          </cell>
          <cell r="N514">
            <v>10</v>
          </cell>
          <cell r="O514"/>
          <cell r="P514">
            <v>92</v>
          </cell>
        </row>
        <row r="515">
          <cell r="B515" t="str">
            <v>555 - SF - PSE WSPP</v>
          </cell>
          <cell r="C515" t="str">
            <v>SF</v>
          </cell>
          <cell r="D515">
            <v>1700</v>
          </cell>
          <cell r="E515">
            <v>2550</v>
          </cell>
          <cell r="F515">
            <v>5875</v>
          </cell>
          <cell r="G515">
            <v>3400</v>
          </cell>
          <cell r="H515">
            <v>4893</v>
          </cell>
          <cell r="I515">
            <v>32760</v>
          </cell>
          <cell r="J515">
            <v>29400</v>
          </cell>
          <cell r="K515">
            <v>22200</v>
          </cell>
          <cell r="L515">
            <v>25675</v>
          </cell>
          <cell r="M515">
            <v>1985</v>
          </cell>
          <cell r="N515">
            <v>925</v>
          </cell>
          <cell r="O515">
            <v>8825</v>
          </cell>
          <cell r="P515">
            <v>140188</v>
          </cell>
        </row>
        <row r="516">
          <cell r="B516" t="str">
            <v>555 - SF - REMC WSPP</v>
          </cell>
          <cell r="C516" t="str">
            <v>SF</v>
          </cell>
          <cell r="D516">
            <v>0</v>
          </cell>
          <cell r="E516"/>
          <cell r="F516"/>
          <cell r="G516">
            <v>251</v>
          </cell>
          <cell r="H516">
            <v>400</v>
          </cell>
          <cell r="I516">
            <v>800</v>
          </cell>
          <cell r="J516">
            <v>2196</v>
          </cell>
          <cell r="K516">
            <v>2800</v>
          </cell>
          <cell r="L516">
            <v>960</v>
          </cell>
          <cell r="M516"/>
          <cell r="N516">
            <v>400</v>
          </cell>
          <cell r="O516">
            <v>372</v>
          </cell>
          <cell r="P516">
            <v>8179</v>
          </cell>
        </row>
        <row r="517">
          <cell r="B517" t="str">
            <v>555 - SF - SCL NWPP</v>
          </cell>
          <cell r="C517" t="str">
            <v>SF</v>
          </cell>
          <cell r="D517">
            <v>2</v>
          </cell>
          <cell r="E517">
            <v>2</v>
          </cell>
          <cell r="F517"/>
          <cell r="G517">
            <v>3</v>
          </cell>
          <cell r="H517">
            <v>5</v>
          </cell>
          <cell r="I517">
            <v>10</v>
          </cell>
          <cell r="J517">
            <v>5</v>
          </cell>
          <cell r="K517">
            <v>3</v>
          </cell>
          <cell r="L517"/>
          <cell r="M517">
            <v>2</v>
          </cell>
          <cell r="N517">
            <v>4</v>
          </cell>
          <cell r="O517"/>
          <cell r="P517">
            <v>36</v>
          </cell>
        </row>
        <row r="518">
          <cell r="B518" t="str">
            <v>555 - SF - SCL WSPP</v>
          </cell>
          <cell r="C518" t="str">
            <v>SF</v>
          </cell>
          <cell r="D518">
            <v>1801</v>
          </cell>
          <cell r="E518">
            <v>300</v>
          </cell>
          <cell r="F518">
            <v>3450</v>
          </cell>
          <cell r="G518">
            <v>2025</v>
          </cell>
          <cell r="H518">
            <v>5415</v>
          </cell>
          <cell r="I518">
            <v>17075</v>
          </cell>
          <cell r="J518">
            <v>50775</v>
          </cell>
          <cell r="K518">
            <v>2750</v>
          </cell>
          <cell r="L518">
            <v>11900</v>
          </cell>
          <cell r="M518">
            <v>2545</v>
          </cell>
          <cell r="N518">
            <v>3600</v>
          </cell>
          <cell r="O518">
            <v>2400</v>
          </cell>
          <cell r="P518">
            <v>104036</v>
          </cell>
        </row>
        <row r="519">
          <cell r="B519" t="str">
            <v>555 - SF - SEMPGAP EEI</v>
          </cell>
          <cell r="C519" t="str">
            <v>SF</v>
          </cell>
          <cell r="D519"/>
          <cell r="E519"/>
          <cell r="F519"/>
          <cell r="G519"/>
          <cell r="H519"/>
          <cell r="I519"/>
          <cell r="J519">
            <v>1400</v>
          </cell>
          <cell r="K519"/>
          <cell r="L519"/>
          <cell r="M519"/>
          <cell r="N519"/>
          <cell r="O519"/>
          <cell r="P519">
            <v>1400</v>
          </cell>
        </row>
        <row r="520">
          <cell r="B520" t="str">
            <v>555 - SF - SHELL EEI</v>
          </cell>
          <cell r="C520" t="str">
            <v>SF</v>
          </cell>
          <cell r="D520">
            <v>3935</v>
          </cell>
          <cell r="E520">
            <v>7365</v>
          </cell>
          <cell r="F520">
            <v>10876</v>
          </cell>
          <cell r="G520">
            <v>29421</v>
          </cell>
          <cell r="H520">
            <v>25519</v>
          </cell>
          <cell r="I520">
            <v>74432</v>
          </cell>
          <cell r="J520">
            <v>31293</v>
          </cell>
          <cell r="K520">
            <v>35598</v>
          </cell>
          <cell r="L520">
            <v>13045</v>
          </cell>
          <cell r="M520">
            <v>31093</v>
          </cell>
          <cell r="N520">
            <v>11654</v>
          </cell>
          <cell r="O520">
            <v>10558</v>
          </cell>
          <cell r="P520">
            <v>284789</v>
          </cell>
        </row>
        <row r="521">
          <cell r="B521" t="str">
            <v>555 - SF - SHELL EEI Cost Based Rate</v>
          </cell>
          <cell r="C521" t="str">
            <v>SF</v>
          </cell>
          <cell r="D521"/>
          <cell r="E521"/>
          <cell r="F521"/>
          <cell r="G521">
            <v>515</v>
          </cell>
          <cell r="H521"/>
          <cell r="I521"/>
          <cell r="J521"/>
          <cell r="K521"/>
          <cell r="L521"/>
          <cell r="M521"/>
          <cell r="N521"/>
          <cell r="O521"/>
          <cell r="P521">
            <v>515</v>
          </cell>
        </row>
        <row r="522">
          <cell r="B522" t="str">
            <v>555 - SF - SMUD WSPP</v>
          </cell>
          <cell r="C522" t="str">
            <v>SF</v>
          </cell>
          <cell r="D522"/>
          <cell r="E522"/>
          <cell r="F522"/>
          <cell r="G522"/>
          <cell r="H522"/>
          <cell r="I522">
            <v>1904</v>
          </cell>
          <cell r="J522">
            <v>0</v>
          </cell>
          <cell r="K522">
            <v>0</v>
          </cell>
          <cell r="L522"/>
          <cell r="M522"/>
          <cell r="N522"/>
          <cell r="O522"/>
          <cell r="P522">
            <v>1904</v>
          </cell>
        </row>
        <row r="523">
          <cell r="B523" t="str">
            <v>555 - SF - SNOPUD WSPP</v>
          </cell>
          <cell r="C523" t="str">
            <v>SF</v>
          </cell>
          <cell r="D523">
            <v>1200</v>
          </cell>
          <cell r="E523">
            <v>130</v>
          </cell>
          <cell r="F523">
            <v>850</v>
          </cell>
          <cell r="G523"/>
          <cell r="H523">
            <v>255</v>
          </cell>
          <cell r="I523">
            <v>3955</v>
          </cell>
          <cell r="J523">
            <v>2700</v>
          </cell>
          <cell r="K523">
            <v>325</v>
          </cell>
          <cell r="L523">
            <v>295</v>
          </cell>
          <cell r="M523"/>
          <cell r="N523"/>
          <cell r="O523"/>
          <cell r="P523">
            <v>9710</v>
          </cell>
        </row>
        <row r="524">
          <cell r="B524" t="str">
            <v>555 - SF - SPPC NWPP</v>
          </cell>
          <cell r="C524" t="str">
            <v>SF</v>
          </cell>
          <cell r="D524"/>
          <cell r="E524">
            <v>12</v>
          </cell>
          <cell r="F524"/>
          <cell r="G524"/>
          <cell r="H524"/>
          <cell r="I524">
            <v>7</v>
          </cell>
          <cell r="J524">
            <v>91</v>
          </cell>
          <cell r="K524"/>
          <cell r="L524">
            <v>4</v>
          </cell>
          <cell r="M524"/>
          <cell r="N524">
            <v>69</v>
          </cell>
          <cell r="O524">
            <v>34</v>
          </cell>
          <cell r="P524">
            <v>217</v>
          </cell>
        </row>
        <row r="525">
          <cell r="B525" t="str">
            <v>555 - SF - SPPCT Transmission</v>
          </cell>
          <cell r="C525" t="str">
            <v>SF</v>
          </cell>
          <cell r="D525">
            <v>4.6626479999999999</v>
          </cell>
          <cell r="E525"/>
          <cell r="F525"/>
          <cell r="G525">
            <v>6.8608799999999999</v>
          </cell>
          <cell r="H525">
            <v>35.717951999999997</v>
          </cell>
          <cell r="I525"/>
          <cell r="J525"/>
          <cell r="K525"/>
          <cell r="L525">
            <v>0.42407999999999996</v>
          </cell>
          <cell r="M525"/>
          <cell r="N525"/>
          <cell r="O525">
            <v>12.560207999999999</v>
          </cell>
          <cell r="P525">
            <v>60.225767999999988</v>
          </cell>
        </row>
        <row r="526">
          <cell r="B526" t="str">
            <v>555 - SF - SRP WSPP</v>
          </cell>
          <cell r="C526" t="str">
            <v>SF</v>
          </cell>
          <cell r="D526">
            <v>1500</v>
          </cell>
          <cell r="E526">
            <v>1200</v>
          </cell>
          <cell r="F526">
            <v>385</v>
          </cell>
          <cell r="G526">
            <v>11125</v>
          </cell>
          <cell r="H526">
            <v>2775</v>
          </cell>
          <cell r="I526">
            <v>1135</v>
          </cell>
          <cell r="J526">
            <v>14940</v>
          </cell>
          <cell r="K526">
            <v>1505</v>
          </cell>
          <cell r="L526">
            <v>4845</v>
          </cell>
          <cell r="M526">
            <v>4290</v>
          </cell>
          <cell r="N526">
            <v>17815</v>
          </cell>
          <cell r="O526">
            <v>10588</v>
          </cell>
          <cell r="P526">
            <v>72103</v>
          </cell>
        </row>
        <row r="527">
          <cell r="B527" t="str">
            <v>555 - SF - SRP WSPP Schedule Q</v>
          </cell>
          <cell r="C527" t="str">
            <v>SF</v>
          </cell>
          <cell r="D527"/>
          <cell r="E527"/>
          <cell r="F527"/>
          <cell r="G527">
            <v>750</v>
          </cell>
          <cell r="H527"/>
          <cell r="I527"/>
          <cell r="J527">
            <v>0</v>
          </cell>
          <cell r="K527"/>
          <cell r="L527"/>
          <cell r="M527"/>
          <cell r="N527"/>
          <cell r="O527"/>
          <cell r="P527">
            <v>750</v>
          </cell>
        </row>
        <row r="528">
          <cell r="B528" t="str">
            <v>555 - SF - TACOPWR NWPP</v>
          </cell>
          <cell r="C528" t="str">
            <v>SF</v>
          </cell>
          <cell r="D528"/>
          <cell r="E528">
            <v>1</v>
          </cell>
          <cell r="F528"/>
          <cell r="G528">
            <v>2</v>
          </cell>
          <cell r="H528">
            <v>2</v>
          </cell>
          <cell r="I528">
            <v>4</v>
          </cell>
          <cell r="J528">
            <v>2</v>
          </cell>
          <cell r="K528">
            <v>2</v>
          </cell>
          <cell r="L528"/>
          <cell r="M528">
            <v>1</v>
          </cell>
          <cell r="N528">
            <v>2</v>
          </cell>
          <cell r="O528"/>
          <cell r="P528">
            <v>16</v>
          </cell>
        </row>
        <row r="529">
          <cell r="B529" t="str">
            <v>555 - SF - TACOPWR WSPP</v>
          </cell>
          <cell r="C529" t="str">
            <v>SF</v>
          </cell>
          <cell r="D529">
            <v>4525</v>
          </cell>
          <cell r="E529">
            <v>250</v>
          </cell>
          <cell r="F529">
            <v>415</v>
          </cell>
          <cell r="G529">
            <v>1425</v>
          </cell>
          <cell r="H529">
            <v>5350</v>
          </cell>
          <cell r="I529">
            <v>12725</v>
          </cell>
          <cell r="J529">
            <v>2450</v>
          </cell>
          <cell r="K529">
            <v>5215</v>
          </cell>
          <cell r="L529">
            <v>3110</v>
          </cell>
          <cell r="M529">
            <v>825</v>
          </cell>
          <cell r="N529">
            <v>950</v>
          </cell>
          <cell r="O529">
            <v>1575</v>
          </cell>
          <cell r="P529">
            <v>38815</v>
          </cell>
        </row>
        <row r="530">
          <cell r="B530" t="str">
            <v>555 - SF - TCES WSPP</v>
          </cell>
          <cell r="C530" t="str">
            <v>SF</v>
          </cell>
          <cell r="D530"/>
          <cell r="E530"/>
          <cell r="F530"/>
          <cell r="G530"/>
          <cell r="H530"/>
          <cell r="I530"/>
          <cell r="J530">
            <v>3800</v>
          </cell>
          <cell r="K530">
            <v>1400</v>
          </cell>
          <cell r="L530"/>
          <cell r="M530"/>
          <cell r="N530"/>
          <cell r="O530"/>
          <cell r="P530">
            <v>5200</v>
          </cell>
        </row>
        <row r="531">
          <cell r="B531" t="str">
            <v>555 - SF - TEA WSPP</v>
          </cell>
          <cell r="C531" t="str">
            <v>SF</v>
          </cell>
          <cell r="D531">
            <v>3185</v>
          </cell>
          <cell r="E531">
            <v>1668</v>
          </cell>
          <cell r="F531">
            <v>3010</v>
          </cell>
          <cell r="G531">
            <v>509</v>
          </cell>
          <cell r="H531">
            <v>2635</v>
          </cell>
          <cell r="I531">
            <v>37406</v>
          </cell>
          <cell r="J531">
            <v>16000</v>
          </cell>
          <cell r="K531">
            <v>2195</v>
          </cell>
          <cell r="L531">
            <v>5727</v>
          </cell>
          <cell r="M531">
            <v>1075</v>
          </cell>
          <cell r="N531">
            <v>1919</v>
          </cell>
          <cell r="O531">
            <v>6136</v>
          </cell>
          <cell r="P531">
            <v>81465</v>
          </cell>
        </row>
        <row r="532">
          <cell r="B532" t="str">
            <v>555 - SF - TEMU EEI</v>
          </cell>
          <cell r="C532" t="str">
            <v>SF</v>
          </cell>
          <cell r="D532">
            <v>18912</v>
          </cell>
          <cell r="E532">
            <v>14345</v>
          </cell>
          <cell r="F532">
            <v>10502</v>
          </cell>
          <cell r="G532">
            <v>12598</v>
          </cell>
          <cell r="H532">
            <v>8738</v>
          </cell>
          <cell r="I532">
            <v>19648</v>
          </cell>
          <cell r="J532">
            <v>52334</v>
          </cell>
          <cell r="K532">
            <v>31553</v>
          </cell>
          <cell r="L532">
            <v>10600</v>
          </cell>
          <cell r="M532">
            <v>11641</v>
          </cell>
          <cell r="N532">
            <v>13223</v>
          </cell>
          <cell r="O532">
            <v>9414</v>
          </cell>
          <cell r="P532">
            <v>213508</v>
          </cell>
        </row>
        <row r="533">
          <cell r="B533" t="str">
            <v>555 - SF - TEMU EEI Cost Based Rate</v>
          </cell>
          <cell r="C533" t="str">
            <v>SF</v>
          </cell>
          <cell r="D533"/>
          <cell r="E533"/>
          <cell r="F533"/>
          <cell r="G533">
            <v>200</v>
          </cell>
          <cell r="H533"/>
          <cell r="I533"/>
          <cell r="J533"/>
          <cell r="K533"/>
          <cell r="L533"/>
          <cell r="M533"/>
          <cell r="N533"/>
          <cell r="O533"/>
          <cell r="P533">
            <v>200</v>
          </cell>
        </row>
        <row r="534">
          <cell r="B534" t="str">
            <v>555 - SF - TENPS WSPP</v>
          </cell>
          <cell r="C534" t="str">
            <v>SF</v>
          </cell>
          <cell r="D534"/>
          <cell r="E534">
            <v>200</v>
          </cell>
          <cell r="F534">
            <v>400</v>
          </cell>
          <cell r="G534">
            <v>6247</v>
          </cell>
          <cell r="H534">
            <v>3656</v>
          </cell>
          <cell r="I534">
            <v>930</v>
          </cell>
          <cell r="J534">
            <v>400</v>
          </cell>
          <cell r="K534">
            <v>400</v>
          </cell>
          <cell r="L534"/>
          <cell r="M534">
            <v>3630</v>
          </cell>
          <cell r="N534">
            <v>3820</v>
          </cell>
          <cell r="O534">
            <v>11043</v>
          </cell>
          <cell r="P534">
            <v>30726</v>
          </cell>
        </row>
        <row r="535">
          <cell r="B535" t="str">
            <v>555 - SF - TENPS WSPP Schedule Q</v>
          </cell>
          <cell r="C535" t="str">
            <v>SF</v>
          </cell>
          <cell r="D535"/>
          <cell r="E535"/>
          <cell r="F535"/>
          <cell r="G535">
            <v>45</v>
          </cell>
          <cell r="H535"/>
          <cell r="I535"/>
          <cell r="J535"/>
          <cell r="K535">
            <v>300</v>
          </cell>
          <cell r="L535"/>
          <cell r="M535"/>
          <cell r="N535"/>
          <cell r="O535"/>
          <cell r="P535">
            <v>345</v>
          </cell>
        </row>
        <row r="536">
          <cell r="B536" t="str">
            <v>555 - SF - TEP WSPP</v>
          </cell>
          <cell r="C536" t="str">
            <v>SF</v>
          </cell>
          <cell r="D536">
            <v>1885</v>
          </cell>
          <cell r="E536">
            <v>400</v>
          </cell>
          <cell r="F536">
            <v>1030</v>
          </cell>
          <cell r="G536">
            <v>2330</v>
          </cell>
          <cell r="H536">
            <v>0</v>
          </cell>
          <cell r="I536">
            <v>200</v>
          </cell>
          <cell r="J536">
            <v>115</v>
          </cell>
          <cell r="K536">
            <v>1082</v>
          </cell>
          <cell r="L536">
            <v>550</v>
          </cell>
          <cell r="M536">
            <v>6208</v>
          </cell>
          <cell r="N536">
            <v>1100</v>
          </cell>
          <cell r="O536">
            <v>375</v>
          </cell>
          <cell r="P536">
            <v>15275</v>
          </cell>
        </row>
        <row r="537">
          <cell r="B537" t="str">
            <v>555 - SF - TEPT Transmission</v>
          </cell>
          <cell r="C537" t="str">
            <v>SF</v>
          </cell>
          <cell r="D537"/>
          <cell r="E537">
            <v>4.300128</v>
          </cell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>
            <v>4.300128</v>
          </cell>
        </row>
        <row r="538">
          <cell r="B538" t="str">
            <v>555 - SF - TRISTAT WSPP MST</v>
          </cell>
          <cell r="C538" t="str">
            <v>SF</v>
          </cell>
          <cell r="D538"/>
          <cell r="E538"/>
          <cell r="F538">
            <v>120</v>
          </cell>
          <cell r="G538">
            <v>100</v>
          </cell>
          <cell r="H538"/>
          <cell r="I538"/>
          <cell r="J538">
            <v>200</v>
          </cell>
          <cell r="K538">
            <v>100</v>
          </cell>
          <cell r="L538">
            <v>40</v>
          </cell>
          <cell r="M538">
            <v>50</v>
          </cell>
          <cell r="N538"/>
          <cell r="O538"/>
          <cell r="P538">
            <v>610</v>
          </cell>
        </row>
        <row r="539">
          <cell r="B539" t="str">
            <v>555 - SF - TRISTAT WSPP PPT</v>
          </cell>
          <cell r="C539" t="str">
            <v>SF</v>
          </cell>
          <cell r="D539"/>
          <cell r="E539"/>
          <cell r="F539">
            <v>0</v>
          </cell>
          <cell r="G539"/>
          <cell r="H539"/>
          <cell r="I539"/>
          <cell r="J539">
            <v>40</v>
          </cell>
          <cell r="K539">
            <v>150</v>
          </cell>
          <cell r="L539">
            <v>1000</v>
          </cell>
          <cell r="M539">
            <v>400</v>
          </cell>
          <cell r="N539">
            <v>1460</v>
          </cell>
          <cell r="O539">
            <v>1850</v>
          </cell>
          <cell r="P539">
            <v>4900</v>
          </cell>
        </row>
        <row r="540">
          <cell r="B540" t="str">
            <v>555 - SF - TRISTAT WSPP SCHEDULE Q</v>
          </cell>
          <cell r="C540" t="str">
            <v>SF</v>
          </cell>
          <cell r="D540"/>
          <cell r="E540"/>
          <cell r="F540"/>
          <cell r="G540">
            <v>300</v>
          </cell>
          <cell r="H540"/>
          <cell r="I540"/>
          <cell r="J540"/>
          <cell r="K540"/>
          <cell r="L540"/>
          <cell r="M540"/>
          <cell r="N540"/>
          <cell r="O540"/>
          <cell r="P540">
            <v>300</v>
          </cell>
        </row>
        <row r="541">
          <cell r="B541" t="str">
            <v>555 - SF - TSGT Transmission</v>
          </cell>
          <cell r="C541" t="str">
            <v>SF</v>
          </cell>
          <cell r="D541">
            <v>660.62512800000002</v>
          </cell>
          <cell r="E541">
            <v>139.33516800000001</v>
          </cell>
          <cell r="F541">
            <v>208.42487399999999</v>
          </cell>
          <cell r="G541">
            <v>186.51527999999999</v>
          </cell>
          <cell r="H541">
            <v>160.61472000000001</v>
          </cell>
          <cell r="I541">
            <v>160.40520000000001</v>
          </cell>
          <cell r="J541">
            <v>229.460016</v>
          </cell>
          <cell r="K541">
            <v>323.47036800000001</v>
          </cell>
          <cell r="L541">
            <v>247.37976</v>
          </cell>
          <cell r="M541">
            <v>186.72465599999998</v>
          </cell>
          <cell r="N541">
            <v>551.84474799999998</v>
          </cell>
          <cell r="O541">
            <v>104.720232</v>
          </cell>
          <cell r="P541">
            <v>3159.5201499999998</v>
          </cell>
        </row>
        <row r="542">
          <cell r="B542" t="str">
            <v>555 - SF - TURLKID WSPP</v>
          </cell>
          <cell r="C542" t="str">
            <v>SF</v>
          </cell>
          <cell r="D542"/>
          <cell r="E542"/>
          <cell r="F542"/>
          <cell r="G542"/>
          <cell r="H542"/>
          <cell r="I542">
            <v>0</v>
          </cell>
          <cell r="J542"/>
          <cell r="K542"/>
          <cell r="L542"/>
          <cell r="M542"/>
          <cell r="N542"/>
          <cell r="O542"/>
          <cell r="P542">
            <v>0</v>
          </cell>
        </row>
        <row r="543">
          <cell r="B543" t="str">
            <v>555 - SF - UAMPS WSPP</v>
          </cell>
          <cell r="C543" t="str">
            <v>SF</v>
          </cell>
          <cell r="D543"/>
          <cell r="E543"/>
          <cell r="F543"/>
          <cell r="G543"/>
          <cell r="H543"/>
          <cell r="I543"/>
          <cell r="J543"/>
          <cell r="K543">
            <v>20</v>
          </cell>
          <cell r="L543"/>
          <cell r="M543"/>
          <cell r="N543"/>
          <cell r="O543"/>
          <cell r="P543">
            <v>20</v>
          </cell>
        </row>
        <row r="544">
          <cell r="B544" t="str">
            <v>555 - SF - UMPA WSPP Schedule Q</v>
          </cell>
          <cell r="C544" t="str">
            <v>SF</v>
          </cell>
          <cell r="D544"/>
          <cell r="E544"/>
          <cell r="F544"/>
          <cell r="G544"/>
          <cell r="H544"/>
          <cell r="I544"/>
          <cell r="J544"/>
          <cell r="K544">
            <v>105</v>
          </cell>
          <cell r="L544">
            <v>400</v>
          </cell>
          <cell r="M544">
            <v>2400</v>
          </cell>
          <cell r="N544">
            <v>140</v>
          </cell>
          <cell r="O544">
            <v>3862</v>
          </cell>
          <cell r="P544">
            <v>6907</v>
          </cell>
        </row>
        <row r="545">
          <cell r="B545" t="str">
            <v>555 - SF - UMPA WSPP Short Form</v>
          </cell>
          <cell r="C545" t="str">
            <v>SF</v>
          </cell>
          <cell r="D545"/>
          <cell r="E545"/>
          <cell r="F545"/>
          <cell r="G545">
            <v>3200</v>
          </cell>
          <cell r="H545">
            <v>1600</v>
          </cell>
          <cell r="I545"/>
          <cell r="J545"/>
          <cell r="K545">
            <v>1280</v>
          </cell>
          <cell r="L545">
            <v>400</v>
          </cell>
          <cell r="M545">
            <v>1942</v>
          </cell>
          <cell r="N545">
            <v>5030</v>
          </cell>
          <cell r="O545">
            <v>7800</v>
          </cell>
          <cell r="P545">
            <v>21252</v>
          </cell>
        </row>
        <row r="546">
          <cell r="B546" t="str">
            <v>555 - SF - UNIPER WSPP</v>
          </cell>
          <cell r="C546" t="str">
            <v>SF</v>
          </cell>
          <cell r="D546">
            <v>23444</v>
          </cell>
          <cell r="E546">
            <v>9600</v>
          </cell>
          <cell r="F546">
            <v>23756</v>
          </cell>
          <cell r="G546">
            <v>1483</v>
          </cell>
          <cell r="H546"/>
          <cell r="I546">
            <v>100</v>
          </cell>
          <cell r="J546"/>
          <cell r="K546"/>
          <cell r="L546">
            <v>0</v>
          </cell>
          <cell r="M546">
            <v>6800</v>
          </cell>
          <cell r="N546">
            <v>8662</v>
          </cell>
          <cell r="O546">
            <v>8367</v>
          </cell>
          <cell r="P546">
            <v>82212</v>
          </cell>
        </row>
        <row r="547">
          <cell r="B547" t="str">
            <v>555 - SF - UNSE WSPP</v>
          </cell>
          <cell r="C547" t="str">
            <v>SF</v>
          </cell>
          <cell r="D547"/>
          <cell r="E547"/>
          <cell r="F547"/>
          <cell r="G547"/>
          <cell r="H547"/>
          <cell r="I547"/>
          <cell r="J547"/>
          <cell r="K547"/>
          <cell r="L547"/>
          <cell r="M547"/>
          <cell r="N547">
            <v>800</v>
          </cell>
          <cell r="O547"/>
          <cell r="P547">
            <v>800</v>
          </cell>
        </row>
        <row r="548">
          <cell r="B548" t="str">
            <v>555 - SF - VITOL WSPP</v>
          </cell>
          <cell r="C548" t="str">
            <v>SF</v>
          </cell>
          <cell r="D548">
            <v>0</v>
          </cell>
          <cell r="E548">
            <v>400</v>
          </cell>
          <cell r="F548">
            <v>0</v>
          </cell>
          <cell r="G548"/>
          <cell r="H548">
            <v>0</v>
          </cell>
          <cell r="I548">
            <v>10192</v>
          </cell>
          <cell r="J548">
            <v>0</v>
          </cell>
          <cell r="K548">
            <v>400</v>
          </cell>
          <cell r="L548">
            <v>2600</v>
          </cell>
          <cell r="M548"/>
          <cell r="N548">
            <v>400</v>
          </cell>
          <cell r="O548">
            <v>2100</v>
          </cell>
          <cell r="P548">
            <v>16092</v>
          </cell>
        </row>
        <row r="549">
          <cell r="B549" t="str">
            <v>555 - SF - WACMLAP WSPP</v>
          </cell>
          <cell r="C549" t="str">
            <v>SF</v>
          </cell>
          <cell r="D549"/>
          <cell r="E549"/>
          <cell r="F549"/>
          <cell r="G549"/>
          <cell r="H549"/>
          <cell r="I549">
            <v>560</v>
          </cell>
          <cell r="J549">
            <v>280</v>
          </cell>
          <cell r="K549"/>
          <cell r="L549"/>
          <cell r="M549"/>
          <cell r="N549"/>
          <cell r="O549"/>
          <cell r="P549">
            <v>840</v>
          </cell>
        </row>
        <row r="550">
          <cell r="B550" t="str">
            <v>555 - SF - WAPA - WACM NWPP</v>
          </cell>
          <cell r="C550" t="str">
            <v>SF</v>
          </cell>
          <cell r="D550"/>
          <cell r="E550">
            <v>10</v>
          </cell>
          <cell r="F550"/>
          <cell r="G550"/>
          <cell r="H550"/>
          <cell r="I550">
            <v>3</v>
          </cell>
          <cell r="J550">
            <v>31</v>
          </cell>
          <cell r="K550"/>
          <cell r="L550">
            <v>4</v>
          </cell>
          <cell r="M550"/>
          <cell r="N550">
            <v>66</v>
          </cell>
          <cell r="O550">
            <v>31</v>
          </cell>
          <cell r="P550">
            <v>145</v>
          </cell>
        </row>
        <row r="551">
          <cell r="B551" t="str">
            <v>555 - SF - WAPACRS WSPP</v>
          </cell>
          <cell r="C551" t="str">
            <v>SF</v>
          </cell>
          <cell r="D551"/>
          <cell r="E551">
            <v>0</v>
          </cell>
          <cell r="F551"/>
          <cell r="G551">
            <v>130</v>
          </cell>
          <cell r="H551"/>
          <cell r="I551">
            <v>29</v>
          </cell>
          <cell r="J551"/>
          <cell r="K551"/>
          <cell r="L551">
            <v>55</v>
          </cell>
          <cell r="M551">
            <v>425</v>
          </cell>
          <cell r="N551"/>
          <cell r="O551">
            <v>0</v>
          </cell>
          <cell r="P551">
            <v>639</v>
          </cell>
        </row>
        <row r="552">
          <cell r="B552" t="str">
            <v>555 - SF - WAPACRST Transmission</v>
          </cell>
          <cell r="C552" t="str">
            <v>SF</v>
          </cell>
          <cell r="D552">
            <v>3852.7299724999998</v>
          </cell>
          <cell r="E552">
            <v>3624.1101119999998</v>
          </cell>
          <cell r="F552">
            <v>3623.9000270000001</v>
          </cell>
          <cell r="G552">
            <v>3661.8048000000003</v>
          </cell>
          <cell r="H552">
            <v>3586.4497679999999</v>
          </cell>
          <cell r="I552">
            <v>3547.8799199999999</v>
          </cell>
          <cell r="J552">
            <v>4577.3000400000001</v>
          </cell>
          <cell r="K552">
            <v>3978.835368</v>
          </cell>
          <cell r="L552">
            <v>3290.8399199999999</v>
          </cell>
          <cell r="M552">
            <v>3028.2347519999998</v>
          </cell>
          <cell r="N552">
            <v>4826.6746569999996</v>
          </cell>
          <cell r="O552">
            <v>5395.1100479999996</v>
          </cell>
          <cell r="P552">
            <v>46993.869384499994</v>
          </cell>
        </row>
        <row r="553">
          <cell r="B553" t="str">
            <v>555 - SF - Write off reserve</v>
          </cell>
          <cell r="C553" t="str">
            <v>SF</v>
          </cell>
          <cell r="D553"/>
          <cell r="E553"/>
          <cell r="F553"/>
          <cell r="G553"/>
          <cell r="H553"/>
          <cell r="I553"/>
          <cell r="J553"/>
          <cell r="K553"/>
          <cell r="L553">
            <v>0</v>
          </cell>
          <cell r="M553"/>
          <cell r="N553"/>
          <cell r="O553"/>
          <cell r="P553">
            <v>0</v>
          </cell>
        </row>
        <row r="554">
          <cell r="C554"/>
          <cell r="D554">
            <v>981824.01563043904</v>
          </cell>
          <cell r="E554">
            <v>1113112.6283660941</v>
          </cell>
          <cell r="F554">
            <v>1198541.0259054238</v>
          </cell>
          <cell r="G554">
            <v>959882.46555888699</v>
          </cell>
          <cell r="H554">
            <v>1035292.7079759085</v>
          </cell>
          <cell r="I554">
            <v>1673101.315656231</v>
          </cell>
          <cell r="J554">
            <v>1826531.0648305484</v>
          </cell>
          <cell r="K554">
            <v>1499473.6333659848</v>
          </cell>
          <cell r="L554">
            <v>888651.40083597961</v>
          </cell>
          <cell r="M554">
            <v>929402.33576864679</v>
          </cell>
          <cell r="N554">
            <v>1013708.8255991909</v>
          </cell>
          <cell r="O554">
            <v>1137592.0752145576</v>
          </cell>
          <cell r="P554">
            <v>14257113.49470789</v>
          </cell>
        </row>
        <row r="555">
          <cell r="B555" t="str">
            <v>EO - TR - J.B.COAL&amp;CONST.TO WY</v>
          </cell>
          <cell r="C555" t="str">
            <v>TR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C556"/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B557" t="str">
            <v>GEN - GEN - ASHTON</v>
          </cell>
          <cell r="C557" t="str">
            <v>GEN</v>
          </cell>
          <cell r="D557">
            <v>1746</v>
          </cell>
          <cell r="E557">
            <v>1533</v>
          </cell>
          <cell r="F557">
            <v>1754</v>
          </cell>
          <cell r="G557">
            <v>2392</v>
          </cell>
          <cell r="H557">
            <v>2630</v>
          </cell>
          <cell r="I557">
            <v>3331</v>
          </cell>
          <cell r="J557">
            <v>4228</v>
          </cell>
          <cell r="K557">
            <v>2871</v>
          </cell>
          <cell r="L557">
            <v>2597</v>
          </cell>
          <cell r="M557">
            <v>1830</v>
          </cell>
          <cell r="N557">
            <v>1379</v>
          </cell>
          <cell r="O557">
            <v>1658</v>
          </cell>
          <cell r="P557">
            <v>27949</v>
          </cell>
        </row>
        <row r="558">
          <cell r="B558" t="str">
            <v>GEN - GEN - BEND</v>
          </cell>
          <cell r="C558" t="str">
            <v>GEN</v>
          </cell>
          <cell r="D558">
            <v>-1</v>
          </cell>
          <cell r="E558">
            <v>-1</v>
          </cell>
          <cell r="F558">
            <v>-1</v>
          </cell>
          <cell r="G558">
            <v>-1</v>
          </cell>
          <cell r="H558">
            <v>1</v>
          </cell>
          <cell r="I558">
            <v>29</v>
          </cell>
          <cell r="J558">
            <v>-1</v>
          </cell>
          <cell r="K558">
            <v>-1</v>
          </cell>
          <cell r="L558">
            <v>-1</v>
          </cell>
          <cell r="M558">
            <v>-1</v>
          </cell>
          <cell r="N558">
            <v>-1</v>
          </cell>
          <cell r="O558">
            <v>-1</v>
          </cell>
          <cell r="P558">
            <v>20</v>
          </cell>
        </row>
        <row r="559">
          <cell r="B559" t="str">
            <v>GEN - GEN - BIG FORK</v>
          </cell>
          <cell r="C559" t="str">
            <v>GEN</v>
          </cell>
          <cell r="D559">
            <v>0</v>
          </cell>
          <cell r="E559">
            <v>22</v>
          </cell>
          <cell r="F559">
            <v>3361</v>
          </cell>
          <cell r="G559">
            <v>3342</v>
          </cell>
          <cell r="H559">
            <v>3390</v>
          </cell>
          <cell r="I559">
            <v>3199</v>
          </cell>
          <cell r="J559">
            <v>3268</v>
          </cell>
          <cell r="K559">
            <v>2171</v>
          </cell>
          <cell r="L559">
            <v>2163</v>
          </cell>
          <cell r="M559">
            <v>1873</v>
          </cell>
          <cell r="N559">
            <v>1901</v>
          </cell>
          <cell r="O559">
            <v>1650</v>
          </cell>
          <cell r="P559">
            <v>26340</v>
          </cell>
        </row>
        <row r="560">
          <cell r="B560" t="str">
            <v>GEN - GEN - BLACK CAP SOLAR</v>
          </cell>
          <cell r="C560" t="str">
            <v>GEN</v>
          </cell>
          <cell r="D560">
            <v>117.904</v>
          </cell>
          <cell r="E560">
            <v>258.07499999999999</v>
          </cell>
          <cell r="F560">
            <v>361.88499999999999</v>
          </cell>
          <cell r="G560">
            <v>425.95800000000003</v>
          </cell>
          <cell r="H560">
            <v>391.185</v>
          </cell>
          <cell r="I560">
            <v>394.38799999999998</v>
          </cell>
          <cell r="J560">
            <v>534.83600000000001</v>
          </cell>
          <cell r="K560">
            <v>438.94</v>
          </cell>
          <cell r="L560">
            <v>412.07499999999999</v>
          </cell>
          <cell r="M560">
            <v>345.322</v>
          </cell>
          <cell r="N560">
            <v>168.33600000000001</v>
          </cell>
          <cell r="O560">
            <v>84.991</v>
          </cell>
          <cell r="P560">
            <v>3933.8949999999995</v>
          </cell>
        </row>
        <row r="561">
          <cell r="B561" t="str">
            <v>GEN - GEN - BLUNDELL #1</v>
          </cell>
          <cell r="C561" t="str">
            <v>GEN</v>
          </cell>
          <cell r="D561">
            <v>18157</v>
          </cell>
          <cell r="E561">
            <v>16032</v>
          </cell>
          <cell r="F561">
            <v>16589</v>
          </cell>
          <cell r="G561">
            <v>15192</v>
          </cell>
          <cell r="H561">
            <v>17026</v>
          </cell>
          <cell r="I561">
            <v>15702</v>
          </cell>
          <cell r="J561">
            <v>14845</v>
          </cell>
          <cell r="K561">
            <v>13053</v>
          </cell>
          <cell r="L561">
            <v>13451</v>
          </cell>
          <cell r="M561">
            <v>13997</v>
          </cell>
          <cell r="N561">
            <v>10438</v>
          </cell>
          <cell r="O561">
            <v>14820</v>
          </cell>
          <cell r="P561">
            <v>179302</v>
          </cell>
        </row>
        <row r="562">
          <cell r="B562" t="str">
            <v>GEN - GEN - BLUNDELL #2</v>
          </cell>
          <cell r="C562" t="str">
            <v>GEN</v>
          </cell>
          <cell r="D562">
            <v>8521</v>
          </cell>
          <cell r="E562">
            <v>7782</v>
          </cell>
          <cell r="F562">
            <v>7825</v>
          </cell>
          <cell r="G562">
            <v>7412</v>
          </cell>
          <cell r="H562">
            <v>7589</v>
          </cell>
          <cell r="I562">
            <v>6251</v>
          </cell>
          <cell r="J562">
            <v>5811</v>
          </cell>
          <cell r="K562">
            <v>5447</v>
          </cell>
          <cell r="L562">
            <v>5286</v>
          </cell>
          <cell r="M562">
            <v>6513</v>
          </cell>
          <cell r="N562">
            <v>5747</v>
          </cell>
          <cell r="O562">
            <v>8643</v>
          </cell>
          <cell r="P562">
            <v>82827</v>
          </cell>
        </row>
        <row r="563">
          <cell r="B563" t="str">
            <v>GEN - GEN - CEDAR SPRINGS 2</v>
          </cell>
          <cell r="C563" t="str">
            <v>GEN</v>
          </cell>
          <cell r="D563">
            <v>88878</v>
          </cell>
          <cell r="E563">
            <v>70782</v>
          </cell>
          <cell r="F563">
            <v>71034</v>
          </cell>
          <cell r="G563">
            <v>61228</v>
          </cell>
          <cell r="H563">
            <v>48192</v>
          </cell>
          <cell r="I563">
            <v>27670</v>
          </cell>
          <cell r="J563">
            <v>24877</v>
          </cell>
          <cell r="K563">
            <v>26090</v>
          </cell>
          <cell r="L563">
            <v>33173</v>
          </cell>
          <cell r="M563">
            <v>40097</v>
          </cell>
          <cell r="N563">
            <v>43577</v>
          </cell>
          <cell r="O563">
            <v>67923</v>
          </cell>
          <cell r="P563">
            <v>603521</v>
          </cell>
        </row>
        <row r="564">
          <cell r="B564" t="str">
            <v>GEN - GEN - CHEHALIS #1</v>
          </cell>
          <cell r="C564" t="str">
            <v>GEN</v>
          </cell>
          <cell r="D564">
            <v>15224</v>
          </cell>
          <cell r="E564">
            <v>37323</v>
          </cell>
          <cell r="F564">
            <v>9573</v>
          </cell>
          <cell r="G564">
            <v>67393</v>
          </cell>
          <cell r="H564">
            <v>-194</v>
          </cell>
          <cell r="I564">
            <v>208</v>
          </cell>
          <cell r="J564">
            <v>52932</v>
          </cell>
          <cell r="K564">
            <v>76020</v>
          </cell>
          <cell r="L564">
            <v>64512</v>
          </cell>
          <cell r="M564">
            <v>101181</v>
          </cell>
          <cell r="N564">
            <v>102232</v>
          </cell>
          <cell r="O564">
            <v>106323</v>
          </cell>
          <cell r="P564">
            <v>632727</v>
          </cell>
        </row>
        <row r="565">
          <cell r="B565" t="str">
            <v>GEN - GEN - CHEHALIS #2</v>
          </cell>
          <cell r="C565" t="str">
            <v>GEN</v>
          </cell>
          <cell r="D565">
            <v>66728</v>
          </cell>
          <cell r="E565">
            <v>53873</v>
          </cell>
          <cell r="F565">
            <v>43866</v>
          </cell>
          <cell r="G565">
            <v>67509</v>
          </cell>
          <cell r="H565">
            <v>-277</v>
          </cell>
          <cell r="I565">
            <v>2663</v>
          </cell>
          <cell r="J565">
            <v>64204</v>
          </cell>
          <cell r="K565">
            <v>73719</v>
          </cell>
          <cell r="L565">
            <v>91895</v>
          </cell>
          <cell r="M565">
            <v>101691</v>
          </cell>
          <cell r="N565">
            <v>102524</v>
          </cell>
          <cell r="O565">
            <v>105435</v>
          </cell>
          <cell r="P565">
            <v>773830</v>
          </cell>
        </row>
        <row r="566">
          <cell r="B566" t="str">
            <v>GEN - GEN - CHEHALIS STEAM GEN</v>
          </cell>
          <cell r="C566" t="str">
            <v>GEN</v>
          </cell>
          <cell r="D566">
            <v>43432</v>
          </cell>
          <cell r="E566">
            <v>48305</v>
          </cell>
          <cell r="F566">
            <v>27175</v>
          </cell>
          <cell r="G566">
            <v>77596</v>
          </cell>
          <cell r="H566">
            <v>0</v>
          </cell>
          <cell r="I566">
            <v>0</v>
          </cell>
          <cell r="J566">
            <v>64885</v>
          </cell>
          <cell r="K566">
            <v>86494</v>
          </cell>
          <cell r="L566">
            <v>89155</v>
          </cell>
          <cell r="M566">
            <v>113008</v>
          </cell>
          <cell r="N566">
            <v>106384</v>
          </cell>
          <cell r="O566">
            <v>109003</v>
          </cell>
          <cell r="P566">
            <v>765437</v>
          </cell>
        </row>
        <row r="567">
          <cell r="B567" t="str">
            <v>GEN - GEN - CHOLLA</v>
          </cell>
          <cell r="C567" t="str">
            <v>GEN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B568" t="str">
            <v>GEN - GEN - CLEARWATER #1</v>
          </cell>
          <cell r="C568" t="str">
            <v>GEN</v>
          </cell>
          <cell r="D568">
            <v>1469</v>
          </cell>
          <cell r="E568">
            <v>1236</v>
          </cell>
          <cell r="F568">
            <v>1731</v>
          </cell>
          <cell r="G568">
            <v>1530</v>
          </cell>
          <cell r="H568">
            <v>3609</v>
          </cell>
          <cell r="I568">
            <v>3480</v>
          </cell>
          <cell r="J568">
            <v>2260</v>
          </cell>
          <cell r="K568">
            <v>1854</v>
          </cell>
          <cell r="L568">
            <v>1614</v>
          </cell>
          <cell r="M568">
            <v>1708</v>
          </cell>
          <cell r="N568">
            <v>1627</v>
          </cell>
          <cell r="O568">
            <v>1665</v>
          </cell>
          <cell r="P568">
            <v>23783</v>
          </cell>
        </row>
        <row r="569">
          <cell r="B569" t="str">
            <v>GEN - GEN - CLEARWATER #2</v>
          </cell>
          <cell r="C569" t="str">
            <v>GEN</v>
          </cell>
          <cell r="D569">
            <v>1285</v>
          </cell>
          <cell r="E569">
            <v>1011</v>
          </cell>
          <cell r="F569">
            <v>1979</v>
          </cell>
          <cell r="G569">
            <v>2020</v>
          </cell>
          <cell r="H569">
            <v>1925</v>
          </cell>
          <cell r="I569">
            <v>4420</v>
          </cell>
          <cell r="J569">
            <v>1641</v>
          </cell>
          <cell r="K569">
            <v>1254</v>
          </cell>
          <cell r="L569">
            <v>957</v>
          </cell>
          <cell r="M569">
            <v>890</v>
          </cell>
          <cell r="N569">
            <v>910</v>
          </cell>
          <cell r="O569">
            <v>1654</v>
          </cell>
          <cell r="P569">
            <v>19946</v>
          </cell>
        </row>
        <row r="570">
          <cell r="B570" t="str">
            <v>GEN - GEN - COLSTRIP UNIT 3</v>
          </cell>
          <cell r="C570" t="str">
            <v>GEN</v>
          </cell>
          <cell r="D570">
            <v>54499.712065643223</v>
          </cell>
          <cell r="E570">
            <v>48044.224681817519</v>
          </cell>
          <cell r="F570">
            <v>53407.318583998887</v>
          </cell>
          <cell r="G570">
            <v>331.29879093151493</v>
          </cell>
          <cell r="H570">
            <v>41881.408946990749</v>
          </cell>
          <cell r="I570">
            <v>38719.695977172298</v>
          </cell>
          <cell r="J570">
            <v>49036.761509058713</v>
          </cell>
          <cell r="K570">
            <v>52149.28473526625</v>
          </cell>
          <cell r="L570">
            <v>38063</v>
          </cell>
          <cell r="M570">
            <v>53684.597012020393</v>
          </cell>
          <cell r="N570">
            <v>52546.040729362379</v>
          </cell>
          <cell r="O570">
            <v>45472.279596050881</v>
          </cell>
          <cell r="P570">
            <v>527835.62262831279</v>
          </cell>
        </row>
        <row r="571">
          <cell r="B571" t="str">
            <v>GEN - GEN - COLSTRIP UNIT 4</v>
          </cell>
          <cell r="C571" t="str">
            <v>GEN</v>
          </cell>
          <cell r="D571">
            <v>53178.287934356777</v>
          </cell>
          <cell r="E571">
            <v>39407.775318182503</v>
          </cell>
          <cell r="F571">
            <v>52327.681416001113</v>
          </cell>
          <cell r="G571">
            <v>48570.701209068488</v>
          </cell>
          <cell r="H571">
            <v>21094.591053009248</v>
          </cell>
          <cell r="I571">
            <v>38875.304022827695</v>
          </cell>
          <cell r="J571">
            <v>48951.238490941287</v>
          </cell>
          <cell r="K571">
            <v>51986.715264733743</v>
          </cell>
          <cell r="L571">
            <v>50146</v>
          </cell>
          <cell r="M571">
            <v>52767.402987979607</v>
          </cell>
          <cell r="N571">
            <v>45303.959270637613</v>
          </cell>
          <cell r="O571">
            <v>50031.720403949148</v>
          </cell>
          <cell r="P571">
            <v>552641.37737168721</v>
          </cell>
        </row>
        <row r="572">
          <cell r="B572" t="str">
            <v>GEN - GEN - COPCO #1</v>
          </cell>
          <cell r="C572" t="str">
            <v>GEN</v>
          </cell>
          <cell r="D572">
            <v>4351</v>
          </cell>
          <cell r="E572">
            <v>3867</v>
          </cell>
          <cell r="F572">
            <v>5015</v>
          </cell>
          <cell r="G572">
            <v>8712</v>
          </cell>
          <cell r="H572">
            <v>6240</v>
          </cell>
          <cell r="I572">
            <v>5167</v>
          </cell>
          <cell r="J572">
            <v>4772</v>
          </cell>
          <cell r="K572">
            <v>4857</v>
          </cell>
          <cell r="L572">
            <v>5919</v>
          </cell>
          <cell r="M572">
            <v>5356</v>
          </cell>
          <cell r="N572">
            <v>5163</v>
          </cell>
          <cell r="O572">
            <v>5045</v>
          </cell>
          <cell r="P572">
            <v>64464</v>
          </cell>
        </row>
        <row r="573">
          <cell r="B573" t="str">
            <v>GEN - GEN - COPCO #2</v>
          </cell>
          <cell r="C573" t="str">
            <v>GEN</v>
          </cell>
          <cell r="D573">
            <v>5439</v>
          </cell>
          <cell r="E573">
            <v>5035</v>
          </cell>
          <cell r="F573">
            <v>6160</v>
          </cell>
          <cell r="G573">
            <v>10767</v>
          </cell>
          <cell r="H573">
            <v>7635</v>
          </cell>
          <cell r="I573">
            <v>3036</v>
          </cell>
          <cell r="J573">
            <v>5984</v>
          </cell>
          <cell r="K573">
            <v>5944</v>
          </cell>
          <cell r="L573">
            <v>7316</v>
          </cell>
          <cell r="M573">
            <v>6545</v>
          </cell>
          <cell r="N573">
            <v>6428</v>
          </cell>
          <cell r="O573">
            <v>6380</v>
          </cell>
          <cell r="P573">
            <v>76669</v>
          </cell>
        </row>
        <row r="574">
          <cell r="B574" t="str">
            <v>GEN - GEN - CRAIG #1</v>
          </cell>
          <cell r="C574" t="str">
            <v>GEN</v>
          </cell>
          <cell r="D574">
            <v>54417</v>
          </cell>
          <cell r="E574">
            <v>46466</v>
          </cell>
          <cell r="F574">
            <v>49141</v>
          </cell>
          <cell r="G574">
            <v>46343</v>
          </cell>
          <cell r="H574">
            <v>51519</v>
          </cell>
          <cell r="I574">
            <v>48485</v>
          </cell>
          <cell r="J574">
            <v>56128</v>
          </cell>
          <cell r="K574">
            <v>53416</v>
          </cell>
          <cell r="L574">
            <v>49574</v>
          </cell>
          <cell r="M574">
            <v>35166</v>
          </cell>
          <cell r="N574">
            <v>37879</v>
          </cell>
          <cell r="O574">
            <v>30067</v>
          </cell>
          <cell r="P574">
            <v>558601</v>
          </cell>
        </row>
        <row r="575">
          <cell r="B575" t="str">
            <v>GEN - GEN - CRAIG #2</v>
          </cell>
          <cell r="C575" t="str">
            <v>GEN</v>
          </cell>
          <cell r="D575">
            <v>54115</v>
          </cell>
          <cell r="E575">
            <v>28775</v>
          </cell>
          <cell r="F575">
            <v>46896</v>
          </cell>
          <cell r="G575">
            <v>45272</v>
          </cell>
          <cell r="H575">
            <v>49551</v>
          </cell>
          <cell r="I575">
            <v>44010</v>
          </cell>
          <cell r="J575">
            <v>41050</v>
          </cell>
          <cell r="K575">
            <v>53107</v>
          </cell>
          <cell r="L575">
            <v>49310</v>
          </cell>
          <cell r="M575">
            <v>46493</v>
          </cell>
          <cell r="N575">
            <v>28299</v>
          </cell>
          <cell r="O575">
            <v>21261</v>
          </cell>
          <cell r="P575">
            <v>508139</v>
          </cell>
        </row>
        <row r="576">
          <cell r="B576" t="str">
            <v>GEN - GEN - CURRANT CR STEAM GEN</v>
          </cell>
          <cell r="C576" t="str">
            <v>GEN</v>
          </cell>
          <cell r="D576">
            <v>90799</v>
          </cell>
          <cell r="E576">
            <v>85492</v>
          </cell>
          <cell r="F576">
            <v>77040</v>
          </cell>
          <cell r="G576">
            <v>77788</v>
          </cell>
          <cell r="H576">
            <v>61709</v>
          </cell>
          <cell r="I576">
            <v>79191</v>
          </cell>
          <cell r="J576">
            <v>78476</v>
          </cell>
          <cell r="K576">
            <v>90685</v>
          </cell>
          <cell r="L576">
            <v>81896</v>
          </cell>
          <cell r="M576">
            <v>79193</v>
          </cell>
          <cell r="N576">
            <v>86088</v>
          </cell>
          <cell r="O576">
            <v>88481</v>
          </cell>
          <cell r="P576">
            <v>976838</v>
          </cell>
        </row>
        <row r="577">
          <cell r="B577" t="str">
            <v>GEN - GEN - CURRANT CREEK #1</v>
          </cell>
          <cell r="C577" t="str">
            <v>GEN</v>
          </cell>
          <cell r="D577">
            <v>84884</v>
          </cell>
          <cell r="E577">
            <v>82935</v>
          </cell>
          <cell r="F577">
            <v>85794</v>
          </cell>
          <cell r="G577">
            <v>82406</v>
          </cell>
          <cell r="H577">
            <v>59684</v>
          </cell>
          <cell r="I577">
            <v>69861</v>
          </cell>
          <cell r="J577">
            <v>58790</v>
          </cell>
          <cell r="K577">
            <v>58009</v>
          </cell>
          <cell r="L577">
            <v>53621</v>
          </cell>
          <cell r="M577">
            <v>67504</v>
          </cell>
          <cell r="N577">
            <v>89135</v>
          </cell>
          <cell r="O577">
            <v>93251</v>
          </cell>
          <cell r="P577">
            <v>885874</v>
          </cell>
        </row>
        <row r="578">
          <cell r="B578" t="str">
            <v>GEN - GEN - CURRANT CREEK #2</v>
          </cell>
          <cell r="C578" t="str">
            <v>GEN</v>
          </cell>
          <cell r="D578">
            <v>81407</v>
          </cell>
          <cell r="E578">
            <v>72945</v>
          </cell>
          <cell r="F578">
            <v>63874</v>
          </cell>
          <cell r="G578">
            <v>73968</v>
          </cell>
          <cell r="H578">
            <v>57965</v>
          </cell>
          <cell r="I578">
            <v>64058</v>
          </cell>
          <cell r="J578">
            <v>72188</v>
          </cell>
          <cell r="K578">
            <v>90785</v>
          </cell>
          <cell r="L578">
            <v>88561</v>
          </cell>
          <cell r="M578">
            <v>92555</v>
          </cell>
          <cell r="N578">
            <v>91083</v>
          </cell>
          <cell r="O578">
            <v>93878</v>
          </cell>
          <cell r="P578">
            <v>943267</v>
          </cell>
        </row>
        <row r="579">
          <cell r="B579" t="str">
            <v>GEN - GEN - CUTLER</v>
          </cell>
          <cell r="C579" t="str">
            <v>GEN</v>
          </cell>
          <cell r="D579">
            <v>3327</v>
          </cell>
          <cell r="E579">
            <v>2811</v>
          </cell>
          <cell r="F579">
            <v>5216</v>
          </cell>
          <cell r="G579">
            <v>6521</v>
          </cell>
          <cell r="H579">
            <v>758</v>
          </cell>
          <cell r="I579">
            <v>566</v>
          </cell>
          <cell r="J579">
            <v>-622</v>
          </cell>
          <cell r="K579">
            <v>625</v>
          </cell>
          <cell r="L579">
            <v>164</v>
          </cell>
          <cell r="M579">
            <v>391</v>
          </cell>
          <cell r="N579">
            <v>2425</v>
          </cell>
          <cell r="O579">
            <v>3311</v>
          </cell>
          <cell r="P579">
            <v>25493</v>
          </cell>
        </row>
        <row r="580">
          <cell r="B580" t="str">
            <v>GEN - GEN - DAVE JOHNSTON #1</v>
          </cell>
          <cell r="C580" t="str">
            <v>GEN</v>
          </cell>
          <cell r="D580">
            <v>45722</v>
          </cell>
          <cell r="E580">
            <v>43770</v>
          </cell>
          <cell r="F580">
            <v>40392</v>
          </cell>
          <cell r="G580">
            <v>55112</v>
          </cell>
          <cell r="H580">
            <v>49886</v>
          </cell>
          <cell r="I580">
            <v>52097</v>
          </cell>
          <cell r="J580">
            <v>57795</v>
          </cell>
          <cell r="K580">
            <v>58018</v>
          </cell>
          <cell r="L580">
            <v>58377</v>
          </cell>
          <cell r="M580">
            <v>55950</v>
          </cell>
          <cell r="N580">
            <v>44144</v>
          </cell>
          <cell r="O580">
            <v>42812</v>
          </cell>
          <cell r="P580">
            <v>604075</v>
          </cell>
        </row>
        <row r="581">
          <cell r="B581" t="str">
            <v>GEN - GEN - DAVE JOHNSTON #2</v>
          </cell>
          <cell r="C581" t="str">
            <v>GEN</v>
          </cell>
          <cell r="D581">
            <v>70999</v>
          </cell>
          <cell r="E581">
            <v>64120</v>
          </cell>
          <cell r="F581">
            <v>57165</v>
          </cell>
          <cell r="G581">
            <v>57409</v>
          </cell>
          <cell r="H581">
            <v>66468</v>
          </cell>
          <cell r="I581">
            <v>54143</v>
          </cell>
          <cell r="J581">
            <v>61496</v>
          </cell>
          <cell r="K581">
            <v>61997</v>
          </cell>
          <cell r="L581">
            <v>55580</v>
          </cell>
          <cell r="M581">
            <v>43591</v>
          </cell>
          <cell r="N581">
            <v>65554</v>
          </cell>
          <cell r="O581">
            <v>66738</v>
          </cell>
          <cell r="P581">
            <v>725260</v>
          </cell>
        </row>
        <row r="582">
          <cell r="B582" t="str">
            <v>GEN - GEN - DAVE JOHNSTON #3</v>
          </cell>
          <cell r="C582" t="str">
            <v>GEN</v>
          </cell>
          <cell r="D582">
            <v>93740</v>
          </cell>
          <cell r="E582">
            <v>85728</v>
          </cell>
          <cell r="F582">
            <v>112237</v>
          </cell>
          <cell r="G582">
            <v>64440</v>
          </cell>
          <cell r="H582">
            <v>117398</v>
          </cell>
          <cell r="I582">
            <v>84300</v>
          </cell>
          <cell r="J582">
            <v>111350</v>
          </cell>
          <cell r="K582">
            <v>80525</v>
          </cell>
          <cell r="L582">
            <v>102404</v>
          </cell>
          <cell r="M582">
            <v>88087</v>
          </cell>
          <cell r="N582">
            <v>82953</v>
          </cell>
          <cell r="O582">
            <v>79298</v>
          </cell>
          <cell r="P582">
            <v>1102460</v>
          </cell>
        </row>
        <row r="583">
          <cell r="B583" t="str">
            <v>GEN - GEN - DAVE JOHNSTON #4</v>
          </cell>
          <cell r="C583" t="str">
            <v>GEN</v>
          </cell>
          <cell r="D583">
            <v>72899</v>
          </cell>
          <cell r="E583">
            <v>86277</v>
          </cell>
          <cell r="F583">
            <v>142452</v>
          </cell>
          <cell r="G583">
            <v>2411</v>
          </cell>
          <cell r="H583">
            <v>-1700</v>
          </cell>
          <cell r="I583">
            <v>69500</v>
          </cell>
          <cell r="J583">
            <v>144834</v>
          </cell>
          <cell r="K583">
            <v>131283</v>
          </cell>
          <cell r="L583">
            <v>160040</v>
          </cell>
          <cell r="M583">
            <v>146276</v>
          </cell>
          <cell r="N583">
            <v>126954</v>
          </cell>
          <cell r="O583">
            <v>68898</v>
          </cell>
          <cell r="P583">
            <v>1150124</v>
          </cell>
        </row>
        <row r="584">
          <cell r="B584" t="str">
            <v>GEN - GEN - DUNLAP WIND I</v>
          </cell>
          <cell r="C584" t="str">
            <v>GEN</v>
          </cell>
          <cell r="D584">
            <v>61119</v>
          </cell>
          <cell r="E584">
            <v>53647</v>
          </cell>
          <cell r="F584">
            <v>44975</v>
          </cell>
          <cell r="G584">
            <v>44397</v>
          </cell>
          <cell r="H584">
            <v>34436</v>
          </cell>
          <cell r="I584">
            <v>28214</v>
          </cell>
          <cell r="J584">
            <v>18705</v>
          </cell>
          <cell r="K584">
            <v>16572</v>
          </cell>
          <cell r="L584">
            <v>19169</v>
          </cell>
          <cell r="M584">
            <v>33322</v>
          </cell>
          <cell r="N584">
            <v>47925</v>
          </cell>
          <cell r="O584">
            <v>67400</v>
          </cell>
          <cell r="P584">
            <v>469881</v>
          </cell>
        </row>
        <row r="585">
          <cell r="B585" t="str">
            <v>GEN - GEN - EAGLE POINT</v>
          </cell>
          <cell r="C585" t="str">
            <v>GEN</v>
          </cell>
          <cell r="D585">
            <v>1364</v>
          </cell>
          <cell r="E585">
            <v>1098</v>
          </cell>
          <cell r="F585">
            <v>1158</v>
          </cell>
          <cell r="G585">
            <v>1640</v>
          </cell>
          <cell r="H585">
            <v>1721</v>
          </cell>
          <cell r="I585">
            <v>1334</v>
          </cell>
          <cell r="J585">
            <v>1185</v>
          </cell>
          <cell r="K585">
            <v>1188</v>
          </cell>
          <cell r="L585">
            <v>1129</v>
          </cell>
          <cell r="M585">
            <v>499</v>
          </cell>
          <cell r="N585">
            <v>106</v>
          </cell>
          <cell r="O585">
            <v>1168</v>
          </cell>
          <cell r="P585">
            <v>13590</v>
          </cell>
        </row>
        <row r="586">
          <cell r="B586" t="str">
            <v>GEN - GEN - EKOLA FLATS</v>
          </cell>
          <cell r="C586" t="str">
            <v>GEN</v>
          </cell>
          <cell r="D586">
            <v>97926</v>
          </cell>
          <cell r="E586">
            <v>98340</v>
          </cell>
          <cell r="F586">
            <v>74009</v>
          </cell>
          <cell r="G586">
            <v>74670</v>
          </cell>
          <cell r="H586">
            <v>60742</v>
          </cell>
          <cell r="I586">
            <v>48845</v>
          </cell>
          <cell r="J586">
            <v>30435</v>
          </cell>
          <cell r="K586">
            <v>28631</v>
          </cell>
          <cell r="L586">
            <v>34434</v>
          </cell>
          <cell r="M586">
            <v>56970</v>
          </cell>
          <cell r="N586">
            <v>78077</v>
          </cell>
          <cell r="O586">
            <v>122649</v>
          </cell>
          <cell r="P586">
            <v>805728</v>
          </cell>
        </row>
        <row r="587">
          <cell r="B587" t="str">
            <v>GEN - GEN - FALL CREEK</v>
          </cell>
          <cell r="C587" t="str">
            <v>GEN</v>
          </cell>
          <cell r="D587">
            <v>675</v>
          </cell>
          <cell r="E587">
            <v>659</v>
          </cell>
          <cell r="F587">
            <v>283</v>
          </cell>
          <cell r="G587">
            <v>703</v>
          </cell>
          <cell r="H587">
            <v>376</v>
          </cell>
          <cell r="I587">
            <v>183</v>
          </cell>
          <cell r="J587">
            <v>641</v>
          </cell>
          <cell r="K587">
            <v>640</v>
          </cell>
          <cell r="L587">
            <v>627</v>
          </cell>
          <cell r="M587">
            <v>622</v>
          </cell>
          <cell r="N587">
            <v>204</v>
          </cell>
          <cell r="O587">
            <v>411</v>
          </cell>
          <cell r="P587">
            <v>6024</v>
          </cell>
        </row>
        <row r="588">
          <cell r="B588" t="str">
            <v>GEN - GEN - FISH CREEK</v>
          </cell>
          <cell r="C588" t="str">
            <v>GEN</v>
          </cell>
          <cell r="D588">
            <v>0</v>
          </cell>
          <cell r="E588">
            <v>419</v>
          </cell>
          <cell r="F588">
            <v>3039</v>
          </cell>
          <cell r="G588">
            <v>3760</v>
          </cell>
          <cell r="H588">
            <v>7068</v>
          </cell>
          <cell r="I588">
            <v>6196</v>
          </cell>
          <cell r="J588">
            <v>268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593</v>
          </cell>
          <cell r="P588">
            <v>21343</v>
          </cell>
        </row>
        <row r="589">
          <cell r="B589" t="str">
            <v>GEN - GEN - FOOTE CREEK WIND</v>
          </cell>
          <cell r="C589" t="str">
            <v>GEN</v>
          </cell>
          <cell r="D589">
            <v>23799</v>
          </cell>
          <cell r="E589">
            <v>22350</v>
          </cell>
          <cell r="F589">
            <v>18281</v>
          </cell>
          <cell r="G589">
            <v>20959</v>
          </cell>
          <cell r="H589">
            <v>17191</v>
          </cell>
          <cell r="I589">
            <v>13358</v>
          </cell>
          <cell r="J589">
            <v>9897</v>
          </cell>
          <cell r="K589">
            <v>10579</v>
          </cell>
          <cell r="L589">
            <v>12557</v>
          </cell>
          <cell r="M589">
            <v>15070</v>
          </cell>
          <cell r="N589">
            <v>19795</v>
          </cell>
          <cell r="O589">
            <v>24913</v>
          </cell>
          <cell r="P589">
            <v>208749</v>
          </cell>
        </row>
        <row r="590">
          <cell r="B590" t="str">
            <v>GEN - GEN - GADSBY #1</v>
          </cell>
          <cell r="C590" t="str">
            <v>GEN</v>
          </cell>
          <cell r="D590">
            <v>-110</v>
          </cell>
          <cell r="E590">
            <v>-99</v>
          </cell>
          <cell r="F590">
            <v>-93</v>
          </cell>
          <cell r="G590">
            <v>-33</v>
          </cell>
          <cell r="H590">
            <v>318</v>
          </cell>
          <cell r="I590">
            <v>259</v>
          </cell>
          <cell r="J590">
            <v>3851</v>
          </cell>
          <cell r="K590">
            <v>4771</v>
          </cell>
          <cell r="L590">
            <v>2238</v>
          </cell>
          <cell r="M590">
            <v>987</v>
          </cell>
          <cell r="N590">
            <v>-167</v>
          </cell>
          <cell r="O590">
            <v>-141</v>
          </cell>
          <cell r="P590">
            <v>11781</v>
          </cell>
        </row>
        <row r="591">
          <cell r="B591" t="str">
            <v>GEN - GEN - GADSBY #2</v>
          </cell>
          <cell r="C591" t="str">
            <v>GEN</v>
          </cell>
          <cell r="D591">
            <v>-152</v>
          </cell>
          <cell r="E591">
            <v>-138</v>
          </cell>
          <cell r="F591">
            <v>-130</v>
          </cell>
          <cell r="G591">
            <v>-109</v>
          </cell>
          <cell r="H591">
            <v>731</v>
          </cell>
          <cell r="I591">
            <v>2291</v>
          </cell>
          <cell r="J591">
            <v>7506</v>
          </cell>
          <cell r="K591">
            <v>8466</v>
          </cell>
          <cell r="L591">
            <v>3967</v>
          </cell>
          <cell r="M591">
            <v>2431</v>
          </cell>
          <cell r="N591">
            <v>-95</v>
          </cell>
          <cell r="O591">
            <v>-133</v>
          </cell>
          <cell r="P591">
            <v>24635</v>
          </cell>
        </row>
        <row r="592">
          <cell r="B592" t="str">
            <v>GEN - GEN - GADSBY #3</v>
          </cell>
          <cell r="C592" t="str">
            <v>GEN</v>
          </cell>
          <cell r="D592">
            <v>19</v>
          </cell>
          <cell r="E592">
            <v>351</v>
          </cell>
          <cell r="F592">
            <v>-78</v>
          </cell>
          <cell r="G592">
            <v>1458</v>
          </cell>
          <cell r="H592">
            <v>4233</v>
          </cell>
          <cell r="I592">
            <v>7574</v>
          </cell>
          <cell r="J592">
            <v>14231</v>
          </cell>
          <cell r="K592">
            <v>14850</v>
          </cell>
          <cell r="L592">
            <v>10743</v>
          </cell>
          <cell r="M592">
            <v>10899</v>
          </cell>
          <cell r="N592">
            <v>6894</v>
          </cell>
          <cell r="O592">
            <v>7883</v>
          </cell>
          <cell r="P592">
            <v>79057</v>
          </cell>
        </row>
        <row r="593">
          <cell r="B593" t="str">
            <v>GEN - GEN - GADSBY GAS TURB #4</v>
          </cell>
          <cell r="C593" t="str">
            <v>GEN</v>
          </cell>
          <cell r="D593">
            <v>-140</v>
          </cell>
          <cell r="E593">
            <v>-70</v>
          </cell>
          <cell r="F593">
            <v>-100</v>
          </cell>
          <cell r="G593">
            <v>-65</v>
          </cell>
          <cell r="H593">
            <v>-197</v>
          </cell>
          <cell r="I593">
            <v>-178</v>
          </cell>
          <cell r="J593">
            <v>3</v>
          </cell>
          <cell r="K593">
            <v>3</v>
          </cell>
          <cell r="L593">
            <v>80</v>
          </cell>
          <cell r="M593">
            <v>-74</v>
          </cell>
          <cell r="N593">
            <v>-111</v>
          </cell>
          <cell r="O593">
            <v>-65</v>
          </cell>
          <cell r="P593">
            <v>-914</v>
          </cell>
        </row>
        <row r="594">
          <cell r="B594" t="str">
            <v>GEN - GEN - GADSBY GAS TURB #5</v>
          </cell>
          <cell r="C594" t="str">
            <v>GEN</v>
          </cell>
          <cell r="D594">
            <v>63</v>
          </cell>
          <cell r="E594">
            <v>155</v>
          </cell>
          <cell r="F594">
            <v>118</v>
          </cell>
          <cell r="G594">
            <v>168</v>
          </cell>
          <cell r="H594">
            <v>28</v>
          </cell>
          <cell r="I594">
            <v>80</v>
          </cell>
          <cell r="J594">
            <v>373</v>
          </cell>
          <cell r="K594">
            <v>331</v>
          </cell>
          <cell r="L594">
            <v>438</v>
          </cell>
          <cell r="M594">
            <v>87</v>
          </cell>
          <cell r="N594">
            <v>84</v>
          </cell>
          <cell r="O594">
            <v>284</v>
          </cell>
          <cell r="P594">
            <v>2209</v>
          </cell>
        </row>
        <row r="595">
          <cell r="B595" t="str">
            <v>GEN - GEN - GADSBY GAS TURB #6</v>
          </cell>
          <cell r="C595" t="str">
            <v>GEN</v>
          </cell>
          <cell r="D595">
            <v>52</v>
          </cell>
          <cell r="E595">
            <v>173</v>
          </cell>
          <cell r="F595">
            <v>110</v>
          </cell>
          <cell r="G595">
            <v>84</v>
          </cell>
          <cell r="H595">
            <v>20</v>
          </cell>
          <cell r="I595">
            <v>74</v>
          </cell>
          <cell r="J595">
            <v>514</v>
          </cell>
          <cell r="K595">
            <v>362</v>
          </cell>
          <cell r="L595">
            <v>349</v>
          </cell>
          <cell r="M595">
            <v>33</v>
          </cell>
          <cell r="N595">
            <v>40</v>
          </cell>
          <cell r="O595">
            <v>242</v>
          </cell>
          <cell r="P595">
            <v>2053</v>
          </cell>
        </row>
        <row r="596">
          <cell r="B596" t="str">
            <v>GEN - GEN - GLENROCK WIND I</v>
          </cell>
          <cell r="C596" t="str">
            <v>GEN</v>
          </cell>
          <cell r="D596">
            <v>50641</v>
          </cell>
          <cell r="E596">
            <v>38960</v>
          </cell>
          <cell r="F596">
            <v>35671</v>
          </cell>
          <cell r="G596">
            <v>33102</v>
          </cell>
          <cell r="H596">
            <v>31987</v>
          </cell>
          <cell r="I596">
            <v>18141</v>
          </cell>
          <cell r="J596">
            <v>14272</v>
          </cell>
          <cell r="K596">
            <v>13891</v>
          </cell>
          <cell r="L596">
            <v>18157</v>
          </cell>
          <cell r="M596">
            <v>18934</v>
          </cell>
          <cell r="N596">
            <v>18472</v>
          </cell>
          <cell r="O596">
            <v>36307</v>
          </cell>
          <cell r="P596">
            <v>328535</v>
          </cell>
        </row>
        <row r="597">
          <cell r="B597" t="str">
            <v>GEN - GEN - GLENROCK WIND III</v>
          </cell>
          <cell r="C597" t="str">
            <v>GEN</v>
          </cell>
          <cell r="D597">
            <v>19240</v>
          </cell>
          <cell r="E597">
            <v>14725</v>
          </cell>
          <cell r="F597">
            <v>13276</v>
          </cell>
          <cell r="G597">
            <v>12620</v>
          </cell>
          <cell r="H597">
            <v>12006</v>
          </cell>
          <cell r="I597">
            <v>7013</v>
          </cell>
          <cell r="J597">
            <v>5325</v>
          </cell>
          <cell r="K597">
            <v>4825</v>
          </cell>
          <cell r="L597">
            <v>6459</v>
          </cell>
          <cell r="M597">
            <v>7098</v>
          </cell>
          <cell r="N597">
            <v>7114</v>
          </cell>
          <cell r="O597">
            <v>13422</v>
          </cell>
          <cell r="P597">
            <v>123123</v>
          </cell>
        </row>
        <row r="598">
          <cell r="B598" t="str">
            <v>GEN - GEN - GOODNOE HILLS WIND</v>
          </cell>
          <cell r="C598" t="str">
            <v>GEN</v>
          </cell>
          <cell r="D598">
            <v>14573</v>
          </cell>
          <cell r="E598">
            <v>25590</v>
          </cell>
          <cell r="F598">
            <v>25219</v>
          </cell>
          <cell r="G598">
            <v>27398</v>
          </cell>
          <cell r="H598">
            <v>32059</v>
          </cell>
          <cell r="I598">
            <v>24848</v>
          </cell>
          <cell r="J598">
            <v>24086</v>
          </cell>
          <cell r="K598">
            <v>21209</v>
          </cell>
          <cell r="L598">
            <v>21762</v>
          </cell>
          <cell r="M598">
            <v>17005</v>
          </cell>
          <cell r="N598">
            <v>14743</v>
          </cell>
          <cell r="O598">
            <v>17312</v>
          </cell>
          <cell r="P598">
            <v>265804</v>
          </cell>
        </row>
        <row r="599">
          <cell r="B599" t="str">
            <v>GEN - GEN - GRACE</v>
          </cell>
          <cell r="C599" t="str">
            <v>GEN</v>
          </cell>
          <cell r="D599">
            <v>-499</v>
          </cell>
          <cell r="E599">
            <v>-468</v>
          </cell>
          <cell r="F599">
            <v>209</v>
          </cell>
          <cell r="G599">
            <v>3545</v>
          </cell>
          <cell r="H599">
            <v>1351</v>
          </cell>
          <cell r="I599">
            <v>5386</v>
          </cell>
          <cell r="J599">
            <v>15829</v>
          </cell>
          <cell r="K599">
            <v>11451</v>
          </cell>
          <cell r="L599">
            <v>5660</v>
          </cell>
          <cell r="M599">
            <v>881</v>
          </cell>
          <cell r="N599">
            <v>791</v>
          </cell>
          <cell r="O599">
            <v>28</v>
          </cell>
          <cell r="P599">
            <v>44164</v>
          </cell>
        </row>
        <row r="600">
          <cell r="B600" t="str">
            <v>GEN - GEN - GRANITE</v>
          </cell>
          <cell r="C600" t="str">
            <v>GEN</v>
          </cell>
          <cell r="D600">
            <v>262.97800000000001</v>
          </cell>
          <cell r="E600">
            <v>204.83500000000001</v>
          </cell>
          <cell r="F600">
            <v>280.83600000000001</v>
          </cell>
          <cell r="G600">
            <v>309.399</v>
          </cell>
          <cell r="H600">
            <v>352.18</v>
          </cell>
          <cell r="I600">
            <v>803.82399999999996</v>
          </cell>
          <cell r="J600">
            <v>571.89200000000005</v>
          </cell>
          <cell r="K600">
            <v>392.67099999999999</v>
          </cell>
          <cell r="L600">
            <v>281.86700000000002</v>
          </cell>
          <cell r="M600">
            <v>0</v>
          </cell>
          <cell r="N600">
            <v>0</v>
          </cell>
          <cell r="O600">
            <v>0</v>
          </cell>
          <cell r="P600">
            <v>3460.4820000000004</v>
          </cell>
        </row>
        <row r="601">
          <cell r="B601" t="str">
            <v>GEN - GEN - GUNLOCK</v>
          </cell>
          <cell r="C601" t="str">
            <v>GEN</v>
          </cell>
          <cell r="D601">
            <v>126.279</v>
          </cell>
          <cell r="E601">
            <v>149.251</v>
          </cell>
          <cell r="F601">
            <v>93.093000000000004</v>
          </cell>
          <cell r="G601">
            <v>164.35599999999999</v>
          </cell>
          <cell r="H601">
            <v>19.527999999999999</v>
          </cell>
          <cell r="I601">
            <v>25.175000000000001</v>
          </cell>
          <cell r="J601">
            <v>24.576000000000001</v>
          </cell>
          <cell r="K601">
            <v>30.103999999999999</v>
          </cell>
          <cell r="L601">
            <v>13.467000000000001</v>
          </cell>
          <cell r="M601">
            <v>31.777000000000001</v>
          </cell>
          <cell r="N601">
            <v>-0.432</v>
          </cell>
          <cell r="O601">
            <v>5.6429999999999998</v>
          </cell>
          <cell r="P601">
            <v>682.81700000000012</v>
          </cell>
        </row>
        <row r="602">
          <cell r="B602" t="str">
            <v>GEN - GEN - HAYDEN #1</v>
          </cell>
          <cell r="C602" t="str">
            <v>GEN</v>
          </cell>
          <cell r="D602">
            <v>30680</v>
          </cell>
          <cell r="E602">
            <v>25385</v>
          </cell>
          <cell r="F602">
            <v>29329</v>
          </cell>
          <cell r="G602">
            <v>27341</v>
          </cell>
          <cell r="H602">
            <v>18133</v>
          </cell>
          <cell r="I602">
            <v>23332</v>
          </cell>
          <cell r="J602">
            <v>27691</v>
          </cell>
          <cell r="K602">
            <v>30309</v>
          </cell>
          <cell r="L602">
            <v>21153</v>
          </cell>
          <cell r="M602">
            <v>19451</v>
          </cell>
          <cell r="N602">
            <v>24498</v>
          </cell>
          <cell r="O602">
            <v>28273</v>
          </cell>
          <cell r="P602">
            <v>305575</v>
          </cell>
        </row>
        <row r="603">
          <cell r="B603" t="str">
            <v>GEN - GEN - HAYDEN #2</v>
          </cell>
          <cell r="C603" t="str">
            <v>GEN</v>
          </cell>
          <cell r="D603">
            <v>24037</v>
          </cell>
          <cell r="E603">
            <v>18545</v>
          </cell>
          <cell r="F603">
            <v>11306</v>
          </cell>
          <cell r="G603">
            <v>12684</v>
          </cell>
          <cell r="H603">
            <v>12454</v>
          </cell>
          <cell r="I603">
            <v>15414</v>
          </cell>
          <cell r="J603">
            <v>19585</v>
          </cell>
          <cell r="K603">
            <v>18467</v>
          </cell>
          <cell r="L603">
            <v>20539</v>
          </cell>
          <cell r="M603">
            <v>22274</v>
          </cell>
          <cell r="N603">
            <v>19825</v>
          </cell>
          <cell r="O603">
            <v>22367</v>
          </cell>
          <cell r="P603">
            <v>217497</v>
          </cell>
        </row>
        <row r="604">
          <cell r="B604" t="str">
            <v>GEN - GEN - HERMISTON UNIT 1</v>
          </cell>
          <cell r="C604" t="str">
            <v>GEN</v>
          </cell>
          <cell r="D604">
            <v>130938</v>
          </cell>
          <cell r="E604">
            <v>124670</v>
          </cell>
          <cell r="F604">
            <v>128862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148272</v>
          </cell>
          <cell r="O604">
            <v>150835</v>
          </cell>
          <cell r="P604">
            <v>683577</v>
          </cell>
        </row>
        <row r="605">
          <cell r="B605" t="str">
            <v>GEN - GEN - HERMISTON UNIT 2</v>
          </cell>
          <cell r="C605" t="str">
            <v>GEN</v>
          </cell>
          <cell r="D605">
            <v>0</v>
          </cell>
          <cell r="E605">
            <v>0</v>
          </cell>
          <cell r="F605">
            <v>0</v>
          </cell>
          <cell r="G605">
            <v>135930</v>
          </cell>
          <cell r="H605">
            <v>125118</v>
          </cell>
          <cell r="I605">
            <v>98816</v>
          </cell>
          <cell r="J605">
            <v>118302</v>
          </cell>
          <cell r="K605">
            <v>134845</v>
          </cell>
          <cell r="L605">
            <v>132717</v>
          </cell>
          <cell r="M605">
            <v>4573</v>
          </cell>
          <cell r="N605">
            <v>0</v>
          </cell>
          <cell r="O605">
            <v>0</v>
          </cell>
          <cell r="P605">
            <v>750301</v>
          </cell>
        </row>
        <row r="606">
          <cell r="B606" t="str">
            <v>GEN - GEN - HIGH PLAINS WIND</v>
          </cell>
          <cell r="C606" t="str">
            <v>GEN</v>
          </cell>
          <cell r="D606">
            <v>42123</v>
          </cell>
          <cell r="E606">
            <v>42727</v>
          </cell>
          <cell r="F606">
            <v>40490</v>
          </cell>
          <cell r="G606">
            <v>42292</v>
          </cell>
          <cell r="H606">
            <v>34456</v>
          </cell>
          <cell r="I606">
            <v>25066</v>
          </cell>
          <cell r="J606">
            <v>18412</v>
          </cell>
          <cell r="K606">
            <v>14326</v>
          </cell>
          <cell r="L606">
            <v>17668</v>
          </cell>
          <cell r="M606">
            <v>25379</v>
          </cell>
          <cell r="N606">
            <v>31695</v>
          </cell>
          <cell r="O606">
            <v>49331</v>
          </cell>
          <cell r="P606">
            <v>383965</v>
          </cell>
        </row>
        <row r="607">
          <cell r="B607" t="str">
            <v>GEN - GEN - HUNTER #1</v>
          </cell>
          <cell r="C607" t="str">
            <v>GEN</v>
          </cell>
          <cell r="D607">
            <v>248492</v>
          </cell>
          <cell r="E607">
            <v>179095</v>
          </cell>
          <cell r="F607">
            <v>-1547</v>
          </cell>
          <cell r="G607">
            <v>36520</v>
          </cell>
          <cell r="H607">
            <v>254807</v>
          </cell>
          <cell r="I607">
            <v>250041</v>
          </cell>
          <cell r="J607">
            <v>254058</v>
          </cell>
          <cell r="K607">
            <v>255164</v>
          </cell>
          <cell r="L607">
            <v>202985</v>
          </cell>
          <cell r="M607">
            <v>-3322</v>
          </cell>
          <cell r="N607">
            <v>-1894</v>
          </cell>
          <cell r="O607">
            <v>102934</v>
          </cell>
          <cell r="P607">
            <v>1777333</v>
          </cell>
        </row>
        <row r="608">
          <cell r="B608" t="str">
            <v>GEN - GEN - HUNTER #2</v>
          </cell>
          <cell r="C608" t="str">
            <v>GEN</v>
          </cell>
          <cell r="D608">
            <v>139312</v>
          </cell>
          <cell r="E608">
            <v>109778</v>
          </cell>
          <cell r="F608">
            <v>138311</v>
          </cell>
          <cell r="G608">
            <v>129880</v>
          </cell>
          <cell r="H608">
            <v>118425</v>
          </cell>
          <cell r="I608">
            <v>112545</v>
          </cell>
          <cell r="J608">
            <v>150640</v>
          </cell>
          <cell r="K608">
            <v>148997</v>
          </cell>
          <cell r="L608">
            <v>79636</v>
          </cell>
          <cell r="M608">
            <v>68783</v>
          </cell>
          <cell r="N608">
            <v>122675</v>
          </cell>
          <cell r="O608">
            <v>115307</v>
          </cell>
          <cell r="P608">
            <v>1434289</v>
          </cell>
        </row>
        <row r="609">
          <cell r="B609" t="str">
            <v>GEN - GEN - HUNTER #3</v>
          </cell>
          <cell r="C609" t="str">
            <v>GEN</v>
          </cell>
          <cell r="D609">
            <v>269017</v>
          </cell>
          <cell r="E609">
            <v>217844</v>
          </cell>
          <cell r="F609">
            <v>190239</v>
          </cell>
          <cell r="G609">
            <v>244502</v>
          </cell>
          <cell r="H609">
            <v>226031</v>
          </cell>
          <cell r="I609">
            <v>261621</v>
          </cell>
          <cell r="J609">
            <v>298095</v>
          </cell>
          <cell r="K609">
            <v>295180</v>
          </cell>
          <cell r="L609">
            <v>186207</v>
          </cell>
          <cell r="M609">
            <v>137690</v>
          </cell>
          <cell r="N609">
            <v>142253</v>
          </cell>
          <cell r="O609">
            <v>185459</v>
          </cell>
          <cell r="P609">
            <v>2654138</v>
          </cell>
        </row>
        <row r="610">
          <cell r="B610" t="str">
            <v>GEN - GEN - HUNTINGTON #1</v>
          </cell>
          <cell r="C610" t="str">
            <v>GEN</v>
          </cell>
          <cell r="D610">
            <v>265720</v>
          </cell>
          <cell r="E610">
            <v>225612</v>
          </cell>
          <cell r="F610">
            <v>233348</v>
          </cell>
          <cell r="G610">
            <v>244054</v>
          </cell>
          <cell r="H610">
            <v>238436</v>
          </cell>
          <cell r="I610">
            <v>190758</v>
          </cell>
          <cell r="J610">
            <v>246302</v>
          </cell>
          <cell r="K610">
            <v>287495</v>
          </cell>
          <cell r="L610">
            <v>285085</v>
          </cell>
          <cell r="M610">
            <v>-990</v>
          </cell>
          <cell r="N610">
            <v>197972</v>
          </cell>
          <cell r="O610">
            <v>260102</v>
          </cell>
          <cell r="P610">
            <v>2673894</v>
          </cell>
        </row>
        <row r="611">
          <cell r="B611" t="str">
            <v>GEN - GEN - HUNTINGTON #2</v>
          </cell>
          <cell r="C611" t="str">
            <v>GEN</v>
          </cell>
          <cell r="D611">
            <v>273612</v>
          </cell>
          <cell r="E611">
            <v>220009</v>
          </cell>
          <cell r="F611">
            <v>230732</v>
          </cell>
          <cell r="G611">
            <v>227243</v>
          </cell>
          <cell r="H611">
            <v>222450</v>
          </cell>
          <cell r="I611">
            <v>234097</v>
          </cell>
          <cell r="J611">
            <v>279909</v>
          </cell>
          <cell r="K611">
            <v>290439</v>
          </cell>
          <cell r="L611">
            <v>245800</v>
          </cell>
          <cell r="M611">
            <v>287240</v>
          </cell>
          <cell r="N611">
            <v>240468</v>
          </cell>
          <cell r="O611">
            <v>247222</v>
          </cell>
          <cell r="P611">
            <v>2999221</v>
          </cell>
        </row>
        <row r="612">
          <cell r="B612" t="str">
            <v>GEN - GEN - IRON GATE</v>
          </cell>
          <cell r="C612" t="str">
            <v>GEN</v>
          </cell>
          <cell r="D612">
            <v>5830</v>
          </cell>
          <cell r="E612">
            <v>5109</v>
          </cell>
          <cell r="F612">
            <v>6317</v>
          </cell>
          <cell r="G612">
            <v>5874</v>
          </cell>
          <cell r="H612">
            <v>8136</v>
          </cell>
          <cell r="I612">
            <v>6869</v>
          </cell>
          <cell r="J612">
            <v>5864</v>
          </cell>
          <cell r="K612">
            <v>5976</v>
          </cell>
          <cell r="L612">
            <v>7405</v>
          </cell>
          <cell r="M612">
            <v>6725</v>
          </cell>
          <cell r="N612">
            <v>6435</v>
          </cell>
          <cell r="O612">
            <v>6661</v>
          </cell>
          <cell r="P612">
            <v>77201</v>
          </cell>
        </row>
        <row r="613">
          <cell r="B613" t="str">
            <v>GEN - GEN - J.C. BOYLE</v>
          </cell>
          <cell r="C613" t="str">
            <v>GEN</v>
          </cell>
          <cell r="D613">
            <v>8758</v>
          </cell>
          <cell r="E613">
            <v>8802</v>
          </cell>
          <cell r="F613">
            <v>11803</v>
          </cell>
          <cell r="G613">
            <v>25417</v>
          </cell>
          <cell r="H613">
            <v>16518</v>
          </cell>
          <cell r="I613">
            <v>12755</v>
          </cell>
          <cell r="J613">
            <v>11395</v>
          </cell>
          <cell r="K613">
            <v>11610</v>
          </cell>
          <cell r="L613">
            <v>15811</v>
          </cell>
          <cell r="M613">
            <v>13465</v>
          </cell>
          <cell r="N613">
            <v>10503</v>
          </cell>
          <cell r="O613">
            <v>10235</v>
          </cell>
          <cell r="P613">
            <v>157072</v>
          </cell>
        </row>
        <row r="614">
          <cell r="B614" t="str">
            <v>GEN - GEN - JIM BRIDGER 1 PAC SHARE</v>
          </cell>
          <cell r="C614" t="str">
            <v>GEN</v>
          </cell>
          <cell r="D614">
            <v>146521.17297022013</v>
          </cell>
          <cell r="E614">
            <v>119233.62942271325</v>
          </cell>
          <cell r="F614">
            <v>144645.93982633561</v>
          </cell>
          <cell r="G614">
            <v>174627.40777620868</v>
          </cell>
          <cell r="H614">
            <v>197221.76958651311</v>
          </cell>
          <cell r="I614">
            <v>158824.6301141622</v>
          </cell>
          <cell r="J614">
            <v>207632.18949807357</v>
          </cell>
          <cell r="K614">
            <v>194205.46394997064</v>
          </cell>
          <cell r="L614">
            <v>197314.50925944603</v>
          </cell>
          <cell r="M614">
            <v>209878.12910434708</v>
          </cell>
          <cell r="N614">
            <v>157104.77468254871</v>
          </cell>
          <cell r="O614">
            <v>156126.64748528329</v>
          </cell>
          <cell r="P614">
            <v>2063336.2636758224</v>
          </cell>
        </row>
        <row r="615">
          <cell r="B615" t="str">
            <v>GEN - GEN - JIM BRIDGER 2 PAC SHARE</v>
          </cell>
          <cell r="C615" t="str">
            <v>GEN</v>
          </cell>
          <cell r="D615">
            <v>141805.27881928955</v>
          </cell>
          <cell r="E615">
            <v>138263.41585227981</v>
          </cell>
          <cell r="F615">
            <v>174654.69948299034</v>
          </cell>
          <cell r="G615">
            <v>42204.451852069542</v>
          </cell>
          <cell r="H615">
            <v>0</v>
          </cell>
          <cell r="I615">
            <v>54309.418532248674</v>
          </cell>
          <cell r="J615">
            <v>174923.40388796409</v>
          </cell>
          <cell r="K615">
            <v>167932.75534091334</v>
          </cell>
          <cell r="L615">
            <v>190453.40296687165</v>
          </cell>
          <cell r="M615">
            <v>207985.7631683303</v>
          </cell>
          <cell r="N615">
            <v>154746.24559236795</v>
          </cell>
          <cell r="O615">
            <v>168297.58563732321</v>
          </cell>
          <cell r="P615">
            <v>1615576.4211326484</v>
          </cell>
        </row>
        <row r="616">
          <cell r="B616" t="str">
            <v>GEN - GEN - JIM BRIDGER 3 PAC SHARE</v>
          </cell>
          <cell r="C616" t="str">
            <v>GEN</v>
          </cell>
          <cell r="D616">
            <v>119018.49923545662</v>
          </cell>
          <cell r="E616">
            <v>105142.8089771896</v>
          </cell>
          <cell r="F616">
            <v>141444.25291134216</v>
          </cell>
          <cell r="G616">
            <v>159694.46567310757</v>
          </cell>
          <cell r="H616">
            <v>179829.06591459867</v>
          </cell>
          <cell r="I616">
            <v>137469.53502376928</v>
          </cell>
          <cell r="J616">
            <v>166247.51158237786</v>
          </cell>
          <cell r="K616">
            <v>174762.1297637453</v>
          </cell>
          <cell r="L616">
            <v>158120.58256579793</v>
          </cell>
          <cell r="M616">
            <v>184980.70164204706</v>
          </cell>
          <cell r="N616">
            <v>132313.04792337629</v>
          </cell>
          <cell r="O616">
            <v>99259.475101438657</v>
          </cell>
          <cell r="P616">
            <v>1758282.076314247</v>
          </cell>
        </row>
        <row r="617">
          <cell r="B617" t="str">
            <v>GEN - GEN - JIM BRIDGER 4 PAC SHARE</v>
          </cell>
          <cell r="C617" t="str">
            <v>GEN</v>
          </cell>
          <cell r="D617">
            <v>138891.04897503351</v>
          </cell>
          <cell r="E617">
            <v>118238.14574781714</v>
          </cell>
          <cell r="F617">
            <v>143995.10777933223</v>
          </cell>
          <cell r="G617">
            <v>167991.67469861422</v>
          </cell>
          <cell r="H617">
            <v>156300.16449888801</v>
          </cell>
          <cell r="I617">
            <v>78094.416329819971</v>
          </cell>
          <cell r="J617">
            <v>230030.89503158443</v>
          </cell>
          <cell r="K617">
            <v>226153.65094537064</v>
          </cell>
          <cell r="L617">
            <v>185257.50520788456</v>
          </cell>
          <cell r="M617">
            <v>191868.40608527546</v>
          </cell>
          <cell r="N617">
            <v>165176.93180170679</v>
          </cell>
          <cell r="O617">
            <v>136924.29177595468</v>
          </cell>
          <cell r="P617">
            <v>1938922.2388772815</v>
          </cell>
        </row>
        <row r="618">
          <cell r="B618" t="str">
            <v>GEN - GEN - LAKESIDE 1 - UNIT 1</v>
          </cell>
          <cell r="C618" t="str">
            <v>GEN</v>
          </cell>
          <cell r="D618">
            <v>90731</v>
          </cell>
          <cell r="E618">
            <v>74583</v>
          </cell>
          <cell r="F618">
            <v>47570</v>
          </cell>
          <cell r="G618">
            <v>88393</v>
          </cell>
          <cell r="H618">
            <v>92743</v>
          </cell>
          <cell r="I618">
            <v>77972</v>
          </cell>
          <cell r="J618">
            <v>88547</v>
          </cell>
          <cell r="K618">
            <v>94054</v>
          </cell>
          <cell r="L618">
            <v>90204</v>
          </cell>
          <cell r="M618">
            <v>99228</v>
          </cell>
          <cell r="N618">
            <v>91568</v>
          </cell>
          <cell r="O618">
            <v>99834</v>
          </cell>
          <cell r="P618">
            <v>1035427</v>
          </cell>
        </row>
        <row r="619">
          <cell r="B619" t="str">
            <v>GEN - GEN - LAKESIDE 1 - UNIT 2</v>
          </cell>
          <cell r="C619" t="str">
            <v>GEN</v>
          </cell>
          <cell r="D619">
            <v>102115</v>
          </cell>
          <cell r="E619">
            <v>93732</v>
          </cell>
          <cell r="F619">
            <v>74877</v>
          </cell>
          <cell r="G619">
            <v>67967</v>
          </cell>
          <cell r="H619">
            <v>64808</v>
          </cell>
          <cell r="I619">
            <v>53641</v>
          </cell>
          <cell r="J619">
            <v>60611</v>
          </cell>
          <cell r="K619">
            <v>54622</v>
          </cell>
          <cell r="L619">
            <v>82038</v>
          </cell>
          <cell r="M619">
            <v>72961</v>
          </cell>
          <cell r="N619">
            <v>89029</v>
          </cell>
          <cell r="O619">
            <v>99012</v>
          </cell>
          <cell r="P619">
            <v>915413</v>
          </cell>
        </row>
        <row r="620">
          <cell r="B620" t="str">
            <v>GEN - GEN - LAKESIDE 1 STEAM GEN</v>
          </cell>
          <cell r="C620" t="str">
            <v>GEN</v>
          </cell>
          <cell r="D620">
            <v>107915</v>
          </cell>
          <cell r="E620">
            <v>93116</v>
          </cell>
          <cell r="F620">
            <v>65996</v>
          </cell>
          <cell r="G620">
            <v>87268</v>
          </cell>
          <cell r="H620">
            <v>89066</v>
          </cell>
          <cell r="I620">
            <v>74063</v>
          </cell>
          <cell r="J620">
            <v>87069</v>
          </cell>
          <cell r="K620">
            <v>85298</v>
          </cell>
          <cell r="L620">
            <v>100404</v>
          </cell>
          <cell r="M620">
            <v>95963</v>
          </cell>
          <cell r="N620">
            <v>100349</v>
          </cell>
          <cell r="O620">
            <v>109841</v>
          </cell>
          <cell r="P620">
            <v>1096348</v>
          </cell>
        </row>
        <row r="621">
          <cell r="B621" t="str">
            <v>GEN - GEN - LAKESIDE 2 - UNIT 1</v>
          </cell>
          <cell r="C621" t="str">
            <v>GEN</v>
          </cell>
          <cell r="D621">
            <v>108273</v>
          </cell>
          <cell r="E621">
            <v>86503</v>
          </cell>
          <cell r="F621">
            <v>80045</v>
          </cell>
          <cell r="G621">
            <v>57273</v>
          </cell>
          <cell r="H621">
            <v>32012</v>
          </cell>
          <cell r="I621">
            <v>86754</v>
          </cell>
          <cell r="J621">
            <v>100920</v>
          </cell>
          <cell r="K621">
            <v>102606</v>
          </cell>
          <cell r="L621">
            <v>95866</v>
          </cell>
          <cell r="M621">
            <v>95911</v>
          </cell>
          <cell r="N621">
            <v>107263</v>
          </cell>
          <cell r="O621">
            <v>112436</v>
          </cell>
          <cell r="P621">
            <v>1065862</v>
          </cell>
        </row>
        <row r="622">
          <cell r="B622" t="str">
            <v>GEN - GEN - LAKESIDE 2 - UNIT 2</v>
          </cell>
          <cell r="C622" t="str">
            <v>GEN</v>
          </cell>
          <cell r="D622">
            <v>108713</v>
          </cell>
          <cell r="E622">
            <v>98841</v>
          </cell>
          <cell r="F622">
            <v>92544</v>
          </cell>
          <cell r="G622">
            <v>70501</v>
          </cell>
          <cell r="H622">
            <v>99930</v>
          </cell>
          <cell r="I622">
            <v>79311</v>
          </cell>
          <cell r="J622">
            <v>67775</v>
          </cell>
          <cell r="K622">
            <v>90279</v>
          </cell>
          <cell r="L622">
            <v>97484</v>
          </cell>
          <cell r="M622">
            <v>89826</v>
          </cell>
          <cell r="N622">
            <v>108532</v>
          </cell>
          <cell r="O622">
            <v>113581</v>
          </cell>
          <cell r="P622">
            <v>1117317</v>
          </cell>
        </row>
        <row r="623">
          <cell r="B623" t="str">
            <v>GEN - GEN - LAKESIDE 2 STEAM GEN</v>
          </cell>
          <cell r="C623" t="str">
            <v>GEN</v>
          </cell>
          <cell r="D623">
            <v>130028</v>
          </cell>
          <cell r="E623">
            <v>110439</v>
          </cell>
          <cell r="F623">
            <v>98484</v>
          </cell>
          <cell r="G623">
            <v>74800</v>
          </cell>
          <cell r="H623">
            <v>78251</v>
          </cell>
          <cell r="I623">
            <v>104812</v>
          </cell>
          <cell r="J623">
            <v>112970</v>
          </cell>
          <cell r="K623">
            <v>131028</v>
          </cell>
          <cell r="L623">
            <v>123765</v>
          </cell>
          <cell r="M623">
            <v>112900</v>
          </cell>
          <cell r="N623">
            <v>129202</v>
          </cell>
          <cell r="O623">
            <v>141627</v>
          </cell>
          <cell r="P623">
            <v>1348306</v>
          </cell>
        </row>
        <row r="624">
          <cell r="B624" t="str">
            <v>GEN - GEN - LAST CHANCE</v>
          </cell>
          <cell r="C624" t="str">
            <v>GEN</v>
          </cell>
          <cell r="D624">
            <v>126.298</v>
          </cell>
          <cell r="E624">
            <v>117.05500000000001</v>
          </cell>
          <cell r="F624">
            <v>155.09700000000001</v>
          </cell>
          <cell r="G624">
            <v>362.16</v>
          </cell>
          <cell r="H624">
            <v>249.625</v>
          </cell>
          <cell r="I624">
            <v>486.03199999999998</v>
          </cell>
          <cell r="J624">
            <v>824.29399999999998</v>
          </cell>
          <cell r="K624">
            <v>590.30399999999997</v>
          </cell>
          <cell r="L624">
            <v>198.09899999999999</v>
          </cell>
          <cell r="M624">
            <v>125.634</v>
          </cell>
          <cell r="N624">
            <v>109.444</v>
          </cell>
          <cell r="O624">
            <v>122.91</v>
          </cell>
          <cell r="P624">
            <v>3466.9520000000002</v>
          </cell>
        </row>
        <row r="625">
          <cell r="B625" t="str">
            <v>GEN - GEN - LEANING JUNIPER WIND</v>
          </cell>
          <cell r="C625" t="str">
            <v>GEN</v>
          </cell>
          <cell r="D625">
            <v>10511</v>
          </cell>
          <cell r="E625">
            <v>20397</v>
          </cell>
          <cell r="F625">
            <v>22294</v>
          </cell>
          <cell r="G625">
            <v>29008</v>
          </cell>
          <cell r="H625">
            <v>31202</v>
          </cell>
          <cell r="I625">
            <v>23574</v>
          </cell>
          <cell r="J625">
            <v>27783</v>
          </cell>
          <cell r="K625">
            <v>24543</v>
          </cell>
          <cell r="L625">
            <v>21253</v>
          </cell>
          <cell r="M625">
            <v>16328</v>
          </cell>
          <cell r="N625">
            <v>14447</v>
          </cell>
          <cell r="O625">
            <v>12068</v>
          </cell>
          <cell r="P625">
            <v>253408</v>
          </cell>
        </row>
        <row r="626">
          <cell r="B626" t="str">
            <v>GEN - GEN - LEMOLO #1</v>
          </cell>
          <cell r="C626" t="str">
            <v>GEN</v>
          </cell>
          <cell r="D626">
            <v>8777</v>
          </cell>
          <cell r="E626">
            <v>6790</v>
          </cell>
          <cell r="F626">
            <v>7380</v>
          </cell>
          <cell r="G626">
            <v>4695</v>
          </cell>
          <cell r="H626">
            <v>12106</v>
          </cell>
          <cell r="I626">
            <v>13631</v>
          </cell>
          <cell r="J626">
            <v>7873</v>
          </cell>
          <cell r="K626">
            <v>6827</v>
          </cell>
          <cell r="L626">
            <v>8664</v>
          </cell>
          <cell r="M626">
            <v>10103</v>
          </cell>
          <cell r="N626">
            <v>9039</v>
          </cell>
          <cell r="O626">
            <v>8179</v>
          </cell>
          <cell r="P626">
            <v>104064</v>
          </cell>
        </row>
        <row r="627">
          <cell r="B627" t="str">
            <v>GEN - GEN - LEMOLO #2</v>
          </cell>
          <cell r="C627" t="str">
            <v>GEN</v>
          </cell>
          <cell r="D627">
            <v>10263</v>
          </cell>
          <cell r="E627">
            <v>7681</v>
          </cell>
          <cell r="F627">
            <v>9470</v>
          </cell>
          <cell r="G627">
            <v>7161</v>
          </cell>
          <cell r="H627">
            <v>18477</v>
          </cell>
          <cell r="I627">
            <v>-10</v>
          </cell>
          <cell r="J627">
            <v>9231</v>
          </cell>
          <cell r="K627">
            <v>7935</v>
          </cell>
          <cell r="L627">
            <v>9125</v>
          </cell>
          <cell r="M627">
            <v>10241</v>
          </cell>
          <cell r="N627">
            <v>9599</v>
          </cell>
          <cell r="O627">
            <v>9455</v>
          </cell>
          <cell r="P627">
            <v>108628</v>
          </cell>
        </row>
        <row r="628">
          <cell r="B628" t="str">
            <v>GEN - GEN - LIFTON</v>
          </cell>
          <cell r="C628" t="str">
            <v>GEN</v>
          </cell>
          <cell r="D628">
            <v>-20</v>
          </cell>
          <cell r="E628">
            <v>-18</v>
          </cell>
          <cell r="F628">
            <v>-18</v>
          </cell>
          <cell r="G628">
            <v>-15</v>
          </cell>
          <cell r="H628">
            <v>-259</v>
          </cell>
          <cell r="I628">
            <v>-453</v>
          </cell>
          <cell r="J628">
            <v>-1548</v>
          </cell>
          <cell r="K628">
            <v>-868</v>
          </cell>
          <cell r="L628">
            <v>-757</v>
          </cell>
          <cell r="M628">
            <v>-66</v>
          </cell>
          <cell r="N628">
            <v>-15</v>
          </cell>
          <cell r="O628">
            <v>-19</v>
          </cell>
          <cell r="P628">
            <v>-4056</v>
          </cell>
        </row>
        <row r="629">
          <cell r="B629" t="str">
            <v>GEN - GEN - MARENGO WIND I</v>
          </cell>
          <cell r="C629" t="str">
            <v>GEN</v>
          </cell>
          <cell r="D629">
            <v>27239</v>
          </cell>
          <cell r="E629">
            <v>43943</v>
          </cell>
          <cell r="F629">
            <v>40261</v>
          </cell>
          <cell r="G629">
            <v>41804</v>
          </cell>
          <cell r="H629">
            <v>45884</v>
          </cell>
          <cell r="I629">
            <v>29814</v>
          </cell>
          <cell r="J629">
            <v>22608</v>
          </cell>
          <cell r="K629">
            <v>24025</v>
          </cell>
          <cell r="L629">
            <v>24099</v>
          </cell>
          <cell r="M629">
            <v>30988</v>
          </cell>
          <cell r="N629">
            <v>26290</v>
          </cell>
          <cell r="O629">
            <v>34548</v>
          </cell>
          <cell r="P629">
            <v>391503</v>
          </cell>
        </row>
        <row r="630">
          <cell r="B630" t="str">
            <v>GEN - GEN - MARENGO WIND II</v>
          </cell>
          <cell r="C630" t="str">
            <v>GEN</v>
          </cell>
          <cell r="D630">
            <v>13662</v>
          </cell>
          <cell r="E630">
            <v>21046</v>
          </cell>
          <cell r="F630">
            <v>20001</v>
          </cell>
          <cell r="G630">
            <v>20127</v>
          </cell>
          <cell r="H630">
            <v>21735</v>
          </cell>
          <cell r="I630">
            <v>15389</v>
          </cell>
          <cell r="J630">
            <v>11543</v>
          </cell>
          <cell r="K630">
            <v>13290</v>
          </cell>
          <cell r="L630">
            <v>12162</v>
          </cell>
          <cell r="M630">
            <v>16212</v>
          </cell>
          <cell r="N630">
            <v>14717</v>
          </cell>
          <cell r="O630">
            <v>16746</v>
          </cell>
          <cell r="P630">
            <v>196630</v>
          </cell>
        </row>
        <row r="631">
          <cell r="B631" t="str">
            <v>GEN - GEN - MCFADDEN RIDGE WIND</v>
          </cell>
          <cell r="C631" t="str">
            <v>GEN</v>
          </cell>
          <cell r="D631">
            <v>12361</v>
          </cell>
          <cell r="E631">
            <v>13006</v>
          </cell>
          <cell r="F631">
            <v>12414</v>
          </cell>
          <cell r="G631">
            <v>12599</v>
          </cell>
          <cell r="H631">
            <v>10296</v>
          </cell>
          <cell r="I631">
            <v>7795</v>
          </cell>
          <cell r="J631">
            <v>5802</v>
          </cell>
          <cell r="K631">
            <v>4575</v>
          </cell>
          <cell r="L631">
            <v>5489</v>
          </cell>
          <cell r="M631">
            <v>7616</v>
          </cell>
          <cell r="N631">
            <v>9385</v>
          </cell>
          <cell r="O631">
            <v>14378</v>
          </cell>
          <cell r="P631">
            <v>115716</v>
          </cell>
        </row>
        <row r="632">
          <cell r="B632" t="str">
            <v>GEN - GEN - MERWIN</v>
          </cell>
          <cell r="C632" t="str">
            <v>GEN</v>
          </cell>
          <cell r="D632">
            <v>79210</v>
          </cell>
          <cell r="E632">
            <v>28486</v>
          </cell>
          <cell r="F632">
            <v>70976</v>
          </cell>
          <cell r="G632">
            <v>43788</v>
          </cell>
          <cell r="H632">
            <v>63634</v>
          </cell>
          <cell r="I632">
            <v>54437</v>
          </cell>
          <cell r="J632">
            <v>18239</v>
          </cell>
          <cell r="K632">
            <v>11803</v>
          </cell>
          <cell r="L632">
            <v>10586</v>
          </cell>
          <cell r="M632">
            <v>18730</v>
          </cell>
          <cell r="N632">
            <v>40985</v>
          </cell>
          <cell r="O632">
            <v>46190</v>
          </cell>
          <cell r="P632">
            <v>487064</v>
          </cell>
        </row>
        <row r="633">
          <cell r="B633" t="str">
            <v>GEN - GEN - NAUGHTON #1</v>
          </cell>
          <cell r="C633" t="str">
            <v>GEN</v>
          </cell>
          <cell r="D633">
            <v>92029</v>
          </cell>
          <cell r="E633">
            <v>78758</v>
          </cell>
          <cell r="F633">
            <v>76329</v>
          </cell>
          <cell r="G633">
            <v>2447</v>
          </cell>
          <cell r="H633">
            <v>4050</v>
          </cell>
          <cell r="I633">
            <v>26924</v>
          </cell>
          <cell r="J633">
            <v>105909</v>
          </cell>
          <cell r="K633">
            <v>102397</v>
          </cell>
          <cell r="L633">
            <v>98770</v>
          </cell>
          <cell r="M633">
            <v>109372</v>
          </cell>
          <cell r="N633">
            <v>81916</v>
          </cell>
          <cell r="O633">
            <v>105733</v>
          </cell>
          <cell r="P633">
            <v>884634</v>
          </cell>
        </row>
        <row r="634">
          <cell r="B634" t="str">
            <v>GEN - GEN - NAUGHTON #2</v>
          </cell>
          <cell r="C634" t="str">
            <v>GEN</v>
          </cell>
          <cell r="D634">
            <v>114540</v>
          </cell>
          <cell r="E634">
            <v>7096</v>
          </cell>
          <cell r="F634">
            <v>14945</v>
          </cell>
          <cell r="G634">
            <v>79394</v>
          </cell>
          <cell r="H634">
            <v>107396</v>
          </cell>
          <cell r="I634">
            <v>83049</v>
          </cell>
          <cell r="J634">
            <v>96665</v>
          </cell>
          <cell r="K634">
            <v>104056</v>
          </cell>
          <cell r="L634">
            <v>82999</v>
          </cell>
          <cell r="M634">
            <v>99518</v>
          </cell>
          <cell r="N634">
            <v>88818</v>
          </cell>
          <cell r="O634">
            <v>116860</v>
          </cell>
          <cell r="P634">
            <v>995336</v>
          </cell>
        </row>
        <row r="635">
          <cell r="B635" t="str">
            <v>GEN - GEN - NAUGHTON #3</v>
          </cell>
          <cell r="C635" t="str">
            <v>GEN</v>
          </cell>
          <cell r="D635">
            <v>-982</v>
          </cell>
          <cell r="E635">
            <v>-1093</v>
          </cell>
          <cell r="F635">
            <v>-1139</v>
          </cell>
          <cell r="G635">
            <v>35775</v>
          </cell>
          <cell r="H635">
            <v>64962</v>
          </cell>
          <cell r="I635">
            <v>49784</v>
          </cell>
          <cell r="J635">
            <v>74617</v>
          </cell>
          <cell r="K635">
            <v>87751</v>
          </cell>
          <cell r="L635">
            <v>56501</v>
          </cell>
          <cell r="M635">
            <v>77175</v>
          </cell>
          <cell r="N635">
            <v>52526</v>
          </cell>
          <cell r="O635">
            <v>80354</v>
          </cell>
          <cell r="P635">
            <v>576231</v>
          </cell>
        </row>
        <row r="636">
          <cell r="B636" t="str">
            <v>GEN - GEN - ONEIDA</v>
          </cell>
          <cell r="C636" t="str">
            <v>GEN</v>
          </cell>
          <cell r="D636">
            <v>453</v>
          </cell>
          <cell r="E636">
            <v>272</v>
          </cell>
          <cell r="F636">
            <v>955</v>
          </cell>
          <cell r="G636">
            <v>2384</v>
          </cell>
          <cell r="H636">
            <v>1044</v>
          </cell>
          <cell r="I636">
            <v>2203</v>
          </cell>
          <cell r="J636">
            <v>8137</v>
          </cell>
          <cell r="K636">
            <v>5173</v>
          </cell>
          <cell r="L636">
            <v>3955</v>
          </cell>
          <cell r="M636">
            <v>693</v>
          </cell>
          <cell r="N636">
            <v>503</v>
          </cell>
          <cell r="O636">
            <v>439</v>
          </cell>
          <cell r="P636">
            <v>26211</v>
          </cell>
        </row>
        <row r="637">
          <cell r="B637" t="str">
            <v>GEN - GEN - PARIS</v>
          </cell>
          <cell r="C637" t="str">
            <v>GEN</v>
          </cell>
          <cell r="D637">
            <v>3.2789999999999999</v>
          </cell>
          <cell r="E637">
            <v>0</v>
          </cell>
          <cell r="F637">
            <v>0</v>
          </cell>
          <cell r="G637">
            <v>3.9769999999999999</v>
          </cell>
          <cell r="H637">
            <v>173.30099999999999</v>
          </cell>
          <cell r="I637">
            <v>227.44</v>
          </cell>
          <cell r="J637">
            <v>204.51300000000001</v>
          </cell>
          <cell r="K637">
            <v>140.72800000000001</v>
          </cell>
          <cell r="L637">
            <v>95.44</v>
          </cell>
          <cell r="M637">
            <v>78.222999999999999</v>
          </cell>
          <cell r="N637">
            <v>17.420000000000002</v>
          </cell>
          <cell r="O637">
            <v>0</v>
          </cell>
          <cell r="P637">
            <v>944.32100000000003</v>
          </cell>
        </row>
        <row r="638">
          <cell r="B638" t="str">
            <v>GEN - GEN - PIONEER</v>
          </cell>
          <cell r="C638" t="str">
            <v>GEN</v>
          </cell>
          <cell r="D638">
            <v>-43.807000000000002</v>
          </cell>
          <cell r="E638">
            <v>-35.843000000000004</v>
          </cell>
          <cell r="F638">
            <v>-33.152999999999999</v>
          </cell>
          <cell r="G638">
            <v>-33.046999999999997</v>
          </cell>
          <cell r="H638">
            <v>1254.9839999999999</v>
          </cell>
          <cell r="I638">
            <v>1716.1610000000001</v>
          </cell>
          <cell r="J638">
            <v>1737.386</v>
          </cell>
          <cell r="K638">
            <v>1282.0350000000001</v>
          </cell>
          <cell r="L638">
            <v>1168.432</v>
          </cell>
          <cell r="M638">
            <v>706.98800000000006</v>
          </cell>
          <cell r="N638">
            <v>-37.545999999999999</v>
          </cell>
          <cell r="O638">
            <v>-44.454999999999998</v>
          </cell>
          <cell r="P638">
            <v>7638.1350000000002</v>
          </cell>
        </row>
        <row r="639">
          <cell r="B639" t="str">
            <v xml:space="preserve">GEN - GEN - PROSPECT #1         </v>
          </cell>
          <cell r="C639" t="str">
            <v>GEN</v>
          </cell>
          <cell r="D639">
            <v>0</v>
          </cell>
          <cell r="E639">
            <v>219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219</v>
          </cell>
        </row>
        <row r="640">
          <cell r="B640" t="str">
            <v>GEN - GEN - PROSPECT #2</v>
          </cell>
          <cell r="C640" t="str">
            <v>GEN</v>
          </cell>
          <cell r="D640">
            <v>17005</v>
          </cell>
          <cell r="E640">
            <v>15652</v>
          </cell>
          <cell r="F640">
            <v>22031</v>
          </cell>
          <cell r="G640">
            <v>20824</v>
          </cell>
          <cell r="H640">
            <v>17650</v>
          </cell>
          <cell r="I640">
            <v>20100</v>
          </cell>
          <cell r="J640">
            <v>11770</v>
          </cell>
          <cell r="K640">
            <v>8126</v>
          </cell>
          <cell r="L640">
            <v>5549</v>
          </cell>
          <cell r="M640">
            <v>4767</v>
          </cell>
          <cell r="N640">
            <v>8188</v>
          </cell>
          <cell r="O640">
            <v>9883</v>
          </cell>
          <cell r="P640">
            <v>161545</v>
          </cell>
        </row>
        <row r="641">
          <cell r="B641" t="str">
            <v>GEN - GEN - PROSPECT #3</v>
          </cell>
          <cell r="C641" t="str">
            <v>GEN</v>
          </cell>
          <cell r="D641">
            <v>-22</v>
          </cell>
          <cell r="E641">
            <v>-19</v>
          </cell>
          <cell r="F641">
            <v>-20</v>
          </cell>
          <cell r="G641">
            <v>-19</v>
          </cell>
          <cell r="H641">
            <v>-17</v>
          </cell>
          <cell r="I641">
            <v>-9</v>
          </cell>
          <cell r="J641">
            <v>-9</v>
          </cell>
          <cell r="K641">
            <v>-9</v>
          </cell>
          <cell r="L641">
            <v>-8</v>
          </cell>
          <cell r="M641">
            <v>-11</v>
          </cell>
          <cell r="N641">
            <v>-15</v>
          </cell>
          <cell r="O641">
            <v>-17</v>
          </cell>
          <cell r="P641">
            <v>-175</v>
          </cell>
        </row>
        <row r="642">
          <cell r="B642" t="str">
            <v xml:space="preserve">GEN - GEN - PROSPECT #4         </v>
          </cell>
          <cell r="C642" t="str">
            <v>GEN</v>
          </cell>
          <cell r="D642">
            <v>-9</v>
          </cell>
          <cell r="E642">
            <v>38</v>
          </cell>
          <cell r="F642">
            <v>-9</v>
          </cell>
          <cell r="G642">
            <v>-8</v>
          </cell>
          <cell r="H642">
            <v>-8</v>
          </cell>
          <cell r="I642">
            <v>-5</v>
          </cell>
          <cell r="J642">
            <v>-2</v>
          </cell>
          <cell r="K642">
            <v>-2</v>
          </cell>
          <cell r="L642">
            <v>-2</v>
          </cell>
          <cell r="M642">
            <v>-2</v>
          </cell>
          <cell r="N642">
            <v>-3</v>
          </cell>
          <cell r="O642">
            <v>-4</v>
          </cell>
          <cell r="P642">
            <v>-16</v>
          </cell>
        </row>
        <row r="643">
          <cell r="B643" t="str">
            <v>GEN - GEN - PRYOR MOUNTAIN</v>
          </cell>
          <cell r="C643" t="str">
            <v>GEN</v>
          </cell>
          <cell r="D643">
            <v>106762</v>
          </cell>
          <cell r="E643">
            <v>82650</v>
          </cell>
          <cell r="F643">
            <v>77864</v>
          </cell>
          <cell r="G643">
            <v>80677</v>
          </cell>
          <cell r="H643">
            <v>58510</v>
          </cell>
          <cell r="I643">
            <v>44612</v>
          </cell>
          <cell r="J643">
            <v>46097</v>
          </cell>
          <cell r="K643">
            <v>35493</v>
          </cell>
          <cell r="L643">
            <v>45712</v>
          </cell>
          <cell r="M643">
            <v>47299</v>
          </cell>
          <cell r="N643">
            <v>92169</v>
          </cell>
          <cell r="O643">
            <v>96272</v>
          </cell>
          <cell r="P643">
            <v>814117</v>
          </cell>
        </row>
        <row r="644">
          <cell r="B644" t="str">
            <v>GEN - GEN - ROLLING HILLS</v>
          </cell>
          <cell r="C644" t="str">
            <v>GEN</v>
          </cell>
          <cell r="D644">
            <v>46217</v>
          </cell>
          <cell r="E644">
            <v>35771</v>
          </cell>
          <cell r="F644">
            <v>31244</v>
          </cell>
          <cell r="G644">
            <v>30210</v>
          </cell>
          <cell r="H644">
            <v>28348</v>
          </cell>
          <cell r="I644">
            <v>15454</v>
          </cell>
          <cell r="J644">
            <v>11470</v>
          </cell>
          <cell r="K644">
            <v>10761</v>
          </cell>
          <cell r="L644">
            <v>14273</v>
          </cell>
          <cell r="M644">
            <v>15456</v>
          </cell>
          <cell r="N644">
            <v>15668</v>
          </cell>
          <cell r="O644">
            <v>31484</v>
          </cell>
          <cell r="P644">
            <v>286356</v>
          </cell>
        </row>
        <row r="645">
          <cell r="B645" t="str">
            <v>GEN - GEN - SANDCOVE</v>
          </cell>
          <cell r="C645" t="str">
            <v>GEN</v>
          </cell>
          <cell r="D645">
            <v>102.697</v>
          </cell>
          <cell r="E645">
            <v>140.62200000000001</v>
          </cell>
          <cell r="F645">
            <v>81.872</v>
          </cell>
          <cell r="G645">
            <v>147.774</v>
          </cell>
          <cell r="H645">
            <v>14.737</v>
          </cell>
          <cell r="I645">
            <v>20.907</v>
          </cell>
          <cell r="J645">
            <v>21.248000000000001</v>
          </cell>
          <cell r="K645">
            <v>21.027999999999999</v>
          </cell>
          <cell r="L645">
            <v>6.7869999999999999</v>
          </cell>
          <cell r="M645">
            <v>18.661000000000001</v>
          </cell>
          <cell r="N645">
            <v>-0.151</v>
          </cell>
          <cell r="O645">
            <v>14.263999999999999</v>
          </cell>
          <cell r="P645">
            <v>590.44600000000014</v>
          </cell>
        </row>
        <row r="646">
          <cell r="B646" t="str">
            <v>GEN - GEN - SEVEN MILE HILL I</v>
          </cell>
          <cell r="C646" t="str">
            <v>GEN</v>
          </cell>
          <cell r="D646">
            <v>50907</v>
          </cell>
          <cell r="E646">
            <v>47305</v>
          </cell>
          <cell r="F646">
            <v>39699</v>
          </cell>
          <cell r="G646">
            <v>41270</v>
          </cell>
          <cell r="H646">
            <v>31992</v>
          </cell>
          <cell r="I646">
            <v>28333</v>
          </cell>
          <cell r="J646">
            <v>17246</v>
          </cell>
          <cell r="K646">
            <v>15444</v>
          </cell>
          <cell r="L646">
            <v>19003</v>
          </cell>
          <cell r="M646">
            <v>24797</v>
          </cell>
          <cell r="N646">
            <v>40670</v>
          </cell>
          <cell r="O646">
            <v>56415</v>
          </cell>
          <cell r="P646">
            <v>413081</v>
          </cell>
        </row>
        <row r="647">
          <cell r="B647" t="str">
            <v>GEN - GEN - SEVEN MILE HILL II</v>
          </cell>
          <cell r="C647" t="str">
            <v>GEN</v>
          </cell>
          <cell r="D647">
            <v>10450</v>
          </cell>
          <cell r="E647">
            <v>10094</v>
          </cell>
          <cell r="F647">
            <v>8179</v>
          </cell>
          <cell r="G647">
            <v>8535</v>
          </cell>
          <cell r="H647">
            <v>6781</v>
          </cell>
          <cell r="I647">
            <v>5992</v>
          </cell>
          <cell r="J647">
            <v>3850</v>
          </cell>
          <cell r="K647">
            <v>3318</v>
          </cell>
          <cell r="L647">
            <v>4075</v>
          </cell>
          <cell r="M647">
            <v>5366</v>
          </cell>
          <cell r="N647">
            <v>8423</v>
          </cell>
          <cell r="O647">
            <v>11780</v>
          </cell>
          <cell r="P647">
            <v>86843</v>
          </cell>
        </row>
        <row r="648">
          <cell r="B648" t="str">
            <v>GEN - GEN - SLIDE CREEK</v>
          </cell>
          <cell r="C648" t="str">
            <v>GEN</v>
          </cell>
          <cell r="D648">
            <v>4286</v>
          </cell>
          <cell r="E648">
            <v>2585</v>
          </cell>
          <cell r="F648">
            <v>4414</v>
          </cell>
          <cell r="G648">
            <v>4779</v>
          </cell>
          <cell r="H648">
            <v>8895</v>
          </cell>
          <cell r="I648">
            <v>8319</v>
          </cell>
          <cell r="J648">
            <v>3438</v>
          </cell>
          <cell r="K648">
            <v>2891</v>
          </cell>
          <cell r="L648">
            <v>2984</v>
          </cell>
          <cell r="M648">
            <v>3115</v>
          </cell>
          <cell r="N648">
            <v>2753</v>
          </cell>
          <cell r="O648">
            <v>3073</v>
          </cell>
          <cell r="P648">
            <v>51532</v>
          </cell>
        </row>
        <row r="649">
          <cell r="B649" t="str">
            <v>GEN - GEN - SODA</v>
          </cell>
          <cell r="C649" t="str">
            <v>GEN</v>
          </cell>
          <cell r="D649">
            <v>-228</v>
          </cell>
          <cell r="E649">
            <v>-231</v>
          </cell>
          <cell r="F649">
            <v>-38</v>
          </cell>
          <cell r="G649">
            <v>836</v>
          </cell>
          <cell r="H649">
            <v>1016</v>
          </cell>
          <cell r="I649">
            <v>2539</v>
          </cell>
          <cell r="J649">
            <v>5438</v>
          </cell>
          <cell r="K649">
            <v>3138</v>
          </cell>
          <cell r="L649">
            <v>2552</v>
          </cell>
          <cell r="M649">
            <v>-75</v>
          </cell>
          <cell r="N649">
            <v>-227</v>
          </cell>
          <cell r="O649">
            <v>-314</v>
          </cell>
          <cell r="P649">
            <v>14406</v>
          </cell>
        </row>
        <row r="650">
          <cell r="B650" t="str">
            <v>GEN - GEN - SODA SPRINGS</v>
          </cell>
          <cell r="C650" t="str">
            <v>GEN</v>
          </cell>
          <cell r="D650">
            <v>4187</v>
          </cell>
          <cell r="E650">
            <v>2524</v>
          </cell>
          <cell r="F650">
            <v>3717</v>
          </cell>
          <cell r="G650">
            <v>4259</v>
          </cell>
          <cell r="H650">
            <v>8115</v>
          </cell>
          <cell r="I650">
            <v>7102</v>
          </cell>
          <cell r="J650">
            <v>2984</v>
          </cell>
          <cell r="K650">
            <v>2017</v>
          </cell>
          <cell r="L650">
            <v>1953</v>
          </cell>
          <cell r="M650">
            <v>2029</v>
          </cell>
          <cell r="N650">
            <v>1881</v>
          </cell>
          <cell r="O650">
            <v>2943</v>
          </cell>
          <cell r="P650">
            <v>43711</v>
          </cell>
        </row>
        <row r="651">
          <cell r="B651" t="str">
            <v>GEN - GEN - STAIRS</v>
          </cell>
          <cell r="C651" t="str">
            <v>GEN</v>
          </cell>
          <cell r="D651">
            <v>82.231999999999999</v>
          </cell>
          <cell r="E651">
            <v>52.631</v>
          </cell>
          <cell r="F651">
            <v>195.08600000000001</v>
          </cell>
          <cell r="G651">
            <v>545.48299999999995</v>
          </cell>
          <cell r="H651">
            <v>928.68200000000002</v>
          </cell>
          <cell r="I651">
            <v>899.05799999999999</v>
          </cell>
          <cell r="J651">
            <v>502.71600000000001</v>
          </cell>
          <cell r="K651">
            <v>98.238</v>
          </cell>
          <cell r="L651">
            <v>120.236</v>
          </cell>
          <cell r="M651">
            <v>0</v>
          </cell>
          <cell r="N651">
            <v>0</v>
          </cell>
          <cell r="O651">
            <v>0</v>
          </cell>
          <cell r="P651">
            <v>3424.3619999999996</v>
          </cell>
        </row>
        <row r="652">
          <cell r="B652" t="str">
            <v>GEN - GEN - SWIFT #1</v>
          </cell>
          <cell r="C652" t="str">
            <v>GEN</v>
          </cell>
          <cell r="D652">
            <v>87024</v>
          </cell>
          <cell r="E652">
            <v>44610</v>
          </cell>
          <cell r="F652">
            <v>99793</v>
          </cell>
          <cell r="G652">
            <v>54239</v>
          </cell>
          <cell r="H652">
            <v>82554</v>
          </cell>
          <cell r="I652">
            <v>69189</v>
          </cell>
          <cell r="J652">
            <v>30273</v>
          </cell>
          <cell r="K652">
            <v>23040</v>
          </cell>
          <cell r="L652">
            <v>21616</v>
          </cell>
          <cell r="M652">
            <v>23158</v>
          </cell>
          <cell r="N652">
            <v>41528</v>
          </cell>
          <cell r="O652">
            <v>39651</v>
          </cell>
          <cell r="P652">
            <v>616675</v>
          </cell>
        </row>
        <row r="653">
          <cell r="B653" t="str">
            <v>GEN - GEN - TB FLATS 1</v>
          </cell>
          <cell r="C653" t="str">
            <v>GEN</v>
          </cell>
          <cell r="D653">
            <v>98436</v>
          </cell>
          <cell r="E653">
            <v>104593</v>
          </cell>
          <cell r="F653">
            <v>83952</v>
          </cell>
          <cell r="G653">
            <v>96822</v>
          </cell>
          <cell r="H653">
            <v>71318</v>
          </cell>
          <cell r="I653">
            <v>52687</v>
          </cell>
          <cell r="J653">
            <v>36558</v>
          </cell>
          <cell r="K653">
            <v>31822</v>
          </cell>
          <cell r="L653">
            <v>37587</v>
          </cell>
          <cell r="M653">
            <v>58454</v>
          </cell>
          <cell r="N653">
            <v>80239</v>
          </cell>
          <cell r="O653">
            <v>121577</v>
          </cell>
          <cell r="P653">
            <v>874045</v>
          </cell>
        </row>
        <row r="654">
          <cell r="B654" t="str">
            <v>GEN - GEN - TB FLATS 2</v>
          </cell>
          <cell r="C654" t="str">
            <v>GEN</v>
          </cell>
          <cell r="D654">
            <v>76630</v>
          </cell>
          <cell r="E654">
            <v>74639</v>
          </cell>
          <cell r="F654">
            <v>60466</v>
          </cell>
          <cell r="G654">
            <v>63783</v>
          </cell>
          <cell r="H654">
            <v>48271</v>
          </cell>
          <cell r="I654">
            <v>33730</v>
          </cell>
          <cell r="J654">
            <v>25588</v>
          </cell>
          <cell r="K654">
            <v>23820</v>
          </cell>
          <cell r="L654">
            <v>26355</v>
          </cell>
          <cell r="M654">
            <v>37341</v>
          </cell>
          <cell r="N654">
            <v>61652</v>
          </cell>
          <cell r="O654">
            <v>82666</v>
          </cell>
          <cell r="P654">
            <v>614941</v>
          </cell>
        </row>
        <row r="655">
          <cell r="B655" t="str">
            <v>GEN - GEN - TOKETEE</v>
          </cell>
          <cell r="C655" t="str">
            <v>GEN</v>
          </cell>
          <cell r="D655">
            <v>16137</v>
          </cell>
          <cell r="E655">
            <v>12212</v>
          </cell>
          <cell r="F655">
            <v>15179</v>
          </cell>
          <cell r="G655">
            <v>15366</v>
          </cell>
          <cell r="H655">
            <v>25081</v>
          </cell>
          <cell r="I655">
            <v>23159</v>
          </cell>
          <cell r="J655">
            <v>15616</v>
          </cell>
          <cell r="K655">
            <v>12324</v>
          </cell>
          <cell r="L655">
            <v>9600</v>
          </cell>
          <cell r="M655">
            <v>12852</v>
          </cell>
          <cell r="N655">
            <v>12035</v>
          </cell>
          <cell r="O655">
            <v>13757</v>
          </cell>
          <cell r="P655">
            <v>183318</v>
          </cell>
        </row>
        <row r="656">
          <cell r="B656" t="str">
            <v>GEN - GEN - VEYO</v>
          </cell>
          <cell r="C656" t="str">
            <v>GEN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B657" t="str">
            <v xml:space="preserve">GEN - GEN - VIVA NAUGHTON       </v>
          </cell>
          <cell r="C657" t="str">
            <v>GEN</v>
          </cell>
          <cell r="D657">
            <v>19.684999999999999</v>
          </cell>
          <cell r="E657">
            <v>21.239000000000001</v>
          </cell>
          <cell r="F657">
            <v>5.8159999999999998</v>
          </cell>
          <cell r="G657">
            <v>-0.997</v>
          </cell>
          <cell r="H657">
            <v>81.06</v>
          </cell>
          <cell r="I657">
            <v>82.491</v>
          </cell>
          <cell r="J657">
            <v>78.341999999999999</v>
          </cell>
          <cell r="K657">
            <v>24.51</v>
          </cell>
          <cell r="L657">
            <v>46.009</v>
          </cell>
          <cell r="M657">
            <v>28.134</v>
          </cell>
          <cell r="N657">
            <v>19.882000000000001</v>
          </cell>
          <cell r="O657">
            <v>16.288</v>
          </cell>
          <cell r="P657">
            <v>422.459</v>
          </cell>
        </row>
        <row r="658">
          <cell r="B658" t="str">
            <v>GEN - GEN - WALLOWA FALLS</v>
          </cell>
          <cell r="C658" t="str">
            <v>GEN</v>
          </cell>
          <cell r="D658">
            <v>218</v>
          </cell>
          <cell r="E658">
            <v>167</v>
          </cell>
          <cell r="F658">
            <v>223</v>
          </cell>
          <cell r="G658">
            <v>76</v>
          </cell>
          <cell r="H658">
            <v>0</v>
          </cell>
          <cell r="I658">
            <v>362</v>
          </cell>
          <cell r="J658">
            <v>588</v>
          </cell>
          <cell r="K658">
            <v>0</v>
          </cell>
          <cell r="L658">
            <v>-1</v>
          </cell>
          <cell r="M658">
            <v>-1</v>
          </cell>
          <cell r="N658">
            <v>56</v>
          </cell>
          <cell r="O658">
            <v>-1</v>
          </cell>
          <cell r="P658">
            <v>1687</v>
          </cell>
        </row>
        <row r="659">
          <cell r="B659" t="str">
            <v>GEN - GEN - WEBER</v>
          </cell>
          <cell r="C659" t="str">
            <v>GEN</v>
          </cell>
          <cell r="D659">
            <v>-35.779000000000003</v>
          </cell>
          <cell r="E659">
            <v>-32.24</v>
          </cell>
          <cell r="F659">
            <v>50.444000000000003</v>
          </cell>
          <cell r="G659">
            <v>1188.7670000000001</v>
          </cell>
          <cell r="H659">
            <v>1877.62</v>
          </cell>
          <cell r="I659">
            <v>1723.0809999999999</v>
          </cell>
          <cell r="J659">
            <v>1749.0160000000001</v>
          </cell>
          <cell r="K659">
            <v>1171.3789999999999</v>
          </cell>
          <cell r="L659">
            <v>1147.3119999999999</v>
          </cell>
          <cell r="M659">
            <v>67.522000000000006</v>
          </cell>
          <cell r="N659">
            <v>-28.933</v>
          </cell>
          <cell r="O659">
            <v>-31.082000000000001</v>
          </cell>
          <cell r="P659">
            <v>8847.1069999999982</v>
          </cell>
        </row>
        <row r="660">
          <cell r="B660" t="str">
            <v>GEN - GEN - WEST SIDE</v>
          </cell>
          <cell r="C660" t="str">
            <v>GEN</v>
          </cell>
          <cell r="D660">
            <v>-6</v>
          </cell>
          <cell r="E660">
            <v>-7</v>
          </cell>
          <cell r="F660">
            <v>-16</v>
          </cell>
          <cell r="G660">
            <v>-7</v>
          </cell>
          <cell r="H660">
            <v>-1</v>
          </cell>
          <cell r="I660">
            <v>0</v>
          </cell>
          <cell r="J660">
            <v>-1</v>
          </cell>
          <cell r="K660">
            <v>0</v>
          </cell>
          <cell r="L660">
            <v>-1</v>
          </cell>
          <cell r="M660">
            <v>-9</v>
          </cell>
          <cell r="N660">
            <v>-2</v>
          </cell>
          <cell r="O660">
            <v>-1</v>
          </cell>
          <cell r="P660">
            <v>-51</v>
          </cell>
        </row>
        <row r="661">
          <cell r="B661" t="str">
            <v>GEN - GEN - WYODAK</v>
          </cell>
          <cell r="C661" t="str">
            <v>GEN</v>
          </cell>
          <cell r="D661">
            <v>83550</v>
          </cell>
          <cell r="E661">
            <v>121866</v>
          </cell>
          <cell r="F661">
            <v>127375</v>
          </cell>
          <cell r="G661">
            <v>72711</v>
          </cell>
          <cell r="H661">
            <v>2</v>
          </cell>
          <cell r="I661">
            <v>116808</v>
          </cell>
          <cell r="J661">
            <v>133987</v>
          </cell>
          <cell r="K661">
            <v>166814</v>
          </cell>
          <cell r="L661">
            <v>121240</v>
          </cell>
          <cell r="M661">
            <v>157634</v>
          </cell>
          <cell r="N661">
            <v>119935</v>
          </cell>
          <cell r="O661">
            <v>121889</v>
          </cell>
          <cell r="P661">
            <v>1343811</v>
          </cell>
        </row>
        <row r="662">
          <cell r="B662" t="str">
            <v>GEN - GEN - YALE</v>
          </cell>
          <cell r="C662" t="str">
            <v>GEN</v>
          </cell>
          <cell r="D662">
            <v>82465</v>
          </cell>
          <cell r="E662">
            <v>37012</v>
          </cell>
          <cell r="F662">
            <v>85838</v>
          </cell>
          <cell r="G662">
            <v>45285</v>
          </cell>
          <cell r="H662">
            <v>66749</v>
          </cell>
          <cell r="I662">
            <v>52546</v>
          </cell>
          <cell r="J662">
            <v>21833</v>
          </cell>
          <cell r="K662">
            <v>14308</v>
          </cell>
          <cell r="L662">
            <v>14419</v>
          </cell>
          <cell r="M662">
            <v>19494</v>
          </cell>
          <cell r="N662">
            <v>44155</v>
          </cell>
          <cell r="O662">
            <v>43357</v>
          </cell>
          <cell r="P662">
            <v>527461</v>
          </cell>
        </row>
        <row r="663">
          <cell r="C663"/>
          <cell r="D663">
            <v>4969129.7659999998</v>
          </cell>
          <cell r="E663">
            <v>4223850.625</v>
          </cell>
          <cell r="F663">
            <v>4216345.9760000017</v>
          </cell>
          <cell r="G663">
            <v>4054336.8300000005</v>
          </cell>
          <cell r="H663">
            <v>3984300.9020000007</v>
          </cell>
          <cell r="I663">
            <v>3812578.5570000005</v>
          </cell>
          <cell r="J663">
            <v>4663110.8190000001</v>
          </cell>
          <cell r="K663">
            <v>4782878.936999999</v>
          </cell>
          <cell r="L663">
            <v>4442696.7239999995</v>
          </cell>
          <cell r="M663">
            <v>4073856.2609999999</v>
          </cell>
          <cell r="N663">
            <v>4390094.0200000005</v>
          </cell>
          <cell r="O663">
            <v>4901144.5589999994</v>
          </cell>
          <cell r="P663">
            <v>52514323.976000004</v>
          </cell>
        </row>
        <row r="664">
          <cell r="B664" t="str">
            <v>449.18 - SF - Reserve due to high prices-reversal</v>
          </cell>
          <cell r="C664" t="str">
            <v>SF</v>
          </cell>
          <cell r="D664"/>
          <cell r="E664"/>
          <cell r="F664"/>
          <cell r="G664">
            <v>0</v>
          </cell>
          <cell r="H664"/>
          <cell r="I664"/>
          <cell r="J664"/>
          <cell r="K664"/>
          <cell r="L664"/>
          <cell r="M664"/>
          <cell r="N664"/>
          <cell r="O664"/>
          <cell r="P664">
            <v>0</v>
          </cell>
        </row>
        <row r="665">
          <cell r="C665"/>
          <cell r="D665"/>
          <cell r="E665"/>
          <cell r="F665"/>
          <cell r="G665">
            <v>0</v>
          </cell>
          <cell r="H665"/>
          <cell r="I665"/>
          <cell r="J665"/>
          <cell r="K665"/>
          <cell r="L665"/>
          <cell r="M665"/>
          <cell r="N665"/>
          <cell r="O665"/>
          <cell r="P665">
            <v>0</v>
          </cell>
        </row>
        <row r="666">
          <cell r="C666"/>
          <cell r="D666">
            <v>5433112.1323503377</v>
          </cell>
          <cell r="E666">
            <v>4860984.2268380933</v>
          </cell>
          <cell r="F666">
            <v>4851761.0926834252</v>
          </cell>
          <cell r="G666">
            <v>4567249.2861007871</v>
          </cell>
          <cell r="H666">
            <v>4692931.4277845081</v>
          </cell>
          <cell r="I666">
            <v>4880489.1271642325</v>
          </cell>
          <cell r="J666">
            <v>6206890.3230543481</v>
          </cell>
          <cell r="K666">
            <v>5990679.8102157842</v>
          </cell>
          <cell r="L666">
            <v>4996043.7222627793</v>
          </cell>
          <cell r="M666">
            <v>4667483.0337126469</v>
          </cell>
          <cell r="N666">
            <v>5094729.1545781903</v>
          </cell>
          <cell r="O666">
            <v>5662829.3658785587</v>
          </cell>
          <cell r="P666">
            <v>61905182.702623695</v>
          </cell>
        </row>
        <row r="667"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</row>
        <row r="668"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</row>
        <row r="669"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</row>
        <row r="670"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</row>
        <row r="671"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</row>
        <row r="672"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</row>
      </sheetData>
      <sheetData sheetId="6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ctual NPC"/>
      <sheetName val="Colstrip #4 for WIJAM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>
        <row r="5">
          <cell r="D5">
            <v>1016031.29</v>
          </cell>
          <cell r="E5">
            <v>898943.09</v>
          </cell>
          <cell r="F5">
            <v>1030487.64</v>
          </cell>
          <cell r="G5">
            <v>508788.19000000006</v>
          </cell>
          <cell r="H5">
            <v>131414.40000000002</v>
          </cell>
          <cell r="I5">
            <v>954018.55999999994</v>
          </cell>
          <cell r="J5">
            <v>1014227.36</v>
          </cell>
          <cell r="K5">
            <v>1102439.02</v>
          </cell>
          <cell r="L5">
            <v>933343.02000000014</v>
          </cell>
          <cell r="M5">
            <v>988149.32</v>
          </cell>
          <cell r="N5">
            <v>736703.15</v>
          </cell>
          <cell r="O5">
            <v>950938.69</v>
          </cell>
        </row>
        <row r="6">
          <cell r="D6">
            <v>818154.53999999992</v>
          </cell>
          <cell r="E6">
            <v>884765.58000000007</v>
          </cell>
          <cell r="F6">
            <v>871353.55999999994</v>
          </cell>
          <cell r="G6">
            <v>520895.19</v>
          </cell>
          <cell r="H6">
            <v>1064099.21</v>
          </cell>
          <cell r="I6">
            <v>576670.09000000008</v>
          </cell>
          <cell r="J6">
            <v>1014092.21</v>
          </cell>
          <cell r="K6">
            <v>1112166.67</v>
          </cell>
          <cell r="L6">
            <v>949287.87</v>
          </cell>
          <cell r="M6">
            <v>1252742.9699999997</v>
          </cell>
          <cell r="N6">
            <v>721855.16</v>
          </cell>
          <cell r="O6">
            <v>797460.66999999993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- WCA Metered Peaks 22 Q4"/>
      <sheetName val="CP  - System 22 Q4"/>
      <sheetName val="MWh - System 22 Q4"/>
      <sheetName val="MWh - System 22 Q3"/>
      <sheetName val="CP - WCA Metered Peaks 22 Q3"/>
      <sheetName val="CP  - System 22 Q3"/>
      <sheetName val="MWh - System 21 Q4"/>
      <sheetName val="CP  - System 21 Q4"/>
    </sheetNames>
    <sheetDataSet>
      <sheetData sheetId="0">
        <row r="7">
          <cell r="B7">
            <v>27</v>
          </cell>
          <cell r="C7">
            <v>8</v>
          </cell>
          <cell r="D7">
            <v>147.05212499999999</v>
          </cell>
          <cell r="E7">
            <v>2549.4583440000001</v>
          </cell>
          <cell r="F7">
            <v>719.79378399999996</v>
          </cell>
        </row>
        <row r="8">
          <cell r="B8">
            <v>23</v>
          </cell>
          <cell r="C8">
            <v>8</v>
          </cell>
          <cell r="D8">
            <v>158.85396800000001</v>
          </cell>
          <cell r="E8">
            <v>2760.5997390000002</v>
          </cell>
          <cell r="F8">
            <v>840.99388399999998</v>
          </cell>
        </row>
        <row r="9">
          <cell r="B9">
            <v>10</v>
          </cell>
          <cell r="C9">
            <v>8</v>
          </cell>
          <cell r="D9">
            <v>132.768169</v>
          </cell>
          <cell r="E9">
            <v>2408.8262420000001</v>
          </cell>
          <cell r="F9">
            <v>733.66054999999994</v>
          </cell>
        </row>
        <row r="10">
          <cell r="B10">
            <v>15</v>
          </cell>
          <cell r="C10">
            <v>8</v>
          </cell>
          <cell r="D10">
            <v>123.578549</v>
          </cell>
          <cell r="E10">
            <v>2268.105971</v>
          </cell>
          <cell r="F10">
            <v>677.93963799999995</v>
          </cell>
        </row>
        <row r="11">
          <cell r="B11">
            <v>10</v>
          </cell>
          <cell r="C11">
            <v>8</v>
          </cell>
          <cell r="D11">
            <v>130.96789000000001</v>
          </cell>
          <cell r="E11">
            <v>2012.6719399999999</v>
          </cell>
          <cell r="F11">
            <v>523.65344100000004</v>
          </cell>
        </row>
        <row r="12">
          <cell r="B12">
            <v>27</v>
          </cell>
          <cell r="C12">
            <v>18</v>
          </cell>
          <cell r="D12">
            <v>129.53764000000001</v>
          </cell>
          <cell r="E12">
            <v>2442.3830659999999</v>
          </cell>
          <cell r="F12">
            <v>779.33973600000002</v>
          </cell>
        </row>
        <row r="13">
          <cell r="B13">
            <v>28</v>
          </cell>
          <cell r="C13">
            <v>18</v>
          </cell>
          <cell r="D13">
            <v>146.09636</v>
          </cell>
          <cell r="E13">
            <v>2805.2234819999999</v>
          </cell>
          <cell r="F13">
            <v>878.90036299999997</v>
          </cell>
        </row>
        <row r="14">
          <cell r="B14">
            <v>17</v>
          </cell>
          <cell r="C14">
            <v>18</v>
          </cell>
          <cell r="D14">
            <v>140.377138</v>
          </cell>
          <cell r="E14">
            <v>2568.645387</v>
          </cell>
          <cell r="F14">
            <v>813.50694299999998</v>
          </cell>
        </row>
        <row r="15">
          <cell r="B15">
            <v>1</v>
          </cell>
          <cell r="C15">
            <v>18</v>
          </cell>
          <cell r="D15">
            <v>134.46822800000001</v>
          </cell>
          <cell r="E15">
            <v>2460.8841160000002</v>
          </cell>
          <cell r="F15">
            <v>748.39323899999999</v>
          </cell>
        </row>
        <row r="16">
          <cell r="B16">
            <v>27</v>
          </cell>
          <cell r="C16">
            <v>8</v>
          </cell>
          <cell r="D16">
            <v>114.651687</v>
          </cell>
          <cell r="E16">
            <v>1981.228392</v>
          </cell>
          <cell r="F16">
            <v>561.12068799999997</v>
          </cell>
        </row>
        <row r="17">
          <cell r="B17">
            <v>16</v>
          </cell>
          <cell r="C17">
            <v>8</v>
          </cell>
          <cell r="D17">
            <v>138.91805299999999</v>
          </cell>
          <cell r="E17">
            <v>2494.8864229999999</v>
          </cell>
          <cell r="F17">
            <v>698.67523700000004</v>
          </cell>
        </row>
        <row r="18">
          <cell r="B18">
            <v>22</v>
          </cell>
          <cell r="C18">
            <v>18</v>
          </cell>
          <cell r="D18">
            <v>128.067318</v>
          </cell>
          <cell r="E18">
            <v>2616.489266</v>
          </cell>
          <cell r="F18">
            <v>894.85784799999999</v>
          </cell>
        </row>
      </sheetData>
      <sheetData sheetId="1">
        <row r="41">
          <cell r="B41">
            <v>3</v>
          </cell>
          <cell r="C41">
            <v>18</v>
          </cell>
          <cell r="D41">
            <v>133.71170499999999</v>
          </cell>
          <cell r="E41">
            <v>2327.775936</v>
          </cell>
          <cell r="F41">
            <v>768.98643200000004</v>
          </cell>
          <cell r="G41">
            <v>1057.0866799999999</v>
          </cell>
          <cell r="I41">
            <v>458.86244099999999</v>
          </cell>
          <cell r="J41">
            <v>140.21371199999999</v>
          </cell>
          <cell r="K41">
            <v>3.5748390000000003</v>
          </cell>
          <cell r="L41">
            <v>3563.8284390000003</v>
          </cell>
        </row>
        <row r="42">
          <cell r="B42">
            <v>23</v>
          </cell>
          <cell r="C42">
            <v>8</v>
          </cell>
          <cell r="D42">
            <v>158.85396800000001</v>
          </cell>
          <cell r="E42">
            <v>2760.5997390000002</v>
          </cell>
          <cell r="F42">
            <v>840.99388399999998</v>
          </cell>
          <cell r="G42">
            <v>1090.8022840000001</v>
          </cell>
          <cell r="I42">
            <v>403.535775</v>
          </cell>
          <cell r="J42">
            <v>142.26482300000001</v>
          </cell>
          <cell r="K42">
            <v>3.1228450000000003</v>
          </cell>
          <cell r="L42">
            <v>3375.1861640000002</v>
          </cell>
        </row>
        <row r="43">
          <cell r="B43">
            <v>10</v>
          </cell>
          <cell r="C43">
            <v>8</v>
          </cell>
          <cell r="D43">
            <v>132.768169</v>
          </cell>
          <cell r="E43">
            <v>2408.8262420000001</v>
          </cell>
          <cell r="F43">
            <v>733.66054999999994</v>
          </cell>
          <cell r="G43">
            <v>1076.902372</v>
          </cell>
          <cell r="I43">
            <v>440.25614000000002</v>
          </cell>
          <cell r="J43">
            <v>141.582662</v>
          </cell>
          <cell r="K43">
            <v>3.1513649999999997</v>
          </cell>
          <cell r="L43">
            <v>3261.7149439999998</v>
          </cell>
        </row>
        <row r="44">
          <cell r="B44">
            <v>13</v>
          </cell>
          <cell r="C44">
            <v>9</v>
          </cell>
          <cell r="D44">
            <v>118.073826</v>
          </cell>
          <cell r="E44">
            <v>2231.0599440000001</v>
          </cell>
          <cell r="F44">
            <v>623.85533899999996</v>
          </cell>
          <cell r="G44">
            <v>967.489011</v>
          </cell>
          <cell r="I44">
            <v>412.53605399999998</v>
          </cell>
          <cell r="J44">
            <v>134.057198</v>
          </cell>
          <cell r="K44">
            <v>3.4625200000000005</v>
          </cell>
          <cell r="L44">
            <v>3268.9958999999999</v>
          </cell>
        </row>
        <row r="45">
          <cell r="B45">
            <v>26</v>
          </cell>
          <cell r="C45">
            <v>17</v>
          </cell>
          <cell r="D45">
            <v>117.006203</v>
          </cell>
          <cell r="E45">
            <v>1722.911229</v>
          </cell>
          <cell r="F45">
            <v>519.19300599999997</v>
          </cell>
          <cell r="G45">
            <v>913.43483000000003</v>
          </cell>
          <cell r="I45">
            <v>631.40743499999996</v>
          </cell>
          <cell r="J45">
            <v>121.244652</v>
          </cell>
          <cell r="K45">
            <v>2.1446460000000003</v>
          </cell>
          <cell r="L45">
            <v>4054.8511450000001</v>
          </cell>
        </row>
        <row r="46">
          <cell r="B46">
            <v>27</v>
          </cell>
          <cell r="C46">
            <v>18</v>
          </cell>
          <cell r="D46">
            <v>129.53764000000001</v>
          </cell>
          <cell r="E46">
            <v>2442.3830659999999</v>
          </cell>
          <cell r="F46">
            <v>779.33973600000002</v>
          </cell>
          <cell r="G46">
            <v>1004.657518</v>
          </cell>
          <cell r="I46">
            <v>744.69533100000001</v>
          </cell>
          <cell r="J46">
            <v>130.99824699999999</v>
          </cell>
          <cell r="K46">
            <v>4.0721160000000003</v>
          </cell>
          <cell r="L46">
            <v>4882.8040687499997</v>
          </cell>
        </row>
        <row r="47">
          <cell r="B47">
            <v>27</v>
          </cell>
          <cell r="C47">
            <v>17</v>
          </cell>
          <cell r="D47">
            <v>142.16210899999999</v>
          </cell>
          <cell r="E47">
            <v>2726.1784290000001</v>
          </cell>
          <cell r="F47">
            <v>869.74170800000002</v>
          </cell>
          <cell r="G47">
            <v>1126.841923</v>
          </cell>
          <cell r="I47">
            <v>729.99398799999994</v>
          </cell>
          <cell r="J47">
            <v>139.63601800000001</v>
          </cell>
          <cell r="K47">
            <v>4.1296210000000002</v>
          </cell>
          <cell r="L47">
            <v>5200.7277624999997</v>
          </cell>
        </row>
        <row r="48">
          <cell r="B48">
            <v>31</v>
          </cell>
          <cell r="C48">
            <v>17</v>
          </cell>
          <cell r="D48">
            <v>136.18814499999999</v>
          </cell>
          <cell r="E48">
            <v>2520.6678670000001</v>
          </cell>
          <cell r="F48">
            <v>764.70114000000001</v>
          </cell>
          <cell r="G48">
            <v>1076.1675849999999</v>
          </cell>
          <cell r="I48">
            <v>599.61021800000003</v>
          </cell>
          <cell r="J48">
            <v>141.20232100000001</v>
          </cell>
          <cell r="K48">
            <v>2.9649130000000001</v>
          </cell>
          <cell r="L48">
            <v>5283.8119809999998</v>
          </cell>
        </row>
        <row r="49">
          <cell r="B49">
            <v>6</v>
          </cell>
          <cell r="C49">
            <v>17</v>
          </cell>
          <cell r="D49">
            <v>132.28955999999999</v>
          </cell>
          <cell r="E49">
            <v>2401.4165539999999</v>
          </cell>
          <cell r="F49">
            <v>644.37203199999999</v>
          </cell>
          <cell r="G49">
            <v>1123.6781920000001</v>
          </cell>
          <cell r="I49">
            <v>587.54722300000003</v>
          </cell>
          <cell r="J49">
            <v>145.77824200000001</v>
          </cell>
          <cell r="K49">
            <v>3.335353</v>
          </cell>
          <cell r="L49">
            <v>5497.3746224999995</v>
          </cell>
        </row>
        <row r="50">
          <cell r="B50">
            <v>6</v>
          </cell>
          <cell r="C50">
            <v>17</v>
          </cell>
          <cell r="D50">
            <v>90.466047000000003</v>
          </cell>
          <cell r="E50">
            <v>1832.66372</v>
          </cell>
          <cell r="F50">
            <v>595.48661200000004</v>
          </cell>
          <cell r="G50">
            <v>924.22977800000001</v>
          </cell>
          <cell r="I50">
            <v>418.31482799999998</v>
          </cell>
          <cell r="J50">
            <v>137.12727799999999</v>
          </cell>
          <cell r="K50">
            <v>2.842835</v>
          </cell>
          <cell r="L50">
            <v>3436.900517</v>
          </cell>
        </row>
        <row r="51">
          <cell r="B51">
            <v>29</v>
          </cell>
          <cell r="C51">
            <v>18</v>
          </cell>
          <cell r="D51">
            <v>127.147451</v>
          </cell>
          <cell r="E51">
            <v>2325.3350700000001</v>
          </cell>
          <cell r="F51">
            <v>743.49196099999995</v>
          </cell>
          <cell r="G51">
            <v>1013.533944</v>
          </cell>
          <cell r="I51">
            <v>446.03784000000002</v>
          </cell>
          <cell r="J51">
            <v>134.38163299999999</v>
          </cell>
          <cell r="K51">
            <v>3.3831139999999995</v>
          </cell>
          <cell r="L51">
            <v>3653.9304519999996</v>
          </cell>
        </row>
        <row r="52">
          <cell r="B52">
            <v>22</v>
          </cell>
          <cell r="C52">
            <v>17</v>
          </cell>
          <cell r="D52">
            <v>123.441102</v>
          </cell>
          <cell r="E52">
            <v>2549.9210280000002</v>
          </cell>
          <cell r="F52">
            <v>881.87916800000005</v>
          </cell>
          <cell r="G52">
            <v>1167.7696699999999</v>
          </cell>
          <cell r="I52">
            <v>412.97504400000003</v>
          </cell>
          <cell r="J52">
            <v>146.55176399999999</v>
          </cell>
          <cell r="K52">
            <v>3.2463430000000004</v>
          </cell>
          <cell r="L52">
            <v>3739.7871630000004</v>
          </cell>
        </row>
      </sheetData>
      <sheetData sheetId="2">
        <row r="41">
          <cell r="A41">
            <v>2022</v>
          </cell>
          <cell r="B41">
            <v>1</v>
          </cell>
          <cell r="C41">
            <v>79161.888324999993</v>
          </cell>
          <cell r="D41">
            <v>1419394.7650730012</v>
          </cell>
          <cell r="E41">
            <v>478255.80276800005</v>
          </cell>
          <cell r="F41">
            <v>727441.25671899924</v>
          </cell>
          <cell r="H41">
            <v>309600.0566200001</v>
          </cell>
          <cell r="I41">
            <v>100150.47678299999</v>
          </cell>
          <cell r="J41">
            <v>2056.7588599999981</v>
          </cell>
          <cell r="K41">
            <v>2275936.4876839989</v>
          </cell>
        </row>
        <row r="42">
          <cell r="A42">
            <v>2022</v>
          </cell>
          <cell r="B42">
            <v>2</v>
          </cell>
          <cell r="C42">
            <v>70155.901461000059</v>
          </cell>
          <cell r="D42">
            <v>1242625.483253001</v>
          </cell>
          <cell r="E42">
            <v>381092.95794000017</v>
          </cell>
          <cell r="F42">
            <v>678751.58790300041</v>
          </cell>
          <cell r="H42">
            <v>255102.1100740004</v>
          </cell>
          <cell r="I42">
            <v>90181.949922999964</v>
          </cell>
          <cell r="J42">
            <v>1752.041626000002</v>
          </cell>
          <cell r="K42">
            <v>2020140.763041001</v>
          </cell>
        </row>
        <row r="43">
          <cell r="A43">
            <v>2022</v>
          </cell>
          <cell r="B43">
            <v>3</v>
          </cell>
          <cell r="C43">
            <v>69434.699011999954</v>
          </cell>
          <cell r="D43">
            <v>1232254.4052420014</v>
          </cell>
          <cell r="E43">
            <v>356953.22045999987</v>
          </cell>
          <cell r="F43">
            <v>708468.06701799913</v>
          </cell>
          <cell r="H43">
            <v>273359.6983840001</v>
          </cell>
          <cell r="I43">
            <v>95938.074093999967</v>
          </cell>
          <cell r="J43">
            <v>2014.5019549999997</v>
          </cell>
          <cell r="K43">
            <v>2102085.5817319998</v>
          </cell>
        </row>
        <row r="44">
          <cell r="A44">
            <v>2022</v>
          </cell>
          <cell r="B44">
            <v>4</v>
          </cell>
          <cell r="C44">
            <v>68592.040957999983</v>
          </cell>
          <cell r="D44">
            <v>1187517.9508479997</v>
          </cell>
          <cell r="E44">
            <v>345088.48330200056</v>
          </cell>
          <cell r="F44">
            <v>649720.82070699963</v>
          </cell>
          <cell r="H44">
            <v>267595.42513600021</v>
          </cell>
          <cell r="I44">
            <v>92119.054419000036</v>
          </cell>
          <cell r="J44">
            <v>1915.6634980000017</v>
          </cell>
          <cell r="K44">
            <v>1963427.2356750001</v>
          </cell>
        </row>
        <row r="45">
          <cell r="A45">
            <v>2022</v>
          </cell>
          <cell r="B45">
            <v>5</v>
          </cell>
          <cell r="C45">
            <v>74003.867932000037</v>
          </cell>
          <cell r="D45">
            <v>1127063.7327769999</v>
          </cell>
          <cell r="E45">
            <v>323839.83671000018</v>
          </cell>
          <cell r="F45">
            <v>654500.13184799976</v>
          </cell>
          <cell r="H45">
            <v>342453.95919400023</v>
          </cell>
          <cell r="I45">
            <v>89247.605740000028</v>
          </cell>
          <cell r="J45">
            <v>1579.9688829999941</v>
          </cell>
          <cell r="K45">
            <v>2034823.5948309996</v>
          </cell>
        </row>
        <row r="46">
          <cell r="A46">
            <v>2022</v>
          </cell>
          <cell r="B46">
            <v>6</v>
          </cell>
          <cell r="C46">
            <v>68671.926591000039</v>
          </cell>
          <cell r="D46">
            <v>1098235.1642070008</v>
          </cell>
          <cell r="E46">
            <v>333477.51464899955</v>
          </cell>
          <cell r="F46">
            <v>650137.89857799956</v>
          </cell>
          <cell r="H46">
            <v>415262.54593000002</v>
          </cell>
          <cell r="I46">
            <v>79742.927834999966</v>
          </cell>
          <cell r="J46">
            <v>1980.4206599999998</v>
          </cell>
          <cell r="K46">
            <v>2345694.1092984979</v>
          </cell>
        </row>
        <row r="47">
          <cell r="A47">
            <v>2022</v>
          </cell>
          <cell r="B47">
            <v>7</v>
          </cell>
          <cell r="C47">
            <v>83482.009196999934</v>
          </cell>
          <cell r="D47">
            <v>1331304.7258399988</v>
          </cell>
          <cell r="E47">
            <v>424226.4315850003</v>
          </cell>
          <cell r="F47">
            <v>730198.86755399918</v>
          </cell>
          <cell r="H47">
            <v>521018.21578699932</v>
          </cell>
          <cell r="I47">
            <v>95695.419381999964</v>
          </cell>
          <cell r="J47">
            <v>2575.1305190000021</v>
          </cell>
          <cell r="K47">
            <v>2927531.3772922535</v>
          </cell>
        </row>
        <row r="48">
          <cell r="A48">
            <v>2022</v>
          </cell>
          <cell r="B48">
            <v>8</v>
          </cell>
          <cell r="C48">
            <v>82955.316255000056</v>
          </cell>
          <cell r="D48">
            <v>1367004.0004529988</v>
          </cell>
          <cell r="E48">
            <v>422620.49933700036</v>
          </cell>
          <cell r="F48">
            <v>722419.97469600057</v>
          </cell>
          <cell r="H48">
            <v>352422.42627900012</v>
          </cell>
          <cell r="I48">
            <v>94885.778167000026</v>
          </cell>
          <cell r="J48">
            <v>2590.9132919999975</v>
          </cell>
          <cell r="K48">
            <v>2751751.2602275009</v>
          </cell>
        </row>
        <row r="49">
          <cell r="A49">
            <v>2022</v>
          </cell>
          <cell r="B49">
            <v>9</v>
          </cell>
          <cell r="C49">
            <v>64317.35217799995</v>
          </cell>
          <cell r="D49">
            <v>1146931.7414680019</v>
          </cell>
          <cell r="E49">
            <v>324326.61184099974</v>
          </cell>
          <cell r="F49">
            <v>667130.85078699945</v>
          </cell>
          <cell r="H49">
            <v>307011.55638499983</v>
          </cell>
          <cell r="I49">
            <v>92437.5223250001</v>
          </cell>
          <cell r="J49">
            <v>1929.0306280000004</v>
          </cell>
          <cell r="K49">
            <v>2331567.0847877488</v>
          </cell>
        </row>
        <row r="50">
          <cell r="A50">
            <v>2022</v>
          </cell>
          <cell r="B50">
            <v>10</v>
          </cell>
          <cell r="C50">
            <v>59537.441335999974</v>
          </cell>
          <cell r="D50">
            <v>1128276.1081240012</v>
          </cell>
          <cell r="E50">
            <v>339494.7458680002</v>
          </cell>
          <cell r="F50">
            <v>682035.46626699972</v>
          </cell>
          <cell r="H50">
            <v>270189.98298199987</v>
          </cell>
          <cell r="I50">
            <v>105413.64813200005</v>
          </cell>
          <cell r="J50">
            <v>1740.1598779999986</v>
          </cell>
          <cell r="K50">
            <v>2024253.2869389995</v>
          </cell>
        </row>
        <row r="51">
          <cell r="A51">
            <v>2022</v>
          </cell>
          <cell r="B51">
            <v>11</v>
          </cell>
          <cell r="C51">
            <v>74723.424659000128</v>
          </cell>
          <cell r="D51">
            <v>1363385.4441540025</v>
          </cell>
          <cell r="E51">
            <v>417687.70875000005</v>
          </cell>
          <cell r="F51">
            <v>705395.04979000019</v>
          </cell>
          <cell r="H51">
            <v>242328.57721099985</v>
          </cell>
          <cell r="I51">
            <v>102173.189879</v>
          </cell>
          <cell r="J51">
            <v>1892.5149960000017</v>
          </cell>
          <cell r="K51">
            <v>2132151.679969999</v>
          </cell>
        </row>
        <row r="52">
          <cell r="A52">
            <v>2022</v>
          </cell>
          <cell r="B52">
            <v>12</v>
          </cell>
          <cell r="C52">
            <v>84448.844784000074</v>
          </cell>
          <cell r="D52">
            <v>1510162.0393269979</v>
          </cell>
          <cell r="E52">
            <v>499352.47647800046</v>
          </cell>
          <cell r="F52">
            <v>766661.8264959997</v>
          </cell>
          <cell r="H52">
            <v>292816.14120799996</v>
          </cell>
          <cell r="I52">
            <v>101705.10780499998</v>
          </cell>
          <cell r="J52">
            <v>2175.8001980000045</v>
          </cell>
          <cell r="K52">
            <v>2332152.5607840023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362"/>
  <sheetViews>
    <sheetView tabSelected="1" workbookViewId="0">
      <pane ySplit="2" topLeftCell="A144" activePane="bottomLeft" state="frozen"/>
      <selection activeCell="D237" sqref="D237"/>
      <selection pane="bottomLeft" activeCell="F165" sqref="F165"/>
    </sheetView>
  </sheetViews>
  <sheetFormatPr defaultColWidth="9.42578125" defaultRowHeight="12" customHeight="1"/>
  <cols>
    <col min="1" max="2" width="2.7109375" style="154" customWidth="1"/>
    <col min="3" max="3" width="34.5703125" style="154" bestFit="1" customWidth="1"/>
    <col min="4" max="5" width="2.7109375" style="154" customWidth="1"/>
    <col min="6" max="6" width="18.140625" style="45" customWidth="1"/>
    <col min="7" max="7" width="15.140625" style="43" bestFit="1" customWidth="1"/>
    <col min="8" max="9" width="14.28515625" style="43" customWidth="1"/>
    <col min="10" max="10" width="14.28515625" style="39" customWidth="1"/>
    <col min="11" max="11" width="15.140625" style="43" bestFit="1" customWidth="1"/>
    <col min="12" max="13" width="15.7109375" style="43" bestFit="1" customWidth="1"/>
    <col min="14" max="14" width="15.140625" style="43" bestFit="1" customWidth="1"/>
    <col min="15" max="15" width="14.28515625" style="43" customWidth="1"/>
    <col min="16" max="16" width="14.28515625" style="39" customWidth="1"/>
    <col min="17" max="17" width="14.28515625" style="43" customWidth="1"/>
    <col min="18" max="18" width="15.140625" style="40" bestFit="1" customWidth="1"/>
    <col min="19" max="19" width="9.42578125" style="40"/>
    <col min="20" max="20" width="9.42578125" style="39"/>
    <col min="21" max="16384" width="9.42578125" style="43"/>
  </cols>
  <sheetData>
    <row r="1" spans="1:20" s="154" customFormat="1" ht="18">
      <c r="A1" s="1" t="s">
        <v>209</v>
      </c>
      <c r="J1" s="153"/>
      <c r="P1" s="153"/>
      <c r="R1" s="155"/>
      <c r="S1" s="155"/>
      <c r="T1" s="153"/>
    </row>
    <row r="2" spans="1:20" s="7" customFormat="1" ht="15.75">
      <c r="B2" s="2"/>
      <c r="C2" s="3"/>
      <c r="D2" s="3"/>
      <c r="E2" s="3"/>
      <c r="F2" s="4" t="s">
        <v>80</v>
      </c>
      <c r="G2" s="5">
        <f>'Net Position Balancing'!E1</f>
        <v>44562</v>
      </c>
      <c r="H2" s="5">
        <f>'Net Position Balancing'!F1</f>
        <v>44593</v>
      </c>
      <c r="I2" s="5">
        <f>'Net Position Balancing'!G1</f>
        <v>44621</v>
      </c>
      <c r="J2" s="5">
        <f>'Net Position Balancing'!H1</f>
        <v>44652</v>
      </c>
      <c r="K2" s="5">
        <f>'Net Position Balancing'!I1</f>
        <v>44682</v>
      </c>
      <c r="L2" s="5">
        <f>'Net Position Balancing'!J1</f>
        <v>44713</v>
      </c>
      <c r="M2" s="5">
        <f>'Net Position Balancing'!K1</f>
        <v>44743</v>
      </c>
      <c r="N2" s="5">
        <f>'Net Position Balancing'!L1</f>
        <v>44774</v>
      </c>
      <c r="O2" s="5">
        <f>'Net Position Balancing'!M1</f>
        <v>44805</v>
      </c>
      <c r="P2" s="5">
        <f>'Net Position Balancing'!N1</f>
        <v>44835</v>
      </c>
      <c r="Q2" s="5">
        <f>'Net Position Balancing'!O1</f>
        <v>44866</v>
      </c>
      <c r="R2" s="5">
        <f>'Net Position Balancing'!P1</f>
        <v>44896</v>
      </c>
      <c r="S2" s="18"/>
      <c r="T2" s="50"/>
    </row>
    <row r="3" spans="1:20" s="8" customFormat="1" ht="12" customHeight="1">
      <c r="B3" s="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7"/>
      <c r="S3" s="59"/>
    </row>
    <row r="4" spans="1:20" s="154" customFormat="1" ht="12.75">
      <c r="A4" s="153"/>
      <c r="B4" s="153"/>
      <c r="C4" s="153"/>
      <c r="D4" s="153"/>
      <c r="E4" s="153"/>
      <c r="F4" s="11"/>
      <c r="J4" s="153"/>
      <c r="P4" s="153"/>
      <c r="R4" s="155"/>
      <c r="S4" s="155"/>
      <c r="T4" s="153"/>
    </row>
    <row r="5" spans="1:20" s="154" customFormat="1" ht="12.75">
      <c r="A5" s="153"/>
      <c r="B5" s="12"/>
      <c r="C5" s="13"/>
      <c r="D5" s="13"/>
      <c r="E5" s="13"/>
      <c r="F5" s="14"/>
      <c r="J5" s="153"/>
      <c r="P5" s="153"/>
      <c r="R5" s="155"/>
      <c r="S5" s="155"/>
      <c r="T5" s="153"/>
    </row>
    <row r="6" spans="1:20" s="7" customFormat="1" ht="15.75">
      <c r="A6" s="153"/>
      <c r="B6" s="156"/>
      <c r="C6" s="153"/>
      <c r="D6" s="153"/>
      <c r="E6" s="153"/>
      <c r="F6" s="17"/>
      <c r="J6" s="50"/>
      <c r="P6" s="50"/>
      <c r="R6" s="18"/>
      <c r="S6" s="18"/>
      <c r="T6" s="50"/>
    </row>
    <row r="7" spans="1:20" s="154" customFormat="1" ht="12.75">
      <c r="A7" s="170" t="s">
        <v>0</v>
      </c>
      <c r="B7" s="153"/>
      <c r="C7" s="153"/>
      <c r="D7" s="153"/>
      <c r="E7" s="153"/>
      <c r="F7" s="19"/>
      <c r="J7" s="153"/>
      <c r="P7" s="153"/>
      <c r="R7" s="155"/>
      <c r="S7" s="155"/>
      <c r="T7" s="153"/>
    </row>
    <row r="8" spans="1:20" s="154" customFormat="1" ht="12.75">
      <c r="A8" s="170"/>
      <c r="B8" s="153" t="s">
        <v>1</v>
      </c>
      <c r="C8" s="153"/>
      <c r="D8" s="153"/>
      <c r="E8" s="153"/>
      <c r="F8" s="19"/>
      <c r="J8" s="153"/>
      <c r="P8" s="153"/>
      <c r="R8" s="155"/>
      <c r="S8" s="155"/>
      <c r="T8" s="153"/>
    </row>
    <row r="9" spans="1:20" s="154" customFormat="1" ht="12.75">
      <c r="A9" s="153"/>
      <c r="B9" s="153"/>
      <c r="C9" s="165" t="s">
        <v>2</v>
      </c>
      <c r="D9" s="165"/>
      <c r="E9" s="165"/>
      <c r="F9" s="180">
        <f t="shared" ref="F9:F11" si="0">SUM(G9:R9)</f>
        <v>0</v>
      </c>
      <c r="G9" s="181">
        <f>'WIJAM NPC Before Balancing'!G9</f>
        <v>0</v>
      </c>
      <c r="H9" s="181">
        <f>'WIJAM NPC Before Balancing'!H9</f>
        <v>0</v>
      </c>
      <c r="I9" s="181">
        <f>'WIJAM NPC Before Balancing'!I9</f>
        <v>0</v>
      </c>
      <c r="J9" s="181">
        <f>'WIJAM NPC Before Balancing'!J9</f>
        <v>0</v>
      </c>
      <c r="K9" s="181">
        <f>'WIJAM NPC Before Balancing'!K9</f>
        <v>0</v>
      </c>
      <c r="L9" s="181">
        <f>'WIJAM NPC Before Balancing'!L9</f>
        <v>0</v>
      </c>
      <c r="M9" s="181">
        <f>'WIJAM NPC Before Balancing'!M9</f>
        <v>0</v>
      </c>
      <c r="N9" s="181">
        <f>'WIJAM NPC Before Balancing'!N9</f>
        <v>0</v>
      </c>
      <c r="O9" s="181">
        <f>'WIJAM NPC Before Balancing'!O9</f>
        <v>0</v>
      </c>
      <c r="P9" s="181">
        <f>'WIJAM NPC Before Balancing'!P9</f>
        <v>0</v>
      </c>
      <c r="Q9" s="181">
        <f>'WIJAM NPC Before Balancing'!Q9</f>
        <v>0</v>
      </c>
      <c r="R9" s="181">
        <f>'WIJAM NPC Before Balancing'!R9</f>
        <v>0</v>
      </c>
      <c r="S9" s="155"/>
      <c r="T9" s="171"/>
    </row>
    <row r="10" spans="1:20" s="154" customFormat="1" ht="12.75">
      <c r="A10" s="250"/>
      <c r="B10" s="250"/>
      <c r="C10" s="236" t="s">
        <v>3</v>
      </c>
      <c r="D10" s="236"/>
      <c r="E10" s="236"/>
      <c r="F10" s="178">
        <f t="shared" ref="F10" si="1">SUM(G10:R10)</f>
        <v>0</v>
      </c>
      <c r="G10" s="179">
        <f>'WIJAM NPC Before Balancing'!G10</f>
        <v>0</v>
      </c>
      <c r="H10" s="179">
        <f>'WIJAM NPC Before Balancing'!H10</f>
        <v>0</v>
      </c>
      <c r="I10" s="179">
        <f>'WIJAM NPC Before Balancing'!I10</f>
        <v>0</v>
      </c>
      <c r="J10" s="179">
        <f>'WIJAM NPC Before Balancing'!J10</f>
        <v>0</v>
      </c>
      <c r="K10" s="179">
        <f>'WIJAM NPC Before Balancing'!K10</f>
        <v>0</v>
      </c>
      <c r="L10" s="179">
        <f>'WIJAM NPC Before Balancing'!L10</f>
        <v>0</v>
      </c>
      <c r="M10" s="179">
        <f>'WIJAM NPC Before Balancing'!M10</f>
        <v>0</v>
      </c>
      <c r="N10" s="179">
        <f>'WIJAM NPC Before Balancing'!N10</f>
        <v>0</v>
      </c>
      <c r="O10" s="179">
        <f>'WIJAM NPC Before Balancing'!O10</f>
        <v>0</v>
      </c>
      <c r="P10" s="179">
        <f>'WIJAM NPC Before Balancing'!P10</f>
        <v>0</v>
      </c>
      <c r="Q10" s="179">
        <f>'WIJAM NPC Before Balancing'!Q10</f>
        <v>0</v>
      </c>
      <c r="R10" s="179">
        <f>'WIJAM NPC Before Balancing'!R10</f>
        <v>0</v>
      </c>
      <c r="S10" s="155"/>
      <c r="T10" s="171"/>
    </row>
    <row r="11" spans="1:20" s="154" customFormat="1" ht="12.75">
      <c r="A11" s="153"/>
      <c r="B11" s="153"/>
      <c r="C11" s="165" t="s">
        <v>223</v>
      </c>
      <c r="D11" s="165"/>
      <c r="E11" s="165"/>
      <c r="F11" s="178">
        <f t="shared" si="0"/>
        <v>0</v>
      </c>
      <c r="G11" s="179">
        <f>'WIJAM NPC Before Balancing'!G11</f>
        <v>0</v>
      </c>
      <c r="H11" s="179">
        <f>'WIJAM NPC Before Balancing'!H11</f>
        <v>0</v>
      </c>
      <c r="I11" s="179">
        <f>'WIJAM NPC Before Balancing'!I11</f>
        <v>0</v>
      </c>
      <c r="J11" s="179">
        <f>'WIJAM NPC Before Balancing'!J11</f>
        <v>0</v>
      </c>
      <c r="K11" s="179">
        <f>'WIJAM NPC Before Balancing'!K11</f>
        <v>0</v>
      </c>
      <c r="L11" s="179">
        <f>'WIJAM NPC Before Balancing'!L11</f>
        <v>0</v>
      </c>
      <c r="M11" s="179">
        <f>'WIJAM NPC Before Balancing'!M11</f>
        <v>0</v>
      </c>
      <c r="N11" s="179">
        <f>'WIJAM NPC Before Balancing'!N11</f>
        <v>0</v>
      </c>
      <c r="O11" s="179">
        <f>'WIJAM NPC Before Balancing'!O11</f>
        <v>0</v>
      </c>
      <c r="P11" s="179">
        <f>'WIJAM NPC Before Balancing'!P11</f>
        <v>0</v>
      </c>
      <c r="Q11" s="179">
        <f>'WIJAM NPC Before Balancing'!Q11</f>
        <v>0</v>
      </c>
      <c r="R11" s="179">
        <f>'WIJAM NPC Before Balancing'!R11</f>
        <v>0</v>
      </c>
      <c r="S11" s="155"/>
      <c r="T11" s="171"/>
    </row>
    <row r="12" spans="1:20" s="154" customFormat="1" ht="12.75">
      <c r="A12" s="153"/>
      <c r="B12" s="153"/>
      <c r="C12" s="165"/>
      <c r="D12" s="165"/>
      <c r="E12" s="165"/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  <c r="Q12" s="215" t="s">
        <v>86</v>
      </c>
      <c r="R12" s="215" t="s">
        <v>86</v>
      </c>
      <c r="S12" s="155"/>
      <c r="T12" s="171"/>
    </row>
    <row r="13" spans="1:20" s="154" customFormat="1" ht="12.75">
      <c r="A13" s="153"/>
      <c r="B13" s="165" t="s">
        <v>4</v>
      </c>
      <c r="C13" s="153"/>
      <c r="D13" s="153"/>
      <c r="E13" s="153"/>
      <c r="F13" s="180">
        <f>SUM(G13:R13)</f>
        <v>0</v>
      </c>
      <c r="G13" s="181">
        <f t="shared" ref="G13:R13" si="2">SUM(G9:G11)</f>
        <v>0</v>
      </c>
      <c r="H13" s="181">
        <f t="shared" si="2"/>
        <v>0</v>
      </c>
      <c r="I13" s="181">
        <f t="shared" si="2"/>
        <v>0</v>
      </c>
      <c r="J13" s="181">
        <f t="shared" si="2"/>
        <v>0</v>
      </c>
      <c r="K13" s="181">
        <f t="shared" si="2"/>
        <v>0</v>
      </c>
      <c r="L13" s="181">
        <f t="shared" si="2"/>
        <v>0</v>
      </c>
      <c r="M13" s="181">
        <f t="shared" si="2"/>
        <v>0</v>
      </c>
      <c r="N13" s="181">
        <f t="shared" si="2"/>
        <v>0</v>
      </c>
      <c r="O13" s="181">
        <f t="shared" si="2"/>
        <v>0</v>
      </c>
      <c r="P13" s="181">
        <f t="shared" si="2"/>
        <v>0</v>
      </c>
      <c r="Q13" s="181">
        <f t="shared" si="2"/>
        <v>0</v>
      </c>
      <c r="R13" s="181">
        <f t="shared" si="2"/>
        <v>0</v>
      </c>
      <c r="S13" s="155"/>
      <c r="T13" s="171"/>
    </row>
    <row r="14" spans="1:20" s="154" customFormat="1" ht="12.75">
      <c r="A14" s="153"/>
      <c r="B14" s="165"/>
      <c r="C14" s="153"/>
      <c r="D14" s="153"/>
      <c r="E14" s="153"/>
      <c r="F14" s="182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55"/>
      <c r="T14" s="171"/>
    </row>
    <row r="15" spans="1:20" s="154" customFormat="1" ht="12.75">
      <c r="A15" s="153"/>
      <c r="B15" s="165" t="s">
        <v>78</v>
      </c>
      <c r="C15" s="153"/>
      <c r="D15" s="153"/>
      <c r="E15" s="153"/>
      <c r="F15" s="182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55"/>
      <c r="T15" s="171"/>
    </row>
    <row r="16" spans="1:20" s="250" customFormat="1" ht="12.75">
      <c r="B16" s="236"/>
      <c r="C16" s="250" t="s">
        <v>78</v>
      </c>
      <c r="F16" s="180">
        <f t="shared" ref="F16:F17" si="3">SUM(G16:R16)</f>
        <v>19452710.715043452</v>
      </c>
      <c r="G16" s="181">
        <f>'WIJAM NPC Before Balancing'!G16-'Net Position Balancing'!E23</f>
        <v>1415665.0396772451</v>
      </c>
      <c r="H16" s="181">
        <f>'WIJAM NPC Before Balancing'!H16-'Net Position Balancing'!F23</f>
        <v>1336276.9584259565</v>
      </c>
      <c r="I16" s="181">
        <f>'WIJAM NPC Before Balancing'!I16-'Net Position Balancing'!G23</f>
        <v>1402301.2518520129</v>
      </c>
      <c r="J16" s="181">
        <f>'WIJAM NPC Before Balancing'!J16-'Net Position Balancing'!H23</f>
        <v>1616731.5868112238</v>
      </c>
      <c r="K16" s="181">
        <f>'WIJAM NPC Before Balancing'!K16-'Net Position Balancing'!I23</f>
        <v>948354.47315311246</v>
      </c>
      <c r="L16" s="181">
        <f>'WIJAM NPC Before Balancing'!L16-'Net Position Balancing'!J23</f>
        <v>1547929.5146141381</v>
      </c>
      <c r="M16" s="181">
        <f>'WIJAM NPC Before Balancing'!M16-'Net Position Balancing'!K23</f>
        <v>1031125.6457365536</v>
      </c>
      <c r="N16" s="181">
        <f>'WIJAM NPC Before Balancing'!N16-'Net Position Balancing'!L23</f>
        <v>1705334.2557633435</v>
      </c>
      <c r="O16" s="181">
        <f>'WIJAM NPC Before Balancing'!O16-'Net Position Balancing'!M23</f>
        <v>2653998.5196231338</v>
      </c>
      <c r="P16" s="181">
        <f>'WIJAM NPC Before Balancing'!P16-'Net Position Balancing'!N23</f>
        <v>1393482.0074290032</v>
      </c>
      <c r="Q16" s="181">
        <f>'WIJAM NPC Before Balancing'!Q16-'Net Position Balancing'!O23</f>
        <v>1210477.6492931901</v>
      </c>
      <c r="R16" s="181">
        <f>'WIJAM NPC Before Balancing'!R16-'Net Position Balancing'!P23</f>
        <v>3191033.8126645377</v>
      </c>
      <c r="S16" s="52"/>
      <c r="T16" s="171"/>
    </row>
    <row r="17" spans="1:20" s="154" customFormat="1" ht="12.75">
      <c r="A17" s="153"/>
      <c r="B17" s="165"/>
      <c r="C17" s="153" t="s">
        <v>120</v>
      </c>
      <c r="D17" s="153"/>
      <c r="E17" s="153"/>
      <c r="F17" s="178">
        <f t="shared" si="3"/>
        <v>2186323.8105880041</v>
      </c>
      <c r="G17" s="179">
        <f>'WIJAM NPC Before Balancing'!G17</f>
        <v>57629.609492420081</v>
      </c>
      <c r="H17" s="179">
        <f>'WIJAM NPC Before Balancing'!H17</f>
        <v>46589.2356367955</v>
      </c>
      <c r="I17" s="179">
        <f>'WIJAM NPC Before Balancing'!I17</f>
        <v>50986.083832000113</v>
      </c>
      <c r="J17" s="179">
        <f>'WIJAM NPC Before Balancing'!J17</f>
        <v>102541.09194346238</v>
      </c>
      <c r="K17" s="179">
        <f>'WIJAM NPC Before Balancing'!K17</f>
        <v>85860.023007686337</v>
      </c>
      <c r="L17" s="179">
        <f>'WIJAM NPC Before Balancing'!L17</f>
        <v>377239.23421372945</v>
      </c>
      <c r="M17" s="179">
        <f>'WIJAM NPC Before Balancing'!M17</f>
        <v>218015.12359154914</v>
      </c>
      <c r="N17" s="179">
        <f>'WIJAM NPC Before Balancing'!N17</f>
        <v>285726.29376100807</v>
      </c>
      <c r="O17" s="179">
        <f>'WIJAM NPC Before Balancing'!O17</f>
        <v>285757.46505331749</v>
      </c>
      <c r="P17" s="179">
        <f>'WIJAM NPC Before Balancing'!P17</f>
        <v>101016.93046116647</v>
      </c>
      <c r="Q17" s="179">
        <f>'WIJAM NPC Before Balancing'!Q17</f>
        <v>152896.16462272417</v>
      </c>
      <c r="R17" s="179">
        <f>'WIJAM NPC Before Balancing'!R17</f>
        <v>422066.55497214536</v>
      </c>
      <c r="S17" s="155"/>
      <c r="T17" s="171"/>
    </row>
    <row r="18" spans="1:20" s="154" customFormat="1" ht="12.75">
      <c r="A18" s="153"/>
      <c r="B18" s="165"/>
      <c r="C18" s="153"/>
      <c r="D18" s="153"/>
      <c r="E18" s="153"/>
      <c r="F18" s="215" t="s">
        <v>86</v>
      </c>
      <c r="G18" s="215" t="s">
        <v>86</v>
      </c>
      <c r="H18" s="215" t="s">
        <v>86</v>
      </c>
      <c r="I18" s="215" t="s">
        <v>86</v>
      </c>
      <c r="J18" s="215" t="s">
        <v>86</v>
      </c>
      <c r="K18" s="215" t="s">
        <v>86</v>
      </c>
      <c r="L18" s="215" t="s">
        <v>86</v>
      </c>
      <c r="M18" s="215" t="s">
        <v>86</v>
      </c>
      <c r="N18" s="215" t="s">
        <v>86</v>
      </c>
      <c r="O18" s="215" t="s">
        <v>86</v>
      </c>
      <c r="P18" s="215" t="s">
        <v>86</v>
      </c>
      <c r="Q18" s="215" t="s">
        <v>86</v>
      </c>
      <c r="R18" s="215" t="s">
        <v>86</v>
      </c>
      <c r="S18" s="155"/>
      <c r="T18" s="171"/>
    </row>
    <row r="19" spans="1:20" s="154" customFormat="1" ht="12.75">
      <c r="A19" s="153"/>
      <c r="B19" s="153" t="s">
        <v>5</v>
      </c>
      <c r="C19" s="153"/>
      <c r="D19" s="153"/>
      <c r="E19" s="153"/>
      <c r="F19" s="180">
        <f>SUM(G19:R19)</f>
        <v>21639034.525631458</v>
      </c>
      <c r="G19" s="181">
        <f t="shared" ref="G19:R19" si="4">SUM(G16:G17)</f>
        <v>1473294.6491696651</v>
      </c>
      <c r="H19" s="181">
        <f t="shared" si="4"/>
        <v>1382866.194062752</v>
      </c>
      <c r="I19" s="181">
        <f t="shared" si="4"/>
        <v>1453287.3356840131</v>
      </c>
      <c r="J19" s="181">
        <f t="shared" si="4"/>
        <v>1719272.6787546861</v>
      </c>
      <c r="K19" s="181">
        <f t="shared" si="4"/>
        <v>1034214.4961607988</v>
      </c>
      <c r="L19" s="181">
        <f t="shared" si="4"/>
        <v>1925168.7488278674</v>
      </c>
      <c r="M19" s="181">
        <f t="shared" si="4"/>
        <v>1249140.7693281027</v>
      </c>
      <c r="N19" s="181">
        <f t="shared" si="4"/>
        <v>1991060.5495243515</v>
      </c>
      <c r="O19" s="181">
        <f t="shared" si="4"/>
        <v>2939755.9846764514</v>
      </c>
      <c r="P19" s="181">
        <f t="shared" si="4"/>
        <v>1494498.9378901697</v>
      </c>
      <c r="Q19" s="181">
        <f t="shared" si="4"/>
        <v>1363373.8139159144</v>
      </c>
      <c r="R19" s="181">
        <f t="shared" si="4"/>
        <v>3613100.3676366829</v>
      </c>
      <c r="S19" s="155"/>
      <c r="T19" s="171"/>
    </row>
    <row r="20" spans="1:20" s="154" customFormat="1" ht="12.75">
      <c r="A20" s="250"/>
      <c r="B20" s="250"/>
      <c r="C20" s="250"/>
      <c r="D20" s="250"/>
      <c r="E20" s="250"/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55"/>
      <c r="T20" s="171"/>
    </row>
    <row r="21" spans="1:20" s="154" customFormat="1" ht="12.75">
      <c r="A21" s="153"/>
      <c r="B21" s="153"/>
      <c r="C21" s="153"/>
      <c r="D21" s="153"/>
      <c r="E21" s="153"/>
      <c r="F21" s="215" t="s">
        <v>86</v>
      </c>
      <c r="G21" s="215" t="s">
        <v>86</v>
      </c>
      <c r="H21" s="215" t="s">
        <v>86</v>
      </c>
      <c r="I21" s="215" t="s">
        <v>86</v>
      </c>
      <c r="J21" s="215" t="s">
        <v>86</v>
      </c>
      <c r="K21" s="215" t="s">
        <v>86</v>
      </c>
      <c r="L21" s="215" t="s">
        <v>86</v>
      </c>
      <c r="M21" s="215" t="s">
        <v>86</v>
      </c>
      <c r="N21" s="215" t="s">
        <v>86</v>
      </c>
      <c r="O21" s="215" t="s">
        <v>86</v>
      </c>
      <c r="P21" s="215" t="s">
        <v>86</v>
      </c>
      <c r="Q21" s="215" t="s">
        <v>86</v>
      </c>
      <c r="R21" s="215" t="s">
        <v>86</v>
      </c>
      <c r="S21" s="155"/>
      <c r="T21" s="171"/>
    </row>
    <row r="22" spans="1:20" s="154" customFormat="1" ht="12.75">
      <c r="A22" s="166" t="s">
        <v>6</v>
      </c>
      <c r="B22" s="153"/>
      <c r="C22" s="170"/>
      <c r="D22" s="170"/>
      <c r="E22" s="170"/>
      <c r="F22" s="217">
        <f>SUM(G22:R22)</f>
        <v>21639034.525631458</v>
      </c>
      <c r="G22" s="217">
        <f t="shared" ref="G22:R22" si="5">SUM(G13,G19)</f>
        <v>1473294.6491696651</v>
      </c>
      <c r="H22" s="217">
        <f t="shared" si="5"/>
        <v>1382866.194062752</v>
      </c>
      <c r="I22" s="217">
        <f t="shared" si="5"/>
        <v>1453287.3356840131</v>
      </c>
      <c r="J22" s="217">
        <f t="shared" si="5"/>
        <v>1719272.6787546861</v>
      </c>
      <c r="K22" s="217">
        <f t="shared" si="5"/>
        <v>1034214.4961607988</v>
      </c>
      <c r="L22" s="217">
        <f t="shared" si="5"/>
        <v>1925168.7488278674</v>
      </c>
      <c r="M22" s="217">
        <f t="shared" si="5"/>
        <v>1249140.7693281027</v>
      </c>
      <c r="N22" s="217">
        <f t="shared" si="5"/>
        <v>1991060.5495243515</v>
      </c>
      <c r="O22" s="217">
        <f t="shared" si="5"/>
        <v>2939755.9846764514</v>
      </c>
      <c r="P22" s="217">
        <f t="shared" si="5"/>
        <v>1494498.9378901697</v>
      </c>
      <c r="Q22" s="217">
        <f t="shared" si="5"/>
        <v>1363373.8139159144</v>
      </c>
      <c r="R22" s="217">
        <f t="shared" si="5"/>
        <v>3613100.3676366829</v>
      </c>
      <c r="S22" s="155"/>
      <c r="T22" s="171"/>
    </row>
    <row r="23" spans="1:20" s="154" customFormat="1" ht="12.75">
      <c r="A23" s="153"/>
      <c r="B23" s="153"/>
      <c r="C23" s="153"/>
      <c r="D23" s="153"/>
      <c r="E23" s="153"/>
      <c r="F23" s="18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55"/>
      <c r="T23" s="171"/>
    </row>
    <row r="24" spans="1:20" s="154" customFormat="1" ht="12.75">
      <c r="A24" s="170" t="s">
        <v>139</v>
      </c>
      <c r="B24" s="153"/>
      <c r="C24" s="153"/>
      <c r="D24" s="153"/>
      <c r="E24" s="153"/>
      <c r="F24" s="18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55"/>
      <c r="T24" s="171"/>
    </row>
    <row r="25" spans="1:20" s="154" customFormat="1" ht="12.75">
      <c r="A25" s="153"/>
      <c r="B25" s="153" t="s">
        <v>7</v>
      </c>
      <c r="C25" s="153"/>
      <c r="D25" s="153"/>
      <c r="E25" s="153"/>
      <c r="F25" s="18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55"/>
      <c r="T25" s="171"/>
    </row>
    <row r="26" spans="1:20" s="154" customFormat="1" ht="12.75">
      <c r="A26" s="153"/>
      <c r="B26" s="153"/>
      <c r="C26" s="167" t="s">
        <v>158</v>
      </c>
      <c r="D26" s="167"/>
      <c r="E26" s="167"/>
      <c r="F26" s="180">
        <f t="shared" ref="F26:F52" si="6">SUM(G26:R26)</f>
        <v>0</v>
      </c>
      <c r="G26" s="181">
        <f>'WIJAM NPC Before Balancing'!G26</f>
        <v>0</v>
      </c>
      <c r="H26" s="181">
        <f>'WIJAM NPC Before Balancing'!H26</f>
        <v>0</v>
      </c>
      <c r="I26" s="181">
        <f>'WIJAM NPC Before Balancing'!I26</f>
        <v>0</v>
      </c>
      <c r="J26" s="181">
        <f>'WIJAM NPC Before Balancing'!J26</f>
        <v>0</v>
      </c>
      <c r="K26" s="181">
        <f>'WIJAM NPC Before Balancing'!K26</f>
        <v>0</v>
      </c>
      <c r="L26" s="181">
        <f>'WIJAM NPC Before Balancing'!L26</f>
        <v>0</v>
      </c>
      <c r="M26" s="181">
        <f>'WIJAM NPC Before Balancing'!M26</f>
        <v>0</v>
      </c>
      <c r="N26" s="181">
        <f>'WIJAM NPC Before Balancing'!N26</f>
        <v>0</v>
      </c>
      <c r="O26" s="181">
        <f>'WIJAM NPC Before Balancing'!O26</f>
        <v>0</v>
      </c>
      <c r="P26" s="181">
        <f>'WIJAM NPC Before Balancing'!P26</f>
        <v>0</v>
      </c>
      <c r="Q26" s="181">
        <f>'WIJAM NPC Before Balancing'!Q26</f>
        <v>0</v>
      </c>
      <c r="R26" s="181">
        <f>'WIJAM NPC Before Balancing'!R26</f>
        <v>0</v>
      </c>
      <c r="S26" s="155"/>
      <c r="T26" s="171"/>
    </row>
    <row r="27" spans="1:20" s="154" customFormat="1" ht="12.75">
      <c r="A27" s="153"/>
      <c r="B27" s="153"/>
      <c r="C27" s="167" t="s">
        <v>151</v>
      </c>
      <c r="D27" s="167"/>
      <c r="E27" s="167"/>
      <c r="F27" s="178">
        <f t="shared" ref="F27" si="7">SUM(G27:R27)</f>
        <v>1013830.4003763902</v>
      </c>
      <c r="G27" s="179">
        <f>'WIJAM NPC Before Balancing'!G27</f>
        <v>123004.31804093657</v>
      </c>
      <c r="H27" s="179">
        <f>'WIJAM NPC Before Balancing'!H27</f>
        <v>106351.35823422841</v>
      </c>
      <c r="I27" s="179">
        <f>'WIJAM NPC Before Balancing'!I27</f>
        <v>106280.02273576155</v>
      </c>
      <c r="J27" s="179">
        <f>'WIJAM NPC Before Balancing'!J27</f>
        <v>99405.633546550831</v>
      </c>
      <c r="K27" s="179">
        <f>'WIJAM NPC Before Balancing'!K27</f>
        <v>82777.693620978651</v>
      </c>
      <c r="L27" s="179">
        <f>'WIJAM NPC Before Balancing'!L27</f>
        <v>58476.180527218909</v>
      </c>
      <c r="M27" s="179">
        <f>'WIJAM NPC Before Balancing'!M27</f>
        <v>52848.816691043838</v>
      </c>
      <c r="N27" s="179">
        <f>'WIJAM NPC Before Balancing'!N27</f>
        <v>44744.81521495105</v>
      </c>
      <c r="O27" s="179">
        <f>'WIJAM NPC Before Balancing'!O27</f>
        <v>59836.450157589337</v>
      </c>
      <c r="P27" s="179">
        <f>'WIJAM NPC Before Balancing'!P27</f>
        <v>72827.612387445173</v>
      </c>
      <c r="Q27" s="179">
        <f>'WIJAM NPC Before Balancing'!Q27</f>
        <v>90031.421425762193</v>
      </c>
      <c r="R27" s="179">
        <f>'WIJAM NPC Before Balancing'!R27</f>
        <v>117246.07779392366</v>
      </c>
      <c r="S27" s="155"/>
      <c r="T27" s="171"/>
    </row>
    <row r="28" spans="1:20" s="154" customFormat="1" ht="12.75">
      <c r="A28" s="153"/>
      <c r="B28" s="153"/>
      <c r="C28" s="167" t="s">
        <v>154</v>
      </c>
      <c r="D28" s="167"/>
      <c r="E28" s="167"/>
      <c r="F28" s="178">
        <f t="shared" ref="F28" si="8">SUM(G28:R28)</f>
        <v>801152.15173934877</v>
      </c>
      <c r="G28" s="179">
        <f>'WIJAM NPC Before Balancing'!G28</f>
        <v>98714.52465206958</v>
      </c>
      <c r="H28" s="179">
        <f>'WIJAM NPC Before Balancing'!H28</f>
        <v>81539.420606011059</v>
      </c>
      <c r="I28" s="179">
        <f>'WIJAM NPC Before Balancing'!I28</f>
        <v>82012.786911022442</v>
      </c>
      <c r="J28" s="179">
        <f>'WIJAM NPC Before Balancing'!J28</f>
        <v>74947.876839492266</v>
      </c>
      <c r="K28" s="179">
        <f>'WIJAM NPC Before Balancing'!K28</f>
        <v>64492.766501166683</v>
      </c>
      <c r="L28" s="179">
        <f>'WIJAM NPC Before Balancing'!L28</f>
        <v>46888.266551875407</v>
      </c>
      <c r="M28" s="179">
        <f>'WIJAM NPC Before Balancing'!M28</f>
        <v>42818.771095299715</v>
      </c>
      <c r="N28" s="179">
        <f>'WIJAM NPC Before Balancing'!N28</f>
        <v>37166.669377413069</v>
      </c>
      <c r="O28" s="179">
        <f>'WIJAM NPC Before Balancing'!O28</f>
        <v>49328.040334831552</v>
      </c>
      <c r="P28" s="179">
        <f>'WIJAM NPC Before Balancing'!P28</f>
        <v>55591.379788188373</v>
      </c>
      <c r="Q28" s="179">
        <f>'WIJAM NPC Before Balancing'!Q28</f>
        <v>71619.432853427483</v>
      </c>
      <c r="R28" s="179">
        <f>'WIJAM NPC Before Balancing'!R28</f>
        <v>96032.216228551071</v>
      </c>
      <c r="S28" s="155"/>
      <c r="T28" s="171"/>
    </row>
    <row r="29" spans="1:20" s="154" customFormat="1" ht="12.75">
      <c r="A29" s="153"/>
      <c r="B29" s="153"/>
      <c r="C29" s="167" t="s">
        <v>88</v>
      </c>
      <c r="D29" s="167"/>
      <c r="E29" s="167"/>
      <c r="F29" s="178">
        <f t="shared" si="6"/>
        <v>322879.04718377383</v>
      </c>
      <c r="G29" s="179">
        <f>'WIJAM NPC Before Balancing'!G29</f>
        <v>16364.050599782684</v>
      </c>
      <c r="H29" s="179">
        <f>'WIJAM NPC Before Balancing'!H29</f>
        <v>31061.939464729418</v>
      </c>
      <c r="I29" s="179">
        <f>'WIJAM NPC Before Balancing'!I29</f>
        <v>28368.734232943592</v>
      </c>
      <c r="J29" s="179">
        <f>'WIJAM NPC Before Balancing'!J29</f>
        <v>36346.289238309269</v>
      </c>
      <c r="K29" s="179">
        <f>'WIJAM NPC Before Balancing'!K29</f>
        <v>38367.344858950477</v>
      </c>
      <c r="L29" s="179">
        <f>'WIJAM NPC Before Balancing'!L29</f>
        <v>35863.233783582618</v>
      </c>
      <c r="M29" s="179">
        <f>'WIJAM NPC Before Balancing'!M29</f>
        <v>24744.066580306411</v>
      </c>
      <c r="N29" s="179">
        <f>'WIJAM NPC Before Balancing'!N29</f>
        <v>23006.421974423043</v>
      </c>
      <c r="O29" s="179">
        <f>'WIJAM NPC Before Balancing'!O29</f>
        <v>21794.905447216381</v>
      </c>
      <c r="P29" s="179">
        <f>'WIJAM NPC Before Balancing'!P29</f>
        <v>25684.26540705494</v>
      </c>
      <c r="Q29" s="179">
        <f>'WIJAM NPC Before Balancing'!Q29</f>
        <v>21058.462357129949</v>
      </c>
      <c r="R29" s="179">
        <f>'WIJAM NPC Before Balancing'!R29</f>
        <v>20219.333239345026</v>
      </c>
      <c r="S29" s="155"/>
      <c r="T29" s="171"/>
    </row>
    <row r="30" spans="1:20" s="154" customFormat="1" ht="12.75">
      <c r="A30" s="153"/>
      <c r="B30" s="153"/>
      <c r="C30" s="167" t="s">
        <v>150</v>
      </c>
      <c r="D30" s="167"/>
      <c r="E30" s="167"/>
      <c r="F30" s="178">
        <f t="shared" si="6"/>
        <v>310825.19129504485</v>
      </c>
      <c r="G30" s="179">
        <f>'WIJAM NPC Before Balancing'!G30</f>
        <v>17628.923170628153</v>
      </c>
      <c r="H30" s="179">
        <f>'WIJAM NPC Before Balancing'!H30</f>
        <v>21246.169618073571</v>
      </c>
      <c r="I30" s="179">
        <f>'WIJAM NPC Before Balancing'!I30</f>
        <v>26284.837350735459</v>
      </c>
      <c r="J30" s="179">
        <f>'WIJAM NPC Before Balancing'!J30</f>
        <v>32535.188101789608</v>
      </c>
      <c r="K30" s="179">
        <f>'WIJAM NPC Before Balancing'!K30</f>
        <v>61911.575583124381</v>
      </c>
      <c r="L30" s="179">
        <f>'WIJAM NPC Before Balancing'!L30</f>
        <v>37548.465530342743</v>
      </c>
      <c r="M30" s="179">
        <f>'WIJAM NPC Before Balancing'!M30</f>
        <v>33448.389864997036</v>
      </c>
      <c r="N30" s="179">
        <f>'WIJAM NPC Before Balancing'!N30</f>
        <v>39784.62855939172</v>
      </c>
      <c r="O30" s="179">
        <f>'WIJAM NPC Before Balancing'!O30</f>
        <v>39345.14679538901</v>
      </c>
      <c r="P30" s="179">
        <f>'WIJAM NPC Before Balancing'!P30</f>
        <v>24962.45521930508</v>
      </c>
      <c r="Q30" s="179">
        <f>'WIJAM NPC Before Balancing'!Q30</f>
        <v>17304.195257150255</v>
      </c>
      <c r="R30" s="179">
        <f>'WIJAM NPC Before Balancing'!R30</f>
        <v>-41174.783755882178</v>
      </c>
      <c r="S30" s="155"/>
      <c r="T30" s="171"/>
    </row>
    <row r="31" spans="1:20" s="154" customFormat="1" ht="12.75">
      <c r="A31" s="153"/>
      <c r="B31" s="153"/>
      <c r="C31" s="167" t="s">
        <v>159</v>
      </c>
      <c r="D31" s="167"/>
      <c r="E31" s="167"/>
      <c r="F31" s="178">
        <f t="shared" ref="F31" si="9">SUM(G31:R31)</f>
        <v>0</v>
      </c>
      <c r="G31" s="179">
        <f>'WIJAM NPC Before Balancing'!G31</f>
        <v>0</v>
      </c>
      <c r="H31" s="179">
        <f>'WIJAM NPC Before Balancing'!H31</f>
        <v>0</v>
      </c>
      <c r="I31" s="179">
        <f>'WIJAM NPC Before Balancing'!I31</f>
        <v>0</v>
      </c>
      <c r="J31" s="179">
        <f>'WIJAM NPC Before Balancing'!J31</f>
        <v>0</v>
      </c>
      <c r="K31" s="179">
        <f>'WIJAM NPC Before Balancing'!K31</f>
        <v>0</v>
      </c>
      <c r="L31" s="179">
        <f>'WIJAM NPC Before Balancing'!L31</f>
        <v>0</v>
      </c>
      <c r="M31" s="179">
        <f>'WIJAM NPC Before Balancing'!M31</f>
        <v>0</v>
      </c>
      <c r="N31" s="179">
        <f>'WIJAM NPC Before Balancing'!N31</f>
        <v>0</v>
      </c>
      <c r="O31" s="179">
        <f>'WIJAM NPC Before Balancing'!O31</f>
        <v>0</v>
      </c>
      <c r="P31" s="179">
        <f>'WIJAM NPC Before Balancing'!P31</f>
        <v>0</v>
      </c>
      <c r="Q31" s="179">
        <f>'WIJAM NPC Before Balancing'!Q31</f>
        <v>0</v>
      </c>
      <c r="R31" s="179">
        <f>'WIJAM NPC Before Balancing'!R31</f>
        <v>0</v>
      </c>
      <c r="S31" s="155"/>
      <c r="T31" s="171"/>
    </row>
    <row r="32" spans="1:20" s="154" customFormat="1" ht="12.75">
      <c r="A32" s="153"/>
      <c r="B32" s="153"/>
      <c r="C32" s="167" t="s">
        <v>8</v>
      </c>
      <c r="D32" s="167"/>
      <c r="E32" s="167"/>
      <c r="F32" s="178">
        <f t="shared" si="6"/>
        <v>0</v>
      </c>
      <c r="G32" s="179">
        <f>'WIJAM NPC Before Balancing'!G32</f>
        <v>0</v>
      </c>
      <c r="H32" s="179">
        <f>'WIJAM NPC Before Balancing'!H32</f>
        <v>0</v>
      </c>
      <c r="I32" s="179">
        <f>'WIJAM NPC Before Balancing'!I32</f>
        <v>0</v>
      </c>
      <c r="J32" s="179">
        <f>'WIJAM NPC Before Balancing'!J32</f>
        <v>0</v>
      </c>
      <c r="K32" s="179">
        <f>'WIJAM NPC Before Balancing'!K32</f>
        <v>0</v>
      </c>
      <c r="L32" s="179">
        <f>'WIJAM NPC Before Balancing'!L32</f>
        <v>0</v>
      </c>
      <c r="M32" s="179">
        <f>'WIJAM NPC Before Balancing'!M32</f>
        <v>0</v>
      </c>
      <c r="N32" s="179">
        <f>'WIJAM NPC Before Balancing'!N32</f>
        <v>0</v>
      </c>
      <c r="O32" s="179">
        <f>'WIJAM NPC Before Balancing'!O32</f>
        <v>0</v>
      </c>
      <c r="P32" s="179">
        <f>'WIJAM NPC Before Balancing'!P32</f>
        <v>0</v>
      </c>
      <c r="Q32" s="179">
        <f>'WIJAM NPC Before Balancing'!Q32</f>
        <v>0</v>
      </c>
      <c r="R32" s="179">
        <f>'WIJAM NPC Before Balancing'!R32</f>
        <v>0</v>
      </c>
      <c r="S32" s="155"/>
      <c r="T32" s="171"/>
    </row>
    <row r="33" spans="1:20" s="154" customFormat="1" ht="12.75">
      <c r="A33" s="153"/>
      <c r="B33" s="153"/>
      <c r="C33" s="153" t="s">
        <v>117</v>
      </c>
      <c r="D33" s="153"/>
      <c r="E33" s="153"/>
      <c r="F33" s="178">
        <f t="shared" si="6"/>
        <v>0</v>
      </c>
      <c r="G33" s="179">
        <f>'WIJAM NPC Before Balancing'!G33</f>
        <v>0</v>
      </c>
      <c r="H33" s="179">
        <f>'WIJAM NPC Before Balancing'!H33</f>
        <v>0</v>
      </c>
      <c r="I33" s="179">
        <f>'WIJAM NPC Before Balancing'!I33</f>
        <v>0</v>
      </c>
      <c r="J33" s="179">
        <f>'WIJAM NPC Before Balancing'!J33</f>
        <v>0</v>
      </c>
      <c r="K33" s="179">
        <f>'WIJAM NPC Before Balancing'!K33</f>
        <v>0</v>
      </c>
      <c r="L33" s="179">
        <f>'WIJAM NPC Before Balancing'!L33</f>
        <v>0</v>
      </c>
      <c r="M33" s="179">
        <f>'WIJAM NPC Before Balancing'!M33</f>
        <v>0</v>
      </c>
      <c r="N33" s="179">
        <f>'WIJAM NPC Before Balancing'!N33</f>
        <v>0</v>
      </c>
      <c r="O33" s="179">
        <f>'WIJAM NPC Before Balancing'!O33</f>
        <v>0</v>
      </c>
      <c r="P33" s="179">
        <f>'WIJAM NPC Before Balancing'!P33</f>
        <v>0</v>
      </c>
      <c r="Q33" s="179">
        <f>'WIJAM NPC Before Balancing'!Q33</f>
        <v>0</v>
      </c>
      <c r="R33" s="179">
        <f>'WIJAM NPC Before Balancing'!R33</f>
        <v>0</v>
      </c>
      <c r="S33" s="155"/>
      <c r="T33" s="171"/>
    </row>
    <row r="34" spans="1:20" s="154" customFormat="1" ht="12.75">
      <c r="A34" s="153"/>
      <c r="B34" s="153"/>
      <c r="C34" s="167" t="s">
        <v>89</v>
      </c>
      <c r="D34" s="167"/>
      <c r="E34" s="167"/>
      <c r="F34" s="178">
        <f t="shared" si="6"/>
        <v>138036.90241707387</v>
      </c>
      <c r="G34" s="179">
        <f>'WIJAM NPC Before Balancing'!G34</f>
        <v>11378.348031996364</v>
      </c>
      <c r="H34" s="179">
        <f>'WIJAM NPC Before Balancing'!H34</f>
        <v>11378.348031996364</v>
      </c>
      <c r="I34" s="179">
        <f>'WIJAM NPC Before Balancing'!I34</f>
        <v>11378.348031996364</v>
      </c>
      <c r="J34" s="179">
        <f>'WIJAM NPC Before Balancing'!J34</f>
        <v>11378.348031996364</v>
      </c>
      <c r="K34" s="179">
        <f>'WIJAM NPC Before Balancing'!K34</f>
        <v>11378.348031996364</v>
      </c>
      <c r="L34" s="179">
        <f>'WIJAM NPC Before Balancing'!L34</f>
        <v>11378.348031996364</v>
      </c>
      <c r="M34" s="179">
        <f>'WIJAM NPC Before Balancing'!M34</f>
        <v>11378.348031996364</v>
      </c>
      <c r="N34" s="179">
        <f>'WIJAM NPC Before Balancing'!N34</f>
        <v>11378.348031996364</v>
      </c>
      <c r="O34" s="179">
        <f>'WIJAM NPC Before Balancing'!O34</f>
        <v>11378.348031996364</v>
      </c>
      <c r="P34" s="179">
        <f>'WIJAM NPC Before Balancing'!P34</f>
        <v>9108.0468942705156</v>
      </c>
      <c r="Q34" s="179">
        <f>'WIJAM NPC Before Balancing'!Q34</f>
        <v>13261.86161741803</v>
      </c>
      <c r="R34" s="179">
        <f>'WIJAM NPC Before Balancing'!R34</f>
        <v>13261.86161741803</v>
      </c>
      <c r="S34" s="155"/>
      <c r="T34" s="171"/>
    </row>
    <row r="35" spans="1:20" s="154" customFormat="1" ht="12.75">
      <c r="A35" s="250"/>
      <c r="B35" s="250"/>
      <c r="C35" s="251" t="s">
        <v>222</v>
      </c>
      <c r="D35" s="251"/>
      <c r="E35" s="251"/>
      <c r="F35" s="178">
        <f t="shared" ref="F35" si="10">SUM(G35:R35)</f>
        <v>0</v>
      </c>
      <c r="G35" s="179">
        <f>'WIJAM NPC Before Balancing'!G35</f>
        <v>0</v>
      </c>
      <c r="H35" s="179">
        <f>'WIJAM NPC Before Balancing'!H35</f>
        <v>0</v>
      </c>
      <c r="I35" s="179">
        <f>'WIJAM NPC Before Balancing'!I35</f>
        <v>0</v>
      </c>
      <c r="J35" s="179">
        <f>'WIJAM NPC Before Balancing'!J35</f>
        <v>0</v>
      </c>
      <c r="K35" s="179">
        <f>'WIJAM NPC Before Balancing'!K35</f>
        <v>0</v>
      </c>
      <c r="L35" s="179">
        <f>'WIJAM NPC Before Balancing'!L35</f>
        <v>0</v>
      </c>
      <c r="M35" s="179">
        <f>'WIJAM NPC Before Balancing'!M35</f>
        <v>0</v>
      </c>
      <c r="N35" s="179">
        <f>'WIJAM NPC Before Balancing'!N35</f>
        <v>0</v>
      </c>
      <c r="O35" s="179">
        <f>'WIJAM NPC Before Balancing'!O35</f>
        <v>0</v>
      </c>
      <c r="P35" s="179">
        <f>'WIJAM NPC Before Balancing'!P35</f>
        <v>0</v>
      </c>
      <c r="Q35" s="179">
        <f>'WIJAM NPC Before Balancing'!Q35</f>
        <v>0</v>
      </c>
      <c r="R35" s="179">
        <f>'WIJAM NPC Before Balancing'!R35</f>
        <v>0</v>
      </c>
      <c r="S35" s="155"/>
      <c r="T35" s="171"/>
    </row>
    <row r="36" spans="1:20" s="154" customFormat="1" ht="12.75">
      <c r="A36" s="250"/>
      <c r="B36" s="250"/>
      <c r="C36" s="251" t="s">
        <v>160</v>
      </c>
      <c r="D36" s="251"/>
      <c r="E36" s="251"/>
      <c r="F36" s="178">
        <f t="shared" ref="F36:F38" si="11">SUM(G36:R36)</f>
        <v>547660.66172713472</v>
      </c>
      <c r="G36" s="179">
        <f>'WIJAM NPC Before Balancing'!G36</f>
        <v>33408.960131916669</v>
      </c>
      <c r="H36" s="179">
        <f>'WIJAM NPC Before Balancing'!H36</f>
        <v>39068.739562946103</v>
      </c>
      <c r="I36" s="179">
        <f>'WIJAM NPC Before Balancing'!I36</f>
        <v>44295.099420989289</v>
      </c>
      <c r="J36" s="179">
        <f>'WIJAM NPC Before Balancing'!J36</f>
        <v>54352.275910509838</v>
      </c>
      <c r="K36" s="179">
        <f>'WIJAM NPC Before Balancing'!K36</f>
        <v>60467.321107223986</v>
      </c>
      <c r="L36" s="179">
        <f>'WIJAM NPC Before Balancing'!L36</f>
        <v>59950.727636205098</v>
      </c>
      <c r="M36" s="179">
        <f>'WIJAM NPC Before Balancing'!M36</f>
        <v>54556.344714329542</v>
      </c>
      <c r="N36" s="179">
        <f>'WIJAM NPC Before Balancing'!N36</f>
        <v>51470.3796062291</v>
      </c>
      <c r="O36" s="179">
        <f>'WIJAM NPC Before Balancing'!O36</f>
        <v>49240.814885746389</v>
      </c>
      <c r="P36" s="179">
        <f>'WIJAM NPC Before Balancing'!P36</f>
        <v>46306.669823702388</v>
      </c>
      <c r="Q36" s="179">
        <f>'WIJAM NPC Before Balancing'!Q36</f>
        <v>31633.739501033786</v>
      </c>
      <c r="R36" s="179">
        <f>'WIJAM NPC Before Balancing'!R36</f>
        <v>22909.589426302606</v>
      </c>
      <c r="S36" s="155"/>
      <c r="T36" s="171"/>
    </row>
    <row r="37" spans="1:20" s="154" customFormat="1" ht="12.75">
      <c r="A37" s="250"/>
      <c r="B37" s="250"/>
      <c r="C37" s="251" t="s">
        <v>9</v>
      </c>
      <c r="D37" s="251"/>
      <c r="E37" s="251"/>
      <c r="F37" s="178">
        <f t="shared" si="11"/>
        <v>0</v>
      </c>
      <c r="G37" s="179">
        <f>'WIJAM NPC Before Balancing'!G37</f>
        <v>0</v>
      </c>
      <c r="H37" s="179">
        <f>'WIJAM NPC Before Balancing'!H37</f>
        <v>0</v>
      </c>
      <c r="I37" s="179">
        <f>'WIJAM NPC Before Balancing'!I37</f>
        <v>0</v>
      </c>
      <c r="J37" s="179">
        <f>'WIJAM NPC Before Balancing'!J37</f>
        <v>0</v>
      </c>
      <c r="K37" s="179">
        <f>'WIJAM NPC Before Balancing'!K37</f>
        <v>0</v>
      </c>
      <c r="L37" s="179">
        <f>'WIJAM NPC Before Balancing'!L37</f>
        <v>0</v>
      </c>
      <c r="M37" s="179">
        <f>'WIJAM NPC Before Balancing'!M37</f>
        <v>0</v>
      </c>
      <c r="N37" s="179">
        <f>'WIJAM NPC Before Balancing'!N37</f>
        <v>0</v>
      </c>
      <c r="O37" s="179">
        <f>'WIJAM NPC Before Balancing'!O37</f>
        <v>0</v>
      </c>
      <c r="P37" s="179">
        <f>'WIJAM NPC Before Balancing'!P37</f>
        <v>0</v>
      </c>
      <c r="Q37" s="179">
        <f>'WIJAM NPC Before Balancing'!Q37</f>
        <v>0</v>
      </c>
      <c r="R37" s="179">
        <f>'WIJAM NPC Before Balancing'!R37</f>
        <v>0</v>
      </c>
      <c r="S37" s="155"/>
      <c r="T37" s="171"/>
    </row>
    <row r="38" spans="1:20" s="154" customFormat="1" ht="12.75">
      <c r="A38" s="153"/>
      <c r="B38" s="153"/>
      <c r="C38" s="167" t="s">
        <v>90</v>
      </c>
      <c r="D38" s="167"/>
      <c r="E38" s="167"/>
      <c r="F38" s="178">
        <f t="shared" si="11"/>
        <v>160256.55353183852</v>
      </c>
      <c r="G38" s="179">
        <f>'WIJAM NPC Before Balancing'!G38</f>
        <v>20263.948894043941</v>
      </c>
      <c r="H38" s="179">
        <f>'WIJAM NPC Before Balancing'!H38</f>
        <v>15931.413296386203</v>
      </c>
      <c r="I38" s="179">
        <f>'WIJAM NPC Before Balancing'!I38</f>
        <v>17045.28234493237</v>
      </c>
      <c r="J38" s="179">
        <f>'WIJAM NPC Before Balancing'!J38</f>
        <v>17474.517333239324</v>
      </c>
      <c r="K38" s="179">
        <f>'WIJAM NPC Before Balancing'!K38</f>
        <v>16744.972076531536</v>
      </c>
      <c r="L38" s="179">
        <f>'WIJAM NPC Before Balancing'!L38</f>
        <v>15373.284655906331</v>
      </c>
      <c r="M38" s="179">
        <f>'WIJAM NPC Before Balancing'!M38</f>
        <v>24083.082234508274</v>
      </c>
      <c r="N38" s="179">
        <f>'WIJAM NPC Before Balancing'!N38</f>
        <v>18239.944228574488</v>
      </c>
      <c r="O38" s="179">
        <f>'WIJAM NPC Before Balancing'!O38</f>
        <v>6768.9150316097912</v>
      </c>
      <c r="P38" s="179">
        <f>'WIJAM NPC Before Balancing'!P38</f>
        <v>2713.7768508146019</v>
      </c>
      <c r="Q38" s="179">
        <f>'WIJAM NPC Before Balancing'!Q38</f>
        <v>2851.1456212824096</v>
      </c>
      <c r="R38" s="179">
        <f>'WIJAM NPC Before Balancing'!R38</f>
        <v>2766.2709640092826</v>
      </c>
      <c r="S38" s="155"/>
      <c r="T38" s="171"/>
    </row>
    <row r="39" spans="1:20" s="154" customFormat="1" ht="12.75">
      <c r="A39" s="153"/>
      <c r="B39" s="153"/>
      <c r="C39" s="167" t="s">
        <v>161</v>
      </c>
      <c r="D39" s="167"/>
      <c r="E39" s="167"/>
      <c r="F39" s="178">
        <f t="shared" si="6"/>
        <v>538700.34350732132</v>
      </c>
      <c r="G39" s="179">
        <f>'WIJAM NPC Before Balancing'!G39</f>
        <v>30175.233698289183</v>
      </c>
      <c r="H39" s="179">
        <f>'WIJAM NPC Before Balancing'!H39</f>
        <v>36322.242016204953</v>
      </c>
      <c r="I39" s="179">
        <f>'WIJAM NPC Before Balancing'!I39</f>
        <v>44992.806624036784</v>
      </c>
      <c r="J39" s="179">
        <f>'WIJAM NPC Before Balancing'!J39</f>
        <v>56015.189075705173</v>
      </c>
      <c r="K39" s="179">
        <f>'WIJAM NPC Before Balancing'!K39</f>
        <v>65060.085614413561</v>
      </c>
      <c r="L39" s="179">
        <f>'WIJAM NPC Before Balancing'!L39</f>
        <v>55105.55611877286</v>
      </c>
      <c r="M39" s="179">
        <f>'WIJAM NPC Before Balancing'!M39</f>
        <v>57495.966460110496</v>
      </c>
      <c r="N39" s="179">
        <f>'WIJAM NPC Before Balancing'!N39</f>
        <v>53049.917331430268</v>
      </c>
      <c r="O39" s="179">
        <f>'WIJAM NPC Before Balancing'!O39</f>
        <v>50923.669552612548</v>
      </c>
      <c r="P39" s="179">
        <f>'WIJAM NPC Before Balancing'!P39</f>
        <v>43761.897458445805</v>
      </c>
      <c r="Q39" s="179">
        <f>'WIJAM NPC Before Balancing'!Q39</f>
        <v>28163.048313780459</v>
      </c>
      <c r="R39" s="179">
        <f>'WIJAM NPC Before Balancing'!R39</f>
        <v>17634.731243519218</v>
      </c>
      <c r="S39" s="155"/>
      <c r="T39" s="171"/>
    </row>
    <row r="40" spans="1:20" s="154" customFormat="1" ht="12.75">
      <c r="A40" s="153"/>
      <c r="B40" s="153"/>
      <c r="C40" s="167" t="s">
        <v>162</v>
      </c>
      <c r="D40" s="167"/>
      <c r="E40" s="167"/>
      <c r="F40" s="178">
        <f t="shared" ref="F40" si="12">SUM(G40:R40)</f>
        <v>213364.62806659966</v>
      </c>
      <c r="G40" s="179">
        <f>'WIJAM NPC Before Balancing'!G40</f>
        <v>9282.2205627873773</v>
      </c>
      <c r="H40" s="179">
        <f>'WIJAM NPC Before Balancing'!H40</f>
        <v>13019.841730640932</v>
      </c>
      <c r="I40" s="179">
        <f>'WIJAM NPC Before Balancing'!I40</f>
        <v>13179.96721737249</v>
      </c>
      <c r="J40" s="179">
        <f>'WIJAM NPC Before Balancing'!J40</f>
        <v>18504.807806612727</v>
      </c>
      <c r="K40" s="179">
        <f>'WIJAM NPC Before Balancing'!K40</f>
        <v>23875.568895346227</v>
      </c>
      <c r="L40" s="179">
        <f>'WIJAM NPC Before Balancing'!L40</f>
        <v>25174.273431036501</v>
      </c>
      <c r="M40" s="179">
        <f>'WIJAM NPC Before Balancing'!M40</f>
        <v>28711.880532557043</v>
      </c>
      <c r="N40" s="179">
        <f>'WIJAM NPC Before Balancing'!N40</f>
        <v>27350.828632596847</v>
      </c>
      <c r="O40" s="179">
        <f>'WIJAM NPC Before Balancing'!O40</f>
        <v>20696.801281747179</v>
      </c>
      <c r="P40" s="179">
        <f>'WIJAM NPC Before Balancing'!P40</f>
        <v>17360.512294745458</v>
      </c>
      <c r="Q40" s="179">
        <f>'WIJAM NPC Before Balancing'!Q40</f>
        <v>8888.096096037636</v>
      </c>
      <c r="R40" s="179">
        <f>'WIJAM NPC Before Balancing'!R40</f>
        <v>7319.8295851192261</v>
      </c>
      <c r="S40" s="155"/>
      <c r="T40" s="171"/>
    </row>
    <row r="41" spans="1:20" s="154" customFormat="1" ht="12.75">
      <c r="A41" s="153"/>
      <c r="B41" s="153"/>
      <c r="C41" s="167" t="s">
        <v>91</v>
      </c>
      <c r="D41" s="167"/>
      <c r="E41" s="167"/>
      <c r="F41" s="178">
        <f t="shared" si="6"/>
        <v>638792.42499176506</v>
      </c>
      <c r="G41" s="179">
        <f>'WIJAM NPC Before Balancing'!G41</f>
        <v>48549.307686993379</v>
      </c>
      <c r="H41" s="179">
        <f>'WIJAM NPC Before Balancing'!H41</f>
        <v>48549.307686993379</v>
      </c>
      <c r="I41" s="179">
        <f>'WIJAM NPC Before Balancing'!I41</f>
        <v>54169.380961777832</v>
      </c>
      <c r="J41" s="179">
        <f>'WIJAM NPC Before Balancing'!J41</f>
        <v>54169.380961777832</v>
      </c>
      <c r="K41" s="179">
        <f>'WIJAM NPC Before Balancing'!K41</f>
        <v>54169.380961777832</v>
      </c>
      <c r="L41" s="179">
        <f>'WIJAM NPC Before Balancing'!L41</f>
        <v>54169.380961777832</v>
      </c>
      <c r="M41" s="179">
        <f>'WIJAM NPC Before Balancing'!M41</f>
        <v>54169.380961777832</v>
      </c>
      <c r="N41" s="179">
        <f>'WIJAM NPC Before Balancing'!N41</f>
        <v>54169.380961777832</v>
      </c>
      <c r="O41" s="179">
        <f>'WIJAM NPC Before Balancing'!O41</f>
        <v>54169.380961777832</v>
      </c>
      <c r="P41" s="179">
        <f>'WIJAM NPC Before Balancing'!P41</f>
        <v>54169.380961777832</v>
      </c>
      <c r="Q41" s="179">
        <f>'WIJAM NPC Before Balancing'!Q41</f>
        <v>54169.380961777832</v>
      </c>
      <c r="R41" s="179">
        <f>'WIJAM NPC Before Balancing'!R41</f>
        <v>54169.380961777832</v>
      </c>
      <c r="S41" s="155"/>
      <c r="T41" s="171"/>
    </row>
    <row r="42" spans="1:20" s="154" customFormat="1" ht="12.75">
      <c r="A42" s="153"/>
      <c r="B42" s="153"/>
      <c r="C42" s="167" t="s">
        <v>121</v>
      </c>
      <c r="D42" s="167"/>
      <c r="E42" s="167"/>
      <c r="F42" s="178">
        <f t="shared" si="6"/>
        <v>0</v>
      </c>
      <c r="G42" s="179">
        <f>'WIJAM NPC Before Balancing'!G42</f>
        <v>0</v>
      </c>
      <c r="H42" s="179">
        <f>'WIJAM NPC Before Balancing'!H42</f>
        <v>0</v>
      </c>
      <c r="I42" s="179">
        <f>'WIJAM NPC Before Balancing'!I42</f>
        <v>0</v>
      </c>
      <c r="J42" s="179">
        <f>'WIJAM NPC Before Balancing'!J42</f>
        <v>0</v>
      </c>
      <c r="K42" s="179">
        <f>'WIJAM NPC Before Balancing'!K42</f>
        <v>0</v>
      </c>
      <c r="L42" s="179">
        <f>'WIJAM NPC Before Balancing'!L42</f>
        <v>0</v>
      </c>
      <c r="M42" s="179">
        <f>'WIJAM NPC Before Balancing'!M42</f>
        <v>0</v>
      </c>
      <c r="N42" s="179">
        <f>'WIJAM NPC Before Balancing'!N42</f>
        <v>0</v>
      </c>
      <c r="O42" s="179">
        <f>'WIJAM NPC Before Balancing'!O42</f>
        <v>0</v>
      </c>
      <c r="P42" s="179">
        <f>'WIJAM NPC Before Balancing'!P42</f>
        <v>0</v>
      </c>
      <c r="Q42" s="179">
        <f>'WIJAM NPC Before Balancing'!Q42</f>
        <v>0</v>
      </c>
      <c r="R42" s="179">
        <f>'WIJAM NPC Before Balancing'!R42</f>
        <v>0</v>
      </c>
      <c r="S42" s="155"/>
      <c r="T42" s="171"/>
    </row>
    <row r="43" spans="1:20" s="154" customFormat="1" ht="12.75">
      <c r="A43" s="250"/>
      <c r="B43" s="250"/>
      <c r="C43" s="251" t="s">
        <v>218</v>
      </c>
      <c r="D43" s="251"/>
      <c r="E43" s="251"/>
      <c r="F43" s="178">
        <f t="shared" si="6"/>
        <v>1670826.2060611895</v>
      </c>
      <c r="G43" s="179">
        <f>'WIJAM NPC Before Balancing'!G43</f>
        <v>166563.7367262156</v>
      </c>
      <c r="H43" s="179">
        <f>'WIJAM NPC Before Balancing'!H43</f>
        <v>136751.13357590669</v>
      </c>
      <c r="I43" s="179">
        <f>'WIJAM NPC Before Balancing'!I43</f>
        <v>136751.13357590669</v>
      </c>
      <c r="J43" s="179">
        <f>'WIJAM NPC Before Balancing'!J43</f>
        <v>136751.13357590669</v>
      </c>
      <c r="K43" s="179">
        <f>'WIJAM NPC Before Balancing'!K43</f>
        <v>136751.13357590669</v>
      </c>
      <c r="L43" s="179">
        <f>'WIJAM NPC Before Balancing'!L43</f>
        <v>136751.13357590669</v>
      </c>
      <c r="M43" s="179">
        <f>'WIJAM NPC Before Balancing'!M43</f>
        <v>136751.13357590669</v>
      </c>
      <c r="N43" s="179">
        <f>'WIJAM NPC Before Balancing'!N43</f>
        <v>136751.13357590669</v>
      </c>
      <c r="O43" s="179">
        <f>'WIJAM NPC Before Balancing'!O43</f>
        <v>136751.13357590669</v>
      </c>
      <c r="P43" s="179">
        <f>'WIJAM NPC Before Balancing'!P43</f>
        <v>136751.13357590669</v>
      </c>
      <c r="Q43" s="179">
        <f>'WIJAM NPC Before Balancing'!Q43</f>
        <v>136751.13357590669</v>
      </c>
      <c r="R43" s="179">
        <f>'WIJAM NPC Before Balancing'!R43</f>
        <v>136751.13357590669</v>
      </c>
      <c r="S43" s="155"/>
      <c r="T43" s="171"/>
    </row>
    <row r="44" spans="1:20" s="154" customFormat="1" ht="12.75">
      <c r="A44" s="153"/>
      <c r="B44" s="153"/>
      <c r="C44" s="144" t="s">
        <v>134</v>
      </c>
      <c r="D44" s="144"/>
      <c r="E44" s="144"/>
      <c r="F44" s="178">
        <f t="shared" si="6"/>
        <v>0</v>
      </c>
      <c r="G44" s="179">
        <f>'WIJAM NPC Before Balancing'!G44</f>
        <v>0</v>
      </c>
      <c r="H44" s="179">
        <f>'WIJAM NPC Before Balancing'!H44</f>
        <v>0</v>
      </c>
      <c r="I44" s="179">
        <f>'WIJAM NPC Before Balancing'!I44</f>
        <v>0</v>
      </c>
      <c r="J44" s="179">
        <f>'WIJAM NPC Before Balancing'!J44</f>
        <v>0</v>
      </c>
      <c r="K44" s="179">
        <f>'WIJAM NPC Before Balancing'!K44</f>
        <v>0</v>
      </c>
      <c r="L44" s="179">
        <f>'WIJAM NPC Before Balancing'!L44</f>
        <v>0</v>
      </c>
      <c r="M44" s="179">
        <f>'WIJAM NPC Before Balancing'!M44</f>
        <v>0</v>
      </c>
      <c r="N44" s="179">
        <f>'WIJAM NPC Before Balancing'!N44</f>
        <v>0</v>
      </c>
      <c r="O44" s="179">
        <f>'WIJAM NPC Before Balancing'!O44</f>
        <v>0</v>
      </c>
      <c r="P44" s="179">
        <f>'WIJAM NPC Before Balancing'!P44</f>
        <v>0</v>
      </c>
      <c r="Q44" s="179">
        <f>'WIJAM NPC Before Balancing'!Q44</f>
        <v>0</v>
      </c>
      <c r="R44" s="179">
        <f>'WIJAM NPC Before Balancing'!R44</f>
        <v>0</v>
      </c>
      <c r="S44" s="155"/>
      <c r="T44" s="171"/>
    </row>
    <row r="45" spans="1:20" s="154" customFormat="1" ht="12.75">
      <c r="A45" s="153"/>
      <c r="B45" s="153"/>
      <c r="C45" s="167" t="s">
        <v>10</v>
      </c>
      <c r="D45" s="167"/>
      <c r="E45" s="167"/>
      <c r="F45" s="178">
        <f t="shared" si="6"/>
        <v>14889.062670531752</v>
      </c>
      <c r="G45" s="179">
        <f>'WIJAM NPC Before Balancing'!G45</f>
        <v>1227.1902345389458</v>
      </c>
      <c r="H45" s="179">
        <f>'WIJAM NPC Before Balancing'!H45</f>
        <v>1241.9884032720738</v>
      </c>
      <c r="I45" s="179">
        <f>'WIJAM NPC Before Balancing'!I45</f>
        <v>1241.9884032720738</v>
      </c>
      <c r="J45" s="179">
        <f>'WIJAM NPC Before Balancing'!J45</f>
        <v>1241.9884032720738</v>
      </c>
      <c r="K45" s="179">
        <f>'WIJAM NPC Before Balancing'!K45</f>
        <v>1241.9884032720738</v>
      </c>
      <c r="L45" s="179">
        <f>'WIJAM NPC Before Balancing'!L45</f>
        <v>1241.9884032720738</v>
      </c>
      <c r="M45" s="179">
        <f>'WIJAM NPC Before Balancing'!M45</f>
        <v>1241.9884032720738</v>
      </c>
      <c r="N45" s="179">
        <f>'WIJAM NPC Before Balancing'!N45</f>
        <v>1241.9884032720738</v>
      </c>
      <c r="O45" s="179">
        <f>'WIJAM NPC Before Balancing'!O45</f>
        <v>1241.9884032720738</v>
      </c>
      <c r="P45" s="179">
        <f>'WIJAM NPC Before Balancing'!P45</f>
        <v>1241.9884032720738</v>
      </c>
      <c r="Q45" s="179">
        <f>'WIJAM NPC Before Balancing'!Q45</f>
        <v>1241.9884032720738</v>
      </c>
      <c r="R45" s="179">
        <f>'WIJAM NPC Before Balancing'!R45</f>
        <v>1241.9884032720738</v>
      </c>
      <c r="S45" s="155"/>
      <c r="T45" s="171"/>
    </row>
    <row r="46" spans="1:20" s="154" customFormat="1" ht="12.75">
      <c r="A46" s="153"/>
      <c r="B46" s="153"/>
      <c r="C46" s="167" t="s">
        <v>163</v>
      </c>
      <c r="D46" s="167"/>
      <c r="E46" s="167"/>
      <c r="F46" s="178">
        <f t="shared" si="6"/>
        <v>146343.43003123032</v>
      </c>
      <c r="G46" s="179">
        <f>'WIJAM NPC Before Balancing'!G46</f>
        <v>6373.7517873192528</v>
      </c>
      <c r="H46" s="179">
        <f>'WIJAM NPC Before Balancing'!H46</f>
        <v>8899.3115477223546</v>
      </c>
      <c r="I46" s="179">
        <f>'WIJAM NPC Before Balancing'!I46</f>
        <v>10984.269512510507</v>
      </c>
      <c r="J46" s="179">
        <f>'WIJAM NPC Before Balancing'!J46</f>
        <v>13573.690990024827</v>
      </c>
      <c r="K46" s="179">
        <f>'WIJAM NPC Before Balancing'!K46</f>
        <v>15838.06352081819</v>
      </c>
      <c r="L46" s="179">
        <f>'WIJAM NPC Before Balancing'!L46</f>
        <v>15912.253267696606</v>
      </c>
      <c r="M46" s="179">
        <f>'WIJAM NPC Before Balancing'!M46</f>
        <v>20013.573235587341</v>
      </c>
      <c r="N46" s="179">
        <f>'WIJAM NPC Before Balancing'!N46</f>
        <v>18219.871286493973</v>
      </c>
      <c r="O46" s="179">
        <f>'WIJAM NPC Before Balancing'!O46</f>
        <v>14007.016563202935</v>
      </c>
      <c r="P46" s="179">
        <f>'WIJAM NPC Before Balancing'!P46</f>
        <v>11759.160913951649</v>
      </c>
      <c r="Q46" s="179">
        <f>'WIJAM NPC Before Balancing'!Q46</f>
        <v>5942.2568205742336</v>
      </c>
      <c r="R46" s="179">
        <f>'WIJAM NPC Before Balancing'!R46</f>
        <v>4820.2105853284693</v>
      </c>
      <c r="S46" s="155"/>
      <c r="T46" s="171"/>
    </row>
    <row r="47" spans="1:20" s="154" customFormat="1" ht="12.75">
      <c r="A47" s="153"/>
      <c r="B47" s="153"/>
      <c r="C47" s="165" t="s">
        <v>164</v>
      </c>
      <c r="D47" s="165"/>
      <c r="E47" s="165"/>
      <c r="F47" s="178">
        <f t="shared" si="6"/>
        <v>438816.12109014753</v>
      </c>
      <c r="G47" s="179">
        <f>'WIJAM NPC Before Balancing'!G47</f>
        <v>31827.410970143017</v>
      </c>
      <c r="H47" s="179">
        <f>'WIJAM NPC Before Balancing'!H47</f>
        <v>35071.219281497746</v>
      </c>
      <c r="I47" s="179">
        <f>'WIJAM NPC Before Balancing'!I47</f>
        <v>29060.480414259669</v>
      </c>
      <c r="J47" s="179">
        <f>'WIJAM NPC Before Balancing'!J47</f>
        <v>26860.853039452326</v>
      </c>
      <c r="K47" s="179">
        <f>'WIJAM NPC Before Balancing'!K47</f>
        <v>47433.6040489714</v>
      </c>
      <c r="L47" s="179">
        <f>'WIJAM NPC Before Balancing'!L47</f>
        <v>55118.755922339573</v>
      </c>
      <c r="M47" s="179">
        <f>'WIJAM NPC Before Balancing'!M47</f>
        <v>49375.522187070179</v>
      </c>
      <c r="N47" s="179">
        <f>'WIJAM NPC Before Balancing'!N47</f>
        <v>42103.518589080391</v>
      </c>
      <c r="O47" s="179">
        <f>'WIJAM NPC Before Balancing'!O47</f>
        <v>37923.267460260002</v>
      </c>
      <c r="P47" s="179">
        <f>'WIJAM NPC Before Balancing'!P47</f>
        <v>40272.951189808358</v>
      </c>
      <c r="Q47" s="179">
        <f>'WIJAM NPC Before Balancing'!Q47</f>
        <v>25841.090544590552</v>
      </c>
      <c r="R47" s="179">
        <f>'WIJAM NPC Before Balancing'!R47</f>
        <v>17927.447442674336</v>
      </c>
      <c r="S47" s="155"/>
      <c r="T47" s="171"/>
    </row>
    <row r="48" spans="1:20" s="154" customFormat="1" ht="12.75">
      <c r="A48" s="153"/>
      <c r="B48" s="153"/>
      <c r="C48" s="165" t="s">
        <v>165</v>
      </c>
      <c r="D48" s="165"/>
      <c r="E48" s="165"/>
      <c r="F48" s="178">
        <f t="shared" ref="F48" si="13">SUM(G48:R48)</f>
        <v>1621.8583652220698</v>
      </c>
      <c r="G48" s="179">
        <f>'WIJAM NPC Before Balancing'!G48</f>
        <v>162.94591462930305</v>
      </c>
      <c r="H48" s="179">
        <f>'WIJAM NPC Before Balancing'!H48</f>
        <v>260.50039282817977</v>
      </c>
      <c r="I48" s="179">
        <f>'WIJAM NPC Before Balancing'!I48</f>
        <v>199.0117118020068</v>
      </c>
      <c r="J48" s="179">
        <f>'WIJAM NPC Before Balancing'!J48</f>
        <v>246.142013901632</v>
      </c>
      <c r="K48" s="179">
        <f>'WIJAM NPC Before Balancing'!K48</f>
        <v>143.64444992845424</v>
      </c>
      <c r="L48" s="179">
        <f>'WIJAM NPC Before Balancing'!L48</f>
        <v>149.22371440572178</v>
      </c>
      <c r="M48" s="179">
        <f>'WIJAM NPC Before Balancing'!M48</f>
        <v>137.14693466537923</v>
      </c>
      <c r="N48" s="179">
        <f>'WIJAM NPC Before Balancing'!N48</f>
        <v>189.66693667047031</v>
      </c>
      <c r="O48" s="179">
        <f>'WIJAM NPC Before Balancing'!O48</f>
        <v>166.5362676192272</v>
      </c>
      <c r="P48" s="179">
        <f>'WIJAM NPC Before Balancing'!P48</f>
        <v>160.59986348868526</v>
      </c>
      <c r="Q48" s="179">
        <f>'WIJAM NPC Before Balancing'!Q48</f>
        <v>135.1428580122917</v>
      </c>
      <c r="R48" s="179">
        <f>'WIJAM NPC Before Balancing'!R48</f>
        <v>-328.70269272928164</v>
      </c>
      <c r="S48" s="155"/>
      <c r="T48" s="171"/>
    </row>
    <row r="49" spans="1:20" s="154" customFormat="1" ht="12.75">
      <c r="A49" s="153"/>
      <c r="B49" s="153"/>
      <c r="C49" s="167" t="s">
        <v>166</v>
      </c>
      <c r="D49" s="167"/>
      <c r="E49" s="167"/>
      <c r="F49" s="178">
        <f t="shared" si="6"/>
        <v>0</v>
      </c>
      <c r="G49" s="179">
        <f>'WIJAM NPC Before Balancing'!G49</f>
        <v>0</v>
      </c>
      <c r="H49" s="179">
        <f>'WIJAM NPC Before Balancing'!H49</f>
        <v>0</v>
      </c>
      <c r="I49" s="179">
        <f>'WIJAM NPC Before Balancing'!I49</f>
        <v>0</v>
      </c>
      <c r="J49" s="179">
        <f>'WIJAM NPC Before Balancing'!J49</f>
        <v>0</v>
      </c>
      <c r="K49" s="179">
        <f>'WIJAM NPC Before Balancing'!K49</f>
        <v>0</v>
      </c>
      <c r="L49" s="179">
        <f>'WIJAM NPC Before Balancing'!L49</f>
        <v>0</v>
      </c>
      <c r="M49" s="179">
        <f>'WIJAM NPC Before Balancing'!M49</f>
        <v>0</v>
      </c>
      <c r="N49" s="179">
        <f>'WIJAM NPC Before Balancing'!N49</f>
        <v>0</v>
      </c>
      <c r="O49" s="179">
        <f>'WIJAM NPC Before Balancing'!O49</f>
        <v>0</v>
      </c>
      <c r="P49" s="179">
        <f>'WIJAM NPC Before Balancing'!P49</f>
        <v>0</v>
      </c>
      <c r="Q49" s="179">
        <f>'WIJAM NPC Before Balancing'!Q49</f>
        <v>0</v>
      </c>
      <c r="R49" s="179">
        <f>'WIJAM NPC Before Balancing'!R49</f>
        <v>0</v>
      </c>
      <c r="S49" s="155"/>
      <c r="T49" s="171"/>
    </row>
    <row r="50" spans="1:20" s="154" customFormat="1" ht="12.75">
      <c r="A50" s="153"/>
      <c r="B50" s="153"/>
      <c r="C50" s="167" t="s">
        <v>11</v>
      </c>
      <c r="D50" s="167"/>
      <c r="E50" s="167"/>
      <c r="F50" s="178">
        <f t="shared" si="6"/>
        <v>1614670.0698494383</v>
      </c>
      <c r="G50" s="179">
        <f>'WIJAM NPC Before Balancing'!G50</f>
        <v>227750.5116531176</v>
      </c>
      <c r="H50" s="179">
        <f>'WIJAM NPC Before Balancing'!H50</f>
        <v>175697.81518459209</v>
      </c>
      <c r="I50" s="179">
        <f>'WIJAM NPC Before Balancing'!I50</f>
        <v>149290.53750749509</v>
      </c>
      <c r="J50" s="179">
        <f>'WIJAM NPC Before Balancing'!J50</f>
        <v>143921.70261821989</v>
      </c>
      <c r="K50" s="179">
        <f>'WIJAM NPC Before Balancing'!K50</f>
        <v>119916.65536002979</v>
      </c>
      <c r="L50" s="179">
        <f>'WIJAM NPC Before Balancing'!L50</f>
        <v>100248.71623253741</v>
      </c>
      <c r="M50" s="179">
        <f>'WIJAM NPC Before Balancing'!M50</f>
        <v>77624.970663484666</v>
      </c>
      <c r="N50" s="179">
        <f>'WIJAM NPC Before Balancing'!N50</f>
        <v>60649.315888301775</v>
      </c>
      <c r="O50" s="179">
        <f>'WIJAM NPC Before Balancing'!O50</f>
        <v>77649.774663705364</v>
      </c>
      <c r="P50" s="179">
        <f>'WIJAM NPC Before Balancing'!P50</f>
        <v>104713.30244202618</v>
      </c>
      <c r="Q50" s="179">
        <f>'WIJAM NPC Before Balancing'!Q50</f>
        <v>149828.58922285173</v>
      </c>
      <c r="R50" s="179">
        <f>'WIJAM NPC Before Balancing'!R50</f>
        <v>227378.17841307682</v>
      </c>
      <c r="S50" s="155"/>
      <c r="T50" s="171"/>
    </row>
    <row r="51" spans="1:20" s="154" customFormat="1" ht="12.75">
      <c r="A51" s="153"/>
      <c r="B51" s="153"/>
      <c r="C51" s="167" t="s">
        <v>92</v>
      </c>
      <c r="D51" s="167"/>
      <c r="E51" s="167"/>
      <c r="F51" s="178">
        <f t="shared" si="6"/>
        <v>3276280.6207543481</v>
      </c>
      <c r="G51" s="179">
        <f>'WIJAM NPC Before Balancing'!G51</f>
        <v>437882.54526683019</v>
      </c>
      <c r="H51" s="179">
        <f>'WIJAM NPC Before Balancing'!H51</f>
        <v>352892.85453357984</v>
      </c>
      <c r="I51" s="179">
        <f>'WIJAM NPC Before Balancing'!I51</f>
        <v>311407.79413980839</v>
      </c>
      <c r="J51" s="179">
        <f>'WIJAM NPC Before Balancing'!J51</f>
        <v>306370.67262432957</v>
      </c>
      <c r="K51" s="179">
        <f>'WIJAM NPC Before Balancing'!K51</f>
        <v>249790.34076991849</v>
      </c>
      <c r="L51" s="179">
        <f>'WIJAM NPC Before Balancing'!L51</f>
        <v>204099.82136657441</v>
      </c>
      <c r="M51" s="179">
        <f>'WIJAM NPC Before Balancing'!M51</f>
        <v>129643.0568806183</v>
      </c>
      <c r="N51" s="179">
        <f>'WIJAM NPC Before Balancing'!N51</f>
        <v>130198.93749178827</v>
      </c>
      <c r="O51" s="179">
        <f>'WIJAM NPC Before Balancing'!O51</f>
        <v>164680.50473952055</v>
      </c>
      <c r="P51" s="179">
        <f>'WIJAM NPC Before Balancing'!P51</f>
        <v>226753.01994330797</v>
      </c>
      <c r="Q51" s="179">
        <f>'WIJAM NPC Before Balancing'!Q51</f>
        <v>307165.06340969977</v>
      </c>
      <c r="R51" s="179">
        <f>'WIJAM NPC Before Balancing'!R51</f>
        <v>455396.00958837249</v>
      </c>
      <c r="S51" s="155"/>
      <c r="T51" s="171"/>
    </row>
    <row r="52" spans="1:20" s="154" customFormat="1" ht="12.75">
      <c r="A52" s="153"/>
      <c r="B52" s="153"/>
      <c r="C52" s="167" t="s">
        <v>93</v>
      </c>
      <c r="D52" s="167"/>
      <c r="E52" s="167"/>
      <c r="F52" s="178">
        <f t="shared" si="6"/>
        <v>729846.81366855977</v>
      </c>
      <c r="G52" s="179">
        <f>'WIJAM NPC Before Balancing'!G52</f>
        <v>34966.769562483823</v>
      </c>
      <c r="H52" s="179">
        <f>'WIJAM NPC Before Balancing'!H52</f>
        <v>44954.298567041311</v>
      </c>
      <c r="I52" s="179">
        <f>'WIJAM NPC Before Balancing'!I52</f>
        <v>71807.845909540687</v>
      </c>
      <c r="J52" s="179">
        <f>'WIJAM NPC Before Balancing'!J52</f>
        <v>95304.917407936111</v>
      </c>
      <c r="K52" s="179">
        <f>'WIJAM NPC Before Balancing'!K52</f>
        <v>84284.598172395548</v>
      </c>
      <c r="L52" s="179">
        <f>'WIJAM NPC Before Balancing'!L52</f>
        <v>69789.461317346024</v>
      </c>
      <c r="M52" s="179">
        <f>'WIJAM NPC Before Balancing'!M52</f>
        <v>54637.979564656038</v>
      </c>
      <c r="N52" s="179">
        <f>'WIJAM NPC Before Balancing'!N52</f>
        <v>40793.789787755857</v>
      </c>
      <c r="O52" s="179">
        <f>'WIJAM NPC Before Balancing'!O52</f>
        <v>53241.568601273037</v>
      </c>
      <c r="P52" s="179">
        <f>'WIJAM NPC Before Balancing'!P52</f>
        <v>46350.833801357097</v>
      </c>
      <c r="Q52" s="179">
        <f>'WIJAM NPC Before Balancing'!Q52</f>
        <v>64569.553988505635</v>
      </c>
      <c r="R52" s="179">
        <f>'WIJAM NPC Before Balancing'!R52</f>
        <v>69145.196988268581</v>
      </c>
      <c r="S52" s="155"/>
      <c r="T52" s="171"/>
    </row>
    <row r="53" spans="1:20" s="154" customFormat="1" ht="12.75">
      <c r="A53" s="153"/>
      <c r="B53" s="153"/>
      <c r="C53" s="165"/>
      <c r="D53" s="165"/>
      <c r="E53" s="16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155"/>
      <c r="T53" s="171"/>
    </row>
    <row r="54" spans="1:20" s="154" customFormat="1" ht="12.75">
      <c r="A54" s="153"/>
      <c r="B54" s="145" t="s">
        <v>94</v>
      </c>
      <c r="C54" s="144"/>
      <c r="D54" s="164"/>
      <c r="E54" s="164"/>
      <c r="F54" s="180">
        <f>SUM(G54:R54)</f>
        <v>12578792.487326957</v>
      </c>
      <c r="G54" s="181">
        <f>'WIJAM NPC Before Balancing'!G54</f>
        <v>1315524.6975847215</v>
      </c>
      <c r="H54" s="181">
        <f>'WIJAM NPC Before Balancing'!H54</f>
        <v>1160237.9017346506</v>
      </c>
      <c r="I54" s="181">
        <f>'WIJAM NPC Before Balancing'!I54</f>
        <v>1138750.3270061633</v>
      </c>
      <c r="J54" s="181">
        <f>'WIJAM NPC Before Balancing'!J54</f>
        <v>1179400.6075190266</v>
      </c>
      <c r="K54" s="181">
        <f>'WIJAM NPC Before Balancing'!K54</f>
        <v>1134645.0855527504</v>
      </c>
      <c r="L54" s="181">
        <f>'WIJAM NPC Before Balancing'!L54</f>
        <v>983239.07102879323</v>
      </c>
      <c r="M54" s="181">
        <f>'WIJAM NPC Before Balancing'!M54</f>
        <v>853680.41861218726</v>
      </c>
      <c r="N54" s="181">
        <f>'WIJAM NPC Before Balancing'!N54</f>
        <v>790509.55587805319</v>
      </c>
      <c r="O54" s="181">
        <f>'WIJAM NPC Before Balancing'!O54</f>
        <v>849144.26275527617</v>
      </c>
      <c r="P54" s="181">
        <f>'WIJAM NPC Before Balancing'!P54</f>
        <v>920488.98721886892</v>
      </c>
      <c r="Q54" s="181">
        <f>'WIJAM NPC Before Balancing'!Q54</f>
        <v>1030455.602828213</v>
      </c>
      <c r="R54" s="181">
        <f>'WIJAM NPC Before Balancing'!R54</f>
        <v>1222715.9696082538</v>
      </c>
      <c r="S54" s="155"/>
      <c r="T54" s="171"/>
    </row>
    <row r="55" spans="1:20" s="154" customFormat="1" ht="12.75">
      <c r="A55" s="153"/>
      <c r="B55" s="145"/>
      <c r="C55" s="144"/>
      <c r="D55" s="164"/>
      <c r="E55" s="164"/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55"/>
      <c r="T55" s="171"/>
    </row>
    <row r="56" spans="1:20" s="154" customFormat="1" ht="12.75">
      <c r="A56" s="166"/>
      <c r="B56" s="28" t="s">
        <v>12</v>
      </c>
      <c r="C56" s="170"/>
      <c r="D56" s="170"/>
      <c r="E56" s="170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55"/>
      <c r="T56" s="171"/>
    </row>
    <row r="57" spans="1:20" s="154" customFormat="1" ht="12.75">
      <c r="A57" s="153"/>
      <c r="B57" s="170"/>
      <c r="C57" s="153" t="s">
        <v>13</v>
      </c>
      <c r="D57" s="170"/>
      <c r="E57" s="170"/>
      <c r="F57" s="180">
        <f t="shared" ref="F57:F102" si="14">SUM(G57:R57)</f>
        <v>0</v>
      </c>
      <c r="G57" s="181">
        <f>'WIJAM NPC Before Balancing'!G57</f>
        <v>0</v>
      </c>
      <c r="H57" s="181">
        <f>'WIJAM NPC Before Balancing'!H57</f>
        <v>0</v>
      </c>
      <c r="I57" s="181">
        <f>'WIJAM NPC Before Balancing'!I57</f>
        <v>0</v>
      </c>
      <c r="J57" s="181">
        <f>'WIJAM NPC Before Balancing'!J57</f>
        <v>0</v>
      </c>
      <c r="K57" s="181">
        <f>'WIJAM NPC Before Balancing'!K57</f>
        <v>0</v>
      </c>
      <c r="L57" s="181">
        <f>'WIJAM NPC Before Balancing'!L57</f>
        <v>0</v>
      </c>
      <c r="M57" s="181">
        <f>'WIJAM NPC Before Balancing'!M57</f>
        <v>0</v>
      </c>
      <c r="N57" s="181">
        <f>'WIJAM NPC Before Balancing'!N57</f>
        <v>0</v>
      </c>
      <c r="O57" s="181">
        <f>'WIJAM NPC Before Balancing'!O57</f>
        <v>0</v>
      </c>
      <c r="P57" s="181">
        <f>'WIJAM NPC Before Balancing'!P57</f>
        <v>0</v>
      </c>
      <c r="Q57" s="181">
        <f>'WIJAM NPC Before Balancing'!Q57</f>
        <v>0</v>
      </c>
      <c r="R57" s="181">
        <f>'WIJAM NPC Before Balancing'!R57</f>
        <v>0</v>
      </c>
      <c r="S57" s="155"/>
      <c r="T57" s="171"/>
    </row>
    <row r="58" spans="1:20" s="154" customFormat="1" ht="12.75">
      <c r="A58" s="153"/>
      <c r="B58" s="156"/>
      <c r="C58" s="153" t="s">
        <v>14</v>
      </c>
      <c r="D58" s="170"/>
      <c r="E58" s="170"/>
      <c r="F58" s="178">
        <f t="shared" si="14"/>
        <v>0</v>
      </c>
      <c r="G58" s="179">
        <f>'WIJAM NPC Before Balancing'!G58</f>
        <v>0</v>
      </c>
      <c r="H58" s="179">
        <f>'WIJAM NPC Before Balancing'!H58</f>
        <v>0</v>
      </c>
      <c r="I58" s="179">
        <f>'WIJAM NPC Before Balancing'!I58</f>
        <v>0</v>
      </c>
      <c r="J58" s="179">
        <f>'WIJAM NPC Before Balancing'!J58</f>
        <v>0</v>
      </c>
      <c r="K58" s="179">
        <f>'WIJAM NPC Before Balancing'!K58</f>
        <v>0</v>
      </c>
      <c r="L58" s="179">
        <f>'WIJAM NPC Before Balancing'!L58</f>
        <v>0</v>
      </c>
      <c r="M58" s="179">
        <f>'WIJAM NPC Before Balancing'!M58</f>
        <v>0</v>
      </c>
      <c r="N58" s="179">
        <f>'WIJAM NPC Before Balancing'!N58</f>
        <v>0</v>
      </c>
      <c r="O58" s="179">
        <f>'WIJAM NPC Before Balancing'!O58</f>
        <v>0</v>
      </c>
      <c r="P58" s="179">
        <f>'WIJAM NPC Before Balancing'!P58</f>
        <v>0</v>
      </c>
      <c r="Q58" s="179">
        <f>'WIJAM NPC Before Balancing'!Q58</f>
        <v>0</v>
      </c>
      <c r="R58" s="179">
        <f>'WIJAM NPC Before Balancing'!R58</f>
        <v>0</v>
      </c>
      <c r="S58" s="155"/>
      <c r="T58" s="171"/>
    </row>
    <row r="59" spans="1:20" s="154" customFormat="1" ht="12.75">
      <c r="A59" s="153"/>
      <c r="B59" s="153"/>
      <c r="C59" s="153" t="s">
        <v>15</v>
      </c>
      <c r="D59" s="167"/>
      <c r="E59" s="167"/>
      <c r="F59" s="178">
        <f t="shared" ref="F59:F100" si="15">SUM(G59:R59)</f>
        <v>0</v>
      </c>
      <c r="G59" s="179">
        <f>'WIJAM NPC Before Balancing'!G59</f>
        <v>0</v>
      </c>
      <c r="H59" s="179">
        <f>'WIJAM NPC Before Balancing'!H59</f>
        <v>0</v>
      </c>
      <c r="I59" s="179">
        <f>'WIJAM NPC Before Balancing'!I59</f>
        <v>0</v>
      </c>
      <c r="J59" s="179">
        <f>'WIJAM NPC Before Balancing'!J59</f>
        <v>0</v>
      </c>
      <c r="K59" s="179">
        <f>'WIJAM NPC Before Balancing'!K59</f>
        <v>0</v>
      </c>
      <c r="L59" s="179">
        <f>'WIJAM NPC Before Balancing'!L59</f>
        <v>0</v>
      </c>
      <c r="M59" s="179">
        <f>'WIJAM NPC Before Balancing'!M59</f>
        <v>0</v>
      </c>
      <c r="N59" s="179">
        <f>'WIJAM NPC Before Balancing'!N59</f>
        <v>0</v>
      </c>
      <c r="O59" s="179">
        <f>'WIJAM NPC Before Balancing'!O59</f>
        <v>0</v>
      </c>
      <c r="P59" s="179">
        <f>'WIJAM NPC Before Balancing'!P59</f>
        <v>0</v>
      </c>
      <c r="Q59" s="179">
        <f>'WIJAM NPC Before Balancing'!Q59</f>
        <v>0</v>
      </c>
      <c r="R59" s="179">
        <f>'WIJAM NPC Before Balancing'!R59</f>
        <v>0</v>
      </c>
      <c r="S59" s="155"/>
      <c r="T59" s="171"/>
    </row>
    <row r="60" spans="1:20" s="154" customFormat="1" ht="12.75">
      <c r="A60" s="153"/>
      <c r="B60" s="153"/>
      <c r="C60" s="153" t="s">
        <v>16</v>
      </c>
      <c r="D60" s="167"/>
      <c r="E60" s="167"/>
      <c r="F60" s="178">
        <f t="shared" si="15"/>
        <v>0</v>
      </c>
      <c r="G60" s="179">
        <f>'WIJAM NPC Before Balancing'!G60</f>
        <v>0</v>
      </c>
      <c r="H60" s="179">
        <f>'WIJAM NPC Before Balancing'!H60</f>
        <v>0</v>
      </c>
      <c r="I60" s="179">
        <f>'WIJAM NPC Before Balancing'!I60</f>
        <v>0</v>
      </c>
      <c r="J60" s="179">
        <f>'WIJAM NPC Before Balancing'!J60</f>
        <v>0</v>
      </c>
      <c r="K60" s="179">
        <f>'WIJAM NPC Before Balancing'!K60</f>
        <v>0</v>
      </c>
      <c r="L60" s="179">
        <f>'WIJAM NPC Before Balancing'!L60</f>
        <v>0</v>
      </c>
      <c r="M60" s="179">
        <f>'WIJAM NPC Before Balancing'!M60</f>
        <v>0</v>
      </c>
      <c r="N60" s="179">
        <f>'WIJAM NPC Before Balancing'!N60</f>
        <v>0</v>
      </c>
      <c r="O60" s="179">
        <f>'WIJAM NPC Before Balancing'!O60</f>
        <v>0</v>
      </c>
      <c r="P60" s="179">
        <f>'WIJAM NPC Before Balancing'!P60</f>
        <v>0</v>
      </c>
      <c r="Q60" s="179">
        <f>'WIJAM NPC Before Balancing'!Q60</f>
        <v>0</v>
      </c>
      <c r="R60" s="179">
        <f>'WIJAM NPC Before Balancing'!R60</f>
        <v>0</v>
      </c>
      <c r="S60" s="155"/>
      <c r="T60" s="171"/>
    </row>
    <row r="61" spans="1:20" s="154" customFormat="1" ht="12" customHeight="1">
      <c r="A61" s="153"/>
      <c r="B61" s="153"/>
      <c r="C61" s="153" t="s">
        <v>17</v>
      </c>
      <c r="D61" s="167"/>
      <c r="E61" s="167"/>
      <c r="F61" s="178">
        <f t="shared" si="15"/>
        <v>338738.26999999996</v>
      </c>
      <c r="G61" s="179">
        <f>'WIJAM NPC Before Balancing'!G61</f>
        <v>0</v>
      </c>
      <c r="H61" s="179">
        <f>'WIJAM NPC Before Balancing'!H61</f>
        <v>0.03</v>
      </c>
      <c r="I61" s="179">
        <f>'WIJAM NPC Before Balancing'!I61</f>
        <v>0</v>
      </c>
      <c r="J61" s="179">
        <f>'WIJAM NPC Before Balancing'!J61</f>
        <v>8815.869999999999</v>
      </c>
      <c r="K61" s="179">
        <f>'WIJAM NPC Before Balancing'!K61</f>
        <v>15.52</v>
      </c>
      <c r="L61" s="179">
        <f>'WIJAM NPC Before Balancing'!L61</f>
        <v>25447.67</v>
      </c>
      <c r="M61" s="179">
        <f>'WIJAM NPC Before Balancing'!M61</f>
        <v>142601.74</v>
      </c>
      <c r="N61" s="179">
        <f>'WIJAM NPC Before Balancing'!N61</f>
        <v>107845.62</v>
      </c>
      <c r="O61" s="179">
        <f>'WIJAM NPC Before Balancing'!O61</f>
        <v>45985.69</v>
      </c>
      <c r="P61" s="179">
        <f>'WIJAM NPC Before Balancing'!P61</f>
        <v>8026.1299999999992</v>
      </c>
      <c r="Q61" s="179">
        <f>'WIJAM NPC Before Balancing'!Q61</f>
        <v>0</v>
      </c>
      <c r="R61" s="179">
        <f>'WIJAM NPC Before Balancing'!R61</f>
        <v>0</v>
      </c>
      <c r="S61" s="155"/>
      <c r="T61" s="171"/>
    </row>
    <row r="62" spans="1:20" s="154" customFormat="1" ht="12.75">
      <c r="A62" s="153"/>
      <c r="B62" s="153"/>
      <c r="C62" s="153" t="s">
        <v>18</v>
      </c>
      <c r="D62" s="167"/>
      <c r="E62" s="167"/>
      <c r="F62" s="178">
        <f t="shared" si="15"/>
        <v>0</v>
      </c>
      <c r="G62" s="179">
        <f>'WIJAM NPC Before Balancing'!G62</f>
        <v>0</v>
      </c>
      <c r="H62" s="179">
        <f>'WIJAM NPC Before Balancing'!H62</f>
        <v>0</v>
      </c>
      <c r="I62" s="179">
        <f>'WIJAM NPC Before Balancing'!I62</f>
        <v>0</v>
      </c>
      <c r="J62" s="179">
        <f>'WIJAM NPC Before Balancing'!J62</f>
        <v>0</v>
      </c>
      <c r="K62" s="179">
        <f>'WIJAM NPC Before Balancing'!K62</f>
        <v>0</v>
      </c>
      <c r="L62" s="179">
        <f>'WIJAM NPC Before Balancing'!L62</f>
        <v>0</v>
      </c>
      <c r="M62" s="179">
        <f>'WIJAM NPC Before Balancing'!M62</f>
        <v>0</v>
      </c>
      <c r="N62" s="179">
        <f>'WIJAM NPC Before Balancing'!N62</f>
        <v>0</v>
      </c>
      <c r="O62" s="179">
        <f>'WIJAM NPC Before Balancing'!O62</f>
        <v>0</v>
      </c>
      <c r="P62" s="179">
        <f>'WIJAM NPC Before Balancing'!P62</f>
        <v>0</v>
      </c>
      <c r="Q62" s="179">
        <f>'WIJAM NPC Before Balancing'!Q62</f>
        <v>0</v>
      </c>
      <c r="R62" s="179">
        <f>'WIJAM NPC Before Balancing'!R62</f>
        <v>0</v>
      </c>
      <c r="S62" s="155"/>
      <c r="T62" s="171"/>
    </row>
    <row r="63" spans="1:20" s="154" customFormat="1" ht="12.75">
      <c r="A63" s="153"/>
      <c r="B63" s="153"/>
      <c r="C63" s="153" t="s">
        <v>95</v>
      </c>
      <c r="D63" s="167"/>
      <c r="E63" s="167"/>
      <c r="F63" s="178">
        <f t="shared" si="15"/>
        <v>0</v>
      </c>
      <c r="G63" s="179">
        <f>'WIJAM NPC Before Balancing'!G63</f>
        <v>0</v>
      </c>
      <c r="H63" s="179">
        <f>'WIJAM NPC Before Balancing'!H63</f>
        <v>0</v>
      </c>
      <c r="I63" s="179">
        <f>'WIJAM NPC Before Balancing'!I63</f>
        <v>0</v>
      </c>
      <c r="J63" s="179">
        <f>'WIJAM NPC Before Balancing'!J63</f>
        <v>0</v>
      </c>
      <c r="K63" s="179">
        <f>'WIJAM NPC Before Balancing'!K63</f>
        <v>0</v>
      </c>
      <c r="L63" s="179">
        <f>'WIJAM NPC Before Balancing'!L63</f>
        <v>0</v>
      </c>
      <c r="M63" s="179">
        <f>'WIJAM NPC Before Balancing'!M63</f>
        <v>0</v>
      </c>
      <c r="N63" s="179">
        <f>'WIJAM NPC Before Balancing'!N63</f>
        <v>0</v>
      </c>
      <c r="O63" s="179">
        <f>'WIJAM NPC Before Balancing'!O63</f>
        <v>0</v>
      </c>
      <c r="P63" s="179">
        <f>'WIJAM NPC Before Balancing'!P63</f>
        <v>0</v>
      </c>
      <c r="Q63" s="179">
        <f>'WIJAM NPC Before Balancing'!Q63</f>
        <v>0</v>
      </c>
      <c r="R63" s="179">
        <f>'WIJAM NPC Before Balancing'!R63</f>
        <v>0</v>
      </c>
      <c r="S63" s="155"/>
      <c r="T63" s="171"/>
    </row>
    <row r="64" spans="1:20" s="154" customFormat="1" ht="12.75">
      <c r="A64" s="153"/>
      <c r="B64" s="153"/>
      <c r="C64" s="153" t="s">
        <v>137</v>
      </c>
      <c r="D64" s="167"/>
      <c r="E64" s="167"/>
      <c r="F64" s="178">
        <f t="shared" si="15"/>
        <v>0</v>
      </c>
      <c r="G64" s="179">
        <f>'WIJAM NPC Before Balancing'!G64</f>
        <v>0</v>
      </c>
      <c r="H64" s="179">
        <f>'WIJAM NPC Before Balancing'!H64</f>
        <v>0</v>
      </c>
      <c r="I64" s="179">
        <f>'WIJAM NPC Before Balancing'!I64</f>
        <v>0</v>
      </c>
      <c r="J64" s="179">
        <f>'WIJAM NPC Before Balancing'!J64</f>
        <v>0</v>
      </c>
      <c r="K64" s="179">
        <f>'WIJAM NPC Before Balancing'!K64</f>
        <v>0</v>
      </c>
      <c r="L64" s="179">
        <f>'WIJAM NPC Before Balancing'!L64</f>
        <v>0</v>
      </c>
      <c r="M64" s="179">
        <f>'WIJAM NPC Before Balancing'!M64</f>
        <v>0</v>
      </c>
      <c r="N64" s="179">
        <f>'WIJAM NPC Before Balancing'!N64</f>
        <v>0</v>
      </c>
      <c r="O64" s="179">
        <f>'WIJAM NPC Before Balancing'!O64</f>
        <v>0</v>
      </c>
      <c r="P64" s="179">
        <f>'WIJAM NPC Before Balancing'!P64</f>
        <v>0</v>
      </c>
      <c r="Q64" s="179">
        <f>'WIJAM NPC Before Balancing'!Q64</f>
        <v>0</v>
      </c>
      <c r="R64" s="179">
        <f>'WIJAM NPC Before Balancing'!R64</f>
        <v>0</v>
      </c>
      <c r="S64" s="155"/>
      <c r="T64" s="171"/>
    </row>
    <row r="65" spans="1:20" s="154" customFormat="1" ht="12.75">
      <c r="A65" s="250"/>
      <c r="B65" s="250"/>
      <c r="C65" s="250" t="s">
        <v>224</v>
      </c>
      <c r="D65" s="251"/>
      <c r="E65" s="251"/>
      <c r="F65" s="178">
        <f t="shared" ref="F65" si="16">SUM(G65:R65)</f>
        <v>0</v>
      </c>
      <c r="G65" s="179">
        <f>'WIJAM NPC Before Balancing'!G65</f>
        <v>0</v>
      </c>
      <c r="H65" s="179">
        <f>'WIJAM NPC Before Balancing'!H65</f>
        <v>0</v>
      </c>
      <c r="I65" s="179">
        <f>'WIJAM NPC Before Balancing'!I65</f>
        <v>0</v>
      </c>
      <c r="J65" s="179">
        <f>'WIJAM NPC Before Balancing'!J65</f>
        <v>0</v>
      </c>
      <c r="K65" s="179">
        <f>'WIJAM NPC Before Balancing'!K65</f>
        <v>0</v>
      </c>
      <c r="L65" s="179">
        <f>'WIJAM NPC Before Balancing'!L65</f>
        <v>0</v>
      </c>
      <c r="M65" s="179">
        <f>'WIJAM NPC Before Balancing'!M65</f>
        <v>0</v>
      </c>
      <c r="N65" s="179">
        <f>'WIJAM NPC Before Balancing'!N65</f>
        <v>0</v>
      </c>
      <c r="O65" s="179">
        <f>'WIJAM NPC Before Balancing'!O65</f>
        <v>0</v>
      </c>
      <c r="P65" s="179">
        <f>'WIJAM NPC Before Balancing'!P65</f>
        <v>0</v>
      </c>
      <c r="Q65" s="179">
        <f>'WIJAM NPC Before Balancing'!Q65</f>
        <v>0</v>
      </c>
      <c r="R65" s="179">
        <f>'WIJAM NPC Before Balancing'!R65</f>
        <v>0</v>
      </c>
      <c r="S65" s="155"/>
      <c r="T65" s="171"/>
    </row>
    <row r="66" spans="1:20" s="154" customFormat="1" ht="12.75">
      <c r="A66" s="153"/>
      <c r="B66" s="153"/>
      <c r="C66" s="153" t="s">
        <v>96</v>
      </c>
      <c r="D66" s="167"/>
      <c r="E66" s="167"/>
      <c r="F66" s="178">
        <f t="shared" si="15"/>
        <v>0</v>
      </c>
      <c r="G66" s="179">
        <f>'WIJAM NPC Before Balancing'!G66</f>
        <v>0</v>
      </c>
      <c r="H66" s="179">
        <f>'WIJAM NPC Before Balancing'!H66</f>
        <v>0</v>
      </c>
      <c r="I66" s="179">
        <f>'WIJAM NPC Before Balancing'!I66</f>
        <v>0</v>
      </c>
      <c r="J66" s="179">
        <f>'WIJAM NPC Before Balancing'!J66</f>
        <v>0</v>
      </c>
      <c r="K66" s="179">
        <f>'WIJAM NPC Before Balancing'!K66</f>
        <v>0</v>
      </c>
      <c r="L66" s="179">
        <f>'WIJAM NPC Before Balancing'!L66</f>
        <v>0</v>
      </c>
      <c r="M66" s="179">
        <f>'WIJAM NPC Before Balancing'!M66</f>
        <v>0</v>
      </c>
      <c r="N66" s="179">
        <f>'WIJAM NPC Before Balancing'!N66</f>
        <v>0</v>
      </c>
      <c r="O66" s="179">
        <f>'WIJAM NPC Before Balancing'!O66</f>
        <v>0</v>
      </c>
      <c r="P66" s="179">
        <f>'WIJAM NPC Before Balancing'!P66</f>
        <v>0</v>
      </c>
      <c r="Q66" s="179">
        <f>'WIJAM NPC Before Balancing'!Q66</f>
        <v>0</v>
      </c>
      <c r="R66" s="179">
        <f>'WIJAM NPC Before Balancing'!R66</f>
        <v>0</v>
      </c>
      <c r="S66" s="155"/>
      <c r="T66" s="171"/>
    </row>
    <row r="67" spans="1:20" s="154" customFormat="1" ht="12.75">
      <c r="A67" s="153"/>
      <c r="B67" s="153"/>
      <c r="C67" s="167" t="s">
        <v>126</v>
      </c>
      <c r="D67" s="167"/>
      <c r="E67" s="167"/>
      <c r="F67" s="178">
        <f t="shared" si="15"/>
        <v>0</v>
      </c>
      <c r="G67" s="179">
        <f>'WIJAM NPC Before Balancing'!G67</f>
        <v>0</v>
      </c>
      <c r="H67" s="179">
        <f>'WIJAM NPC Before Balancing'!H67</f>
        <v>0</v>
      </c>
      <c r="I67" s="179">
        <f>'WIJAM NPC Before Balancing'!I67</f>
        <v>0</v>
      </c>
      <c r="J67" s="179">
        <f>'WIJAM NPC Before Balancing'!J67</f>
        <v>0</v>
      </c>
      <c r="K67" s="179">
        <f>'WIJAM NPC Before Balancing'!K67</f>
        <v>0</v>
      </c>
      <c r="L67" s="179">
        <f>'WIJAM NPC Before Balancing'!L67</f>
        <v>0</v>
      </c>
      <c r="M67" s="179">
        <f>'WIJAM NPC Before Balancing'!M67</f>
        <v>0</v>
      </c>
      <c r="N67" s="179">
        <f>'WIJAM NPC Before Balancing'!N67</f>
        <v>0</v>
      </c>
      <c r="O67" s="179">
        <f>'WIJAM NPC Before Balancing'!O67</f>
        <v>0</v>
      </c>
      <c r="P67" s="179">
        <f>'WIJAM NPC Before Balancing'!P67</f>
        <v>0</v>
      </c>
      <c r="Q67" s="179">
        <f>'WIJAM NPC Before Balancing'!Q67</f>
        <v>0</v>
      </c>
      <c r="R67" s="179">
        <f>'WIJAM NPC Before Balancing'!R67</f>
        <v>0</v>
      </c>
      <c r="S67" s="155"/>
      <c r="T67" s="171"/>
    </row>
    <row r="68" spans="1:20" s="154" customFormat="1" ht="12.75">
      <c r="A68" s="153"/>
      <c r="B68" s="153"/>
      <c r="C68" s="167" t="s">
        <v>127</v>
      </c>
      <c r="D68" s="167"/>
      <c r="E68" s="167"/>
      <c r="F68" s="178">
        <f t="shared" si="15"/>
        <v>0</v>
      </c>
      <c r="G68" s="179">
        <f>'WIJAM NPC Before Balancing'!G68</f>
        <v>0</v>
      </c>
      <c r="H68" s="179">
        <f>'WIJAM NPC Before Balancing'!H68</f>
        <v>0</v>
      </c>
      <c r="I68" s="179">
        <f>'WIJAM NPC Before Balancing'!I68</f>
        <v>0</v>
      </c>
      <c r="J68" s="179">
        <f>'WIJAM NPC Before Balancing'!J68</f>
        <v>0</v>
      </c>
      <c r="K68" s="179">
        <f>'WIJAM NPC Before Balancing'!K68</f>
        <v>0</v>
      </c>
      <c r="L68" s="179">
        <f>'WIJAM NPC Before Balancing'!L68</f>
        <v>0</v>
      </c>
      <c r="M68" s="179">
        <f>'WIJAM NPC Before Balancing'!M68</f>
        <v>0</v>
      </c>
      <c r="N68" s="179">
        <f>'WIJAM NPC Before Balancing'!N68</f>
        <v>0</v>
      </c>
      <c r="O68" s="179">
        <f>'WIJAM NPC Before Balancing'!O68</f>
        <v>0</v>
      </c>
      <c r="P68" s="179">
        <f>'WIJAM NPC Before Balancing'!P68</f>
        <v>0</v>
      </c>
      <c r="Q68" s="179">
        <f>'WIJAM NPC Before Balancing'!Q68</f>
        <v>0</v>
      </c>
      <c r="R68" s="179">
        <f>'WIJAM NPC Before Balancing'!R68</f>
        <v>0</v>
      </c>
      <c r="S68" s="155"/>
      <c r="T68" s="171"/>
    </row>
    <row r="69" spans="1:20" s="154" customFormat="1" ht="12.75">
      <c r="A69" s="153"/>
      <c r="B69" s="153"/>
      <c r="C69" s="167" t="s">
        <v>128</v>
      </c>
      <c r="D69" s="167"/>
      <c r="E69" s="167"/>
      <c r="F69" s="178">
        <f t="shared" si="15"/>
        <v>0</v>
      </c>
      <c r="G69" s="179">
        <f>'WIJAM NPC Before Balancing'!G69</f>
        <v>0</v>
      </c>
      <c r="H69" s="179">
        <f>'WIJAM NPC Before Balancing'!H69</f>
        <v>0</v>
      </c>
      <c r="I69" s="179">
        <f>'WIJAM NPC Before Balancing'!I69</f>
        <v>0</v>
      </c>
      <c r="J69" s="179">
        <f>'WIJAM NPC Before Balancing'!J69</f>
        <v>0</v>
      </c>
      <c r="K69" s="179">
        <f>'WIJAM NPC Before Balancing'!K69</f>
        <v>0</v>
      </c>
      <c r="L69" s="179">
        <f>'WIJAM NPC Before Balancing'!L69</f>
        <v>0</v>
      </c>
      <c r="M69" s="179">
        <f>'WIJAM NPC Before Balancing'!M69</f>
        <v>0</v>
      </c>
      <c r="N69" s="179">
        <f>'WIJAM NPC Before Balancing'!N69</f>
        <v>0</v>
      </c>
      <c r="O69" s="179">
        <f>'WIJAM NPC Before Balancing'!O69</f>
        <v>0</v>
      </c>
      <c r="P69" s="179">
        <f>'WIJAM NPC Before Balancing'!P69</f>
        <v>0</v>
      </c>
      <c r="Q69" s="179">
        <f>'WIJAM NPC Before Balancing'!Q69</f>
        <v>0</v>
      </c>
      <c r="R69" s="179">
        <f>'WIJAM NPC Before Balancing'!R69</f>
        <v>0</v>
      </c>
      <c r="S69" s="155"/>
      <c r="T69" s="171"/>
    </row>
    <row r="70" spans="1:20" s="154" customFormat="1" ht="12.75">
      <c r="A70" s="153"/>
      <c r="B70" s="153"/>
      <c r="C70" s="167" t="s">
        <v>129</v>
      </c>
      <c r="D70" s="167"/>
      <c r="E70" s="167"/>
      <c r="F70" s="178">
        <f t="shared" si="15"/>
        <v>0</v>
      </c>
      <c r="G70" s="179">
        <f>'WIJAM NPC Before Balancing'!G70</f>
        <v>0</v>
      </c>
      <c r="H70" s="179">
        <f>'WIJAM NPC Before Balancing'!H70</f>
        <v>0</v>
      </c>
      <c r="I70" s="179">
        <f>'WIJAM NPC Before Balancing'!I70</f>
        <v>0</v>
      </c>
      <c r="J70" s="179">
        <f>'WIJAM NPC Before Balancing'!J70</f>
        <v>0</v>
      </c>
      <c r="K70" s="179">
        <f>'WIJAM NPC Before Balancing'!K70</f>
        <v>0</v>
      </c>
      <c r="L70" s="179">
        <f>'WIJAM NPC Before Balancing'!L70</f>
        <v>0</v>
      </c>
      <c r="M70" s="179">
        <f>'WIJAM NPC Before Balancing'!M70</f>
        <v>0</v>
      </c>
      <c r="N70" s="179">
        <f>'WIJAM NPC Before Balancing'!N70</f>
        <v>0</v>
      </c>
      <c r="O70" s="179">
        <f>'WIJAM NPC Before Balancing'!O70</f>
        <v>0</v>
      </c>
      <c r="P70" s="179">
        <f>'WIJAM NPC Before Balancing'!P70</f>
        <v>0</v>
      </c>
      <c r="Q70" s="179">
        <f>'WIJAM NPC Before Balancing'!Q70</f>
        <v>0</v>
      </c>
      <c r="R70" s="179">
        <f>'WIJAM NPC Before Balancing'!R70</f>
        <v>0</v>
      </c>
      <c r="S70" s="155"/>
      <c r="T70" s="171"/>
    </row>
    <row r="71" spans="1:20" s="154" customFormat="1" ht="12.75">
      <c r="A71" s="153"/>
      <c r="B71" s="153"/>
      <c r="C71" s="167" t="s">
        <v>19</v>
      </c>
      <c r="D71" s="167"/>
      <c r="E71" s="167"/>
      <c r="F71" s="178">
        <f t="shared" si="15"/>
        <v>0</v>
      </c>
      <c r="G71" s="179">
        <f>'WIJAM NPC Before Balancing'!G71</f>
        <v>0</v>
      </c>
      <c r="H71" s="179">
        <f>'WIJAM NPC Before Balancing'!H71</f>
        <v>0</v>
      </c>
      <c r="I71" s="179">
        <f>'WIJAM NPC Before Balancing'!I71</f>
        <v>0</v>
      </c>
      <c r="J71" s="179">
        <f>'WIJAM NPC Before Balancing'!J71</f>
        <v>0</v>
      </c>
      <c r="K71" s="179">
        <f>'WIJAM NPC Before Balancing'!K71</f>
        <v>0</v>
      </c>
      <c r="L71" s="179">
        <f>'WIJAM NPC Before Balancing'!L71</f>
        <v>0</v>
      </c>
      <c r="M71" s="179">
        <f>'WIJAM NPC Before Balancing'!M71</f>
        <v>0</v>
      </c>
      <c r="N71" s="179">
        <f>'WIJAM NPC Before Balancing'!N71</f>
        <v>0</v>
      </c>
      <c r="O71" s="179">
        <f>'WIJAM NPC Before Balancing'!O71</f>
        <v>0</v>
      </c>
      <c r="P71" s="179">
        <f>'WIJAM NPC Before Balancing'!P71</f>
        <v>0</v>
      </c>
      <c r="Q71" s="179">
        <f>'WIJAM NPC Before Balancing'!Q71</f>
        <v>0</v>
      </c>
      <c r="R71" s="179">
        <f>'WIJAM NPC Before Balancing'!R71</f>
        <v>0</v>
      </c>
      <c r="S71" s="155"/>
      <c r="T71" s="171"/>
    </row>
    <row r="72" spans="1:20" s="154" customFormat="1" ht="12.75">
      <c r="A72" s="153"/>
      <c r="B72" s="153"/>
      <c r="C72" s="167" t="s">
        <v>97</v>
      </c>
      <c r="D72" s="167"/>
      <c r="E72" s="167"/>
      <c r="F72" s="178">
        <f t="shared" si="15"/>
        <v>0</v>
      </c>
      <c r="G72" s="179">
        <f>'WIJAM NPC Before Balancing'!G72</f>
        <v>0</v>
      </c>
      <c r="H72" s="179">
        <f>'WIJAM NPC Before Balancing'!H72</f>
        <v>0</v>
      </c>
      <c r="I72" s="179">
        <f>'WIJAM NPC Before Balancing'!I72</f>
        <v>0</v>
      </c>
      <c r="J72" s="179">
        <f>'WIJAM NPC Before Balancing'!J72</f>
        <v>0</v>
      </c>
      <c r="K72" s="179">
        <f>'WIJAM NPC Before Balancing'!K72</f>
        <v>0</v>
      </c>
      <c r="L72" s="179">
        <f>'WIJAM NPC Before Balancing'!L72</f>
        <v>0</v>
      </c>
      <c r="M72" s="179">
        <f>'WIJAM NPC Before Balancing'!M72</f>
        <v>0</v>
      </c>
      <c r="N72" s="179">
        <f>'WIJAM NPC Before Balancing'!N72</f>
        <v>0</v>
      </c>
      <c r="O72" s="179">
        <f>'WIJAM NPC Before Balancing'!O72</f>
        <v>0</v>
      </c>
      <c r="P72" s="179">
        <f>'WIJAM NPC Before Balancing'!P72</f>
        <v>0</v>
      </c>
      <c r="Q72" s="179">
        <f>'WIJAM NPC Before Balancing'!Q72</f>
        <v>0</v>
      </c>
      <c r="R72" s="179">
        <f>'WIJAM NPC Before Balancing'!R72</f>
        <v>0</v>
      </c>
      <c r="S72" s="155"/>
      <c r="T72" s="171"/>
    </row>
    <row r="73" spans="1:20" s="154" customFormat="1" ht="12.75">
      <c r="A73" s="153"/>
      <c r="B73" s="153"/>
      <c r="C73" s="167" t="s">
        <v>131</v>
      </c>
      <c r="D73" s="167"/>
      <c r="E73" s="167"/>
      <c r="F73" s="178">
        <f t="shared" si="15"/>
        <v>0</v>
      </c>
      <c r="G73" s="179">
        <f>'WIJAM NPC Before Balancing'!G73</f>
        <v>0</v>
      </c>
      <c r="H73" s="179">
        <f>'WIJAM NPC Before Balancing'!H73</f>
        <v>0</v>
      </c>
      <c r="I73" s="179">
        <f>'WIJAM NPC Before Balancing'!I73</f>
        <v>0</v>
      </c>
      <c r="J73" s="179">
        <f>'WIJAM NPC Before Balancing'!J73</f>
        <v>0</v>
      </c>
      <c r="K73" s="179">
        <f>'WIJAM NPC Before Balancing'!K73</f>
        <v>0</v>
      </c>
      <c r="L73" s="179">
        <f>'WIJAM NPC Before Balancing'!L73</f>
        <v>0</v>
      </c>
      <c r="M73" s="179">
        <f>'WIJAM NPC Before Balancing'!M73</f>
        <v>0</v>
      </c>
      <c r="N73" s="179">
        <f>'WIJAM NPC Before Balancing'!N73</f>
        <v>0</v>
      </c>
      <c r="O73" s="179">
        <f>'WIJAM NPC Before Balancing'!O73</f>
        <v>0</v>
      </c>
      <c r="P73" s="179">
        <f>'WIJAM NPC Before Balancing'!P73</f>
        <v>0</v>
      </c>
      <c r="Q73" s="179">
        <f>'WIJAM NPC Before Balancing'!Q73</f>
        <v>0</v>
      </c>
      <c r="R73" s="179">
        <f>'WIJAM NPC Before Balancing'!R73</f>
        <v>0</v>
      </c>
      <c r="S73" s="155"/>
      <c r="T73" s="171"/>
    </row>
    <row r="74" spans="1:20" s="154" customFormat="1" ht="12.75">
      <c r="A74" s="153"/>
      <c r="B74" s="153"/>
      <c r="C74" s="167" t="s">
        <v>132</v>
      </c>
      <c r="D74" s="167"/>
      <c r="E74" s="167"/>
      <c r="F74" s="178">
        <f t="shared" si="15"/>
        <v>0</v>
      </c>
      <c r="G74" s="179">
        <f>'WIJAM NPC Before Balancing'!G74</f>
        <v>0</v>
      </c>
      <c r="H74" s="179">
        <f>'WIJAM NPC Before Balancing'!H74</f>
        <v>0</v>
      </c>
      <c r="I74" s="179">
        <f>'WIJAM NPC Before Balancing'!I74</f>
        <v>0</v>
      </c>
      <c r="J74" s="179">
        <f>'WIJAM NPC Before Balancing'!J74</f>
        <v>0</v>
      </c>
      <c r="K74" s="179">
        <f>'WIJAM NPC Before Balancing'!K74</f>
        <v>0</v>
      </c>
      <c r="L74" s="179">
        <f>'WIJAM NPC Before Balancing'!L74</f>
        <v>0</v>
      </c>
      <c r="M74" s="179">
        <f>'WIJAM NPC Before Balancing'!M74</f>
        <v>0</v>
      </c>
      <c r="N74" s="179">
        <f>'WIJAM NPC Before Balancing'!N74</f>
        <v>0</v>
      </c>
      <c r="O74" s="179">
        <f>'WIJAM NPC Before Balancing'!O74</f>
        <v>0</v>
      </c>
      <c r="P74" s="179">
        <f>'WIJAM NPC Before Balancing'!P74</f>
        <v>0</v>
      </c>
      <c r="Q74" s="179">
        <f>'WIJAM NPC Before Balancing'!Q74</f>
        <v>0</v>
      </c>
      <c r="R74" s="179">
        <f>'WIJAM NPC Before Balancing'!R74</f>
        <v>0</v>
      </c>
      <c r="S74" s="155"/>
      <c r="T74" s="171"/>
    </row>
    <row r="75" spans="1:20" s="154" customFormat="1" ht="12.75">
      <c r="A75" s="153"/>
      <c r="B75" s="153"/>
      <c r="C75" s="167" t="s">
        <v>125</v>
      </c>
      <c r="D75" s="167"/>
      <c r="E75" s="167"/>
      <c r="F75" s="178">
        <f t="shared" si="15"/>
        <v>0</v>
      </c>
      <c r="G75" s="179">
        <f>'WIJAM NPC Before Balancing'!G75</f>
        <v>0</v>
      </c>
      <c r="H75" s="179">
        <f>'WIJAM NPC Before Balancing'!H75</f>
        <v>0</v>
      </c>
      <c r="I75" s="179">
        <f>'WIJAM NPC Before Balancing'!I75</f>
        <v>0</v>
      </c>
      <c r="J75" s="179">
        <f>'WIJAM NPC Before Balancing'!J75</f>
        <v>0</v>
      </c>
      <c r="K75" s="179">
        <f>'WIJAM NPC Before Balancing'!K75</f>
        <v>0</v>
      </c>
      <c r="L75" s="179">
        <f>'WIJAM NPC Before Balancing'!L75</f>
        <v>0</v>
      </c>
      <c r="M75" s="179">
        <f>'WIJAM NPC Before Balancing'!M75</f>
        <v>0</v>
      </c>
      <c r="N75" s="179">
        <f>'WIJAM NPC Before Balancing'!N75</f>
        <v>0</v>
      </c>
      <c r="O75" s="179">
        <f>'WIJAM NPC Before Balancing'!O75</f>
        <v>0</v>
      </c>
      <c r="P75" s="179">
        <f>'WIJAM NPC Before Balancing'!P75</f>
        <v>0</v>
      </c>
      <c r="Q75" s="179">
        <f>'WIJAM NPC Before Balancing'!Q75</f>
        <v>0</v>
      </c>
      <c r="R75" s="179">
        <f>'WIJAM NPC Before Balancing'!R75</f>
        <v>0</v>
      </c>
      <c r="S75" s="155"/>
      <c r="T75" s="171"/>
    </row>
    <row r="76" spans="1:20" s="154" customFormat="1" ht="12.75">
      <c r="A76" s="250"/>
      <c r="B76" s="250"/>
      <c r="C76" s="251" t="s">
        <v>122</v>
      </c>
      <c r="D76" s="251"/>
      <c r="E76" s="251"/>
      <c r="F76" s="178">
        <f t="shared" si="15"/>
        <v>0</v>
      </c>
      <c r="G76" s="179">
        <f>'WIJAM NPC Before Balancing'!G76</f>
        <v>0</v>
      </c>
      <c r="H76" s="179">
        <f>'WIJAM NPC Before Balancing'!H76</f>
        <v>0</v>
      </c>
      <c r="I76" s="179">
        <f>'WIJAM NPC Before Balancing'!I76</f>
        <v>0</v>
      </c>
      <c r="J76" s="179">
        <f>'WIJAM NPC Before Balancing'!J76</f>
        <v>0</v>
      </c>
      <c r="K76" s="179">
        <f>'WIJAM NPC Before Balancing'!K76</f>
        <v>0</v>
      </c>
      <c r="L76" s="179">
        <f>'WIJAM NPC Before Balancing'!L76</f>
        <v>0</v>
      </c>
      <c r="M76" s="179">
        <f>'WIJAM NPC Before Balancing'!M76</f>
        <v>0</v>
      </c>
      <c r="N76" s="179">
        <f>'WIJAM NPC Before Balancing'!N76</f>
        <v>0</v>
      </c>
      <c r="O76" s="179">
        <f>'WIJAM NPC Before Balancing'!O76</f>
        <v>0</v>
      </c>
      <c r="P76" s="179">
        <f>'WIJAM NPC Before Balancing'!P76</f>
        <v>0</v>
      </c>
      <c r="Q76" s="179">
        <f>'WIJAM NPC Before Balancing'!Q76</f>
        <v>0</v>
      </c>
      <c r="R76" s="179">
        <f>'WIJAM NPC Before Balancing'!R76</f>
        <v>0</v>
      </c>
      <c r="S76" s="155"/>
      <c r="T76" s="171"/>
    </row>
    <row r="77" spans="1:20" s="154" customFormat="1" ht="12.75">
      <c r="A77" s="250"/>
      <c r="B77" s="250"/>
      <c r="C77" s="251" t="s">
        <v>20</v>
      </c>
      <c r="D77" s="251"/>
      <c r="E77" s="251"/>
      <c r="F77" s="178">
        <f t="shared" si="15"/>
        <v>0</v>
      </c>
      <c r="G77" s="179">
        <f>'WIJAM NPC Before Balancing'!G77</f>
        <v>0</v>
      </c>
      <c r="H77" s="179">
        <f>'WIJAM NPC Before Balancing'!H77</f>
        <v>0</v>
      </c>
      <c r="I77" s="179">
        <f>'WIJAM NPC Before Balancing'!I77</f>
        <v>0</v>
      </c>
      <c r="J77" s="179">
        <f>'WIJAM NPC Before Balancing'!J77</f>
        <v>0</v>
      </c>
      <c r="K77" s="179">
        <f>'WIJAM NPC Before Balancing'!K77</f>
        <v>0</v>
      </c>
      <c r="L77" s="179">
        <f>'WIJAM NPC Before Balancing'!L77</f>
        <v>0</v>
      </c>
      <c r="M77" s="179">
        <f>'WIJAM NPC Before Balancing'!M77</f>
        <v>0</v>
      </c>
      <c r="N77" s="179">
        <f>'WIJAM NPC Before Balancing'!N77</f>
        <v>0</v>
      </c>
      <c r="O77" s="179">
        <f>'WIJAM NPC Before Balancing'!O77</f>
        <v>0</v>
      </c>
      <c r="P77" s="179">
        <f>'WIJAM NPC Before Balancing'!P77</f>
        <v>0</v>
      </c>
      <c r="Q77" s="179">
        <f>'WIJAM NPC Before Balancing'!Q77</f>
        <v>0</v>
      </c>
      <c r="R77" s="179">
        <f>'WIJAM NPC Before Balancing'!R77</f>
        <v>0</v>
      </c>
      <c r="S77" s="155"/>
      <c r="T77" s="171"/>
    </row>
    <row r="78" spans="1:20" s="154" customFormat="1" ht="12.75">
      <c r="A78" s="250"/>
      <c r="B78" s="250"/>
      <c r="C78" s="251" t="s">
        <v>21</v>
      </c>
      <c r="D78" s="251"/>
      <c r="E78" s="251"/>
      <c r="F78" s="178">
        <f t="shared" si="15"/>
        <v>0</v>
      </c>
      <c r="G78" s="179">
        <f>'WIJAM NPC Before Balancing'!G78</f>
        <v>0</v>
      </c>
      <c r="H78" s="179">
        <f>'WIJAM NPC Before Balancing'!H78</f>
        <v>0</v>
      </c>
      <c r="I78" s="179">
        <f>'WIJAM NPC Before Balancing'!I78</f>
        <v>0</v>
      </c>
      <c r="J78" s="179">
        <f>'WIJAM NPC Before Balancing'!J78</f>
        <v>0</v>
      </c>
      <c r="K78" s="179">
        <f>'WIJAM NPC Before Balancing'!K78</f>
        <v>0</v>
      </c>
      <c r="L78" s="179">
        <f>'WIJAM NPC Before Balancing'!L78</f>
        <v>0</v>
      </c>
      <c r="M78" s="179">
        <f>'WIJAM NPC Before Balancing'!M78</f>
        <v>0</v>
      </c>
      <c r="N78" s="179">
        <f>'WIJAM NPC Before Balancing'!N78</f>
        <v>0</v>
      </c>
      <c r="O78" s="179">
        <f>'WIJAM NPC Before Balancing'!O78</f>
        <v>0</v>
      </c>
      <c r="P78" s="179">
        <f>'WIJAM NPC Before Balancing'!P78</f>
        <v>0</v>
      </c>
      <c r="Q78" s="179">
        <f>'WIJAM NPC Before Balancing'!Q78</f>
        <v>0</v>
      </c>
      <c r="R78" s="179">
        <f>'WIJAM NPC Before Balancing'!R78</f>
        <v>0</v>
      </c>
      <c r="S78" s="155"/>
      <c r="T78" s="171"/>
    </row>
    <row r="79" spans="1:20" s="154" customFormat="1" ht="12.75">
      <c r="A79" s="153"/>
      <c r="B79" s="153"/>
      <c r="C79" s="167" t="s">
        <v>98</v>
      </c>
      <c r="D79" s="167"/>
      <c r="E79" s="167"/>
      <c r="F79" s="178">
        <f t="shared" si="15"/>
        <v>0</v>
      </c>
      <c r="G79" s="179">
        <f>'WIJAM NPC Before Balancing'!G79</f>
        <v>0</v>
      </c>
      <c r="H79" s="179">
        <f>'WIJAM NPC Before Balancing'!H79</f>
        <v>0</v>
      </c>
      <c r="I79" s="179">
        <f>'WIJAM NPC Before Balancing'!I79</f>
        <v>0</v>
      </c>
      <c r="J79" s="179">
        <f>'WIJAM NPC Before Balancing'!J79</f>
        <v>0</v>
      </c>
      <c r="K79" s="179">
        <f>'WIJAM NPC Before Balancing'!K79</f>
        <v>0</v>
      </c>
      <c r="L79" s="179">
        <f>'WIJAM NPC Before Balancing'!L79</f>
        <v>0</v>
      </c>
      <c r="M79" s="179">
        <f>'WIJAM NPC Before Balancing'!M79</f>
        <v>0</v>
      </c>
      <c r="N79" s="179">
        <f>'WIJAM NPC Before Balancing'!N79</f>
        <v>0</v>
      </c>
      <c r="O79" s="179">
        <f>'WIJAM NPC Before Balancing'!O79</f>
        <v>0</v>
      </c>
      <c r="P79" s="179">
        <f>'WIJAM NPC Before Balancing'!P79</f>
        <v>0</v>
      </c>
      <c r="Q79" s="179">
        <f>'WIJAM NPC Before Balancing'!Q79</f>
        <v>0</v>
      </c>
      <c r="R79" s="179">
        <f>'WIJAM NPC Before Balancing'!R79</f>
        <v>0</v>
      </c>
      <c r="S79" s="155"/>
      <c r="T79" s="171"/>
    </row>
    <row r="80" spans="1:20" s="154" customFormat="1" ht="12.75">
      <c r="A80" s="153"/>
      <c r="B80" s="153"/>
      <c r="C80" s="167" t="s">
        <v>22</v>
      </c>
      <c r="D80" s="167"/>
      <c r="E80" s="167"/>
      <c r="F80" s="178">
        <f t="shared" si="15"/>
        <v>0</v>
      </c>
      <c r="G80" s="179">
        <f>'WIJAM NPC Before Balancing'!G80</f>
        <v>0</v>
      </c>
      <c r="H80" s="179">
        <f>'WIJAM NPC Before Balancing'!H80</f>
        <v>0</v>
      </c>
      <c r="I80" s="179">
        <f>'WIJAM NPC Before Balancing'!I80</f>
        <v>0</v>
      </c>
      <c r="J80" s="179">
        <f>'WIJAM NPC Before Balancing'!J80</f>
        <v>0</v>
      </c>
      <c r="K80" s="179">
        <f>'WIJAM NPC Before Balancing'!K80</f>
        <v>0</v>
      </c>
      <c r="L80" s="179">
        <f>'WIJAM NPC Before Balancing'!L80</f>
        <v>0</v>
      </c>
      <c r="M80" s="179">
        <f>'WIJAM NPC Before Balancing'!M80</f>
        <v>0</v>
      </c>
      <c r="N80" s="179">
        <f>'WIJAM NPC Before Balancing'!N80</f>
        <v>0</v>
      </c>
      <c r="O80" s="179">
        <f>'WIJAM NPC Before Balancing'!O80</f>
        <v>0</v>
      </c>
      <c r="P80" s="179">
        <f>'WIJAM NPC Before Balancing'!P80</f>
        <v>0</v>
      </c>
      <c r="Q80" s="179">
        <f>'WIJAM NPC Before Balancing'!Q80</f>
        <v>0</v>
      </c>
      <c r="R80" s="179">
        <f>'WIJAM NPC Before Balancing'!R80</f>
        <v>0</v>
      </c>
      <c r="S80" s="155"/>
      <c r="T80" s="171"/>
    </row>
    <row r="81" spans="1:20" s="154" customFormat="1" ht="12.75">
      <c r="A81" s="153"/>
      <c r="B81" s="153"/>
      <c r="C81" s="167" t="s">
        <v>167</v>
      </c>
      <c r="D81" s="167"/>
      <c r="E81" s="167"/>
      <c r="F81" s="178">
        <f t="shared" si="15"/>
        <v>0</v>
      </c>
      <c r="G81" s="179">
        <f>'WIJAM NPC Before Balancing'!G81</f>
        <v>0</v>
      </c>
      <c r="H81" s="179">
        <f>'WIJAM NPC Before Balancing'!H81</f>
        <v>0</v>
      </c>
      <c r="I81" s="179">
        <f>'WIJAM NPC Before Balancing'!I81</f>
        <v>0</v>
      </c>
      <c r="J81" s="179">
        <f>'WIJAM NPC Before Balancing'!J81</f>
        <v>0</v>
      </c>
      <c r="K81" s="179">
        <f>'WIJAM NPC Before Balancing'!K81</f>
        <v>0</v>
      </c>
      <c r="L81" s="179">
        <f>'WIJAM NPC Before Balancing'!L81</f>
        <v>0</v>
      </c>
      <c r="M81" s="179">
        <f>'WIJAM NPC Before Balancing'!M81</f>
        <v>0</v>
      </c>
      <c r="N81" s="179">
        <f>'WIJAM NPC Before Balancing'!N81</f>
        <v>0</v>
      </c>
      <c r="O81" s="179">
        <f>'WIJAM NPC Before Balancing'!O81</f>
        <v>0</v>
      </c>
      <c r="P81" s="179">
        <f>'WIJAM NPC Before Balancing'!P81</f>
        <v>0</v>
      </c>
      <c r="Q81" s="179">
        <f>'WIJAM NPC Before Balancing'!Q81</f>
        <v>0</v>
      </c>
      <c r="R81" s="179">
        <f>'WIJAM NPC Before Balancing'!R81</f>
        <v>0</v>
      </c>
      <c r="S81" s="155"/>
      <c r="T81" s="171"/>
    </row>
    <row r="82" spans="1:20" s="154" customFormat="1" ht="12.75">
      <c r="A82" s="153"/>
      <c r="B82" s="153"/>
      <c r="C82" s="167" t="s">
        <v>168</v>
      </c>
      <c r="D82" s="167"/>
      <c r="E82" s="167"/>
      <c r="F82" s="178">
        <f t="shared" si="15"/>
        <v>0</v>
      </c>
      <c r="G82" s="179">
        <f>'WIJAM NPC Before Balancing'!G82</f>
        <v>0</v>
      </c>
      <c r="H82" s="179">
        <f>'WIJAM NPC Before Balancing'!H82</f>
        <v>0</v>
      </c>
      <c r="I82" s="179">
        <f>'WIJAM NPC Before Balancing'!I82</f>
        <v>0</v>
      </c>
      <c r="J82" s="179">
        <f>'WIJAM NPC Before Balancing'!J82</f>
        <v>0</v>
      </c>
      <c r="K82" s="179">
        <f>'WIJAM NPC Before Balancing'!K82</f>
        <v>0</v>
      </c>
      <c r="L82" s="179">
        <f>'WIJAM NPC Before Balancing'!L82</f>
        <v>0</v>
      </c>
      <c r="M82" s="179">
        <f>'WIJAM NPC Before Balancing'!M82</f>
        <v>0</v>
      </c>
      <c r="N82" s="179">
        <f>'WIJAM NPC Before Balancing'!N82</f>
        <v>0</v>
      </c>
      <c r="O82" s="179">
        <f>'WIJAM NPC Before Balancing'!O82</f>
        <v>0</v>
      </c>
      <c r="P82" s="179">
        <f>'WIJAM NPC Before Balancing'!P82</f>
        <v>0</v>
      </c>
      <c r="Q82" s="179">
        <f>'WIJAM NPC Before Balancing'!Q82</f>
        <v>0</v>
      </c>
      <c r="R82" s="179">
        <f>'WIJAM NPC Before Balancing'!R82</f>
        <v>0</v>
      </c>
      <c r="S82" s="155"/>
      <c r="T82" s="171"/>
    </row>
    <row r="83" spans="1:20" s="154" customFormat="1" ht="12.75">
      <c r="A83" s="153"/>
      <c r="B83" s="170"/>
      <c r="C83" s="29" t="s">
        <v>169</v>
      </c>
      <c r="D83" s="29"/>
      <c r="E83" s="29"/>
      <c r="F83" s="178">
        <f t="shared" si="15"/>
        <v>0</v>
      </c>
      <c r="G83" s="179">
        <f>'WIJAM NPC Before Balancing'!G83</f>
        <v>0</v>
      </c>
      <c r="H83" s="179">
        <f>'WIJAM NPC Before Balancing'!H83</f>
        <v>0</v>
      </c>
      <c r="I83" s="179">
        <f>'WIJAM NPC Before Balancing'!I83</f>
        <v>0</v>
      </c>
      <c r="J83" s="179">
        <f>'WIJAM NPC Before Balancing'!J83</f>
        <v>0</v>
      </c>
      <c r="K83" s="179">
        <f>'WIJAM NPC Before Balancing'!K83</f>
        <v>0</v>
      </c>
      <c r="L83" s="179">
        <f>'WIJAM NPC Before Balancing'!L83</f>
        <v>0</v>
      </c>
      <c r="M83" s="179">
        <f>'WIJAM NPC Before Balancing'!M83</f>
        <v>0</v>
      </c>
      <c r="N83" s="179">
        <f>'WIJAM NPC Before Balancing'!N83</f>
        <v>0</v>
      </c>
      <c r="O83" s="179">
        <f>'WIJAM NPC Before Balancing'!O83</f>
        <v>0</v>
      </c>
      <c r="P83" s="179">
        <f>'WIJAM NPC Before Balancing'!P83</f>
        <v>0</v>
      </c>
      <c r="Q83" s="179">
        <f>'WIJAM NPC Before Balancing'!Q83</f>
        <v>0</v>
      </c>
      <c r="R83" s="179">
        <f>'WIJAM NPC Before Balancing'!R83</f>
        <v>0</v>
      </c>
      <c r="S83" s="155"/>
      <c r="T83" s="171"/>
    </row>
    <row r="84" spans="1:20" s="154" customFormat="1" ht="12.75">
      <c r="A84" s="153"/>
      <c r="B84" s="170"/>
      <c r="C84" s="29" t="s">
        <v>170</v>
      </c>
      <c r="D84" s="29"/>
      <c r="E84" s="29"/>
      <c r="F84" s="178">
        <f t="shared" si="15"/>
        <v>0</v>
      </c>
      <c r="G84" s="179">
        <f>'WIJAM NPC Before Balancing'!G84</f>
        <v>0</v>
      </c>
      <c r="H84" s="179">
        <f>'WIJAM NPC Before Balancing'!H84</f>
        <v>0</v>
      </c>
      <c r="I84" s="179">
        <f>'WIJAM NPC Before Balancing'!I84</f>
        <v>0</v>
      </c>
      <c r="J84" s="179">
        <f>'WIJAM NPC Before Balancing'!J84</f>
        <v>0</v>
      </c>
      <c r="K84" s="179">
        <f>'WIJAM NPC Before Balancing'!K84</f>
        <v>0</v>
      </c>
      <c r="L84" s="179">
        <f>'WIJAM NPC Before Balancing'!L84</f>
        <v>0</v>
      </c>
      <c r="M84" s="179">
        <f>'WIJAM NPC Before Balancing'!M84</f>
        <v>0</v>
      </c>
      <c r="N84" s="179">
        <f>'WIJAM NPC Before Balancing'!N84</f>
        <v>0</v>
      </c>
      <c r="O84" s="179">
        <f>'WIJAM NPC Before Balancing'!O84</f>
        <v>0</v>
      </c>
      <c r="P84" s="179">
        <f>'WIJAM NPC Before Balancing'!P84</f>
        <v>0</v>
      </c>
      <c r="Q84" s="179">
        <f>'WIJAM NPC Before Balancing'!Q84</f>
        <v>0</v>
      </c>
      <c r="R84" s="179">
        <f>'WIJAM NPC Before Balancing'!R84</f>
        <v>0</v>
      </c>
      <c r="S84" s="155"/>
      <c r="T84" s="171"/>
    </row>
    <row r="85" spans="1:20" s="154" customFormat="1" ht="12.75">
      <c r="A85" s="153"/>
      <c r="B85" s="170"/>
      <c r="C85" s="29" t="s">
        <v>136</v>
      </c>
      <c r="D85" s="29"/>
      <c r="E85" s="29"/>
      <c r="F85" s="178">
        <f t="shared" si="15"/>
        <v>0</v>
      </c>
      <c r="G85" s="179">
        <f>'WIJAM NPC Before Balancing'!G85</f>
        <v>0</v>
      </c>
      <c r="H85" s="179">
        <f>'WIJAM NPC Before Balancing'!H85</f>
        <v>0</v>
      </c>
      <c r="I85" s="179">
        <f>'WIJAM NPC Before Balancing'!I85</f>
        <v>0</v>
      </c>
      <c r="J85" s="179">
        <f>'WIJAM NPC Before Balancing'!J85</f>
        <v>0</v>
      </c>
      <c r="K85" s="179">
        <f>'WIJAM NPC Before Balancing'!K85</f>
        <v>0</v>
      </c>
      <c r="L85" s="179">
        <f>'WIJAM NPC Before Balancing'!L85</f>
        <v>0</v>
      </c>
      <c r="M85" s="179">
        <f>'WIJAM NPC Before Balancing'!M85</f>
        <v>0</v>
      </c>
      <c r="N85" s="179">
        <f>'WIJAM NPC Before Balancing'!N85</f>
        <v>0</v>
      </c>
      <c r="O85" s="179">
        <f>'WIJAM NPC Before Balancing'!O85</f>
        <v>0</v>
      </c>
      <c r="P85" s="179">
        <f>'WIJAM NPC Before Balancing'!P85</f>
        <v>0</v>
      </c>
      <c r="Q85" s="179">
        <f>'WIJAM NPC Before Balancing'!Q85</f>
        <v>0</v>
      </c>
      <c r="R85" s="179">
        <f>'WIJAM NPC Before Balancing'!R85</f>
        <v>0</v>
      </c>
      <c r="S85" s="155"/>
      <c r="T85" s="171"/>
    </row>
    <row r="86" spans="1:20" s="154" customFormat="1" ht="12.75">
      <c r="A86" s="153"/>
      <c r="B86" s="170"/>
      <c r="C86" s="29" t="s">
        <v>130</v>
      </c>
      <c r="D86" s="29"/>
      <c r="E86" s="29"/>
      <c r="F86" s="178">
        <f t="shared" si="15"/>
        <v>0</v>
      </c>
      <c r="G86" s="179">
        <f>'WIJAM NPC Before Balancing'!G86</f>
        <v>0</v>
      </c>
      <c r="H86" s="179">
        <f>'WIJAM NPC Before Balancing'!H86</f>
        <v>0</v>
      </c>
      <c r="I86" s="179">
        <f>'WIJAM NPC Before Balancing'!I86</f>
        <v>0</v>
      </c>
      <c r="J86" s="179">
        <f>'WIJAM NPC Before Balancing'!J86</f>
        <v>0</v>
      </c>
      <c r="K86" s="179">
        <f>'WIJAM NPC Before Balancing'!K86</f>
        <v>0</v>
      </c>
      <c r="L86" s="179">
        <f>'WIJAM NPC Before Balancing'!L86</f>
        <v>0</v>
      </c>
      <c r="M86" s="179">
        <f>'WIJAM NPC Before Balancing'!M86</f>
        <v>0</v>
      </c>
      <c r="N86" s="179">
        <f>'WIJAM NPC Before Balancing'!N86</f>
        <v>0</v>
      </c>
      <c r="O86" s="179">
        <f>'WIJAM NPC Before Balancing'!O86</f>
        <v>0</v>
      </c>
      <c r="P86" s="179">
        <f>'WIJAM NPC Before Balancing'!P86</f>
        <v>0</v>
      </c>
      <c r="Q86" s="179">
        <f>'WIJAM NPC Before Balancing'!Q86</f>
        <v>0</v>
      </c>
      <c r="R86" s="179">
        <f>'WIJAM NPC Before Balancing'!R86</f>
        <v>0</v>
      </c>
      <c r="S86" s="155"/>
      <c r="T86" s="171"/>
    </row>
    <row r="87" spans="1:20" s="154" customFormat="1" ht="12.75">
      <c r="A87" s="153"/>
      <c r="B87" s="170"/>
      <c r="C87" s="29" t="s">
        <v>23</v>
      </c>
      <c r="D87" s="29"/>
      <c r="E87" s="29"/>
      <c r="F87" s="178">
        <f t="shared" si="15"/>
        <v>0</v>
      </c>
      <c r="G87" s="179">
        <f>'WIJAM NPC Before Balancing'!G87</f>
        <v>0</v>
      </c>
      <c r="H87" s="179">
        <f>'WIJAM NPC Before Balancing'!H87</f>
        <v>0</v>
      </c>
      <c r="I87" s="179">
        <f>'WIJAM NPC Before Balancing'!I87</f>
        <v>0</v>
      </c>
      <c r="J87" s="179">
        <f>'WIJAM NPC Before Balancing'!J87</f>
        <v>0</v>
      </c>
      <c r="K87" s="179">
        <f>'WIJAM NPC Before Balancing'!K87</f>
        <v>0</v>
      </c>
      <c r="L87" s="179">
        <f>'WIJAM NPC Before Balancing'!L87</f>
        <v>0</v>
      </c>
      <c r="M87" s="179">
        <f>'WIJAM NPC Before Balancing'!M87</f>
        <v>0</v>
      </c>
      <c r="N87" s="179">
        <f>'WIJAM NPC Before Balancing'!N87</f>
        <v>0</v>
      </c>
      <c r="O87" s="179">
        <f>'WIJAM NPC Before Balancing'!O87</f>
        <v>0</v>
      </c>
      <c r="P87" s="179">
        <f>'WIJAM NPC Before Balancing'!P87</f>
        <v>0</v>
      </c>
      <c r="Q87" s="179">
        <f>'WIJAM NPC Before Balancing'!Q87</f>
        <v>0</v>
      </c>
      <c r="R87" s="179">
        <f>'WIJAM NPC Before Balancing'!R87</f>
        <v>0</v>
      </c>
      <c r="S87" s="155"/>
      <c r="T87" s="171"/>
    </row>
    <row r="88" spans="1:20" s="154" customFormat="1" ht="12.75">
      <c r="A88" s="153"/>
      <c r="B88" s="170"/>
      <c r="C88" s="26" t="s">
        <v>24</v>
      </c>
      <c r="D88" s="26"/>
      <c r="E88" s="26"/>
      <c r="F88" s="178">
        <f t="shared" si="15"/>
        <v>0</v>
      </c>
      <c r="G88" s="179">
        <f>'WIJAM NPC Before Balancing'!G88</f>
        <v>0</v>
      </c>
      <c r="H88" s="179">
        <f>'WIJAM NPC Before Balancing'!H88</f>
        <v>0</v>
      </c>
      <c r="I88" s="179">
        <f>'WIJAM NPC Before Balancing'!I88</f>
        <v>0</v>
      </c>
      <c r="J88" s="179">
        <f>'WIJAM NPC Before Balancing'!J88</f>
        <v>0</v>
      </c>
      <c r="K88" s="179">
        <f>'WIJAM NPC Before Balancing'!K88</f>
        <v>0</v>
      </c>
      <c r="L88" s="179">
        <f>'WIJAM NPC Before Balancing'!L88</f>
        <v>0</v>
      </c>
      <c r="M88" s="179">
        <f>'WIJAM NPC Before Balancing'!M88</f>
        <v>0</v>
      </c>
      <c r="N88" s="179">
        <f>'WIJAM NPC Before Balancing'!N88</f>
        <v>0</v>
      </c>
      <c r="O88" s="179">
        <f>'WIJAM NPC Before Balancing'!O88</f>
        <v>0</v>
      </c>
      <c r="P88" s="179">
        <f>'WIJAM NPC Before Balancing'!P88</f>
        <v>0</v>
      </c>
      <c r="Q88" s="179">
        <f>'WIJAM NPC Before Balancing'!Q88</f>
        <v>0</v>
      </c>
      <c r="R88" s="179">
        <f>'WIJAM NPC Before Balancing'!R88</f>
        <v>0</v>
      </c>
      <c r="S88" s="155"/>
      <c r="T88" s="171"/>
    </row>
    <row r="89" spans="1:20" s="154" customFormat="1" ht="12.75">
      <c r="A89" s="153"/>
      <c r="B89" s="170"/>
      <c r="C89" s="26" t="s">
        <v>25</v>
      </c>
      <c r="D89" s="26"/>
      <c r="E89" s="26"/>
      <c r="F89" s="178">
        <f t="shared" si="15"/>
        <v>0</v>
      </c>
      <c r="G89" s="179">
        <f>'WIJAM NPC Before Balancing'!G89</f>
        <v>0</v>
      </c>
      <c r="H89" s="179">
        <f>'WIJAM NPC Before Balancing'!H89</f>
        <v>0</v>
      </c>
      <c r="I89" s="179">
        <f>'WIJAM NPC Before Balancing'!I89</f>
        <v>0</v>
      </c>
      <c r="J89" s="179">
        <f>'WIJAM NPC Before Balancing'!J89</f>
        <v>0</v>
      </c>
      <c r="K89" s="179">
        <f>'WIJAM NPC Before Balancing'!K89</f>
        <v>0</v>
      </c>
      <c r="L89" s="179">
        <f>'WIJAM NPC Before Balancing'!L89</f>
        <v>0</v>
      </c>
      <c r="M89" s="179">
        <f>'WIJAM NPC Before Balancing'!M89</f>
        <v>0</v>
      </c>
      <c r="N89" s="179">
        <f>'WIJAM NPC Before Balancing'!N89</f>
        <v>0</v>
      </c>
      <c r="O89" s="179">
        <f>'WIJAM NPC Before Balancing'!O89</f>
        <v>0</v>
      </c>
      <c r="P89" s="179">
        <f>'WIJAM NPC Before Balancing'!P89</f>
        <v>0</v>
      </c>
      <c r="Q89" s="179">
        <f>'WIJAM NPC Before Balancing'!Q89</f>
        <v>0</v>
      </c>
      <c r="R89" s="179">
        <f>'WIJAM NPC Before Balancing'!R89</f>
        <v>0</v>
      </c>
      <c r="S89" s="155"/>
      <c r="T89" s="171"/>
    </row>
    <row r="90" spans="1:20" s="154" customFormat="1" ht="12.75">
      <c r="A90" s="153"/>
      <c r="B90" s="170"/>
      <c r="C90" s="26" t="s">
        <v>147</v>
      </c>
      <c r="D90" s="26"/>
      <c r="E90" s="26"/>
      <c r="F90" s="178">
        <f t="shared" si="15"/>
        <v>0</v>
      </c>
      <c r="G90" s="179">
        <f>'WIJAM NPC Before Balancing'!G90</f>
        <v>0</v>
      </c>
      <c r="H90" s="179">
        <f>'WIJAM NPC Before Balancing'!H90</f>
        <v>0</v>
      </c>
      <c r="I90" s="179">
        <f>'WIJAM NPC Before Balancing'!I90</f>
        <v>0</v>
      </c>
      <c r="J90" s="179">
        <f>'WIJAM NPC Before Balancing'!J90</f>
        <v>0</v>
      </c>
      <c r="K90" s="179">
        <f>'WIJAM NPC Before Balancing'!K90</f>
        <v>0</v>
      </c>
      <c r="L90" s="179">
        <f>'WIJAM NPC Before Balancing'!L90</f>
        <v>0</v>
      </c>
      <c r="M90" s="179">
        <f>'WIJAM NPC Before Balancing'!M90</f>
        <v>0</v>
      </c>
      <c r="N90" s="179">
        <f>'WIJAM NPC Before Balancing'!N90</f>
        <v>0</v>
      </c>
      <c r="O90" s="179">
        <f>'WIJAM NPC Before Balancing'!O90</f>
        <v>0</v>
      </c>
      <c r="P90" s="179">
        <f>'WIJAM NPC Before Balancing'!P90</f>
        <v>0</v>
      </c>
      <c r="Q90" s="179">
        <f>'WIJAM NPC Before Balancing'!Q90</f>
        <v>0</v>
      </c>
      <c r="R90" s="179">
        <f>'WIJAM NPC Before Balancing'!R90</f>
        <v>0</v>
      </c>
      <c r="S90" s="155"/>
      <c r="T90" s="171"/>
    </row>
    <row r="91" spans="1:20" s="154" customFormat="1" ht="12.75">
      <c r="A91" s="153"/>
      <c r="B91" s="170"/>
      <c r="C91" s="26" t="s">
        <v>148</v>
      </c>
      <c r="D91" s="26"/>
      <c r="E91" s="26"/>
      <c r="F91" s="178">
        <f t="shared" si="15"/>
        <v>0</v>
      </c>
      <c r="G91" s="179">
        <f>'WIJAM NPC Before Balancing'!G91</f>
        <v>0</v>
      </c>
      <c r="H91" s="179">
        <f>'WIJAM NPC Before Balancing'!H91</f>
        <v>0</v>
      </c>
      <c r="I91" s="179">
        <f>'WIJAM NPC Before Balancing'!I91</f>
        <v>0</v>
      </c>
      <c r="J91" s="179">
        <f>'WIJAM NPC Before Balancing'!J91</f>
        <v>0</v>
      </c>
      <c r="K91" s="179">
        <f>'WIJAM NPC Before Balancing'!K91</f>
        <v>0</v>
      </c>
      <c r="L91" s="179">
        <f>'WIJAM NPC Before Balancing'!L91</f>
        <v>0</v>
      </c>
      <c r="M91" s="179">
        <f>'WIJAM NPC Before Balancing'!M91</f>
        <v>0</v>
      </c>
      <c r="N91" s="179">
        <f>'WIJAM NPC Before Balancing'!N91</f>
        <v>0</v>
      </c>
      <c r="O91" s="179">
        <f>'WIJAM NPC Before Balancing'!O91</f>
        <v>0</v>
      </c>
      <c r="P91" s="179">
        <f>'WIJAM NPC Before Balancing'!P91</f>
        <v>0</v>
      </c>
      <c r="Q91" s="179">
        <f>'WIJAM NPC Before Balancing'!Q91</f>
        <v>0</v>
      </c>
      <c r="R91" s="179">
        <f>'WIJAM NPC Before Balancing'!R91</f>
        <v>0</v>
      </c>
      <c r="S91" s="155"/>
      <c r="T91" s="171"/>
    </row>
    <row r="92" spans="1:20" s="154" customFormat="1" ht="12.75">
      <c r="A92" s="153"/>
      <c r="B92" s="170"/>
      <c r="C92" s="26" t="s">
        <v>149</v>
      </c>
      <c r="D92" s="26"/>
      <c r="E92" s="26"/>
      <c r="F92" s="178">
        <f t="shared" si="15"/>
        <v>0</v>
      </c>
      <c r="G92" s="179">
        <f>'WIJAM NPC Before Balancing'!G92</f>
        <v>0</v>
      </c>
      <c r="H92" s="179">
        <f>'WIJAM NPC Before Balancing'!H92</f>
        <v>0</v>
      </c>
      <c r="I92" s="179">
        <f>'WIJAM NPC Before Balancing'!I92</f>
        <v>0</v>
      </c>
      <c r="J92" s="179">
        <f>'WIJAM NPC Before Balancing'!J92</f>
        <v>0</v>
      </c>
      <c r="K92" s="179">
        <f>'WIJAM NPC Before Balancing'!K92</f>
        <v>0</v>
      </c>
      <c r="L92" s="179">
        <f>'WIJAM NPC Before Balancing'!L92</f>
        <v>0</v>
      </c>
      <c r="M92" s="179">
        <f>'WIJAM NPC Before Balancing'!M92</f>
        <v>0</v>
      </c>
      <c r="N92" s="179">
        <f>'WIJAM NPC Before Balancing'!N92</f>
        <v>0</v>
      </c>
      <c r="O92" s="179">
        <f>'WIJAM NPC Before Balancing'!O92</f>
        <v>0</v>
      </c>
      <c r="P92" s="179">
        <f>'WIJAM NPC Before Balancing'!P92</f>
        <v>0</v>
      </c>
      <c r="Q92" s="179">
        <f>'WIJAM NPC Before Balancing'!Q92</f>
        <v>0</v>
      </c>
      <c r="R92" s="179">
        <f>'WIJAM NPC Before Balancing'!R92</f>
        <v>0</v>
      </c>
      <c r="S92" s="155"/>
      <c r="T92" s="171"/>
    </row>
    <row r="93" spans="1:20" s="154" customFormat="1" ht="12.75">
      <c r="A93" s="153"/>
      <c r="B93" s="153"/>
      <c r="C93" s="167" t="s">
        <v>26</v>
      </c>
      <c r="D93" s="167"/>
      <c r="E93" s="167"/>
      <c r="F93" s="178">
        <f t="shared" si="15"/>
        <v>0</v>
      </c>
      <c r="G93" s="179">
        <f>'WIJAM NPC Before Balancing'!G93</f>
        <v>0</v>
      </c>
      <c r="H93" s="179">
        <f>'WIJAM NPC Before Balancing'!H93</f>
        <v>0</v>
      </c>
      <c r="I93" s="179">
        <f>'WIJAM NPC Before Balancing'!I93</f>
        <v>0</v>
      </c>
      <c r="J93" s="179">
        <f>'WIJAM NPC Before Balancing'!J93</f>
        <v>0</v>
      </c>
      <c r="K93" s="179">
        <f>'WIJAM NPC Before Balancing'!K93</f>
        <v>0</v>
      </c>
      <c r="L93" s="179">
        <f>'WIJAM NPC Before Balancing'!L93</f>
        <v>0</v>
      </c>
      <c r="M93" s="179">
        <f>'WIJAM NPC Before Balancing'!M93</f>
        <v>0</v>
      </c>
      <c r="N93" s="179">
        <f>'WIJAM NPC Before Balancing'!N93</f>
        <v>0</v>
      </c>
      <c r="O93" s="179">
        <f>'WIJAM NPC Before Balancing'!O93</f>
        <v>0</v>
      </c>
      <c r="P93" s="179">
        <f>'WIJAM NPC Before Balancing'!P93</f>
        <v>0</v>
      </c>
      <c r="Q93" s="179">
        <f>'WIJAM NPC Before Balancing'!Q93</f>
        <v>0</v>
      </c>
      <c r="R93" s="179">
        <f>'WIJAM NPC Before Balancing'!R93</f>
        <v>0</v>
      </c>
      <c r="S93" s="155"/>
      <c r="T93" s="171"/>
    </row>
    <row r="94" spans="1:20" s="154" customFormat="1" ht="12.75">
      <c r="A94" s="153"/>
      <c r="B94" s="170"/>
      <c r="C94" s="167" t="s">
        <v>99</v>
      </c>
      <c r="D94" s="167"/>
      <c r="E94" s="167"/>
      <c r="F94" s="178">
        <f t="shared" si="15"/>
        <v>0</v>
      </c>
      <c r="G94" s="179">
        <f>'WIJAM NPC Before Balancing'!G94</f>
        <v>0</v>
      </c>
      <c r="H94" s="179">
        <f>'WIJAM NPC Before Balancing'!H94</f>
        <v>0</v>
      </c>
      <c r="I94" s="179">
        <f>'WIJAM NPC Before Balancing'!I94</f>
        <v>0</v>
      </c>
      <c r="J94" s="179">
        <f>'WIJAM NPC Before Balancing'!J94</f>
        <v>0</v>
      </c>
      <c r="K94" s="179">
        <f>'WIJAM NPC Before Balancing'!K94</f>
        <v>0</v>
      </c>
      <c r="L94" s="179">
        <f>'WIJAM NPC Before Balancing'!L94</f>
        <v>0</v>
      </c>
      <c r="M94" s="179">
        <f>'WIJAM NPC Before Balancing'!M94</f>
        <v>0</v>
      </c>
      <c r="N94" s="179">
        <f>'WIJAM NPC Before Balancing'!N94</f>
        <v>0</v>
      </c>
      <c r="O94" s="179">
        <f>'WIJAM NPC Before Balancing'!O94</f>
        <v>0</v>
      </c>
      <c r="P94" s="179">
        <f>'WIJAM NPC Before Balancing'!P94</f>
        <v>0</v>
      </c>
      <c r="Q94" s="179">
        <f>'WIJAM NPC Before Balancing'!Q94</f>
        <v>0</v>
      </c>
      <c r="R94" s="179">
        <f>'WIJAM NPC Before Balancing'!R94</f>
        <v>0</v>
      </c>
      <c r="S94" s="155"/>
      <c r="T94" s="171"/>
    </row>
    <row r="95" spans="1:20" s="154" customFormat="1" ht="12.75">
      <c r="A95" s="153"/>
      <c r="B95" s="170"/>
      <c r="C95" s="167" t="s">
        <v>138</v>
      </c>
      <c r="D95" s="167"/>
      <c r="E95" s="167"/>
      <c r="F95" s="178">
        <f t="shared" si="15"/>
        <v>0</v>
      </c>
      <c r="G95" s="179">
        <f>'WIJAM NPC Before Balancing'!G95</f>
        <v>0</v>
      </c>
      <c r="H95" s="179">
        <f>'WIJAM NPC Before Balancing'!H95</f>
        <v>0</v>
      </c>
      <c r="I95" s="179">
        <f>'WIJAM NPC Before Balancing'!I95</f>
        <v>0</v>
      </c>
      <c r="J95" s="179">
        <f>'WIJAM NPC Before Balancing'!J95</f>
        <v>0</v>
      </c>
      <c r="K95" s="179">
        <f>'WIJAM NPC Before Balancing'!K95</f>
        <v>0</v>
      </c>
      <c r="L95" s="179">
        <f>'WIJAM NPC Before Balancing'!L95</f>
        <v>0</v>
      </c>
      <c r="M95" s="179">
        <f>'WIJAM NPC Before Balancing'!M95</f>
        <v>0</v>
      </c>
      <c r="N95" s="179">
        <f>'WIJAM NPC Before Balancing'!N95</f>
        <v>0</v>
      </c>
      <c r="O95" s="179">
        <f>'WIJAM NPC Before Balancing'!O95</f>
        <v>0</v>
      </c>
      <c r="P95" s="179">
        <f>'WIJAM NPC Before Balancing'!P95</f>
        <v>0</v>
      </c>
      <c r="Q95" s="179">
        <f>'WIJAM NPC Before Balancing'!Q95</f>
        <v>0</v>
      </c>
      <c r="R95" s="179">
        <f>'WIJAM NPC Before Balancing'!R95</f>
        <v>0</v>
      </c>
      <c r="S95" s="155"/>
      <c r="T95" s="171"/>
    </row>
    <row r="96" spans="1:20" s="154" customFormat="1" ht="12.75">
      <c r="A96" s="153"/>
      <c r="B96" s="170"/>
      <c r="C96" s="167" t="s">
        <v>27</v>
      </c>
      <c r="D96" s="167"/>
      <c r="E96" s="167"/>
      <c r="F96" s="178">
        <f t="shared" si="15"/>
        <v>0</v>
      </c>
      <c r="G96" s="179">
        <f>'WIJAM NPC Before Balancing'!G96</f>
        <v>0</v>
      </c>
      <c r="H96" s="179">
        <f>'WIJAM NPC Before Balancing'!H96</f>
        <v>0</v>
      </c>
      <c r="I96" s="179">
        <f>'WIJAM NPC Before Balancing'!I96</f>
        <v>0</v>
      </c>
      <c r="J96" s="179">
        <f>'WIJAM NPC Before Balancing'!J96</f>
        <v>0</v>
      </c>
      <c r="K96" s="179">
        <f>'WIJAM NPC Before Balancing'!K96</f>
        <v>0</v>
      </c>
      <c r="L96" s="179">
        <f>'WIJAM NPC Before Balancing'!L96</f>
        <v>0</v>
      </c>
      <c r="M96" s="179">
        <f>'WIJAM NPC Before Balancing'!M96</f>
        <v>0</v>
      </c>
      <c r="N96" s="179">
        <f>'WIJAM NPC Before Balancing'!N96</f>
        <v>0</v>
      </c>
      <c r="O96" s="179">
        <f>'WIJAM NPC Before Balancing'!O96</f>
        <v>0</v>
      </c>
      <c r="P96" s="179">
        <f>'WIJAM NPC Before Balancing'!P96</f>
        <v>0</v>
      </c>
      <c r="Q96" s="179">
        <f>'WIJAM NPC Before Balancing'!Q96</f>
        <v>0</v>
      </c>
      <c r="R96" s="179">
        <f>'WIJAM NPC Before Balancing'!R96</f>
        <v>0</v>
      </c>
      <c r="S96" s="155"/>
      <c r="T96" s="171"/>
    </row>
    <row r="97" spans="1:20" s="154" customFormat="1" ht="12.75">
      <c r="A97" s="153"/>
      <c r="B97" s="170"/>
      <c r="C97" s="167" t="s">
        <v>135</v>
      </c>
      <c r="D97" s="29"/>
      <c r="E97" s="29"/>
      <c r="F97" s="178">
        <f t="shared" si="15"/>
        <v>0</v>
      </c>
      <c r="G97" s="179">
        <f>'WIJAM NPC Before Balancing'!G97</f>
        <v>0</v>
      </c>
      <c r="H97" s="179">
        <f>'WIJAM NPC Before Balancing'!H97</f>
        <v>0</v>
      </c>
      <c r="I97" s="179">
        <f>'WIJAM NPC Before Balancing'!I97</f>
        <v>0</v>
      </c>
      <c r="J97" s="179">
        <f>'WIJAM NPC Before Balancing'!J97</f>
        <v>0</v>
      </c>
      <c r="K97" s="179">
        <f>'WIJAM NPC Before Balancing'!K97</f>
        <v>0</v>
      </c>
      <c r="L97" s="179">
        <f>'WIJAM NPC Before Balancing'!L97</f>
        <v>0</v>
      </c>
      <c r="M97" s="179">
        <f>'WIJAM NPC Before Balancing'!M97</f>
        <v>0</v>
      </c>
      <c r="N97" s="179">
        <f>'WIJAM NPC Before Balancing'!N97</f>
        <v>0</v>
      </c>
      <c r="O97" s="179">
        <f>'WIJAM NPC Before Balancing'!O97</f>
        <v>0</v>
      </c>
      <c r="P97" s="179">
        <f>'WIJAM NPC Before Balancing'!P97</f>
        <v>0</v>
      </c>
      <c r="Q97" s="179">
        <f>'WIJAM NPC Before Balancing'!Q97</f>
        <v>0</v>
      </c>
      <c r="R97" s="179">
        <f>'WIJAM NPC Before Balancing'!R97</f>
        <v>0</v>
      </c>
      <c r="S97" s="155"/>
      <c r="T97" s="171"/>
    </row>
    <row r="98" spans="1:20" s="154" customFormat="1" ht="12.75">
      <c r="A98" s="153"/>
      <c r="B98" s="170"/>
      <c r="C98" s="167" t="s">
        <v>100</v>
      </c>
      <c r="D98" s="29"/>
      <c r="E98" s="29"/>
      <c r="F98" s="178">
        <f t="shared" si="15"/>
        <v>0</v>
      </c>
      <c r="G98" s="179">
        <f>'WIJAM NPC Before Balancing'!G98</f>
        <v>0</v>
      </c>
      <c r="H98" s="179">
        <f>'WIJAM NPC Before Balancing'!H98</f>
        <v>0</v>
      </c>
      <c r="I98" s="179">
        <f>'WIJAM NPC Before Balancing'!I98</f>
        <v>0</v>
      </c>
      <c r="J98" s="179">
        <f>'WIJAM NPC Before Balancing'!J98</f>
        <v>0</v>
      </c>
      <c r="K98" s="179">
        <f>'WIJAM NPC Before Balancing'!K98</f>
        <v>0</v>
      </c>
      <c r="L98" s="179">
        <f>'WIJAM NPC Before Balancing'!L98</f>
        <v>0</v>
      </c>
      <c r="M98" s="179">
        <f>'WIJAM NPC Before Balancing'!M98</f>
        <v>0</v>
      </c>
      <c r="N98" s="179">
        <f>'WIJAM NPC Before Balancing'!N98</f>
        <v>0</v>
      </c>
      <c r="O98" s="179">
        <f>'WIJAM NPC Before Balancing'!O98</f>
        <v>0</v>
      </c>
      <c r="P98" s="179">
        <f>'WIJAM NPC Before Balancing'!P98</f>
        <v>0</v>
      </c>
      <c r="Q98" s="179">
        <f>'WIJAM NPC Before Balancing'!Q98</f>
        <v>0</v>
      </c>
      <c r="R98" s="179">
        <f>'WIJAM NPC Before Balancing'!R98</f>
        <v>0</v>
      </c>
      <c r="S98" s="155"/>
      <c r="T98" s="171"/>
    </row>
    <row r="99" spans="1:20" s="154" customFormat="1" ht="12.75">
      <c r="A99" s="153"/>
      <c r="B99" s="170"/>
      <c r="C99" s="167" t="s">
        <v>124</v>
      </c>
      <c r="D99" s="29"/>
      <c r="E99" s="29"/>
      <c r="F99" s="178">
        <f t="shared" si="15"/>
        <v>0</v>
      </c>
      <c r="G99" s="179">
        <f>'WIJAM NPC Before Balancing'!G99</f>
        <v>0</v>
      </c>
      <c r="H99" s="179">
        <f>'WIJAM NPC Before Balancing'!H99</f>
        <v>0</v>
      </c>
      <c r="I99" s="179">
        <f>'WIJAM NPC Before Balancing'!I99</f>
        <v>0</v>
      </c>
      <c r="J99" s="179">
        <f>'WIJAM NPC Before Balancing'!J99</f>
        <v>0</v>
      </c>
      <c r="K99" s="179">
        <f>'WIJAM NPC Before Balancing'!K99</f>
        <v>0</v>
      </c>
      <c r="L99" s="179">
        <f>'WIJAM NPC Before Balancing'!L99</f>
        <v>0</v>
      </c>
      <c r="M99" s="179">
        <f>'WIJAM NPC Before Balancing'!M99</f>
        <v>0</v>
      </c>
      <c r="N99" s="179">
        <f>'WIJAM NPC Before Balancing'!N99</f>
        <v>0</v>
      </c>
      <c r="O99" s="179">
        <f>'WIJAM NPC Before Balancing'!O99</f>
        <v>0</v>
      </c>
      <c r="P99" s="179">
        <f>'WIJAM NPC Before Balancing'!P99</f>
        <v>0</v>
      </c>
      <c r="Q99" s="179">
        <f>'WIJAM NPC Before Balancing'!Q99</f>
        <v>0</v>
      </c>
      <c r="R99" s="179">
        <f>'WIJAM NPC Before Balancing'!R99</f>
        <v>0</v>
      </c>
      <c r="S99" s="155"/>
      <c r="T99" s="171"/>
    </row>
    <row r="100" spans="1:20" s="154" customFormat="1" ht="12.75">
      <c r="A100" s="153"/>
      <c r="B100" s="170"/>
      <c r="C100" s="167" t="s">
        <v>123</v>
      </c>
      <c r="D100" s="29"/>
      <c r="E100" s="29"/>
      <c r="F100" s="178">
        <f t="shared" si="15"/>
        <v>0</v>
      </c>
      <c r="G100" s="179">
        <f>'WIJAM NPC Before Balancing'!G100</f>
        <v>0</v>
      </c>
      <c r="H100" s="179">
        <f>'WIJAM NPC Before Balancing'!H100</f>
        <v>0</v>
      </c>
      <c r="I100" s="179">
        <f>'WIJAM NPC Before Balancing'!I100</f>
        <v>0</v>
      </c>
      <c r="J100" s="179">
        <f>'WIJAM NPC Before Balancing'!J100</f>
        <v>0</v>
      </c>
      <c r="K100" s="179">
        <f>'WIJAM NPC Before Balancing'!K100</f>
        <v>0</v>
      </c>
      <c r="L100" s="179">
        <f>'WIJAM NPC Before Balancing'!L100</f>
        <v>0</v>
      </c>
      <c r="M100" s="179">
        <f>'WIJAM NPC Before Balancing'!M100</f>
        <v>0</v>
      </c>
      <c r="N100" s="179">
        <f>'WIJAM NPC Before Balancing'!N100</f>
        <v>0</v>
      </c>
      <c r="O100" s="179">
        <f>'WIJAM NPC Before Balancing'!O100</f>
        <v>0</v>
      </c>
      <c r="P100" s="179">
        <f>'WIJAM NPC Before Balancing'!P100</f>
        <v>0</v>
      </c>
      <c r="Q100" s="179">
        <f>'WIJAM NPC Before Balancing'!Q100</f>
        <v>0</v>
      </c>
      <c r="R100" s="179">
        <f>'WIJAM NPC Before Balancing'!R100</f>
        <v>0</v>
      </c>
      <c r="S100" s="155"/>
      <c r="T100" s="171"/>
    </row>
    <row r="101" spans="1:20" s="154" customFormat="1" ht="12.75">
      <c r="A101" s="153"/>
      <c r="B101" s="170"/>
      <c r="C101" s="167"/>
      <c r="D101" s="167"/>
      <c r="E101" s="167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155"/>
      <c r="T101" s="171"/>
    </row>
    <row r="102" spans="1:20" s="154" customFormat="1" ht="12.75">
      <c r="A102" s="153"/>
      <c r="B102" s="170"/>
      <c r="C102" s="167" t="s">
        <v>101</v>
      </c>
      <c r="D102" s="167"/>
      <c r="E102" s="167"/>
      <c r="F102" s="180">
        <f t="shared" si="14"/>
        <v>338738.26999999996</v>
      </c>
      <c r="G102" s="181">
        <f>'WIJAM NPC Before Balancing'!G102</f>
        <v>0</v>
      </c>
      <c r="H102" s="181">
        <f>'WIJAM NPC Before Balancing'!H102</f>
        <v>0.03</v>
      </c>
      <c r="I102" s="181">
        <f>'WIJAM NPC Before Balancing'!I102</f>
        <v>0</v>
      </c>
      <c r="J102" s="181">
        <f>'WIJAM NPC Before Balancing'!J102</f>
        <v>8815.869999999999</v>
      </c>
      <c r="K102" s="181">
        <f>'WIJAM NPC Before Balancing'!K102</f>
        <v>15.52</v>
      </c>
      <c r="L102" s="181">
        <f>'WIJAM NPC Before Balancing'!L102</f>
        <v>25447.67</v>
      </c>
      <c r="M102" s="181">
        <f>'WIJAM NPC Before Balancing'!M102</f>
        <v>142601.74</v>
      </c>
      <c r="N102" s="181">
        <f>'WIJAM NPC Before Balancing'!N102</f>
        <v>107845.62</v>
      </c>
      <c r="O102" s="181">
        <f>'WIJAM NPC Before Balancing'!O102</f>
        <v>45985.69</v>
      </c>
      <c r="P102" s="181">
        <f>'WIJAM NPC Before Balancing'!P102</f>
        <v>8026.1299999999992</v>
      </c>
      <c r="Q102" s="181">
        <f>'WIJAM NPC Before Balancing'!Q102</f>
        <v>0</v>
      </c>
      <c r="R102" s="181">
        <f>'WIJAM NPC Before Balancing'!R102</f>
        <v>0</v>
      </c>
      <c r="S102" s="155"/>
      <c r="T102" s="171"/>
    </row>
    <row r="103" spans="1:20" s="154" customFormat="1" ht="12.75">
      <c r="A103" s="153"/>
      <c r="B103" s="170"/>
      <c r="C103" s="170"/>
      <c r="D103" s="170"/>
      <c r="E103" s="170"/>
      <c r="F103" s="182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55"/>
      <c r="T103" s="171"/>
    </row>
    <row r="104" spans="1:20" s="154" customFormat="1" ht="16.149999999999999" customHeight="1">
      <c r="A104" s="156"/>
      <c r="B104" s="163" t="s">
        <v>28</v>
      </c>
      <c r="C104" s="170"/>
      <c r="D104" s="170"/>
      <c r="E104" s="170"/>
      <c r="F104" s="182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55"/>
      <c r="T104" s="171"/>
    </row>
    <row r="105" spans="1:20" s="154" customFormat="1" ht="12.75">
      <c r="A105" s="156"/>
      <c r="B105" s="156"/>
      <c r="C105" s="167" t="s">
        <v>102</v>
      </c>
      <c r="D105" s="167"/>
      <c r="E105" s="167"/>
      <c r="F105" s="178">
        <f t="shared" ref="F105:F106" si="17">SUM(G105:R105)</f>
        <v>166046.39940232702</v>
      </c>
      <c r="G105" s="179">
        <f>'WIJAM NPC Before Balancing'!G105</f>
        <v>13837.199950193915</v>
      </c>
      <c r="H105" s="179">
        <f>'WIJAM NPC Before Balancing'!H105</f>
        <v>13837.199950193915</v>
      </c>
      <c r="I105" s="179">
        <f>'WIJAM NPC Before Balancing'!I105</f>
        <v>13837.199950193915</v>
      </c>
      <c r="J105" s="179">
        <f>'WIJAM NPC Before Balancing'!J105</f>
        <v>13837.199950193915</v>
      </c>
      <c r="K105" s="179">
        <f>'WIJAM NPC Before Balancing'!K105</f>
        <v>13837.199950193915</v>
      </c>
      <c r="L105" s="179">
        <f>'WIJAM NPC Before Balancing'!L105</f>
        <v>13837.199950193915</v>
      </c>
      <c r="M105" s="179">
        <f>'WIJAM NPC Before Balancing'!M105</f>
        <v>13837.199950193915</v>
      </c>
      <c r="N105" s="179">
        <f>'WIJAM NPC Before Balancing'!N105</f>
        <v>13837.199950193915</v>
      </c>
      <c r="O105" s="179">
        <f>'WIJAM NPC Before Balancing'!O105</f>
        <v>13837.199950193915</v>
      </c>
      <c r="P105" s="179">
        <f>'WIJAM NPC Before Balancing'!P105</f>
        <v>13837.199950193915</v>
      </c>
      <c r="Q105" s="179">
        <f>'WIJAM NPC Before Balancing'!Q105</f>
        <v>13837.199950193915</v>
      </c>
      <c r="R105" s="179">
        <f>'WIJAM NPC Before Balancing'!R105</f>
        <v>13837.199950193915</v>
      </c>
      <c r="S105" s="155"/>
      <c r="T105" s="171"/>
    </row>
    <row r="106" spans="1:20" s="154" customFormat="1" ht="12.75">
      <c r="A106" s="156"/>
      <c r="B106" s="156"/>
      <c r="C106" s="167" t="s">
        <v>29</v>
      </c>
      <c r="D106" s="167"/>
      <c r="E106" s="167"/>
      <c r="F106" s="178">
        <f t="shared" si="17"/>
        <v>-602920.81509018142</v>
      </c>
      <c r="G106" s="179">
        <f>'WIJAM NPC Before Balancing'!G106</f>
        <v>-50243.401257515114</v>
      </c>
      <c r="H106" s="179">
        <f>'WIJAM NPC Before Balancing'!H106</f>
        <v>-50243.401257515114</v>
      </c>
      <c r="I106" s="179">
        <f>'WIJAM NPC Before Balancing'!I106</f>
        <v>-50243.401257515114</v>
      </c>
      <c r="J106" s="179">
        <f>'WIJAM NPC Before Balancing'!J106</f>
        <v>-50243.401257515114</v>
      </c>
      <c r="K106" s="179">
        <f>'WIJAM NPC Before Balancing'!K106</f>
        <v>-50243.401257515114</v>
      </c>
      <c r="L106" s="179">
        <f>'WIJAM NPC Before Balancing'!L106</f>
        <v>-50243.401257515114</v>
      </c>
      <c r="M106" s="179">
        <f>'WIJAM NPC Before Balancing'!M106</f>
        <v>-50243.401257515114</v>
      </c>
      <c r="N106" s="179">
        <f>'WIJAM NPC Before Balancing'!N106</f>
        <v>-50243.401257515114</v>
      </c>
      <c r="O106" s="179">
        <f>'WIJAM NPC Before Balancing'!O106</f>
        <v>-50243.401257515114</v>
      </c>
      <c r="P106" s="179">
        <f>'WIJAM NPC Before Balancing'!P106</f>
        <v>-50243.401257515114</v>
      </c>
      <c r="Q106" s="179">
        <f>'WIJAM NPC Before Balancing'!Q106</f>
        <v>-50243.401257515114</v>
      </c>
      <c r="R106" s="179">
        <f>'WIJAM NPC Before Balancing'!R106</f>
        <v>-50243.401257515114</v>
      </c>
      <c r="S106" s="155"/>
      <c r="T106" s="171"/>
    </row>
    <row r="107" spans="1:20" s="154" customFormat="1" ht="12.75">
      <c r="A107" s="156"/>
      <c r="B107" s="156"/>
      <c r="C107" s="167"/>
      <c r="D107" s="167"/>
      <c r="E107" s="167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155"/>
      <c r="T107" s="171"/>
    </row>
    <row r="108" spans="1:20" s="154" customFormat="1" ht="12.75">
      <c r="A108" s="156"/>
      <c r="B108" s="156" t="s">
        <v>103</v>
      </c>
      <c r="C108" s="167"/>
      <c r="D108" s="167"/>
      <c r="E108" s="167"/>
      <c r="F108" s="180">
        <f>SUM(G108:R108)</f>
        <v>-436874.4156878544</v>
      </c>
      <c r="G108" s="181">
        <f>'WIJAM NPC Before Balancing'!G108</f>
        <v>-36406.2013073212</v>
      </c>
      <c r="H108" s="181">
        <f>'WIJAM NPC Before Balancing'!H108</f>
        <v>-36406.2013073212</v>
      </c>
      <c r="I108" s="181">
        <f>'WIJAM NPC Before Balancing'!I108</f>
        <v>-36406.2013073212</v>
      </c>
      <c r="J108" s="181">
        <f>'WIJAM NPC Before Balancing'!J108</f>
        <v>-36406.2013073212</v>
      </c>
      <c r="K108" s="181">
        <f>'WIJAM NPC Before Balancing'!K108</f>
        <v>-36406.2013073212</v>
      </c>
      <c r="L108" s="181">
        <f>'WIJAM NPC Before Balancing'!L108</f>
        <v>-36406.2013073212</v>
      </c>
      <c r="M108" s="181">
        <f>'WIJAM NPC Before Balancing'!M108</f>
        <v>-36406.2013073212</v>
      </c>
      <c r="N108" s="181">
        <f>'WIJAM NPC Before Balancing'!N108</f>
        <v>-36406.2013073212</v>
      </c>
      <c r="O108" s="181">
        <f>'WIJAM NPC Before Balancing'!O108</f>
        <v>-36406.2013073212</v>
      </c>
      <c r="P108" s="181">
        <f>'WIJAM NPC Before Balancing'!P108</f>
        <v>-36406.2013073212</v>
      </c>
      <c r="Q108" s="181">
        <f>'WIJAM NPC Before Balancing'!Q108</f>
        <v>-36406.2013073212</v>
      </c>
      <c r="R108" s="181">
        <f>'WIJAM NPC Before Balancing'!R108</f>
        <v>-36406.2013073212</v>
      </c>
      <c r="S108" s="155"/>
      <c r="T108" s="171"/>
    </row>
    <row r="109" spans="1:20" s="154" customFormat="1" ht="12.75">
      <c r="A109" s="156"/>
      <c r="B109" s="156"/>
      <c r="C109" s="153"/>
      <c r="D109" s="153"/>
      <c r="E109" s="153"/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  <c r="Q109" s="215" t="s">
        <v>86</v>
      </c>
      <c r="R109" s="215" t="s">
        <v>86</v>
      </c>
      <c r="S109" s="155"/>
      <c r="T109" s="171"/>
    </row>
    <row r="110" spans="1:20" s="154" customFormat="1" ht="12.75">
      <c r="A110" s="156"/>
      <c r="B110" s="156" t="s">
        <v>30</v>
      </c>
      <c r="C110" s="167"/>
      <c r="D110" s="167"/>
      <c r="E110" s="167"/>
      <c r="F110" s="180">
        <f>SUM(G110:R110)</f>
        <v>12480656.341639102</v>
      </c>
      <c r="G110" s="181">
        <f t="shared" ref="G110:R110" si="18">SUM(G108,G102,G54)</f>
        <v>1279118.4962774003</v>
      </c>
      <c r="H110" s="181">
        <f t="shared" si="18"/>
        <v>1123831.7304273294</v>
      </c>
      <c r="I110" s="181">
        <f t="shared" si="18"/>
        <v>1102344.1256988421</v>
      </c>
      <c r="J110" s="181">
        <f t="shared" si="18"/>
        <v>1151810.2762117055</v>
      </c>
      <c r="K110" s="181">
        <f t="shared" si="18"/>
        <v>1098254.4042454292</v>
      </c>
      <c r="L110" s="181">
        <f t="shared" si="18"/>
        <v>972280.53972147207</v>
      </c>
      <c r="M110" s="181">
        <f t="shared" si="18"/>
        <v>959875.95730486605</v>
      </c>
      <c r="N110" s="181">
        <f t="shared" si="18"/>
        <v>861948.97457073198</v>
      </c>
      <c r="O110" s="181">
        <f t="shared" si="18"/>
        <v>858723.75144795491</v>
      </c>
      <c r="P110" s="181">
        <f t="shared" si="18"/>
        <v>892108.91591154772</v>
      </c>
      <c r="Q110" s="181">
        <f t="shared" si="18"/>
        <v>994049.40152089181</v>
      </c>
      <c r="R110" s="181">
        <f t="shared" si="18"/>
        <v>1186309.7683009326</v>
      </c>
      <c r="S110" s="155"/>
      <c r="T110" s="171"/>
    </row>
    <row r="111" spans="1:20" s="154" customFormat="1" ht="12.75">
      <c r="A111" s="156"/>
      <c r="B111" s="156"/>
      <c r="C111" s="170"/>
      <c r="D111" s="170"/>
      <c r="E111" s="170"/>
      <c r="F111" s="180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55"/>
      <c r="T111" s="171"/>
    </row>
    <row r="112" spans="1:20" s="154" customFormat="1" ht="12.75">
      <c r="A112" s="156"/>
      <c r="B112" s="156" t="s">
        <v>30</v>
      </c>
      <c r="C112" s="170"/>
      <c r="D112" s="170"/>
      <c r="E112" s="170"/>
      <c r="F112" s="180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55"/>
      <c r="T112" s="171"/>
    </row>
    <row r="113" spans="1:20" s="154" customFormat="1" ht="12.75">
      <c r="A113" s="156"/>
      <c r="B113" s="156"/>
      <c r="C113" s="167" t="s">
        <v>104</v>
      </c>
      <c r="D113" s="167"/>
      <c r="E113" s="167"/>
      <c r="F113" s="178">
        <f t="shared" ref="F113:F115" si="19">SUM(G113:R113)</f>
        <v>0</v>
      </c>
      <c r="G113" s="179">
        <f>'WIJAM NPC Before Balancing'!G113</f>
        <v>0</v>
      </c>
      <c r="H113" s="179">
        <f>'WIJAM NPC Before Balancing'!H113</f>
        <v>0</v>
      </c>
      <c r="I113" s="179">
        <f>'WIJAM NPC Before Balancing'!I113</f>
        <v>0</v>
      </c>
      <c r="J113" s="179">
        <f>'WIJAM NPC Before Balancing'!J113</f>
        <v>0</v>
      </c>
      <c r="K113" s="179">
        <f>'WIJAM NPC Before Balancing'!K113</f>
        <v>0</v>
      </c>
      <c r="L113" s="179">
        <f>'WIJAM NPC Before Balancing'!L113</f>
        <v>0</v>
      </c>
      <c r="M113" s="179">
        <f>'WIJAM NPC Before Balancing'!M113</f>
        <v>0</v>
      </c>
      <c r="N113" s="179">
        <f>'WIJAM NPC Before Balancing'!N113</f>
        <v>0</v>
      </c>
      <c r="O113" s="179">
        <f>'WIJAM NPC Before Balancing'!O113</f>
        <v>0</v>
      </c>
      <c r="P113" s="179">
        <f>'WIJAM NPC Before Balancing'!P113</f>
        <v>0</v>
      </c>
      <c r="Q113" s="179">
        <f>'WIJAM NPC Before Balancing'!Q113</f>
        <v>0</v>
      </c>
      <c r="R113" s="179">
        <f>'WIJAM NPC Before Balancing'!R113</f>
        <v>0</v>
      </c>
      <c r="S113" s="155"/>
      <c r="T113" s="171"/>
    </row>
    <row r="114" spans="1:20" s="154" customFormat="1" ht="12.75">
      <c r="A114" s="156"/>
      <c r="B114" s="156"/>
      <c r="C114" s="167" t="s">
        <v>32</v>
      </c>
      <c r="D114" s="167"/>
      <c r="E114" s="167"/>
      <c r="F114" s="178">
        <f t="shared" si="19"/>
        <v>358473.8446000003</v>
      </c>
      <c r="G114" s="179">
        <f>'WIJAM NPC Before Balancing'!G114</f>
        <v>35847.38446000003</v>
      </c>
      <c r="H114" s="179">
        <f>'WIJAM NPC Before Balancing'!H114</f>
        <v>35847.38446000003</v>
      </c>
      <c r="I114" s="179">
        <f>'WIJAM NPC Before Balancing'!I114</f>
        <v>35847.38446000003</v>
      </c>
      <c r="J114" s="179">
        <f>'WIJAM NPC Before Balancing'!J114</f>
        <v>35847.38446000003</v>
      </c>
      <c r="K114" s="179">
        <f>'WIJAM NPC Before Balancing'!K114</f>
        <v>35847.38446000003</v>
      </c>
      <c r="L114" s="179">
        <f>'WIJAM NPC Before Balancing'!L114</f>
        <v>35847.38446000003</v>
      </c>
      <c r="M114" s="179">
        <f>'WIJAM NPC Before Balancing'!M114</f>
        <v>35847.38446000003</v>
      </c>
      <c r="N114" s="179">
        <f>'WIJAM NPC Before Balancing'!N114</f>
        <v>35847.38446000003</v>
      </c>
      <c r="O114" s="179">
        <f>'WIJAM NPC Before Balancing'!O114</f>
        <v>35847.38446000003</v>
      </c>
      <c r="P114" s="179">
        <f>'WIJAM NPC Before Balancing'!P114</f>
        <v>35847.38446000003</v>
      </c>
      <c r="Q114" s="179">
        <f>'WIJAM NPC Before Balancing'!Q114</f>
        <v>0</v>
      </c>
      <c r="R114" s="179">
        <f>'WIJAM NPC Before Balancing'!R114</f>
        <v>0</v>
      </c>
      <c r="S114" s="155"/>
      <c r="T114" s="171"/>
    </row>
    <row r="115" spans="1:20" s="154" customFormat="1" ht="12.75">
      <c r="A115" s="156"/>
      <c r="B115" s="156"/>
      <c r="C115" s="167" t="s">
        <v>105</v>
      </c>
      <c r="D115" s="167"/>
      <c r="E115" s="167"/>
      <c r="F115" s="178">
        <f t="shared" si="19"/>
        <v>0</v>
      </c>
      <c r="G115" s="179">
        <f>'WIJAM NPC Before Balancing'!G115</f>
        <v>0</v>
      </c>
      <c r="H115" s="179">
        <f>'WIJAM NPC Before Balancing'!H115</f>
        <v>0</v>
      </c>
      <c r="I115" s="179">
        <f>'WIJAM NPC Before Balancing'!I115</f>
        <v>0</v>
      </c>
      <c r="J115" s="179">
        <f>'WIJAM NPC Before Balancing'!J115</f>
        <v>0</v>
      </c>
      <c r="K115" s="179">
        <f>'WIJAM NPC Before Balancing'!K115</f>
        <v>0</v>
      </c>
      <c r="L115" s="179">
        <f>'WIJAM NPC Before Balancing'!L115</f>
        <v>0</v>
      </c>
      <c r="M115" s="179">
        <f>'WIJAM NPC Before Balancing'!M115</f>
        <v>0</v>
      </c>
      <c r="N115" s="179">
        <f>'WIJAM NPC Before Balancing'!N115</f>
        <v>0</v>
      </c>
      <c r="O115" s="179">
        <f>'WIJAM NPC Before Balancing'!O115</f>
        <v>0</v>
      </c>
      <c r="P115" s="179">
        <f>'WIJAM NPC Before Balancing'!P115</f>
        <v>0</v>
      </c>
      <c r="Q115" s="179">
        <f>'WIJAM NPC Before Balancing'!Q115</f>
        <v>0</v>
      </c>
      <c r="R115" s="179">
        <f>'WIJAM NPC Before Balancing'!R115</f>
        <v>0</v>
      </c>
      <c r="S115" s="155"/>
      <c r="T115" s="171"/>
    </row>
    <row r="116" spans="1:20" s="154" customFormat="1" ht="12.75">
      <c r="A116" s="156"/>
      <c r="B116" s="156"/>
      <c r="C116" s="167"/>
      <c r="D116" s="167"/>
      <c r="E116" s="167"/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  <c r="Q116" s="215" t="s">
        <v>86</v>
      </c>
      <c r="R116" s="215" t="s">
        <v>86</v>
      </c>
      <c r="S116" s="155"/>
      <c r="T116" s="171"/>
    </row>
    <row r="117" spans="1:20" s="154" customFormat="1" ht="12.75">
      <c r="A117" s="156"/>
      <c r="B117" s="156" t="s">
        <v>33</v>
      </c>
      <c r="C117" s="170"/>
      <c r="D117" s="170"/>
      <c r="E117" s="170"/>
      <c r="F117" s="180">
        <f>SUM(G117:R117)</f>
        <v>358473.8446000003</v>
      </c>
      <c r="G117" s="181">
        <f t="shared" ref="G117:R117" si="20">SUM(G113:G115)</f>
        <v>35847.38446000003</v>
      </c>
      <c r="H117" s="181">
        <f t="shared" si="20"/>
        <v>35847.38446000003</v>
      </c>
      <c r="I117" s="181">
        <f t="shared" si="20"/>
        <v>35847.38446000003</v>
      </c>
      <c r="J117" s="181">
        <f t="shared" si="20"/>
        <v>35847.38446000003</v>
      </c>
      <c r="K117" s="181">
        <f t="shared" si="20"/>
        <v>35847.38446000003</v>
      </c>
      <c r="L117" s="181">
        <f t="shared" si="20"/>
        <v>35847.38446000003</v>
      </c>
      <c r="M117" s="181">
        <f t="shared" si="20"/>
        <v>35847.38446000003</v>
      </c>
      <c r="N117" s="181">
        <f t="shared" si="20"/>
        <v>35847.38446000003</v>
      </c>
      <c r="O117" s="181">
        <f t="shared" si="20"/>
        <v>35847.38446000003</v>
      </c>
      <c r="P117" s="181">
        <f t="shared" si="20"/>
        <v>35847.38446000003</v>
      </c>
      <c r="Q117" s="181">
        <f t="shared" si="20"/>
        <v>0</v>
      </c>
      <c r="R117" s="181">
        <f t="shared" si="20"/>
        <v>0</v>
      </c>
      <c r="S117" s="155"/>
      <c r="T117" s="171"/>
    </row>
    <row r="118" spans="1:20" s="154" customFormat="1" ht="12.75">
      <c r="A118" s="156"/>
      <c r="B118" s="156"/>
      <c r="C118" s="170"/>
      <c r="D118" s="170"/>
      <c r="E118" s="170"/>
      <c r="F118" s="182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55"/>
      <c r="T118" s="171"/>
    </row>
    <row r="119" spans="1:20" s="154" customFormat="1" ht="12.75">
      <c r="A119" s="156"/>
      <c r="B119" s="156" t="s">
        <v>79</v>
      </c>
      <c r="C119" s="170"/>
      <c r="D119" s="170"/>
      <c r="E119" s="170"/>
      <c r="F119" s="182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55"/>
      <c r="T119" s="171"/>
    </row>
    <row r="120" spans="1:20" s="250" customFormat="1" ht="12.75">
      <c r="A120" s="156"/>
      <c r="B120" s="156"/>
      <c r="C120" s="156" t="s">
        <v>79</v>
      </c>
      <c r="D120" s="156"/>
      <c r="E120" s="156"/>
      <c r="F120" s="180">
        <f t="shared" ref="F120:F122" ca="1" si="21">SUM(G120:R120)</f>
        <v>146215916.48730668</v>
      </c>
      <c r="G120" s="181">
        <f ca="1">'WIJAM NPC Before Balancing'!G120+'Net Position Balancing'!E27</f>
        <v>12042974.723951083</v>
      </c>
      <c r="H120" s="181">
        <f ca="1">'WIJAM NPC Before Balancing'!H120+'Net Position Balancing'!F27</f>
        <v>7779193.1470509991</v>
      </c>
      <c r="I120" s="181">
        <f ca="1">'WIJAM NPC Before Balancing'!I120+'Net Position Balancing'!G27</f>
        <v>5470303.3967663432</v>
      </c>
      <c r="J120" s="181">
        <f ca="1">'WIJAM NPC Before Balancing'!J120+'Net Position Balancing'!H27</f>
        <v>6647061.9898075983</v>
      </c>
      <c r="K120" s="181">
        <f ca="1">'WIJAM NPC Before Balancing'!K120+'Net Position Balancing'!I27</f>
        <v>8114411.3144716574</v>
      </c>
      <c r="L120" s="181">
        <f ca="1">'WIJAM NPC Before Balancing'!L120+'Net Position Balancing'!J27</f>
        <v>6060937.5961651523</v>
      </c>
      <c r="M120" s="181">
        <f ca="1">'WIJAM NPC Before Balancing'!M120+'Net Position Balancing'!K27</f>
        <v>12893659.984276351</v>
      </c>
      <c r="N120" s="181">
        <f ca="1">'WIJAM NPC Before Balancing'!N120+'Net Position Balancing'!L27</f>
        <v>15876274.641341913</v>
      </c>
      <c r="O120" s="181">
        <f ca="1">'WIJAM NPC Before Balancing'!O120+'Net Position Balancing'!M27</f>
        <v>13741177.878472963</v>
      </c>
      <c r="P120" s="181">
        <f ca="1">'WIJAM NPC Before Balancing'!P120+'Net Position Balancing'!N27</f>
        <v>3997199.941757665</v>
      </c>
      <c r="Q120" s="181">
        <f ca="1">'WIJAM NPC Before Balancing'!Q120+'Net Position Balancing'!O27</f>
        <v>10944562.585772501</v>
      </c>
      <c r="R120" s="181">
        <f ca="1">'WIJAM NPC Before Balancing'!R120+'Net Position Balancing'!P27</f>
        <v>42648159.287472457</v>
      </c>
      <c r="S120" s="52"/>
      <c r="T120" s="171"/>
    </row>
    <row r="121" spans="1:20" s="154" customFormat="1" ht="12.75">
      <c r="A121" s="156"/>
      <c r="B121" s="156"/>
      <c r="C121" s="156" t="s">
        <v>118</v>
      </c>
      <c r="D121" s="156"/>
      <c r="E121" s="156"/>
      <c r="F121" s="178">
        <f t="shared" si="21"/>
        <v>-23476337.751206033</v>
      </c>
      <c r="G121" s="179">
        <f>'WIJAM NPC Before Balancing'!G121</f>
        <v>-1131942.9620288769</v>
      </c>
      <c r="H121" s="179">
        <f>'WIJAM NPC Before Balancing'!H121</f>
        <v>-918181.10829846782</v>
      </c>
      <c r="I121" s="179">
        <f>'WIJAM NPC Before Balancing'!I121</f>
        <v>-900562.44066622888</v>
      </c>
      <c r="J121" s="179">
        <f>'WIJAM NPC Before Balancing'!J121</f>
        <v>-1445611.1799109266</v>
      </c>
      <c r="K121" s="179">
        <f>'WIJAM NPC Before Balancing'!K121</f>
        <v>-1916894.66346164</v>
      </c>
      <c r="L121" s="179">
        <f>'WIJAM NPC Before Balancing'!L121</f>
        <v>-1253807.5236334272</v>
      </c>
      <c r="M121" s="179">
        <f>'WIJAM NPC Before Balancing'!M121</f>
        <v>-2177511.8208790021</v>
      </c>
      <c r="N121" s="179">
        <f>'WIJAM NPC Before Balancing'!N121</f>
        <v>-3197976.288782577</v>
      </c>
      <c r="O121" s="179">
        <f>'WIJAM NPC Before Balancing'!O121</f>
        <v>-4124844.4076722534</v>
      </c>
      <c r="P121" s="179">
        <f>'WIJAM NPC Before Balancing'!P121</f>
        <v>-1685175.5587731148</v>
      </c>
      <c r="Q121" s="179">
        <f>'WIJAM NPC Before Balancing'!Q121</f>
        <v>-1689150.5621174758</v>
      </c>
      <c r="R121" s="179">
        <f>'WIJAM NPC Before Balancing'!R121</f>
        <v>-3034679.2349820416</v>
      </c>
      <c r="S121" s="155"/>
      <c r="T121" s="171"/>
    </row>
    <row r="122" spans="1:20" s="154" customFormat="1" ht="12.75">
      <c r="A122" s="156"/>
      <c r="B122" s="156"/>
      <c r="C122" s="156" t="s">
        <v>119</v>
      </c>
      <c r="D122" s="156"/>
      <c r="E122" s="156"/>
      <c r="F122" s="178">
        <f t="shared" si="21"/>
        <v>370138.11111441773</v>
      </c>
      <c r="G122" s="179">
        <f>'WIJAM NPC Before Balancing'!G122</f>
        <v>8677.7316948981043</v>
      </c>
      <c r="H122" s="179">
        <f>'WIJAM NPC Before Balancing'!H122</f>
        <v>-3933.0913790542008</v>
      </c>
      <c r="I122" s="179">
        <f>'WIJAM NPC Before Balancing'!I122</f>
        <v>-16947.122646978394</v>
      </c>
      <c r="J122" s="179">
        <f>'WIJAM NPC Before Balancing'!J122</f>
        <v>-12454.099902310425</v>
      </c>
      <c r="K122" s="179">
        <f>'WIJAM NPC Before Balancing'!K122</f>
        <v>40804.066834576333</v>
      </c>
      <c r="L122" s="179">
        <f>'WIJAM NPC Before Balancing'!L122</f>
        <v>18506.184346176007</v>
      </c>
      <c r="M122" s="179">
        <f>'WIJAM NPC Before Balancing'!M122</f>
        <v>111442.79889307519</v>
      </c>
      <c r="N122" s="179">
        <f>'WIJAM NPC Before Balancing'!N122</f>
        <v>421897.97268911562</v>
      </c>
      <c r="O122" s="179">
        <f>'WIJAM NPC Before Balancing'!O122</f>
        <v>-248831.71718416634</v>
      </c>
      <c r="P122" s="179">
        <f>'WIJAM NPC Before Balancing'!P122</f>
        <v>97723.1015061449</v>
      </c>
      <c r="Q122" s="179">
        <f>'WIJAM NPC Before Balancing'!Q122</f>
        <v>-295747.39981567662</v>
      </c>
      <c r="R122" s="179">
        <f>'WIJAM NPC Before Balancing'!R122</f>
        <v>248999.68607861747</v>
      </c>
      <c r="S122" s="155"/>
      <c r="T122" s="171"/>
    </row>
    <row r="123" spans="1:20" s="154" customFormat="1" ht="12.75">
      <c r="A123" s="156"/>
      <c r="B123" s="156"/>
      <c r="C123" s="156"/>
      <c r="D123" s="170"/>
      <c r="E123" s="170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155"/>
      <c r="T123" s="171"/>
    </row>
    <row r="124" spans="1:20" s="154" customFormat="1" ht="12.75">
      <c r="A124" s="156"/>
      <c r="B124" s="156" t="s">
        <v>34</v>
      </c>
      <c r="C124" s="156"/>
      <c r="D124" s="170"/>
      <c r="E124" s="170"/>
      <c r="F124" s="180">
        <f ca="1">SUM(G124:R124)</f>
        <v>123109716.84721506</v>
      </c>
      <c r="G124" s="181">
        <f t="shared" ref="G124:R124" ca="1" si="22">SUM(G120:G123)</f>
        <v>10919709.493617104</v>
      </c>
      <c r="H124" s="181">
        <f t="shared" ca="1" si="22"/>
        <v>6857078.9473734777</v>
      </c>
      <c r="I124" s="181">
        <f t="shared" ca="1" si="22"/>
        <v>4552793.8334531365</v>
      </c>
      <c r="J124" s="181">
        <f t="shared" ca="1" si="22"/>
        <v>5188996.7099943617</v>
      </c>
      <c r="K124" s="181">
        <f t="shared" ca="1" si="22"/>
        <v>6238320.7178445943</v>
      </c>
      <c r="L124" s="181">
        <f t="shared" ca="1" si="22"/>
        <v>4825636.256877901</v>
      </c>
      <c r="M124" s="181">
        <f t="shared" ca="1" si="22"/>
        <v>10827590.962290425</v>
      </c>
      <c r="N124" s="181">
        <f t="shared" ca="1" si="22"/>
        <v>13100196.325248452</v>
      </c>
      <c r="O124" s="181">
        <f t="shared" ca="1" si="22"/>
        <v>9367501.7536165435</v>
      </c>
      <c r="P124" s="181">
        <f t="shared" ca="1" si="22"/>
        <v>2409747.4844906949</v>
      </c>
      <c r="Q124" s="181">
        <f t="shared" ca="1" si="22"/>
        <v>8959664.6238393486</v>
      </c>
      <c r="R124" s="181">
        <f t="shared" ca="1" si="22"/>
        <v>39862479.738569029</v>
      </c>
      <c r="S124" s="155"/>
      <c r="T124" s="171"/>
    </row>
    <row r="125" spans="1:20" s="154" customFormat="1" ht="12.75">
      <c r="A125" s="156"/>
      <c r="B125" s="156"/>
      <c r="C125" s="156"/>
      <c r="D125" s="170"/>
      <c r="E125" s="170"/>
      <c r="F125" s="180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55"/>
      <c r="T125" s="171"/>
    </row>
    <row r="126" spans="1:20" s="154" customFormat="1" ht="12.75">
      <c r="A126" s="156"/>
      <c r="B126" s="156"/>
      <c r="C126" s="170"/>
      <c r="D126" s="170"/>
      <c r="E126" s="170"/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  <c r="Q126" s="215" t="s">
        <v>86</v>
      </c>
      <c r="R126" s="215" t="s">
        <v>86</v>
      </c>
      <c r="S126" s="155"/>
      <c r="T126" s="171"/>
    </row>
    <row r="127" spans="1:20" s="154" customFormat="1" ht="12.75">
      <c r="A127" s="166" t="s">
        <v>36</v>
      </c>
      <c r="B127" s="156"/>
      <c r="C127" s="170"/>
      <c r="D127" s="170"/>
      <c r="E127" s="170"/>
      <c r="F127" s="217">
        <f ca="1">SUM(G127:R127)</f>
        <v>135948847.03345418</v>
      </c>
      <c r="G127" s="217">
        <f t="shared" ref="G127:R127" ca="1" si="23">SUM(G110,G117,G124)</f>
        <v>12234675.374354504</v>
      </c>
      <c r="H127" s="217">
        <f t="shared" ca="1" si="23"/>
        <v>8016758.0622608075</v>
      </c>
      <c r="I127" s="217">
        <f t="shared" ca="1" si="23"/>
        <v>5690985.3436119789</v>
      </c>
      <c r="J127" s="217">
        <f t="shared" ca="1" si="23"/>
        <v>6376654.3706660671</v>
      </c>
      <c r="K127" s="217">
        <f t="shared" ca="1" si="23"/>
        <v>7372422.5065500233</v>
      </c>
      <c r="L127" s="217">
        <f t="shared" ca="1" si="23"/>
        <v>5833764.1810593735</v>
      </c>
      <c r="M127" s="217">
        <f t="shared" ca="1" si="23"/>
        <v>11823314.30405529</v>
      </c>
      <c r="N127" s="217">
        <f t="shared" ca="1" si="23"/>
        <v>13997992.684279185</v>
      </c>
      <c r="O127" s="217">
        <f t="shared" ca="1" si="23"/>
        <v>10262072.889524499</v>
      </c>
      <c r="P127" s="217">
        <f t="shared" ca="1" si="23"/>
        <v>3337703.7848622426</v>
      </c>
      <c r="Q127" s="217">
        <f t="shared" ca="1" si="23"/>
        <v>9953714.0253602397</v>
      </c>
      <c r="R127" s="217">
        <f t="shared" ca="1" si="23"/>
        <v>41048789.506869964</v>
      </c>
      <c r="S127" s="155"/>
      <c r="T127" s="171"/>
    </row>
    <row r="128" spans="1:20" s="154" customFormat="1" ht="12.75">
      <c r="A128" s="156"/>
      <c r="B128" s="156"/>
      <c r="C128" s="170"/>
      <c r="D128" s="170"/>
      <c r="E128" s="170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55"/>
      <c r="T128" s="171"/>
    </row>
    <row r="129" spans="1:20" s="154" customFormat="1" ht="12.75">
      <c r="A129" s="166" t="s">
        <v>37</v>
      </c>
      <c r="B129" s="156"/>
      <c r="C129" s="170"/>
      <c r="D129" s="170"/>
      <c r="E129" s="170"/>
      <c r="F129" s="180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55"/>
      <c r="T129" s="171"/>
    </row>
    <row r="130" spans="1:20" s="154" customFormat="1" ht="12.75">
      <c r="A130" s="156"/>
      <c r="B130" s="156"/>
      <c r="C130" s="162" t="s">
        <v>38</v>
      </c>
      <c r="D130" s="170"/>
      <c r="E130" s="170"/>
      <c r="F130" s="180">
        <f t="shared" ref="F130:F131" si="24">SUM(G130:R130)</f>
        <v>11984879.865903877</v>
      </c>
      <c r="G130" s="181">
        <f>'WIJAM NPC Before Balancing'!G130</f>
        <v>906648.48532891413</v>
      </c>
      <c r="H130" s="181">
        <f>'WIJAM NPC Before Balancing'!H130</f>
        <v>949544.08772502281</v>
      </c>
      <c r="I130" s="181">
        <f>'WIJAM NPC Before Balancing'!I130</f>
        <v>1004358.7383358603</v>
      </c>
      <c r="J130" s="181">
        <f>'WIJAM NPC Before Balancing'!J130</f>
        <v>1002315.0423038024</v>
      </c>
      <c r="K130" s="181">
        <f>'WIJAM NPC Before Balancing'!K130</f>
        <v>972797.0751792388</v>
      </c>
      <c r="L130" s="181">
        <f>'WIJAM NPC Before Balancing'!L130</f>
        <v>977167.07686991687</v>
      </c>
      <c r="M130" s="181">
        <f>'WIJAM NPC Before Balancing'!M130</f>
        <v>1014835.4495114527</v>
      </c>
      <c r="N130" s="181">
        <f>'WIJAM NPC Before Balancing'!N130</f>
        <v>1035759.8681421753</v>
      </c>
      <c r="O130" s="181">
        <f>'WIJAM NPC Before Balancing'!O130</f>
        <v>1036283.4207854308</v>
      </c>
      <c r="P130" s="181">
        <f>'WIJAM NPC Before Balancing'!P130</f>
        <v>993299.3629766457</v>
      </c>
      <c r="Q130" s="181">
        <f>'WIJAM NPC Before Balancing'!Q130</f>
        <v>1006954.7230711648</v>
      </c>
      <c r="R130" s="181">
        <f>'WIJAM NPC Before Balancing'!R130</f>
        <v>1084916.5356742491</v>
      </c>
      <c r="S130" s="155"/>
      <c r="T130" s="171"/>
    </row>
    <row r="131" spans="1:20" s="154" customFormat="1" ht="12.75">
      <c r="A131" s="156"/>
      <c r="B131" s="156"/>
      <c r="C131" s="162" t="s">
        <v>39</v>
      </c>
      <c r="D131" s="170"/>
      <c r="E131" s="170"/>
      <c r="F131" s="178">
        <f t="shared" si="24"/>
        <v>1034258.8420156182</v>
      </c>
      <c r="G131" s="179">
        <f>'WIJAM NPC Before Balancing'!G131</f>
        <v>43145.293111150553</v>
      </c>
      <c r="H131" s="179">
        <f>'WIJAM NPC Before Balancing'!H131</f>
        <v>31177.05956113822</v>
      </c>
      <c r="I131" s="179">
        <f>'WIJAM NPC Before Balancing'!I131</f>
        <v>34048.841502607997</v>
      </c>
      <c r="J131" s="179">
        <f>'WIJAM NPC Before Balancing'!J131</f>
        <v>60950.765772903855</v>
      </c>
      <c r="K131" s="179">
        <f>'WIJAM NPC Before Balancing'!K131</f>
        <v>36387.545878681049</v>
      </c>
      <c r="L131" s="179">
        <f>'WIJAM NPC Before Balancing'!L131</f>
        <v>97588.789386372897</v>
      </c>
      <c r="M131" s="179">
        <f>'WIJAM NPC Before Balancing'!M131</f>
        <v>210082.38440183614</v>
      </c>
      <c r="N131" s="179">
        <f>'WIJAM NPC Before Balancing'!N131</f>
        <v>146535.66148027556</v>
      </c>
      <c r="O131" s="179">
        <f>'WIJAM NPC Before Balancing'!O131</f>
        <v>86767.721766042567</v>
      </c>
      <c r="P131" s="179">
        <f>'WIJAM NPC Before Balancing'!P131</f>
        <v>51217.703254171123</v>
      </c>
      <c r="Q131" s="179">
        <f>'WIJAM NPC Before Balancing'!Q131</f>
        <v>123113.39662210397</v>
      </c>
      <c r="R131" s="179">
        <f>'WIJAM NPC Before Balancing'!R131</f>
        <v>113243.67927833425</v>
      </c>
      <c r="S131" s="155"/>
      <c r="T131" s="171"/>
    </row>
    <row r="132" spans="1:20" s="154" customFormat="1" ht="12.75">
      <c r="A132" s="156"/>
      <c r="B132" s="156"/>
      <c r="C132" s="162"/>
      <c r="D132" s="170"/>
      <c r="E132" s="170"/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  <c r="Q132" s="215" t="s">
        <v>86</v>
      </c>
      <c r="R132" s="215" t="s">
        <v>86</v>
      </c>
      <c r="S132" s="155"/>
      <c r="T132" s="171"/>
    </row>
    <row r="133" spans="1:20" s="154" customFormat="1" ht="12.75">
      <c r="A133" s="169" t="s">
        <v>40</v>
      </c>
      <c r="B133" s="156"/>
      <c r="C133" s="170"/>
      <c r="D133" s="170"/>
      <c r="E133" s="170"/>
      <c r="F133" s="217">
        <f>SUM(G133:R133)</f>
        <v>13019138.70791949</v>
      </c>
      <c r="G133" s="217">
        <f t="shared" ref="G133:R133" si="25">SUM(G130:G131)</f>
        <v>949793.77844006463</v>
      </c>
      <c r="H133" s="217">
        <f t="shared" si="25"/>
        <v>980721.14728616108</v>
      </c>
      <c r="I133" s="217">
        <f t="shared" si="25"/>
        <v>1038407.5798384683</v>
      </c>
      <c r="J133" s="217">
        <f t="shared" si="25"/>
        <v>1063265.8080767062</v>
      </c>
      <c r="K133" s="217">
        <f t="shared" si="25"/>
        <v>1009184.6210579198</v>
      </c>
      <c r="L133" s="217">
        <f t="shared" si="25"/>
        <v>1074755.8662562896</v>
      </c>
      <c r="M133" s="217">
        <f t="shared" si="25"/>
        <v>1224917.8339132888</v>
      </c>
      <c r="N133" s="217">
        <f t="shared" si="25"/>
        <v>1182295.5296224509</v>
      </c>
      <c r="O133" s="217">
        <f t="shared" si="25"/>
        <v>1123051.1425514733</v>
      </c>
      <c r="P133" s="217">
        <f t="shared" si="25"/>
        <v>1044517.0662308168</v>
      </c>
      <c r="Q133" s="217">
        <f t="shared" si="25"/>
        <v>1130068.1196932688</v>
      </c>
      <c r="R133" s="217">
        <f t="shared" si="25"/>
        <v>1198160.2149525834</v>
      </c>
      <c r="S133" s="155"/>
      <c r="T133" s="171"/>
    </row>
    <row r="134" spans="1:20" s="154" customFormat="1" ht="12.75">
      <c r="A134" s="156"/>
      <c r="B134" s="156"/>
      <c r="C134" s="170"/>
      <c r="D134" s="170"/>
      <c r="E134" s="170"/>
      <c r="F134" s="182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55"/>
      <c r="T134" s="171"/>
    </row>
    <row r="135" spans="1:20" s="154" customFormat="1" ht="12.75">
      <c r="A135" s="169" t="s">
        <v>140</v>
      </c>
      <c r="B135" s="156"/>
      <c r="C135" s="170"/>
      <c r="D135" s="170"/>
      <c r="E135" s="170"/>
      <c r="F135" s="182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55"/>
      <c r="T135" s="171"/>
    </row>
    <row r="136" spans="1:20" s="154" customFormat="1" ht="12.75">
      <c r="A136" s="156"/>
      <c r="B136" s="156"/>
      <c r="C136" s="156" t="s">
        <v>41</v>
      </c>
      <c r="D136" s="170"/>
      <c r="E136" s="170"/>
      <c r="F136" s="178">
        <f t="shared" ref="F136:F144" si="26">SUM(G136:R136)</f>
        <v>2377921.44296542</v>
      </c>
      <c r="G136" s="179">
        <f>'WIJAM NPC Before Balancing'!G136</f>
        <v>183823.80002352459</v>
      </c>
      <c r="H136" s="179">
        <f>'WIJAM NPC Before Balancing'!H136</f>
        <v>198790.03671557913</v>
      </c>
      <c r="I136" s="179">
        <f>'WIJAM NPC Before Balancing'!I136</f>
        <v>195776.6103250203</v>
      </c>
      <c r="J136" s="179">
        <f>'WIJAM NPC Before Balancing'!J136</f>
        <v>117035.2648043435</v>
      </c>
      <c r="K136" s="179">
        <f>'WIJAM NPC Before Balancing'!K136</f>
        <v>239082.90038240267</v>
      </c>
      <c r="L136" s="179">
        <f>'WIJAM NPC Before Balancing'!L136</f>
        <v>129566.82646252619</v>
      </c>
      <c r="M136" s="179">
        <f>'WIJAM NPC Before Balancing'!M136</f>
        <v>227847.27640386144</v>
      </c>
      <c r="N136" s="179">
        <f>'WIJAM NPC Before Balancing'!N136</f>
        <v>249882.74652721387</v>
      </c>
      <c r="O136" s="179">
        <f>'WIJAM NPC Before Balancing'!O136</f>
        <v>213286.97091827862</v>
      </c>
      <c r="P136" s="179">
        <f>'WIJAM NPC Before Balancing'!P136</f>
        <v>281467.57359331677</v>
      </c>
      <c r="Q136" s="179">
        <f>'WIJAM NPC Before Balancing'!Q136</f>
        <v>162187.15669265779</v>
      </c>
      <c r="R136" s="179">
        <f>'WIJAM NPC Before Balancing'!R136</f>
        <v>179174.28011669521</v>
      </c>
      <c r="S136" s="155"/>
      <c r="T136" s="171"/>
    </row>
    <row r="137" spans="1:20" s="154" customFormat="1" ht="12.75">
      <c r="A137" s="169"/>
      <c r="B137" s="156"/>
      <c r="C137" s="156" t="s">
        <v>42</v>
      </c>
      <c r="D137" s="170"/>
      <c r="E137" s="170"/>
      <c r="F137" s="178">
        <f t="shared" si="26"/>
        <v>0</v>
      </c>
      <c r="G137" s="179">
        <f>'WIJAM NPC Before Balancing'!G137</f>
        <v>0</v>
      </c>
      <c r="H137" s="179">
        <f>'WIJAM NPC Before Balancing'!H137</f>
        <v>0</v>
      </c>
      <c r="I137" s="179">
        <f>'WIJAM NPC Before Balancing'!I137</f>
        <v>0</v>
      </c>
      <c r="J137" s="179">
        <f>'WIJAM NPC Before Balancing'!J137</f>
        <v>0</v>
      </c>
      <c r="K137" s="179">
        <f>'WIJAM NPC Before Balancing'!K137</f>
        <v>0</v>
      </c>
      <c r="L137" s="179">
        <f>'WIJAM NPC Before Balancing'!L137</f>
        <v>0</v>
      </c>
      <c r="M137" s="179">
        <f>'WIJAM NPC Before Balancing'!M137</f>
        <v>0</v>
      </c>
      <c r="N137" s="179">
        <f>'WIJAM NPC Before Balancing'!N137</f>
        <v>0</v>
      </c>
      <c r="O137" s="179">
        <f>'WIJAM NPC Before Balancing'!O137</f>
        <v>0</v>
      </c>
      <c r="P137" s="179">
        <f>'WIJAM NPC Before Balancing'!P137</f>
        <v>0</v>
      </c>
      <c r="Q137" s="179">
        <f>'WIJAM NPC Before Balancing'!Q137</f>
        <v>0</v>
      </c>
      <c r="R137" s="179">
        <f>'WIJAM NPC Before Balancing'!R137</f>
        <v>0</v>
      </c>
      <c r="S137" s="155"/>
      <c r="T137" s="171"/>
    </row>
    <row r="138" spans="1:20" s="154" customFormat="1" ht="12.75">
      <c r="A138" s="156"/>
      <c r="B138" s="156"/>
      <c r="C138" s="156" t="s">
        <v>43</v>
      </c>
      <c r="D138" s="170"/>
      <c r="E138" s="170"/>
      <c r="F138" s="178">
        <f t="shared" si="26"/>
        <v>0</v>
      </c>
      <c r="G138" s="179">
        <f>'WIJAM NPC Before Balancing'!G138</f>
        <v>0</v>
      </c>
      <c r="H138" s="179">
        <f>'WIJAM NPC Before Balancing'!H138</f>
        <v>0</v>
      </c>
      <c r="I138" s="179">
        <f>'WIJAM NPC Before Balancing'!I138</f>
        <v>0</v>
      </c>
      <c r="J138" s="179">
        <f>'WIJAM NPC Before Balancing'!J138</f>
        <v>0</v>
      </c>
      <c r="K138" s="179">
        <f>'WIJAM NPC Before Balancing'!K138</f>
        <v>0</v>
      </c>
      <c r="L138" s="179">
        <f>'WIJAM NPC Before Balancing'!L138</f>
        <v>0</v>
      </c>
      <c r="M138" s="179">
        <f>'WIJAM NPC Before Balancing'!M138</f>
        <v>0</v>
      </c>
      <c r="N138" s="179">
        <f>'WIJAM NPC Before Balancing'!N138</f>
        <v>0</v>
      </c>
      <c r="O138" s="179">
        <f>'WIJAM NPC Before Balancing'!O138</f>
        <v>0</v>
      </c>
      <c r="P138" s="179">
        <f>'WIJAM NPC Before Balancing'!P138</f>
        <v>0</v>
      </c>
      <c r="Q138" s="179">
        <f>'WIJAM NPC Before Balancing'!Q138</f>
        <v>0</v>
      </c>
      <c r="R138" s="179">
        <f>'WIJAM NPC Before Balancing'!R138</f>
        <v>0</v>
      </c>
      <c r="S138" s="155"/>
      <c r="T138" s="171"/>
    </row>
    <row r="139" spans="1:20" s="154" customFormat="1" ht="12.75">
      <c r="A139" s="169"/>
      <c r="B139" s="156"/>
      <c r="C139" s="156" t="s">
        <v>44</v>
      </c>
      <c r="D139" s="170"/>
      <c r="E139" s="170"/>
      <c r="F139" s="178">
        <f t="shared" si="26"/>
        <v>0</v>
      </c>
      <c r="G139" s="179">
        <f>'WIJAM NPC Before Balancing'!G139</f>
        <v>0</v>
      </c>
      <c r="H139" s="179">
        <f>'WIJAM NPC Before Balancing'!H139</f>
        <v>0</v>
      </c>
      <c r="I139" s="179">
        <f>'WIJAM NPC Before Balancing'!I139</f>
        <v>0</v>
      </c>
      <c r="J139" s="179">
        <f>'WIJAM NPC Before Balancing'!J139</f>
        <v>0</v>
      </c>
      <c r="K139" s="179">
        <f>'WIJAM NPC Before Balancing'!K139</f>
        <v>0</v>
      </c>
      <c r="L139" s="179">
        <f>'WIJAM NPC Before Balancing'!L139</f>
        <v>0</v>
      </c>
      <c r="M139" s="179">
        <f>'WIJAM NPC Before Balancing'!M139</f>
        <v>0</v>
      </c>
      <c r="N139" s="179">
        <f>'WIJAM NPC Before Balancing'!N139</f>
        <v>0</v>
      </c>
      <c r="O139" s="179">
        <f>'WIJAM NPC Before Balancing'!O139</f>
        <v>0</v>
      </c>
      <c r="P139" s="179">
        <f>'WIJAM NPC Before Balancing'!P139</f>
        <v>0</v>
      </c>
      <c r="Q139" s="179">
        <f>'WIJAM NPC Before Balancing'!Q139</f>
        <v>0</v>
      </c>
      <c r="R139" s="179">
        <f>'WIJAM NPC Before Balancing'!R139</f>
        <v>0</v>
      </c>
      <c r="S139" s="155"/>
      <c r="T139" s="171"/>
    </row>
    <row r="140" spans="1:20" s="154" customFormat="1" ht="12.75">
      <c r="A140" s="156"/>
      <c r="B140" s="153"/>
      <c r="C140" s="156" t="s">
        <v>45</v>
      </c>
      <c r="D140" s="156"/>
      <c r="E140" s="156"/>
      <c r="F140" s="178">
        <f t="shared" si="26"/>
        <v>0</v>
      </c>
      <c r="G140" s="179">
        <f>'WIJAM NPC Before Balancing'!G140</f>
        <v>0</v>
      </c>
      <c r="H140" s="179">
        <f>'WIJAM NPC Before Balancing'!H140</f>
        <v>0</v>
      </c>
      <c r="I140" s="179">
        <f>'WIJAM NPC Before Balancing'!I140</f>
        <v>0</v>
      </c>
      <c r="J140" s="179">
        <f>'WIJAM NPC Before Balancing'!J140</f>
        <v>0</v>
      </c>
      <c r="K140" s="179">
        <f>'WIJAM NPC Before Balancing'!K140</f>
        <v>0</v>
      </c>
      <c r="L140" s="179">
        <f>'WIJAM NPC Before Balancing'!L140</f>
        <v>0</v>
      </c>
      <c r="M140" s="179">
        <f>'WIJAM NPC Before Balancing'!M140</f>
        <v>0</v>
      </c>
      <c r="N140" s="179">
        <f>'WIJAM NPC Before Balancing'!N140</f>
        <v>0</v>
      </c>
      <c r="O140" s="179">
        <f>'WIJAM NPC Before Balancing'!O140</f>
        <v>0</v>
      </c>
      <c r="P140" s="179">
        <f>'WIJAM NPC Before Balancing'!P140</f>
        <v>0</v>
      </c>
      <c r="Q140" s="179">
        <f>'WIJAM NPC Before Balancing'!Q140</f>
        <v>0</v>
      </c>
      <c r="R140" s="179">
        <f>'WIJAM NPC Before Balancing'!R140</f>
        <v>0</v>
      </c>
      <c r="S140" s="155"/>
      <c r="T140" s="171"/>
    </row>
    <row r="141" spans="1:20" s="154" customFormat="1" ht="12.75">
      <c r="A141" s="156"/>
      <c r="B141" s="153"/>
      <c r="C141" s="156" t="s">
        <v>46</v>
      </c>
      <c r="D141" s="156"/>
      <c r="E141" s="156"/>
      <c r="F141" s="178">
        <f t="shared" si="26"/>
        <v>0</v>
      </c>
      <c r="G141" s="179">
        <f>'WIJAM NPC Before Balancing'!G141</f>
        <v>0</v>
      </c>
      <c r="H141" s="179">
        <f>'WIJAM NPC Before Balancing'!H141</f>
        <v>0</v>
      </c>
      <c r="I141" s="179">
        <f>'WIJAM NPC Before Balancing'!I141</f>
        <v>0</v>
      </c>
      <c r="J141" s="179">
        <f>'WIJAM NPC Before Balancing'!J141</f>
        <v>0</v>
      </c>
      <c r="K141" s="179">
        <f>'WIJAM NPC Before Balancing'!K141</f>
        <v>0</v>
      </c>
      <c r="L141" s="179">
        <f>'WIJAM NPC Before Balancing'!L141</f>
        <v>0</v>
      </c>
      <c r="M141" s="179">
        <f>'WIJAM NPC Before Balancing'!M141</f>
        <v>0</v>
      </c>
      <c r="N141" s="179">
        <f>'WIJAM NPC Before Balancing'!N141</f>
        <v>0</v>
      </c>
      <c r="O141" s="179">
        <f>'WIJAM NPC Before Balancing'!O141</f>
        <v>0</v>
      </c>
      <c r="P141" s="179">
        <f>'WIJAM NPC Before Balancing'!P141</f>
        <v>0</v>
      </c>
      <c r="Q141" s="179">
        <f>'WIJAM NPC Before Balancing'!Q141</f>
        <v>0</v>
      </c>
      <c r="R141" s="179">
        <f>'WIJAM NPC Before Balancing'!R141</f>
        <v>0</v>
      </c>
      <c r="S141" s="155"/>
      <c r="T141" s="171"/>
    </row>
    <row r="142" spans="1:20" s="154" customFormat="1" ht="12.75">
      <c r="A142" s="156"/>
      <c r="B142" s="153"/>
      <c r="C142" s="156" t="s">
        <v>47</v>
      </c>
      <c r="D142" s="156"/>
      <c r="E142" s="156"/>
      <c r="F142" s="178">
        <f t="shared" ref="F142:F143" si="27">SUM(G142:R142)</f>
        <v>39780635.564470477</v>
      </c>
      <c r="G142" s="179">
        <f>'WIJAM NPC Before Balancing'!G142</f>
        <v>3301610.5090392749</v>
      </c>
      <c r="H142" s="179">
        <f>'WIJAM NPC Before Balancing'!H142</f>
        <v>2824323.9772414914</v>
      </c>
      <c r="I142" s="179">
        <f>'WIJAM NPC Before Balancing'!I142</f>
        <v>3363256.9426613515</v>
      </c>
      <c r="J142" s="179">
        <f>'WIJAM NPC Before Balancing'!J142</f>
        <v>2995535.9505577381</v>
      </c>
      <c r="K142" s="179">
        <f>'WIJAM NPC Before Balancing'!K142</f>
        <v>2839419.192075504</v>
      </c>
      <c r="L142" s="179">
        <f>'WIJAM NPC Before Balancing'!L142</f>
        <v>1955766.2983387236</v>
      </c>
      <c r="M142" s="179">
        <f>'WIJAM NPC Before Balancing'!M142</f>
        <v>3966148.0106168259</v>
      </c>
      <c r="N142" s="179">
        <f>'WIJAM NPC Before Balancing'!N142</f>
        <v>3681719.0265368689</v>
      </c>
      <c r="O142" s="179">
        <f>'WIJAM NPC Before Balancing'!O142</f>
        <v>3651261.502807674</v>
      </c>
      <c r="P142" s="179">
        <f>'WIJAM NPC Before Balancing'!P142</f>
        <v>4391889.5744161168</v>
      </c>
      <c r="Q142" s="179">
        <f>'WIJAM NPC Before Balancing'!Q142</f>
        <v>3451533.294747761</v>
      </c>
      <c r="R142" s="179">
        <f>'WIJAM NPC Before Balancing'!R142</f>
        <v>3358171.2854311531</v>
      </c>
      <c r="S142" s="155"/>
      <c r="T142" s="171"/>
    </row>
    <row r="143" spans="1:20" s="154" customFormat="1" ht="12.75">
      <c r="A143" s="156"/>
      <c r="B143" s="153"/>
      <c r="C143" s="156" t="s">
        <v>152</v>
      </c>
      <c r="D143" s="156"/>
      <c r="E143" s="156"/>
      <c r="F143" s="178">
        <f t="shared" si="27"/>
        <v>0</v>
      </c>
      <c r="G143" s="179">
        <f>'WIJAM NPC Before Balancing'!G143</f>
        <v>0</v>
      </c>
      <c r="H143" s="179">
        <f>'WIJAM NPC Before Balancing'!H143</f>
        <v>0</v>
      </c>
      <c r="I143" s="179">
        <f>'WIJAM NPC Before Balancing'!I143</f>
        <v>0</v>
      </c>
      <c r="J143" s="179">
        <f>'WIJAM NPC Before Balancing'!J143</f>
        <v>0</v>
      </c>
      <c r="K143" s="179">
        <f>'WIJAM NPC Before Balancing'!K143</f>
        <v>0</v>
      </c>
      <c r="L143" s="179">
        <f>'WIJAM NPC Before Balancing'!L143</f>
        <v>0</v>
      </c>
      <c r="M143" s="179">
        <f>'WIJAM NPC Before Balancing'!M143</f>
        <v>0</v>
      </c>
      <c r="N143" s="179">
        <f>'WIJAM NPC Before Balancing'!N143</f>
        <v>0</v>
      </c>
      <c r="O143" s="179">
        <f>'WIJAM NPC Before Balancing'!O143</f>
        <v>0</v>
      </c>
      <c r="P143" s="179">
        <f>'WIJAM NPC Before Balancing'!P143</f>
        <v>0</v>
      </c>
      <c r="Q143" s="179">
        <f>'WIJAM NPC Before Balancing'!Q143</f>
        <v>0</v>
      </c>
      <c r="R143" s="179">
        <f>'WIJAM NPC Before Balancing'!R143</f>
        <v>0</v>
      </c>
      <c r="S143" s="155"/>
      <c r="T143" s="171"/>
    </row>
    <row r="144" spans="1:20" s="154" customFormat="1" ht="12.75">
      <c r="A144" s="156"/>
      <c r="B144" s="153"/>
      <c r="C144" s="156" t="s">
        <v>48</v>
      </c>
      <c r="D144" s="156"/>
      <c r="E144" s="156"/>
      <c r="F144" s="178">
        <f t="shared" si="26"/>
        <v>0</v>
      </c>
      <c r="G144" s="179">
        <f>'WIJAM NPC Before Balancing'!G144</f>
        <v>0</v>
      </c>
      <c r="H144" s="179">
        <f>'WIJAM NPC Before Balancing'!H144</f>
        <v>0</v>
      </c>
      <c r="I144" s="179">
        <f>'WIJAM NPC Before Balancing'!I144</f>
        <v>0</v>
      </c>
      <c r="J144" s="179">
        <f>'WIJAM NPC Before Balancing'!J144</f>
        <v>0</v>
      </c>
      <c r="K144" s="179">
        <f>'WIJAM NPC Before Balancing'!K144</f>
        <v>0</v>
      </c>
      <c r="L144" s="179">
        <f>'WIJAM NPC Before Balancing'!L144</f>
        <v>0</v>
      </c>
      <c r="M144" s="179">
        <f>'WIJAM NPC Before Balancing'!M144</f>
        <v>0</v>
      </c>
      <c r="N144" s="179">
        <f>'WIJAM NPC Before Balancing'!N144</f>
        <v>0</v>
      </c>
      <c r="O144" s="179">
        <f>'WIJAM NPC Before Balancing'!O144</f>
        <v>0</v>
      </c>
      <c r="P144" s="179">
        <f>'WIJAM NPC Before Balancing'!P144</f>
        <v>0</v>
      </c>
      <c r="Q144" s="179">
        <f>'WIJAM NPC Before Balancing'!Q144</f>
        <v>0</v>
      </c>
      <c r="R144" s="179">
        <f>'WIJAM NPC Before Balancing'!R144</f>
        <v>0</v>
      </c>
      <c r="S144" s="155"/>
      <c r="T144" s="171"/>
    </row>
    <row r="145" spans="1:20" s="154" customFormat="1" ht="12.75">
      <c r="A145" s="156"/>
      <c r="B145" s="153"/>
      <c r="C145" s="156"/>
      <c r="D145" s="156"/>
      <c r="E145" s="156"/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  <c r="Q145" s="215" t="s">
        <v>86</v>
      </c>
      <c r="R145" s="215" t="s">
        <v>86</v>
      </c>
      <c r="S145" s="155"/>
      <c r="T145" s="171"/>
    </row>
    <row r="146" spans="1:20" s="154" customFormat="1" ht="12.75">
      <c r="A146" s="169" t="s">
        <v>49</v>
      </c>
      <c r="B146" s="153"/>
      <c r="C146" s="156"/>
      <c r="D146" s="156"/>
      <c r="E146" s="156"/>
      <c r="F146" s="217">
        <f>SUM(G146:R146)</f>
        <v>42158557.007435896</v>
      </c>
      <c r="G146" s="217">
        <f>'WIJAM NPC Before Balancing'!G146</f>
        <v>3485434.3090627994</v>
      </c>
      <c r="H146" s="217">
        <f>'WIJAM NPC Before Balancing'!H146</f>
        <v>3023114.0139570707</v>
      </c>
      <c r="I146" s="217">
        <f>'WIJAM NPC Before Balancing'!I146</f>
        <v>3559033.5529863718</v>
      </c>
      <c r="J146" s="217">
        <f>'WIJAM NPC Before Balancing'!J146</f>
        <v>3112571.2153620818</v>
      </c>
      <c r="K146" s="217">
        <f>'WIJAM NPC Before Balancing'!K146</f>
        <v>3078502.0924579068</v>
      </c>
      <c r="L146" s="217">
        <f>'WIJAM NPC Before Balancing'!L146</f>
        <v>2085333.1248012497</v>
      </c>
      <c r="M146" s="217">
        <f>'WIJAM NPC Before Balancing'!M146</f>
        <v>4193995.2870206875</v>
      </c>
      <c r="N146" s="217">
        <f>'WIJAM NPC Before Balancing'!N146</f>
        <v>3931601.773064083</v>
      </c>
      <c r="O146" s="217">
        <f>'WIJAM NPC Before Balancing'!O146</f>
        <v>3864548.4737259527</v>
      </c>
      <c r="P146" s="217">
        <f>'WIJAM NPC Before Balancing'!P146</f>
        <v>4673357.1480094334</v>
      </c>
      <c r="Q146" s="217">
        <f>'WIJAM NPC Before Balancing'!Q146</f>
        <v>3613720.4514404186</v>
      </c>
      <c r="R146" s="217">
        <f>'WIJAM NPC Before Balancing'!R146</f>
        <v>3537345.5655478481</v>
      </c>
      <c r="S146" s="155"/>
      <c r="T146" s="171"/>
    </row>
    <row r="147" spans="1:20" s="154" customFormat="1" ht="12.75">
      <c r="A147" s="156"/>
      <c r="B147" s="153"/>
      <c r="C147" s="156"/>
      <c r="D147" s="156"/>
      <c r="E147" s="156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55"/>
      <c r="T147" s="171"/>
    </row>
    <row r="148" spans="1:20" s="154" customFormat="1" ht="12.75">
      <c r="A148" s="169" t="s">
        <v>141</v>
      </c>
      <c r="B148" s="153"/>
      <c r="C148" s="156"/>
      <c r="D148" s="156"/>
      <c r="E148" s="156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55"/>
      <c r="T148" s="171"/>
    </row>
    <row r="149" spans="1:20" s="154" customFormat="1" ht="12.75">
      <c r="A149" s="156"/>
      <c r="B149" s="153"/>
      <c r="C149" s="156" t="s">
        <v>50</v>
      </c>
      <c r="D149" s="156"/>
      <c r="E149" s="156"/>
      <c r="F149" s="180">
        <f t="shared" ref="F149:F153" si="28">SUM(G149:R149)</f>
        <v>32466399.689913031</v>
      </c>
      <c r="G149" s="181">
        <f>'WIJAM NPC Before Balancing'!G149</f>
        <v>3294928.6301873657</v>
      </c>
      <c r="H149" s="181">
        <f>'WIJAM NPC Before Balancing'!H149</f>
        <v>1494860.9252426359</v>
      </c>
      <c r="I149" s="181">
        <f>'WIJAM NPC Before Balancing'!I149</f>
        <v>842600.16109282989</v>
      </c>
      <c r="J149" s="181">
        <f>'WIJAM NPC Before Balancing'!J149</f>
        <v>2393375.6756080459</v>
      </c>
      <c r="K149" s="181">
        <f>'WIJAM NPC Before Balancing'!K149</f>
        <v>172246.07447068443</v>
      </c>
      <c r="L149" s="181">
        <f>'WIJAM NPC Before Balancing'!L149</f>
        <v>169442.00585850069</v>
      </c>
      <c r="M149" s="181">
        <f>'WIJAM NPC Before Balancing'!M149</f>
        <v>1881457.4533235745</v>
      </c>
      <c r="N149" s="181">
        <f>'WIJAM NPC Before Balancing'!N149</f>
        <v>2521909.4816318606</v>
      </c>
      <c r="O149" s="181">
        <f>'WIJAM NPC Before Balancing'!O149</f>
        <v>2529189.9017450707</v>
      </c>
      <c r="P149" s="181">
        <f>'WIJAM NPC Before Balancing'!P149</f>
        <v>3505987.266383992</v>
      </c>
      <c r="Q149" s="181">
        <f>'WIJAM NPC Before Balancing'!Q149</f>
        <v>4706432.8055692138</v>
      </c>
      <c r="R149" s="181">
        <f>'WIJAM NPC Before Balancing'!R149</f>
        <v>8953969.3087992594</v>
      </c>
      <c r="S149" s="155"/>
      <c r="T149" s="171"/>
    </row>
    <row r="150" spans="1:20" s="154" customFormat="1" ht="12.75">
      <c r="A150" s="156"/>
      <c r="B150" s="153"/>
      <c r="C150" s="156" t="s">
        <v>51</v>
      </c>
      <c r="D150" s="156"/>
      <c r="E150" s="156"/>
      <c r="F150" s="178">
        <f t="shared" si="28"/>
        <v>0</v>
      </c>
      <c r="G150" s="179">
        <f>'WIJAM NPC Before Balancing'!G150</f>
        <v>0</v>
      </c>
      <c r="H150" s="179">
        <f>'WIJAM NPC Before Balancing'!H150</f>
        <v>0</v>
      </c>
      <c r="I150" s="179">
        <f>'WIJAM NPC Before Balancing'!I150</f>
        <v>0</v>
      </c>
      <c r="J150" s="179">
        <f>'WIJAM NPC Before Balancing'!J150</f>
        <v>0</v>
      </c>
      <c r="K150" s="179">
        <f>'WIJAM NPC Before Balancing'!K150</f>
        <v>0</v>
      </c>
      <c r="L150" s="179">
        <f>'WIJAM NPC Before Balancing'!L150</f>
        <v>0</v>
      </c>
      <c r="M150" s="179">
        <f>'WIJAM NPC Before Balancing'!M150</f>
        <v>0</v>
      </c>
      <c r="N150" s="179">
        <f>'WIJAM NPC Before Balancing'!N150</f>
        <v>0</v>
      </c>
      <c r="O150" s="179">
        <f>'WIJAM NPC Before Balancing'!O150</f>
        <v>0</v>
      </c>
      <c r="P150" s="179">
        <f>'WIJAM NPC Before Balancing'!P150</f>
        <v>0</v>
      </c>
      <c r="Q150" s="179">
        <f>'WIJAM NPC Before Balancing'!Q150</f>
        <v>0</v>
      </c>
      <c r="R150" s="179">
        <f>'WIJAM NPC Before Balancing'!R150</f>
        <v>0</v>
      </c>
      <c r="S150" s="155"/>
      <c r="T150" s="171"/>
    </row>
    <row r="151" spans="1:20" s="154" customFormat="1" ht="12.75">
      <c r="A151" s="156"/>
      <c r="B151" s="153"/>
      <c r="C151" s="156" t="s">
        <v>52</v>
      </c>
      <c r="D151" s="156"/>
      <c r="E151" s="156"/>
      <c r="F151" s="178">
        <f t="shared" si="28"/>
        <v>0</v>
      </c>
      <c r="G151" s="179">
        <f>'WIJAM NPC Before Balancing'!G151</f>
        <v>0</v>
      </c>
      <c r="H151" s="179">
        <f>'WIJAM NPC Before Balancing'!H151</f>
        <v>0</v>
      </c>
      <c r="I151" s="179">
        <f>'WIJAM NPC Before Balancing'!I151</f>
        <v>0</v>
      </c>
      <c r="J151" s="179">
        <f>'WIJAM NPC Before Balancing'!J151</f>
        <v>0</v>
      </c>
      <c r="K151" s="179">
        <f>'WIJAM NPC Before Balancing'!K151</f>
        <v>0</v>
      </c>
      <c r="L151" s="179">
        <f>'WIJAM NPC Before Balancing'!L151</f>
        <v>0</v>
      </c>
      <c r="M151" s="179">
        <f>'WIJAM NPC Before Balancing'!M151</f>
        <v>0</v>
      </c>
      <c r="N151" s="179">
        <f>'WIJAM NPC Before Balancing'!N151</f>
        <v>0</v>
      </c>
      <c r="O151" s="179">
        <f>'WIJAM NPC Before Balancing'!O151</f>
        <v>0</v>
      </c>
      <c r="P151" s="179">
        <f>'WIJAM NPC Before Balancing'!P151</f>
        <v>0</v>
      </c>
      <c r="Q151" s="179">
        <f>'WIJAM NPC Before Balancing'!Q151</f>
        <v>0</v>
      </c>
      <c r="R151" s="179">
        <f>'WIJAM NPC Before Balancing'!R151</f>
        <v>0</v>
      </c>
      <c r="S151" s="155"/>
      <c r="T151" s="171"/>
    </row>
    <row r="152" spans="1:20" s="154" customFormat="1" ht="12.75">
      <c r="A152" s="156"/>
      <c r="B152" s="153"/>
      <c r="C152" s="156" t="s">
        <v>53</v>
      </c>
      <c r="D152" s="156"/>
      <c r="E152" s="156"/>
      <c r="F152" s="178">
        <f t="shared" si="28"/>
        <v>0</v>
      </c>
      <c r="G152" s="179">
        <f>'WIJAM NPC Before Balancing'!G152</f>
        <v>0</v>
      </c>
      <c r="H152" s="179">
        <f>'WIJAM NPC Before Balancing'!H152</f>
        <v>0</v>
      </c>
      <c r="I152" s="179">
        <f>'WIJAM NPC Before Balancing'!I152</f>
        <v>0</v>
      </c>
      <c r="J152" s="179">
        <f>'WIJAM NPC Before Balancing'!J152</f>
        <v>0</v>
      </c>
      <c r="K152" s="179">
        <f>'WIJAM NPC Before Balancing'!K152</f>
        <v>0</v>
      </c>
      <c r="L152" s="179">
        <f>'WIJAM NPC Before Balancing'!L152</f>
        <v>0</v>
      </c>
      <c r="M152" s="179">
        <f>'WIJAM NPC Before Balancing'!M152</f>
        <v>0</v>
      </c>
      <c r="N152" s="179">
        <f>'WIJAM NPC Before Balancing'!N152</f>
        <v>0</v>
      </c>
      <c r="O152" s="179">
        <f>'WIJAM NPC Before Balancing'!O152</f>
        <v>0</v>
      </c>
      <c r="P152" s="179">
        <f>'WIJAM NPC Before Balancing'!P152</f>
        <v>0</v>
      </c>
      <c r="Q152" s="179">
        <f>'WIJAM NPC Before Balancing'!Q152</f>
        <v>0</v>
      </c>
      <c r="R152" s="179">
        <f>'WIJAM NPC Before Balancing'!R152</f>
        <v>0</v>
      </c>
      <c r="S152" s="155"/>
      <c r="T152" s="171"/>
    </row>
    <row r="153" spans="1:20" s="154" customFormat="1" ht="12.75">
      <c r="A153" s="156"/>
      <c r="B153" s="156"/>
      <c r="C153" s="156" t="s">
        <v>54</v>
      </c>
      <c r="D153" s="153"/>
      <c r="E153" s="153"/>
      <c r="F153" s="178">
        <f t="shared" si="28"/>
        <v>17222483.91256373</v>
      </c>
      <c r="G153" s="179">
        <f>'WIJAM NPC Before Balancing'!G153</f>
        <v>978490.65295671904</v>
      </c>
      <c r="H153" s="179">
        <f>'WIJAM NPC Before Balancing'!H153</f>
        <v>912121.74549924664</v>
      </c>
      <c r="I153" s="179">
        <f>'WIJAM NPC Before Balancing'!I153</f>
        <v>962586.12359257799</v>
      </c>
      <c r="J153" s="179">
        <f>'WIJAM NPC Before Balancing'!J153</f>
        <v>1386986.6427498043</v>
      </c>
      <c r="K153" s="179">
        <f>'WIJAM NPC Before Balancing'!K153</f>
        <v>1498711.4007889542</v>
      </c>
      <c r="L153" s="179">
        <f>'WIJAM NPC Before Balancing'!L153</f>
        <v>1126842.893590943</v>
      </c>
      <c r="M153" s="179">
        <f>'WIJAM NPC Before Balancing'!M153</f>
        <v>1072704.7875258122</v>
      </c>
      <c r="N153" s="179">
        <f>'WIJAM NPC Before Balancing'!N153</f>
        <v>1208284.5028438002</v>
      </c>
      <c r="O153" s="179">
        <f>'WIJAM NPC Before Balancing'!O153</f>
        <v>1105911.2386502253</v>
      </c>
      <c r="P153" s="179">
        <f>'WIJAM NPC Before Balancing'!P153</f>
        <v>-122047.25137350778</v>
      </c>
      <c r="Q153" s="179">
        <f>'WIJAM NPC Before Balancing'!Q153</f>
        <v>1834106.2352806462</v>
      </c>
      <c r="R153" s="179">
        <f>'WIJAM NPC Before Balancing'!R153</f>
        <v>5257784.9404585073</v>
      </c>
      <c r="S153" s="155"/>
      <c r="T153" s="171"/>
    </row>
    <row r="154" spans="1:20" s="154" customFormat="1" ht="12.75">
      <c r="A154" s="156"/>
      <c r="B154" s="156"/>
      <c r="C154" s="156" t="s">
        <v>115</v>
      </c>
      <c r="D154" s="153"/>
      <c r="E154" s="153"/>
      <c r="F154" s="178">
        <f t="shared" ref="F154:F156" si="29">SUM(G154:R154)</f>
        <v>0</v>
      </c>
      <c r="G154" s="179">
        <f>'WIJAM NPC Before Balancing'!G154</f>
        <v>0</v>
      </c>
      <c r="H154" s="179">
        <f>'WIJAM NPC Before Balancing'!H154</f>
        <v>0</v>
      </c>
      <c r="I154" s="179">
        <f>'WIJAM NPC Before Balancing'!I154</f>
        <v>0</v>
      </c>
      <c r="J154" s="179">
        <f>'WIJAM NPC Before Balancing'!J154</f>
        <v>0</v>
      </c>
      <c r="K154" s="179">
        <f>'WIJAM NPC Before Balancing'!K154</f>
        <v>0</v>
      </c>
      <c r="L154" s="179">
        <f>'WIJAM NPC Before Balancing'!L154</f>
        <v>0</v>
      </c>
      <c r="M154" s="179">
        <f>'WIJAM NPC Before Balancing'!M154</f>
        <v>0</v>
      </c>
      <c r="N154" s="179">
        <f>'WIJAM NPC Before Balancing'!N154</f>
        <v>0</v>
      </c>
      <c r="O154" s="179">
        <f>'WIJAM NPC Before Balancing'!O154</f>
        <v>0</v>
      </c>
      <c r="P154" s="179">
        <f>'WIJAM NPC Before Balancing'!P154</f>
        <v>0</v>
      </c>
      <c r="Q154" s="179">
        <f>'WIJAM NPC Before Balancing'!Q154</f>
        <v>0</v>
      </c>
      <c r="R154" s="179">
        <f>'WIJAM NPC Before Balancing'!R154</f>
        <v>0</v>
      </c>
      <c r="S154" s="155"/>
      <c r="T154" s="171"/>
    </row>
    <row r="155" spans="1:20" s="154" customFormat="1" ht="12.75">
      <c r="A155" s="156"/>
      <c r="B155" s="156"/>
      <c r="C155" s="156" t="s">
        <v>116</v>
      </c>
      <c r="D155" s="153"/>
      <c r="E155" s="153"/>
      <c r="F155" s="178">
        <f t="shared" ref="F155" si="30">SUM(G155:R155)</f>
        <v>0</v>
      </c>
      <c r="G155" s="179">
        <f>'WIJAM NPC Before Balancing'!G155</f>
        <v>0</v>
      </c>
      <c r="H155" s="179">
        <f>'WIJAM NPC Before Balancing'!H155</f>
        <v>0</v>
      </c>
      <c r="I155" s="179">
        <f>'WIJAM NPC Before Balancing'!I155</f>
        <v>0</v>
      </c>
      <c r="J155" s="179">
        <f>'WIJAM NPC Before Balancing'!J155</f>
        <v>0</v>
      </c>
      <c r="K155" s="179">
        <f>'WIJAM NPC Before Balancing'!K155</f>
        <v>0</v>
      </c>
      <c r="L155" s="179">
        <f>'WIJAM NPC Before Balancing'!L155</f>
        <v>0</v>
      </c>
      <c r="M155" s="179">
        <f>'WIJAM NPC Before Balancing'!M155</f>
        <v>0</v>
      </c>
      <c r="N155" s="179">
        <f>'WIJAM NPC Before Balancing'!N155</f>
        <v>0</v>
      </c>
      <c r="O155" s="179">
        <f>'WIJAM NPC Before Balancing'!O155</f>
        <v>0</v>
      </c>
      <c r="P155" s="179">
        <f>'WIJAM NPC Before Balancing'!P155</f>
        <v>0</v>
      </c>
      <c r="Q155" s="179">
        <f>'WIJAM NPC Before Balancing'!Q155</f>
        <v>0</v>
      </c>
      <c r="R155" s="179">
        <f>'WIJAM NPC Before Balancing'!R155</f>
        <v>0</v>
      </c>
      <c r="S155" s="155"/>
      <c r="T155" s="171"/>
    </row>
    <row r="156" spans="1:20" s="154" customFormat="1" ht="12.75">
      <c r="A156" s="156"/>
      <c r="B156" s="156"/>
      <c r="C156" s="156" t="s">
        <v>153</v>
      </c>
      <c r="D156" s="153"/>
      <c r="E156" s="153"/>
      <c r="F156" s="178">
        <f t="shared" si="29"/>
        <v>0</v>
      </c>
      <c r="G156" s="179">
        <f>'WIJAM NPC Before Balancing'!G156</f>
        <v>0</v>
      </c>
      <c r="H156" s="179">
        <f>'WIJAM NPC Before Balancing'!H156</f>
        <v>0</v>
      </c>
      <c r="I156" s="179">
        <f>'WIJAM NPC Before Balancing'!I156</f>
        <v>0</v>
      </c>
      <c r="J156" s="179">
        <f>'WIJAM NPC Before Balancing'!J156</f>
        <v>0</v>
      </c>
      <c r="K156" s="179">
        <f>'WIJAM NPC Before Balancing'!K156</f>
        <v>0</v>
      </c>
      <c r="L156" s="179">
        <f>'WIJAM NPC Before Balancing'!L156</f>
        <v>0</v>
      </c>
      <c r="M156" s="179">
        <f>'WIJAM NPC Before Balancing'!M156</f>
        <v>0</v>
      </c>
      <c r="N156" s="179">
        <f>'WIJAM NPC Before Balancing'!N156</f>
        <v>0</v>
      </c>
      <c r="O156" s="179">
        <f>'WIJAM NPC Before Balancing'!O156</f>
        <v>0</v>
      </c>
      <c r="P156" s="179">
        <f>'WIJAM NPC Before Balancing'!P156</f>
        <v>0</v>
      </c>
      <c r="Q156" s="179">
        <f>'WIJAM NPC Before Balancing'!Q156</f>
        <v>0</v>
      </c>
      <c r="R156" s="179">
        <f>'WIJAM NPC Before Balancing'!R156</f>
        <v>0</v>
      </c>
      <c r="S156" s="155"/>
      <c r="T156" s="171"/>
    </row>
    <row r="157" spans="1:20" s="154" customFormat="1" ht="12.75">
      <c r="A157" s="156"/>
      <c r="B157" s="156"/>
      <c r="C157" s="156"/>
      <c r="D157" s="153"/>
      <c r="E157" s="153"/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  <c r="Q157" s="215" t="s">
        <v>86</v>
      </c>
      <c r="R157" s="215" t="s">
        <v>86</v>
      </c>
      <c r="S157" s="155"/>
      <c r="T157" s="171"/>
    </row>
    <row r="158" spans="1:20" s="154" customFormat="1" ht="12.75">
      <c r="A158" s="170" t="s">
        <v>55</v>
      </c>
      <c r="B158" s="170"/>
      <c r="C158" s="170"/>
      <c r="D158" s="170"/>
      <c r="E158" s="170"/>
      <c r="F158" s="217">
        <f>SUM(G158:R158)</f>
        <v>49688883.602476761</v>
      </c>
      <c r="G158" s="217">
        <f>SUM(G149:G156)</f>
        <v>4273419.2831440847</v>
      </c>
      <c r="H158" s="217">
        <f t="shared" ref="H158:I158" si="31">SUM(H149:H156)</f>
        <v>2406982.6707418826</v>
      </c>
      <c r="I158" s="217">
        <f t="shared" si="31"/>
        <v>1805186.2846854078</v>
      </c>
      <c r="J158" s="217">
        <f t="shared" ref="J158:L158" si="32">SUM(J149:J156)</f>
        <v>3780362.3183578504</v>
      </c>
      <c r="K158" s="217">
        <f t="shared" si="32"/>
        <v>1670957.4752596386</v>
      </c>
      <c r="L158" s="217">
        <f t="shared" si="32"/>
        <v>1296284.8994494437</v>
      </c>
      <c r="M158" s="217">
        <f t="shared" ref="M158:O158" si="33">SUM(M149:M156)</f>
        <v>2954162.2408493869</v>
      </c>
      <c r="N158" s="217">
        <f t="shared" si="33"/>
        <v>3730193.9844756611</v>
      </c>
      <c r="O158" s="217">
        <f t="shared" si="33"/>
        <v>3635101.1403952958</v>
      </c>
      <c r="P158" s="217">
        <f t="shared" ref="P158:R158" si="34">SUM(P149:P156)</f>
        <v>3383940.0150104845</v>
      </c>
      <c r="Q158" s="217">
        <f t="shared" si="34"/>
        <v>6540539.0408498598</v>
      </c>
      <c r="R158" s="217">
        <f t="shared" si="34"/>
        <v>14211754.249257766</v>
      </c>
      <c r="S158" s="155"/>
      <c r="T158" s="171"/>
    </row>
    <row r="159" spans="1:20" s="154" customFormat="1" ht="12.75">
      <c r="A159" s="153"/>
      <c r="B159" s="153"/>
      <c r="C159" s="153"/>
      <c r="D159" s="153"/>
      <c r="E159" s="153"/>
      <c r="F159" s="182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55"/>
      <c r="T159" s="171"/>
    </row>
    <row r="160" spans="1:20" s="154" customFormat="1" ht="12.75">
      <c r="A160" s="170" t="s">
        <v>142</v>
      </c>
      <c r="B160" s="170"/>
      <c r="C160" s="153"/>
      <c r="D160" s="153"/>
      <c r="E160" s="153"/>
      <c r="F160" s="178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55"/>
      <c r="T160" s="171"/>
    </row>
    <row r="161" spans="1:20" s="154" customFormat="1" ht="12.75">
      <c r="A161" s="170"/>
      <c r="B161" s="170"/>
      <c r="C161" s="153" t="s">
        <v>56</v>
      </c>
      <c r="D161" s="153"/>
      <c r="E161" s="153"/>
      <c r="F161" s="178">
        <f t="shared" ref="F161" si="35">SUM(G161:R161)</f>
        <v>403895.75477193436</v>
      </c>
      <c r="G161" s="179">
        <f>'WIJAM NPC Before Balancing'!G161</f>
        <v>28848.343559110828</v>
      </c>
      <c r="H161" s="179">
        <f>'WIJAM NPC Before Balancing'!H161</f>
        <v>32264.345976631979</v>
      </c>
      <c r="I161" s="179">
        <f>'WIJAM NPC Before Balancing'!I161</f>
        <v>32966.475153704756</v>
      </c>
      <c r="J161" s="179">
        <f>'WIJAM NPC Before Balancing'!J161</f>
        <v>29890.909770140421</v>
      </c>
      <c r="K161" s="179">
        <f>'WIJAM NPC Before Balancing'!K161</f>
        <v>29326.469600169956</v>
      </c>
      <c r="L161" s="179">
        <f>'WIJAM NPC Before Balancing'!L161</f>
        <v>34406.902722161918</v>
      </c>
      <c r="M161" s="179">
        <f>'WIJAM NPC Before Balancing'!M161</f>
        <v>31293.5279072948</v>
      </c>
      <c r="N161" s="179">
        <f>'WIJAM NPC Before Balancing'!N161</f>
        <v>29146.718068750823</v>
      </c>
      <c r="O161" s="179">
        <f>'WIJAM NPC Before Balancing'!O161</f>
        <v>35449.906271281921</v>
      </c>
      <c r="P161" s="179">
        <f>'WIJAM NPC Before Balancing'!P161</f>
        <v>30603.311214382349</v>
      </c>
      <c r="Q161" s="179">
        <f>'WIJAM NPC Before Balancing'!Q161</f>
        <v>52271.745496006763</v>
      </c>
      <c r="R161" s="179">
        <f>'WIJAM NPC Before Balancing'!R161</f>
        <v>37427.099032297876</v>
      </c>
      <c r="S161" s="155"/>
      <c r="T161" s="171"/>
    </row>
    <row r="162" spans="1:20" s="154" customFormat="1" ht="12.75">
      <c r="A162" s="170"/>
      <c r="B162" s="170"/>
      <c r="C162" s="153"/>
      <c r="D162" s="153"/>
      <c r="E162" s="153"/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  <c r="Q162" s="215" t="s">
        <v>86</v>
      </c>
      <c r="R162" s="215" t="s">
        <v>86</v>
      </c>
      <c r="S162" s="155"/>
      <c r="T162" s="171"/>
    </row>
    <row r="163" spans="1:20" s="154" customFormat="1" ht="12.75">
      <c r="A163" s="170" t="s">
        <v>57</v>
      </c>
      <c r="B163" s="156"/>
      <c r="C163" s="153"/>
      <c r="D163" s="153"/>
      <c r="E163" s="153"/>
      <c r="F163" s="217">
        <f>SUM(G163:R163)</f>
        <v>403895.75477193436</v>
      </c>
      <c r="G163" s="217">
        <f t="shared" ref="G163:I163" si="36">SUM(G161:G161)</f>
        <v>28848.343559110828</v>
      </c>
      <c r="H163" s="217">
        <f t="shared" si="36"/>
        <v>32264.345976631979</v>
      </c>
      <c r="I163" s="217">
        <f t="shared" si="36"/>
        <v>32966.475153704756</v>
      </c>
      <c r="J163" s="217">
        <f t="shared" ref="J163:L163" si="37">SUM(J161:J161)</f>
        <v>29890.909770140421</v>
      </c>
      <c r="K163" s="217">
        <f t="shared" si="37"/>
        <v>29326.469600169956</v>
      </c>
      <c r="L163" s="217">
        <f t="shared" si="37"/>
        <v>34406.902722161918</v>
      </c>
      <c r="M163" s="217">
        <f t="shared" ref="M163:O163" si="38">SUM(M161:M161)</f>
        <v>31293.5279072948</v>
      </c>
      <c r="N163" s="217">
        <f t="shared" si="38"/>
        <v>29146.718068750823</v>
      </c>
      <c r="O163" s="217">
        <f t="shared" si="38"/>
        <v>35449.906271281921</v>
      </c>
      <c r="P163" s="217">
        <f t="shared" ref="P163:R163" si="39">SUM(P161:P161)</f>
        <v>30603.311214382349</v>
      </c>
      <c r="Q163" s="217">
        <f t="shared" si="39"/>
        <v>52271.745496006763</v>
      </c>
      <c r="R163" s="217">
        <f t="shared" si="39"/>
        <v>37427.099032297876</v>
      </c>
      <c r="S163" s="155"/>
      <c r="T163" s="171"/>
    </row>
    <row r="164" spans="1:20" s="154" customFormat="1" ht="12.75">
      <c r="A164" s="153"/>
      <c r="B164" s="156"/>
      <c r="C164" s="153"/>
      <c r="D164" s="153"/>
      <c r="E164" s="153"/>
      <c r="F164" s="182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55"/>
      <c r="T164" s="171"/>
    </row>
    <row r="165" spans="1:20" s="154" customFormat="1" ht="13.5" thickBot="1">
      <c r="A165" s="169" t="s">
        <v>58</v>
      </c>
      <c r="B165" s="169"/>
      <c r="C165" s="153"/>
      <c r="D165" s="153"/>
      <c r="E165" s="153"/>
      <c r="F165" s="219">
        <f ca="1">SUM(G165:R165)</f>
        <v>219580287.58042681</v>
      </c>
      <c r="G165" s="219">
        <f t="shared" ref="G165:R165" ca="1" si="40">SUM(G163,G158,G146,G133,G127)-G22</f>
        <v>19498876.439390898</v>
      </c>
      <c r="H165" s="219">
        <f t="shared" ca="1" si="40"/>
        <v>13076974.046159802</v>
      </c>
      <c r="I165" s="219">
        <f t="shared" ca="1" si="40"/>
        <v>10673291.900591919</v>
      </c>
      <c r="J165" s="219">
        <f t="shared" ca="1" si="40"/>
        <v>12643471.943478161</v>
      </c>
      <c r="K165" s="219">
        <f t="shared" ca="1" si="40"/>
        <v>12126178.668764859</v>
      </c>
      <c r="L165" s="219">
        <f t="shared" ca="1" si="40"/>
        <v>8399376.2254606523</v>
      </c>
      <c r="M165" s="219">
        <f t="shared" ca="1" si="40"/>
        <v>18978542.424417846</v>
      </c>
      <c r="N165" s="219">
        <f t="shared" ca="1" si="40"/>
        <v>20880170.139985777</v>
      </c>
      <c r="O165" s="219">
        <f t="shared" ca="1" si="40"/>
        <v>15980467.567792051</v>
      </c>
      <c r="P165" s="219">
        <f t="shared" ca="1" si="40"/>
        <v>10975622.387437189</v>
      </c>
      <c r="Q165" s="219">
        <f t="shared" ca="1" si="40"/>
        <v>19926939.568923876</v>
      </c>
      <c r="R165" s="219">
        <f t="shared" ca="1" si="40"/>
        <v>56420376.268023774</v>
      </c>
      <c r="S165" s="155"/>
      <c r="T165" s="171"/>
    </row>
    <row r="166" spans="1:20" s="222" customFormat="1" ht="13.5" thickTop="1">
      <c r="A166" s="227"/>
      <c r="B166" s="228"/>
      <c r="C166" s="229" t="s">
        <v>113</v>
      </c>
      <c r="D166" s="230"/>
      <c r="E166" s="230"/>
      <c r="F166" s="231">
        <f ca="1">SUM(G166:R166)</f>
        <v>0</v>
      </c>
      <c r="G166" s="231">
        <f ca="1">'WIJAM NPC Before Balancing'!G165+'Net Position Balancing'!E27+'Net Position Balancing'!E23-'WIJAM NPC'!G165</f>
        <v>0</v>
      </c>
      <c r="H166" s="231">
        <f ca="1">'WIJAM NPC Before Balancing'!H165+'Net Position Balancing'!F27+'Net Position Balancing'!F23-'WIJAM NPC'!H165</f>
        <v>0</v>
      </c>
      <c r="I166" s="231">
        <f ca="1">'WIJAM NPC Before Balancing'!I165+'Net Position Balancing'!G27+'Net Position Balancing'!G23-'WIJAM NPC'!I165</f>
        <v>0</v>
      </c>
      <c r="J166" s="231">
        <f ca="1">'WIJAM NPC Before Balancing'!J165+'Net Position Balancing'!H27+'Net Position Balancing'!H23-'WIJAM NPC'!J165</f>
        <v>0</v>
      </c>
      <c r="K166" s="231">
        <f ca="1">'WIJAM NPC Before Balancing'!K165+'Net Position Balancing'!I27+'Net Position Balancing'!I23-'WIJAM NPC'!K165</f>
        <v>0</v>
      </c>
      <c r="L166" s="231">
        <f ca="1">'WIJAM NPC Before Balancing'!L165+'Net Position Balancing'!J27+'Net Position Balancing'!J23-'WIJAM NPC'!L165</f>
        <v>0</v>
      </c>
      <c r="M166" s="231">
        <f ca="1">'WIJAM NPC Before Balancing'!M165+'Net Position Balancing'!K27+'Net Position Balancing'!K23-'WIJAM NPC'!M165</f>
        <v>0</v>
      </c>
      <c r="N166" s="231">
        <f ca="1">'WIJAM NPC Before Balancing'!N165+'Net Position Balancing'!L27+'Net Position Balancing'!L23-'WIJAM NPC'!N165</f>
        <v>0</v>
      </c>
      <c r="O166" s="231">
        <f ca="1">'WIJAM NPC Before Balancing'!O165+'Net Position Balancing'!M27+'Net Position Balancing'!M23-'WIJAM NPC'!O165</f>
        <v>0</v>
      </c>
      <c r="P166" s="231">
        <f ca="1">'WIJAM NPC Before Balancing'!P165+'Net Position Balancing'!N27+'Net Position Balancing'!N23-'WIJAM NPC'!P165</f>
        <v>0</v>
      </c>
      <c r="Q166" s="231">
        <f ca="1">'WIJAM NPC Before Balancing'!Q165+'Net Position Balancing'!O27+'Net Position Balancing'!O23-'WIJAM NPC'!Q165</f>
        <v>0</v>
      </c>
      <c r="R166" s="231">
        <f ca="1">'WIJAM NPC Before Balancing'!R165+'Net Position Balancing'!P27+'Net Position Balancing'!P23-'WIJAM NPC'!R165</f>
        <v>0</v>
      </c>
      <c r="S166" s="231"/>
      <c r="T166" s="232"/>
    </row>
    <row r="167" spans="1:20" s="250" customFormat="1" ht="12.75">
      <c r="B167" s="156"/>
      <c r="C167" s="46" t="s">
        <v>107</v>
      </c>
      <c r="D167" s="46"/>
      <c r="E167" s="46"/>
      <c r="F167" s="159">
        <f ca="1">IF(ISERROR(F165/F175),0,F165/F175)</f>
        <v>47.257988499168945</v>
      </c>
      <c r="G167" s="159">
        <f ca="1">IF(ISERROR(G165/G175),0,G165/G175)</f>
        <v>40.770809944254296</v>
      </c>
      <c r="H167" s="159">
        <f t="shared" ref="H167:R167" ca="1" si="41">IF(ISERROR(H165/H175),0,H165/H175)</f>
        <v>34.314394358918221</v>
      </c>
      <c r="I167" s="159">
        <f t="shared" ca="1" si="41"/>
        <v>29.901094285793022</v>
      </c>
      <c r="J167" s="159">
        <f t="shared" ca="1" si="41"/>
        <v>36.638348004251881</v>
      </c>
      <c r="K167" s="159">
        <f t="shared" ca="1" si="41"/>
        <v>37.444987596210716</v>
      </c>
      <c r="L167" s="159">
        <f t="shared" ca="1" si="41"/>
        <v>25.187234090734371</v>
      </c>
      <c r="M167" s="159">
        <f t="shared" ca="1" si="41"/>
        <v>44.736822157709433</v>
      </c>
      <c r="N167" s="159">
        <f t="shared" ca="1" si="41"/>
        <v>49.406430054250144</v>
      </c>
      <c r="O167" s="159">
        <f t="shared" ca="1" si="41"/>
        <v>49.272760804551041</v>
      </c>
      <c r="P167" s="159">
        <f t="shared" ca="1" si="41"/>
        <v>32.329284977225093</v>
      </c>
      <c r="Q167" s="159">
        <f t="shared" ca="1" si="41"/>
        <v>47.707747083481479</v>
      </c>
      <c r="R167" s="159">
        <f t="shared" ca="1" si="41"/>
        <v>112.98707611498035</v>
      </c>
      <c r="S167" s="52"/>
      <c r="T167" s="171"/>
    </row>
    <row r="168" spans="1:20" s="154" customFormat="1" ht="12.75">
      <c r="A168" s="153"/>
      <c r="B168" s="156"/>
      <c r="C168" s="153"/>
      <c r="D168" s="153"/>
      <c r="E168" s="153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5"/>
      <c r="T168" s="171"/>
    </row>
    <row r="169" spans="1:20" s="154" customFormat="1" ht="12.75">
      <c r="A169" s="250"/>
      <c r="B169" s="156"/>
      <c r="C169" s="250"/>
      <c r="D169" s="250"/>
      <c r="E169" s="250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5"/>
      <c r="T169" s="171"/>
    </row>
    <row r="170" spans="1:20" s="154" customFormat="1" ht="12.75">
      <c r="A170" s="250"/>
      <c r="B170" s="156"/>
      <c r="C170" s="250"/>
      <c r="D170" s="250"/>
      <c r="E170" s="250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5"/>
      <c r="T170" s="171"/>
    </row>
    <row r="171" spans="1:20" s="154" customFormat="1" ht="12.75">
      <c r="A171" s="250"/>
      <c r="B171" s="156"/>
      <c r="C171" s="250"/>
      <c r="D171" s="250"/>
      <c r="E171" s="250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5"/>
      <c r="T171" s="171"/>
    </row>
    <row r="172" spans="1:20" s="154" customFormat="1" ht="12.75">
      <c r="A172" s="250"/>
      <c r="B172" s="156"/>
      <c r="C172" s="250"/>
      <c r="D172" s="250"/>
      <c r="E172" s="250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5"/>
      <c r="T172" s="171"/>
    </row>
    <row r="173" spans="1:20" s="154" customFormat="1" ht="12.75">
      <c r="A173" s="153"/>
      <c r="B173" s="156"/>
      <c r="C173" s="153"/>
      <c r="D173" s="153"/>
      <c r="E173" s="153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4"/>
      <c r="T173" s="171"/>
    </row>
    <row r="174" spans="1:20" s="154" customFormat="1" ht="12.75">
      <c r="A174" s="153"/>
      <c r="B174" s="156"/>
      <c r="C174" s="152"/>
      <c r="D174" s="153"/>
      <c r="E174" s="153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84"/>
      <c r="T174" s="171"/>
    </row>
    <row r="175" spans="1:20" s="154" customFormat="1" ht="12.75">
      <c r="A175" s="151" t="s">
        <v>59</v>
      </c>
      <c r="B175" s="156"/>
      <c r="C175" s="153"/>
      <c r="D175" s="153"/>
      <c r="E175" s="153"/>
      <c r="F175" s="182">
        <f>SUM(G175:R175)</f>
        <v>4646416.2896880014</v>
      </c>
      <c r="G175" s="179">
        <f>'WIJAM NPC Before Balancing'!G175</f>
        <v>478255.80276800005</v>
      </c>
      <c r="H175" s="179">
        <f>'WIJAM NPC Before Balancing'!H175</f>
        <v>381092.95794000017</v>
      </c>
      <c r="I175" s="179">
        <f>'WIJAM NPC Before Balancing'!I175</f>
        <v>356953.22045999987</v>
      </c>
      <c r="J175" s="179">
        <f>'WIJAM NPC Before Balancing'!J175</f>
        <v>345088.48330200056</v>
      </c>
      <c r="K175" s="179">
        <f>'WIJAM NPC Before Balancing'!K175</f>
        <v>323839.83671000018</v>
      </c>
      <c r="L175" s="179">
        <f>'WIJAM NPC Before Balancing'!L175</f>
        <v>333477.51464899955</v>
      </c>
      <c r="M175" s="179">
        <f>'WIJAM NPC Before Balancing'!M175</f>
        <v>424226.4315850003</v>
      </c>
      <c r="N175" s="179">
        <f>'WIJAM NPC Before Balancing'!N175</f>
        <v>422620.49933700036</v>
      </c>
      <c r="O175" s="179">
        <f>'WIJAM NPC Before Balancing'!O175</f>
        <v>324326.61184099974</v>
      </c>
      <c r="P175" s="179">
        <f>'WIJAM NPC Before Balancing'!P175</f>
        <v>339494.7458680002</v>
      </c>
      <c r="Q175" s="179">
        <f>'WIJAM NPC Before Balancing'!Q175</f>
        <v>417687.70875000005</v>
      </c>
      <c r="R175" s="179">
        <f>'WIJAM NPC Before Balancing'!R175</f>
        <v>499352.47647800046</v>
      </c>
      <c r="S175" s="184"/>
      <c r="T175" s="171"/>
    </row>
    <row r="176" spans="1:20" s="154" customFormat="1" ht="12.75">
      <c r="A176" s="162"/>
      <c r="B176" s="156"/>
      <c r="C176" s="153"/>
      <c r="D176" s="153"/>
      <c r="E176" s="153"/>
      <c r="F176" s="182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4"/>
      <c r="T176" s="171"/>
    </row>
    <row r="177" spans="1:20" s="154" customFormat="1" ht="12.75">
      <c r="A177" s="170" t="s">
        <v>0</v>
      </c>
      <c r="B177" s="156"/>
      <c r="C177" s="153"/>
      <c r="D177" s="153"/>
      <c r="E177" s="153"/>
      <c r="F177" s="182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4"/>
      <c r="T177" s="171"/>
    </row>
    <row r="178" spans="1:20" s="154" customFormat="1" ht="12.75">
      <c r="A178" s="162"/>
      <c r="B178" s="156" t="s">
        <v>1</v>
      </c>
      <c r="C178" s="153"/>
      <c r="D178" s="153"/>
      <c r="E178" s="153"/>
      <c r="F178" s="182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4"/>
      <c r="T178" s="171"/>
    </row>
    <row r="179" spans="1:20" s="154" customFormat="1" ht="12.75">
      <c r="A179" s="162"/>
      <c r="B179" s="156"/>
      <c r="C179" s="153" t="s">
        <v>2</v>
      </c>
      <c r="D179" s="153"/>
      <c r="E179" s="153"/>
      <c r="F179" s="178">
        <f ca="1">SUM(G179:R179)</f>
        <v>0</v>
      </c>
      <c r="G179" s="185">
        <f ca="1">'WIJAM NPC Before Balancing'!G179</f>
        <v>0</v>
      </c>
      <c r="H179" s="185">
        <f ca="1">'WIJAM NPC Before Balancing'!H179</f>
        <v>0</v>
      </c>
      <c r="I179" s="185">
        <f ca="1">'WIJAM NPC Before Balancing'!I179</f>
        <v>0</v>
      </c>
      <c r="J179" s="185">
        <f ca="1">'WIJAM NPC Before Balancing'!J179</f>
        <v>0</v>
      </c>
      <c r="K179" s="185">
        <f ca="1">'WIJAM NPC Before Balancing'!K179</f>
        <v>0</v>
      </c>
      <c r="L179" s="185">
        <f ca="1">'WIJAM NPC Before Balancing'!L179</f>
        <v>0</v>
      </c>
      <c r="M179" s="185">
        <f ca="1">'WIJAM NPC Before Balancing'!M179</f>
        <v>0</v>
      </c>
      <c r="N179" s="185">
        <f ca="1">'WIJAM NPC Before Balancing'!N179</f>
        <v>0</v>
      </c>
      <c r="O179" s="185">
        <f ca="1">'WIJAM NPC Before Balancing'!O179</f>
        <v>0</v>
      </c>
      <c r="P179" s="185">
        <f ca="1">'WIJAM NPC Before Balancing'!P179</f>
        <v>0</v>
      </c>
      <c r="Q179" s="185">
        <f ca="1">'WIJAM NPC Before Balancing'!Q179</f>
        <v>0</v>
      </c>
      <c r="R179" s="185">
        <f ca="1">'WIJAM NPC Before Balancing'!R179</f>
        <v>0</v>
      </c>
      <c r="S179" s="184"/>
      <c r="T179" s="171"/>
    </row>
    <row r="180" spans="1:20" s="154" customFormat="1" ht="12.75">
      <c r="A180" s="162"/>
      <c r="B180" s="156"/>
      <c r="C180" s="250" t="s">
        <v>3</v>
      </c>
      <c r="D180" s="250"/>
      <c r="E180" s="250"/>
      <c r="F180" s="178">
        <f t="shared" ref="F180" ca="1" si="42">SUM(G180:R180)</f>
        <v>0</v>
      </c>
      <c r="G180" s="185">
        <f ca="1">'WIJAM NPC Before Balancing'!G180</f>
        <v>0</v>
      </c>
      <c r="H180" s="185">
        <f ca="1">'WIJAM NPC Before Balancing'!H180</f>
        <v>0</v>
      </c>
      <c r="I180" s="185">
        <f ca="1">'WIJAM NPC Before Balancing'!I180</f>
        <v>0</v>
      </c>
      <c r="J180" s="185">
        <f ca="1">'WIJAM NPC Before Balancing'!J180</f>
        <v>0</v>
      </c>
      <c r="K180" s="185">
        <f ca="1">'WIJAM NPC Before Balancing'!K180</f>
        <v>0</v>
      </c>
      <c r="L180" s="185">
        <f ca="1">'WIJAM NPC Before Balancing'!L180</f>
        <v>0</v>
      </c>
      <c r="M180" s="185">
        <f ca="1">'WIJAM NPC Before Balancing'!M180</f>
        <v>0</v>
      </c>
      <c r="N180" s="185">
        <f ca="1">'WIJAM NPC Before Balancing'!N180</f>
        <v>0</v>
      </c>
      <c r="O180" s="185">
        <f ca="1">'WIJAM NPC Before Balancing'!O180</f>
        <v>0</v>
      </c>
      <c r="P180" s="185">
        <f ca="1">'WIJAM NPC Before Balancing'!P180</f>
        <v>0</v>
      </c>
      <c r="Q180" s="185">
        <f ca="1">'WIJAM NPC Before Balancing'!Q180</f>
        <v>0</v>
      </c>
      <c r="R180" s="185">
        <f ca="1">'WIJAM NPC Before Balancing'!R180</f>
        <v>0</v>
      </c>
      <c r="S180" s="184"/>
      <c r="T180" s="171"/>
    </row>
    <row r="181" spans="1:20" s="154" customFormat="1" ht="12.75">
      <c r="A181" s="55"/>
      <c r="B181" s="55"/>
      <c r="C181" s="153" t="s">
        <v>223</v>
      </c>
      <c r="D181" s="153"/>
      <c r="E181" s="153"/>
      <c r="F181" s="178">
        <f t="shared" ref="F181:F183" ca="1" si="43">SUM(G181:R181)</f>
        <v>0</v>
      </c>
      <c r="G181" s="185">
        <f ca="1">'WIJAM NPC Before Balancing'!G181</f>
        <v>0</v>
      </c>
      <c r="H181" s="185">
        <f ca="1">'WIJAM NPC Before Balancing'!H181</f>
        <v>0</v>
      </c>
      <c r="I181" s="185">
        <f ca="1">'WIJAM NPC Before Balancing'!I181</f>
        <v>0</v>
      </c>
      <c r="J181" s="185">
        <f ca="1">'WIJAM NPC Before Balancing'!J181</f>
        <v>0</v>
      </c>
      <c r="K181" s="185">
        <f ca="1">'WIJAM NPC Before Balancing'!K181</f>
        <v>0</v>
      </c>
      <c r="L181" s="185">
        <f ca="1">'WIJAM NPC Before Balancing'!L181</f>
        <v>0</v>
      </c>
      <c r="M181" s="185">
        <f ca="1">'WIJAM NPC Before Balancing'!M181</f>
        <v>0</v>
      </c>
      <c r="N181" s="185">
        <f ca="1">'WIJAM NPC Before Balancing'!N181</f>
        <v>0</v>
      </c>
      <c r="O181" s="185">
        <f ca="1">'WIJAM NPC Before Balancing'!O181</f>
        <v>0</v>
      </c>
      <c r="P181" s="185">
        <f ca="1">'WIJAM NPC Before Balancing'!P181</f>
        <v>0</v>
      </c>
      <c r="Q181" s="185">
        <f ca="1">'WIJAM NPC Before Balancing'!Q181</f>
        <v>0</v>
      </c>
      <c r="R181" s="185">
        <f ca="1">'WIJAM NPC Before Balancing'!R181</f>
        <v>0</v>
      </c>
      <c r="S181" s="186"/>
      <c r="T181" s="171"/>
    </row>
    <row r="182" spans="1:20" ht="12.75">
      <c r="A182" s="153"/>
      <c r="B182" s="156"/>
      <c r="C182" s="153"/>
      <c r="D182" s="153"/>
      <c r="E182" s="153"/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  <c r="Q182" s="215" t="s">
        <v>86</v>
      </c>
      <c r="R182" s="215" t="s">
        <v>86</v>
      </c>
      <c r="S182" s="186"/>
      <c r="T182" s="171"/>
    </row>
    <row r="183" spans="1:20" ht="12.75">
      <c r="A183" s="170"/>
      <c r="B183" s="165" t="s">
        <v>4</v>
      </c>
      <c r="C183" s="153"/>
      <c r="D183" s="153"/>
      <c r="E183" s="153"/>
      <c r="F183" s="187">
        <f t="shared" ca="1" si="43"/>
        <v>0</v>
      </c>
      <c r="G183" s="185">
        <f ca="1">'WIJAM NPC Before Balancing'!G183</f>
        <v>0</v>
      </c>
      <c r="H183" s="185">
        <f ca="1">'WIJAM NPC Before Balancing'!H183</f>
        <v>0</v>
      </c>
      <c r="I183" s="185">
        <f ca="1">'WIJAM NPC Before Balancing'!I183</f>
        <v>0</v>
      </c>
      <c r="J183" s="185">
        <f ca="1">'WIJAM NPC Before Balancing'!J183</f>
        <v>0</v>
      </c>
      <c r="K183" s="185">
        <f ca="1">'WIJAM NPC Before Balancing'!K183</f>
        <v>0</v>
      </c>
      <c r="L183" s="185">
        <f ca="1">'WIJAM NPC Before Balancing'!L183</f>
        <v>0</v>
      </c>
      <c r="M183" s="185">
        <f ca="1">'WIJAM NPC Before Balancing'!M183</f>
        <v>0</v>
      </c>
      <c r="N183" s="185">
        <f ca="1">'WIJAM NPC Before Balancing'!N183</f>
        <v>0</v>
      </c>
      <c r="O183" s="185">
        <f ca="1">'WIJAM NPC Before Balancing'!O183</f>
        <v>0</v>
      </c>
      <c r="P183" s="185">
        <f ca="1">'WIJAM NPC Before Balancing'!P183</f>
        <v>0</v>
      </c>
      <c r="Q183" s="185">
        <f ca="1">'WIJAM NPC Before Balancing'!Q183</f>
        <v>0</v>
      </c>
      <c r="R183" s="185">
        <f ca="1">'WIJAM NPC Before Balancing'!R183</f>
        <v>0</v>
      </c>
      <c r="S183" s="186"/>
      <c r="T183" s="171"/>
    </row>
    <row r="184" spans="1:20" ht="12.75">
      <c r="A184" s="170"/>
      <c r="B184" s="153"/>
      <c r="C184" s="153"/>
      <c r="D184" s="153"/>
      <c r="E184" s="153"/>
      <c r="F184" s="187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6"/>
      <c r="T184" s="171"/>
    </row>
    <row r="185" spans="1:20" ht="12.75">
      <c r="A185" s="170"/>
      <c r="B185" s="165" t="s">
        <v>78</v>
      </c>
      <c r="C185" s="153"/>
      <c r="D185" s="153"/>
      <c r="E185" s="153"/>
      <c r="F185" s="187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6"/>
      <c r="T185" s="171"/>
    </row>
    <row r="186" spans="1:20" s="39" customFormat="1" ht="12.75">
      <c r="A186" s="170"/>
      <c r="B186" s="250"/>
      <c r="C186" s="250" t="s">
        <v>78</v>
      </c>
      <c r="D186" s="250"/>
      <c r="E186" s="250"/>
      <c r="F186" s="187">
        <f t="shared" ref="F186:F189" ca="1" si="44">SUM(G186:R186)</f>
        <v>297417.70311833033</v>
      </c>
      <c r="G186" s="187">
        <f ca="1">'WIJAM NPC Before Balancing'!G186-'Net Position Balancing'!E22</f>
        <v>35657.6323049251</v>
      </c>
      <c r="H186" s="187">
        <f ca="1">'WIJAM NPC Before Balancing'!H186-'Net Position Balancing'!F22</f>
        <v>33358.779369932476</v>
      </c>
      <c r="I186" s="187">
        <f ca="1">'WIJAM NPC Before Balancing'!I186-'Net Position Balancing'!G22</f>
        <v>39273.040179851989</v>
      </c>
      <c r="J186" s="187">
        <f ca="1">'WIJAM NPC Before Balancing'!J186-'Net Position Balancing'!H22</f>
        <v>29638.776793236739</v>
      </c>
      <c r="K186" s="187">
        <f ca="1">'WIJAM NPC Before Balancing'!K186-'Net Position Balancing'!I22</f>
        <v>19856.105234957085</v>
      </c>
      <c r="L186" s="187">
        <f ca="1">'WIJAM NPC Before Balancing'!L186-'Net Position Balancing'!J22</f>
        <v>30299.404258407361</v>
      </c>
      <c r="M186" s="187">
        <f ca="1">'WIJAM NPC Before Balancing'!M186-'Net Position Balancing'!K22</f>
        <v>13959.847778121924</v>
      </c>
      <c r="N186" s="187">
        <f ca="1">'WIJAM NPC Before Balancing'!N186-'Net Position Balancing'!L22</f>
        <v>15282.217960424148</v>
      </c>
      <c r="O186" s="187">
        <f ca="1">'WIJAM NPC Before Balancing'!O186-'Net Position Balancing'!M22</f>
        <v>20133.882634094909</v>
      </c>
      <c r="P186" s="187">
        <f ca="1">'WIJAM NPC Before Balancing'!P186-'Net Position Balancing'!N22</f>
        <v>21266.182017904775</v>
      </c>
      <c r="Q186" s="187">
        <f ca="1">'WIJAM NPC Before Balancing'!Q186-'Net Position Balancing'!O22</f>
        <v>16751.881062429795</v>
      </c>
      <c r="R186" s="187">
        <f ca="1">'WIJAM NPC Before Balancing'!R186-'Net Position Balancing'!P22</f>
        <v>21939.953524044064</v>
      </c>
      <c r="S186" s="177"/>
      <c r="T186" s="171"/>
    </row>
    <row r="187" spans="1:20" ht="12.75">
      <c r="A187" s="160"/>
      <c r="B187" s="153"/>
      <c r="C187" s="153" t="s">
        <v>120</v>
      </c>
      <c r="D187" s="165"/>
      <c r="E187" s="165"/>
      <c r="F187" s="187">
        <f t="shared" ca="1" si="44"/>
        <v>39154.909016752732</v>
      </c>
      <c r="G187" s="188">
        <f ca="1">'WIJAM NPC Before Balancing'!G187</f>
        <v>1552.0365989211109</v>
      </c>
      <c r="H187" s="188">
        <f ca="1">'WIJAM NPC Before Balancing'!H187</f>
        <v>1437.9110820680646</v>
      </c>
      <c r="I187" s="188">
        <f ca="1">'WIJAM NPC Before Balancing'!I187</f>
        <v>1708.2624961238803</v>
      </c>
      <c r="J187" s="188">
        <f ca="1">'WIJAM NPC Before Balancing'!J187</f>
        <v>2025.9084985496952</v>
      </c>
      <c r="K187" s="188">
        <f ca="1">'WIJAM NPC Before Balancing'!K187</f>
        <v>2140.0131744503647</v>
      </c>
      <c r="L187" s="188">
        <f ca="1">'WIJAM NPC Before Balancing'!L187</f>
        <v>13875.180464669664</v>
      </c>
      <c r="M187" s="188">
        <f ca="1">'WIJAM NPC Before Balancing'!M187</f>
        <v>4337.0109444554309</v>
      </c>
      <c r="N187" s="188">
        <f ca="1">'WIJAM NPC Before Balancing'!N187</f>
        <v>3738.52236639889</v>
      </c>
      <c r="O187" s="188">
        <f ca="1">'WIJAM NPC Before Balancing'!O187</f>
        <v>2761.6266021311362</v>
      </c>
      <c r="P187" s="188">
        <f ca="1">'WIJAM NPC Before Balancing'!P187</f>
        <v>1684.8916745728839</v>
      </c>
      <c r="Q187" s="188">
        <f ca="1">'WIJAM NPC Before Balancing'!Q187</f>
        <v>1967.009327170578</v>
      </c>
      <c r="R187" s="188">
        <f ca="1">'WIJAM NPC Before Balancing'!R187</f>
        <v>1926.5357872410327</v>
      </c>
      <c r="S187" s="186"/>
      <c r="T187" s="171"/>
    </row>
    <row r="188" spans="1:20" ht="12.75">
      <c r="A188" s="160"/>
      <c r="B188" s="153"/>
      <c r="C188" s="153"/>
      <c r="D188" s="165"/>
      <c r="E188" s="165"/>
      <c r="F188" s="187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6"/>
      <c r="T188" s="171"/>
    </row>
    <row r="189" spans="1:20" ht="12.75">
      <c r="A189" s="160"/>
      <c r="B189" s="153" t="s">
        <v>5</v>
      </c>
      <c r="C189" s="165"/>
      <c r="D189" s="165"/>
      <c r="E189" s="165"/>
      <c r="F189" s="187">
        <f t="shared" ca="1" si="44"/>
        <v>336572.61213508307</v>
      </c>
      <c r="G189" s="187">
        <f t="shared" ref="G189:R189" ca="1" si="45">SUM(G186:G187)</f>
        <v>37209.668903846214</v>
      </c>
      <c r="H189" s="187">
        <f t="shared" ca="1" si="45"/>
        <v>34796.690452000541</v>
      </c>
      <c r="I189" s="187">
        <f t="shared" ca="1" si="45"/>
        <v>40981.302675975872</v>
      </c>
      <c r="J189" s="187">
        <f t="shared" ca="1" si="45"/>
        <v>31664.685291786434</v>
      </c>
      <c r="K189" s="187">
        <f t="shared" ca="1" si="45"/>
        <v>21996.118409407449</v>
      </c>
      <c r="L189" s="187">
        <f t="shared" ca="1" si="45"/>
        <v>44174.584723077023</v>
      </c>
      <c r="M189" s="187">
        <f t="shared" ca="1" si="45"/>
        <v>18296.858722577355</v>
      </c>
      <c r="N189" s="187">
        <f t="shared" ca="1" si="45"/>
        <v>19020.740326823037</v>
      </c>
      <c r="O189" s="187">
        <f t="shared" ca="1" si="45"/>
        <v>22895.509236226044</v>
      </c>
      <c r="P189" s="187">
        <f t="shared" ca="1" si="45"/>
        <v>22951.073692477657</v>
      </c>
      <c r="Q189" s="187">
        <f t="shared" ca="1" si="45"/>
        <v>18718.890389600372</v>
      </c>
      <c r="R189" s="187">
        <f t="shared" ca="1" si="45"/>
        <v>23866.489311285095</v>
      </c>
      <c r="S189" s="186"/>
      <c r="T189" s="171"/>
    </row>
    <row r="190" spans="1:20" ht="12.75">
      <c r="A190" s="160"/>
      <c r="B190" s="250"/>
      <c r="C190" s="236"/>
      <c r="D190" s="236"/>
      <c r="E190" s="23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6"/>
      <c r="T190" s="171"/>
    </row>
    <row r="191" spans="1:20" ht="12.75">
      <c r="A191" s="160"/>
      <c r="B191" s="153"/>
      <c r="C191" s="165"/>
      <c r="D191" s="165"/>
      <c r="E191" s="165"/>
      <c r="F191" s="215" t="s">
        <v>86</v>
      </c>
      <c r="G191" s="215" t="s">
        <v>86</v>
      </c>
      <c r="H191" s="215" t="s">
        <v>86</v>
      </c>
      <c r="I191" s="215" t="s">
        <v>86</v>
      </c>
      <c r="J191" s="215" t="s">
        <v>86</v>
      </c>
      <c r="K191" s="215" t="s">
        <v>86</v>
      </c>
      <c r="L191" s="215" t="s">
        <v>86</v>
      </c>
      <c r="M191" s="215" t="s">
        <v>86</v>
      </c>
      <c r="N191" s="215" t="s">
        <v>86</v>
      </c>
      <c r="O191" s="215" t="s">
        <v>86</v>
      </c>
      <c r="P191" s="215" t="s">
        <v>86</v>
      </c>
      <c r="Q191" s="215" t="s">
        <v>86</v>
      </c>
      <c r="R191" s="215" t="s">
        <v>86</v>
      </c>
      <c r="S191" s="186"/>
      <c r="T191" s="171"/>
    </row>
    <row r="192" spans="1:20" ht="12.75">
      <c r="A192" s="166" t="s">
        <v>6</v>
      </c>
      <c r="B192" s="153"/>
      <c r="C192" s="165"/>
      <c r="D192" s="165"/>
      <c r="E192" s="165"/>
      <c r="F192" s="192">
        <f ca="1">SUM(G192:R192)</f>
        <v>336572.61213508307</v>
      </c>
      <c r="G192" s="220">
        <f t="shared" ref="G192:R192" ca="1" si="46">SUM(G189,G183)</f>
        <v>37209.668903846214</v>
      </c>
      <c r="H192" s="220">
        <f t="shared" ca="1" si="46"/>
        <v>34796.690452000541</v>
      </c>
      <c r="I192" s="220">
        <f t="shared" ca="1" si="46"/>
        <v>40981.302675975872</v>
      </c>
      <c r="J192" s="220">
        <f t="shared" ca="1" si="46"/>
        <v>31664.685291786434</v>
      </c>
      <c r="K192" s="220">
        <f t="shared" ca="1" si="46"/>
        <v>21996.118409407449</v>
      </c>
      <c r="L192" s="220">
        <f t="shared" ca="1" si="46"/>
        <v>44174.584723077023</v>
      </c>
      <c r="M192" s="220">
        <f t="shared" ca="1" si="46"/>
        <v>18296.858722577355</v>
      </c>
      <c r="N192" s="220">
        <f t="shared" ca="1" si="46"/>
        <v>19020.740326823037</v>
      </c>
      <c r="O192" s="220">
        <f t="shared" ca="1" si="46"/>
        <v>22895.509236226044</v>
      </c>
      <c r="P192" s="220">
        <f t="shared" ca="1" si="46"/>
        <v>22951.073692477657</v>
      </c>
      <c r="Q192" s="220">
        <f t="shared" ca="1" si="46"/>
        <v>18718.890389600372</v>
      </c>
      <c r="R192" s="220">
        <f t="shared" ca="1" si="46"/>
        <v>23866.489311285095</v>
      </c>
      <c r="S192" s="186"/>
      <c r="T192" s="171"/>
    </row>
    <row r="193" spans="1:20" ht="12.75">
      <c r="A193" s="160"/>
      <c r="B193" s="153"/>
      <c r="C193" s="165"/>
      <c r="D193" s="165"/>
      <c r="E193" s="165"/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  <c r="Q193" s="215" t="s">
        <v>86</v>
      </c>
      <c r="R193" s="215" t="s">
        <v>86</v>
      </c>
      <c r="S193" s="186"/>
      <c r="T193" s="171"/>
    </row>
    <row r="194" spans="1:20" ht="12.75">
      <c r="A194" s="150" t="s">
        <v>60</v>
      </c>
      <c r="B194" s="153"/>
      <c r="C194" s="165"/>
      <c r="D194" s="165"/>
      <c r="E194" s="165"/>
      <c r="F194" s="182">
        <f ca="1">SUM(G194:R194)</f>
        <v>4982988.9018230848</v>
      </c>
      <c r="G194" s="192">
        <f t="shared" ref="G194:R194" ca="1" si="47">SUM(G183,G192,G175)</f>
        <v>515465.47167184629</v>
      </c>
      <c r="H194" s="192">
        <f t="shared" ca="1" si="47"/>
        <v>415889.6483920007</v>
      </c>
      <c r="I194" s="192">
        <f t="shared" ca="1" si="47"/>
        <v>397934.52313597576</v>
      </c>
      <c r="J194" s="192">
        <f t="shared" ca="1" si="47"/>
        <v>376753.16859378701</v>
      </c>
      <c r="K194" s="192">
        <f t="shared" ca="1" si="47"/>
        <v>345835.95511940762</v>
      </c>
      <c r="L194" s="192">
        <f t="shared" ca="1" si="47"/>
        <v>377652.09937207657</v>
      </c>
      <c r="M194" s="192">
        <f t="shared" ca="1" si="47"/>
        <v>442523.29030757764</v>
      </c>
      <c r="N194" s="192">
        <f t="shared" ca="1" si="47"/>
        <v>441641.23966382339</v>
      </c>
      <c r="O194" s="192">
        <f t="shared" ca="1" si="47"/>
        <v>347222.12107722578</v>
      </c>
      <c r="P194" s="192">
        <f t="shared" ca="1" si="47"/>
        <v>362445.81956047786</v>
      </c>
      <c r="Q194" s="192">
        <f t="shared" ca="1" si="47"/>
        <v>436406.59913960041</v>
      </c>
      <c r="R194" s="192">
        <f t="shared" ca="1" si="47"/>
        <v>523218.96578928555</v>
      </c>
      <c r="S194" s="186"/>
      <c r="T194" s="171"/>
    </row>
    <row r="195" spans="1:20" ht="12.75">
      <c r="A195" s="166"/>
      <c r="B195" s="164"/>
      <c r="C195" s="167"/>
      <c r="D195" s="165"/>
      <c r="E195" s="16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90"/>
      <c r="T195" s="171"/>
    </row>
    <row r="196" spans="1:20" ht="12.75">
      <c r="A196" s="170" t="s">
        <v>139</v>
      </c>
      <c r="B196" s="153"/>
      <c r="C196" s="165"/>
      <c r="D196" s="165"/>
      <c r="E196" s="165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6"/>
      <c r="T196" s="171"/>
    </row>
    <row r="197" spans="1:20" ht="12.75">
      <c r="A197" s="153"/>
      <c r="B197" s="153" t="s">
        <v>7</v>
      </c>
      <c r="C197" s="165"/>
      <c r="D197" s="165"/>
      <c r="E197" s="165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6"/>
      <c r="T197" s="171"/>
    </row>
    <row r="198" spans="1:20" ht="12.75">
      <c r="A198" s="153"/>
      <c r="B198" s="153"/>
      <c r="C198" s="165" t="s">
        <v>158</v>
      </c>
      <c r="D198" s="165"/>
      <c r="E198" s="165"/>
      <c r="F198" s="187">
        <f ca="1">SUM(G198:R198)</f>
        <v>0</v>
      </c>
      <c r="G198" s="188">
        <f ca="1">'WIJAM NPC Before Balancing'!G198</f>
        <v>0</v>
      </c>
      <c r="H198" s="188">
        <f ca="1">'WIJAM NPC Before Balancing'!H198</f>
        <v>0</v>
      </c>
      <c r="I198" s="188">
        <f ca="1">'WIJAM NPC Before Balancing'!I198</f>
        <v>0</v>
      </c>
      <c r="J198" s="188">
        <f ca="1">'WIJAM NPC Before Balancing'!J198</f>
        <v>0</v>
      </c>
      <c r="K198" s="188">
        <f ca="1">'WIJAM NPC Before Balancing'!K198</f>
        <v>0</v>
      </c>
      <c r="L198" s="188">
        <f ca="1">'WIJAM NPC Before Balancing'!L198</f>
        <v>0</v>
      </c>
      <c r="M198" s="188">
        <f ca="1">'WIJAM NPC Before Balancing'!M198</f>
        <v>0</v>
      </c>
      <c r="N198" s="188">
        <f ca="1">'WIJAM NPC Before Balancing'!N198</f>
        <v>0</v>
      </c>
      <c r="O198" s="188">
        <f ca="1">'WIJAM NPC Before Balancing'!O198</f>
        <v>0</v>
      </c>
      <c r="P198" s="188">
        <f ca="1">'WIJAM NPC Before Balancing'!P198</f>
        <v>0</v>
      </c>
      <c r="Q198" s="188">
        <f ca="1">'WIJAM NPC Before Balancing'!Q198</f>
        <v>0</v>
      </c>
      <c r="R198" s="188">
        <f ca="1">'WIJAM NPC Before Balancing'!R198</f>
        <v>0</v>
      </c>
      <c r="S198" s="186"/>
      <c r="T198" s="171"/>
    </row>
    <row r="199" spans="1:20" ht="12.75">
      <c r="A199" s="153"/>
      <c r="B199" s="153"/>
      <c r="C199" s="165" t="s">
        <v>151</v>
      </c>
      <c r="D199" s="153"/>
      <c r="E199" s="153"/>
      <c r="F199" s="187">
        <f t="shared" ref="F199:F224" ca="1" si="48">SUM(G199:R199)</f>
        <v>65408.412976333442</v>
      </c>
      <c r="G199" s="188">
        <f ca="1">'WIJAM NPC Before Balancing'!G199</f>
        <v>7935.7624516842661</v>
      </c>
      <c r="H199" s="188">
        <f ca="1">'WIJAM NPC Before Balancing'!H199</f>
        <v>6861.3779428862663</v>
      </c>
      <c r="I199" s="188">
        <f ca="1">'WIJAM NPC Before Balancing'!I199</f>
        <v>6856.7756963475831</v>
      </c>
      <c r="J199" s="188">
        <f ca="1">'WIJAM NPC Before Balancing'!J199</f>
        <v>6413.2666778529292</v>
      </c>
      <c r="K199" s="188">
        <f ca="1">'WIJAM NPC Before Balancing'!K199</f>
        <v>5340.496336946735</v>
      </c>
      <c r="L199" s="188">
        <f ca="1">'WIJAM NPC Before Balancing'!L199</f>
        <v>3772.6568082076715</v>
      </c>
      <c r="M199" s="188">
        <f ca="1">'WIJAM NPC Before Balancing'!M199</f>
        <v>3409.6011102477032</v>
      </c>
      <c r="N199" s="188">
        <f ca="1">'WIJAM NPC Before Balancing'!N199</f>
        <v>2886.7623079081955</v>
      </c>
      <c r="O199" s="188">
        <f ca="1">'WIJAM NPC Before Balancing'!O199</f>
        <v>3860.416144338722</v>
      </c>
      <c r="P199" s="188">
        <f ca="1">'WIJAM NPC Before Balancing'!P199</f>
        <v>4698.5556353299844</v>
      </c>
      <c r="Q199" s="188">
        <f ca="1">'WIJAM NPC Before Balancing'!Q199</f>
        <v>5808.4787631165027</v>
      </c>
      <c r="R199" s="188">
        <f ca="1">'WIJAM NPC Before Balancing'!R199</f>
        <v>7564.2631014668805</v>
      </c>
      <c r="S199" s="186"/>
      <c r="T199" s="171"/>
    </row>
    <row r="200" spans="1:20" ht="12.75">
      <c r="A200" s="153"/>
      <c r="B200" s="153"/>
      <c r="C200" s="165" t="s">
        <v>154</v>
      </c>
      <c r="D200" s="153"/>
      <c r="E200" s="153"/>
      <c r="F200" s="187">
        <f t="shared" ca="1" si="48"/>
        <v>45262.833500010936</v>
      </c>
      <c r="G200" s="188">
        <f ca="1">'WIJAM NPC Before Balancing'!G200</f>
        <v>5577.0917828517822</v>
      </c>
      <c r="H200" s="188">
        <f ca="1">'WIJAM NPC Before Balancing'!H200</f>
        <v>4606.7468989894787</v>
      </c>
      <c r="I200" s="188">
        <f ca="1">'WIJAM NPC Before Balancing'!I200</f>
        <v>4633.490800335434</v>
      </c>
      <c r="J200" s="188">
        <f ca="1">'WIJAM NPC Before Balancing'!J200</f>
        <v>4234.3433184143014</v>
      </c>
      <c r="K200" s="188">
        <f ca="1">'WIJAM NPC Before Balancing'!K200</f>
        <v>3643.659118958964</v>
      </c>
      <c r="L200" s="188">
        <f ca="1">'WIJAM NPC Before Balancing'!L200</f>
        <v>2649.0546371546352</v>
      </c>
      <c r="M200" s="188">
        <f ca="1">'WIJAM NPC Before Balancing'!M200</f>
        <v>2419.1396301566979</v>
      </c>
      <c r="N200" s="188">
        <f ca="1">'WIJAM NPC Before Balancing'!N200</f>
        <v>2099.8118463347068</v>
      </c>
      <c r="O200" s="188">
        <f ca="1">'WIJAM NPC Before Balancing'!O200</f>
        <v>2786.894920219373</v>
      </c>
      <c r="P200" s="188">
        <f ca="1">'WIJAM NPC Before Balancing'!P200</f>
        <v>3140.7559233870606</v>
      </c>
      <c r="Q200" s="188">
        <f ca="1">'WIJAM NPC Before Balancing'!Q200</f>
        <v>4046.295666640015</v>
      </c>
      <c r="R200" s="188">
        <f ca="1">'WIJAM NPC Before Balancing'!R200</f>
        <v>5425.5489565684929</v>
      </c>
      <c r="S200" s="186"/>
      <c r="T200" s="171"/>
    </row>
    <row r="201" spans="1:20" ht="12.75">
      <c r="A201" s="153"/>
      <c r="B201" s="165"/>
      <c r="C201" s="165" t="s">
        <v>88</v>
      </c>
      <c r="D201" s="153"/>
      <c r="E201" s="153"/>
      <c r="F201" s="187">
        <f t="shared" ca="1" si="48"/>
        <v>6300.0789597247503</v>
      </c>
      <c r="G201" s="188">
        <f ca="1">'WIJAM NPC Before Balancing'!G201</f>
        <v>319.29854828844265</v>
      </c>
      <c r="H201" s="188">
        <f ca="1">'WIJAM NPC Before Balancing'!H201</f>
        <v>606.08662564498513</v>
      </c>
      <c r="I201" s="188">
        <f ca="1">'WIJAM NPC Before Balancing'!I201</f>
        <v>553.53627188712949</v>
      </c>
      <c r="J201" s="188">
        <f ca="1">'WIJAM NPC Before Balancing'!J201</f>
        <v>709.19589146266162</v>
      </c>
      <c r="K201" s="188">
        <f ca="1">'WIJAM NPC Before Balancing'!K201</f>
        <v>748.63112114198145</v>
      </c>
      <c r="L201" s="188">
        <f ca="1">'WIJAM NPC Before Balancing'!L201</f>
        <v>699.77041917531233</v>
      </c>
      <c r="M201" s="188">
        <f ca="1">'WIJAM NPC Before Balancing'!M201</f>
        <v>482.81105522549097</v>
      </c>
      <c r="N201" s="188">
        <f ca="1">'WIJAM NPC Before Balancing'!N201</f>
        <v>448.90580239467937</v>
      </c>
      <c r="O201" s="188">
        <f ca="1">'WIJAM NPC Before Balancing'!O201</f>
        <v>425.26644386466825</v>
      </c>
      <c r="P201" s="188">
        <f ca="1">'WIJAM NPC Before Balancing'!P201</f>
        <v>501.15639235759494</v>
      </c>
      <c r="Q201" s="188">
        <f ca="1">'WIJAM NPC Before Balancing'!Q201</f>
        <v>410.89682065174134</v>
      </c>
      <c r="R201" s="188">
        <f ca="1">'WIJAM NPC Before Balancing'!R201</f>
        <v>394.5235676300635</v>
      </c>
      <c r="S201" s="186"/>
      <c r="T201" s="171"/>
    </row>
    <row r="202" spans="1:20" ht="12.75">
      <c r="A202" s="153"/>
      <c r="B202" s="165"/>
      <c r="C202" s="165" t="s">
        <v>150</v>
      </c>
      <c r="D202" s="153"/>
      <c r="E202" s="153"/>
      <c r="F202" s="187">
        <f t="shared" ca="1" si="48"/>
        <v>12870.608272525407</v>
      </c>
      <c r="G202" s="188">
        <f ca="1">'WIJAM NPC Before Balancing'!G202</f>
        <v>729.97606260814302</v>
      </c>
      <c r="H202" s="188">
        <f ca="1">'WIJAM NPC Before Balancing'!H202</f>
        <v>879.75862299273956</v>
      </c>
      <c r="I202" s="188">
        <f ca="1">'WIJAM NPC Before Balancing'!I202</f>
        <v>1088.3990039222103</v>
      </c>
      <c r="J202" s="188">
        <f ca="1">'WIJAM NPC Before Balancing'!J202</f>
        <v>1347.2127383764209</v>
      </c>
      <c r="K202" s="188">
        <f ca="1">'WIJAM NPC Before Balancing'!K202</f>
        <v>1326.3544995936709</v>
      </c>
      <c r="L202" s="188">
        <f ca="1">'WIJAM NPC Before Balancing'!L202</f>
        <v>1554.8019146718154</v>
      </c>
      <c r="M202" s="188">
        <f ca="1">'WIJAM NPC Before Balancing'!M202</f>
        <v>1385.0264713653335</v>
      </c>
      <c r="N202" s="188">
        <f ca="1">'WIJAM NPC Before Balancing'!N202</f>
        <v>1155.6603276539061</v>
      </c>
      <c r="O202" s="188">
        <f ca="1">'WIJAM NPC Before Balancing'!O202</f>
        <v>1137.4622834415056</v>
      </c>
      <c r="P202" s="188">
        <f ca="1">'WIJAM NPC Before Balancing'!P202</f>
        <v>1033.6420444987057</v>
      </c>
      <c r="Q202" s="188">
        <f ca="1">'WIJAM NPC Before Balancing'!Q202</f>
        <v>716.52986801890586</v>
      </c>
      <c r="R202" s="188">
        <f ca="1">'WIJAM NPC Before Balancing'!R202</f>
        <v>515.78443538205124</v>
      </c>
      <c r="S202" s="186"/>
      <c r="T202" s="171"/>
    </row>
    <row r="203" spans="1:20" ht="12.75">
      <c r="A203" s="153"/>
      <c r="B203" s="165"/>
      <c r="C203" s="165" t="s">
        <v>159</v>
      </c>
      <c r="D203" s="153"/>
      <c r="E203" s="153"/>
      <c r="F203" s="187">
        <f t="shared" ca="1" si="48"/>
        <v>0</v>
      </c>
      <c r="G203" s="188">
        <f ca="1">'WIJAM NPC Before Balancing'!G203</f>
        <v>0</v>
      </c>
      <c r="H203" s="188">
        <f ca="1">'WIJAM NPC Before Balancing'!H203</f>
        <v>0</v>
      </c>
      <c r="I203" s="188">
        <f ca="1">'WIJAM NPC Before Balancing'!I203</f>
        <v>0</v>
      </c>
      <c r="J203" s="188">
        <f ca="1">'WIJAM NPC Before Balancing'!J203</f>
        <v>0</v>
      </c>
      <c r="K203" s="188">
        <f ca="1">'WIJAM NPC Before Balancing'!K203</f>
        <v>0</v>
      </c>
      <c r="L203" s="188">
        <f ca="1">'WIJAM NPC Before Balancing'!L203</f>
        <v>0</v>
      </c>
      <c r="M203" s="188">
        <f ca="1">'WIJAM NPC Before Balancing'!M203</f>
        <v>0</v>
      </c>
      <c r="N203" s="188">
        <f ca="1">'WIJAM NPC Before Balancing'!N203</f>
        <v>0</v>
      </c>
      <c r="O203" s="188">
        <f ca="1">'WIJAM NPC Before Balancing'!O203</f>
        <v>0</v>
      </c>
      <c r="P203" s="188">
        <f ca="1">'WIJAM NPC Before Balancing'!P203</f>
        <v>0</v>
      </c>
      <c r="Q203" s="188">
        <f ca="1">'WIJAM NPC Before Balancing'!Q203</f>
        <v>0</v>
      </c>
      <c r="R203" s="188">
        <f ca="1">'WIJAM NPC Before Balancing'!R203</f>
        <v>0</v>
      </c>
      <c r="S203" s="186"/>
      <c r="T203" s="171"/>
    </row>
    <row r="204" spans="1:20" ht="12.75">
      <c r="A204" s="153"/>
      <c r="B204" s="165"/>
      <c r="C204" s="165" t="s">
        <v>8</v>
      </c>
      <c r="D204" s="153"/>
      <c r="E204" s="153"/>
      <c r="F204" s="187">
        <f t="shared" ca="1" si="48"/>
        <v>0</v>
      </c>
      <c r="G204" s="188">
        <f ca="1">'WIJAM NPC Before Balancing'!G204</f>
        <v>0</v>
      </c>
      <c r="H204" s="188">
        <f ca="1">'WIJAM NPC Before Balancing'!H204</f>
        <v>0</v>
      </c>
      <c r="I204" s="188">
        <f ca="1">'WIJAM NPC Before Balancing'!I204</f>
        <v>0</v>
      </c>
      <c r="J204" s="188">
        <f ca="1">'WIJAM NPC Before Balancing'!J204</f>
        <v>0</v>
      </c>
      <c r="K204" s="188">
        <f ca="1">'WIJAM NPC Before Balancing'!K204</f>
        <v>0</v>
      </c>
      <c r="L204" s="188">
        <f ca="1">'WIJAM NPC Before Balancing'!L204</f>
        <v>0</v>
      </c>
      <c r="M204" s="188">
        <f ca="1">'WIJAM NPC Before Balancing'!M204</f>
        <v>0</v>
      </c>
      <c r="N204" s="188">
        <f ca="1">'WIJAM NPC Before Balancing'!N204</f>
        <v>0</v>
      </c>
      <c r="O204" s="188">
        <f ca="1">'WIJAM NPC Before Balancing'!O204</f>
        <v>0</v>
      </c>
      <c r="P204" s="188">
        <f ca="1">'WIJAM NPC Before Balancing'!P204</f>
        <v>0</v>
      </c>
      <c r="Q204" s="188">
        <f ca="1">'WIJAM NPC Before Balancing'!Q204</f>
        <v>0</v>
      </c>
      <c r="R204" s="188">
        <f ca="1">'WIJAM NPC Before Balancing'!R204</f>
        <v>0</v>
      </c>
      <c r="S204" s="186"/>
      <c r="T204" s="171"/>
    </row>
    <row r="205" spans="1:20" ht="12.75">
      <c r="A205" s="153"/>
      <c r="B205" s="165"/>
      <c r="C205" s="165" t="s">
        <v>117</v>
      </c>
      <c r="D205" s="153"/>
      <c r="E205" s="153"/>
      <c r="F205" s="187">
        <f t="shared" ca="1" si="48"/>
        <v>0</v>
      </c>
      <c r="G205" s="188">
        <f ca="1">'WIJAM NPC Before Balancing'!G205</f>
        <v>0</v>
      </c>
      <c r="H205" s="188">
        <f ca="1">'WIJAM NPC Before Balancing'!H205</f>
        <v>0</v>
      </c>
      <c r="I205" s="188">
        <f ca="1">'WIJAM NPC Before Balancing'!I205</f>
        <v>0</v>
      </c>
      <c r="J205" s="188">
        <f ca="1">'WIJAM NPC Before Balancing'!J205</f>
        <v>0</v>
      </c>
      <c r="K205" s="188">
        <f ca="1">'WIJAM NPC Before Balancing'!K205</f>
        <v>0</v>
      </c>
      <c r="L205" s="188">
        <f ca="1">'WIJAM NPC Before Balancing'!L205</f>
        <v>0</v>
      </c>
      <c r="M205" s="188">
        <f ca="1">'WIJAM NPC Before Balancing'!M205</f>
        <v>0</v>
      </c>
      <c r="N205" s="188">
        <f ca="1">'WIJAM NPC Before Balancing'!N205</f>
        <v>0</v>
      </c>
      <c r="O205" s="188">
        <f ca="1">'WIJAM NPC Before Balancing'!O205</f>
        <v>0</v>
      </c>
      <c r="P205" s="188">
        <f ca="1">'WIJAM NPC Before Balancing'!P205</f>
        <v>0</v>
      </c>
      <c r="Q205" s="188">
        <f ca="1">'WIJAM NPC Before Balancing'!Q205</f>
        <v>0</v>
      </c>
      <c r="R205" s="188">
        <f ca="1">'WIJAM NPC Before Balancing'!R205</f>
        <v>0</v>
      </c>
      <c r="S205" s="186"/>
      <c r="T205" s="171"/>
    </row>
    <row r="206" spans="1:20" ht="12.75">
      <c r="A206" s="153"/>
      <c r="B206" s="165"/>
      <c r="C206" s="165" t="s">
        <v>89</v>
      </c>
      <c r="D206" s="153"/>
      <c r="E206" s="153"/>
      <c r="F206" s="187">
        <f t="shared" ca="1" si="48"/>
        <v>2611.2898894827422</v>
      </c>
      <c r="G206" s="188">
        <f ca="1">'WIJAM NPC Before Balancing'!G206</f>
        <v>0</v>
      </c>
      <c r="H206" s="188">
        <f ca="1">'WIJAM NPC Before Balancing'!H206</f>
        <v>0</v>
      </c>
      <c r="I206" s="188">
        <f ca="1">'WIJAM NPC Before Balancing'!I206</f>
        <v>0</v>
      </c>
      <c r="J206" s="188">
        <f ca="1">'WIJAM NPC Before Balancing'!J206</f>
        <v>0</v>
      </c>
      <c r="K206" s="188">
        <f ca="1">'WIJAM NPC Before Balancing'!K206</f>
        <v>0</v>
      </c>
      <c r="L206" s="188">
        <f ca="1">'WIJAM NPC Before Balancing'!L206</f>
        <v>559.59461595861069</v>
      </c>
      <c r="M206" s="188">
        <f ca="1">'WIJAM NPC Before Balancing'!M206</f>
        <v>997.18547350564904</v>
      </c>
      <c r="N206" s="188">
        <f ca="1">'WIJAM NPC Before Balancing'!N206</f>
        <v>1054.5098000184823</v>
      </c>
      <c r="O206" s="188">
        <f ca="1">'WIJAM NPC Before Balancing'!O206</f>
        <v>0</v>
      </c>
      <c r="P206" s="188">
        <f ca="1">'WIJAM NPC Before Balancing'!P206</f>
        <v>0</v>
      </c>
      <c r="Q206" s="188">
        <f ca="1">'WIJAM NPC Before Balancing'!Q206</f>
        <v>0</v>
      </c>
      <c r="R206" s="188">
        <f ca="1">'WIJAM NPC Before Balancing'!R206</f>
        <v>0</v>
      </c>
      <c r="S206" s="186"/>
      <c r="T206" s="171"/>
    </row>
    <row r="207" spans="1:20" ht="12.75">
      <c r="A207" s="250"/>
      <c r="B207" s="236"/>
      <c r="C207" s="236" t="s">
        <v>222</v>
      </c>
      <c r="D207" s="250"/>
      <c r="E207" s="250"/>
      <c r="F207" s="187">
        <f t="shared" ref="F207" ca="1" si="49">SUM(G207:R207)</f>
        <v>0</v>
      </c>
      <c r="G207" s="188">
        <f ca="1">'WIJAM NPC Before Balancing'!G207</f>
        <v>0</v>
      </c>
      <c r="H207" s="188">
        <f ca="1">'WIJAM NPC Before Balancing'!H207</f>
        <v>0</v>
      </c>
      <c r="I207" s="188">
        <f ca="1">'WIJAM NPC Before Balancing'!I207</f>
        <v>0</v>
      </c>
      <c r="J207" s="188">
        <f ca="1">'WIJAM NPC Before Balancing'!J207</f>
        <v>0</v>
      </c>
      <c r="K207" s="188">
        <f ca="1">'WIJAM NPC Before Balancing'!K207</f>
        <v>0</v>
      </c>
      <c r="L207" s="188">
        <f ca="1">'WIJAM NPC Before Balancing'!L207</f>
        <v>0</v>
      </c>
      <c r="M207" s="188">
        <f ca="1">'WIJAM NPC Before Balancing'!M207</f>
        <v>0</v>
      </c>
      <c r="N207" s="188">
        <f ca="1">'WIJAM NPC Before Balancing'!N207</f>
        <v>0</v>
      </c>
      <c r="O207" s="188">
        <f ca="1">'WIJAM NPC Before Balancing'!O207</f>
        <v>0</v>
      </c>
      <c r="P207" s="188">
        <f ca="1">'WIJAM NPC Before Balancing'!P207</f>
        <v>0</v>
      </c>
      <c r="Q207" s="188">
        <f ca="1">'WIJAM NPC Before Balancing'!Q207</f>
        <v>0</v>
      </c>
      <c r="R207" s="188">
        <f ca="1">'WIJAM NPC Before Balancing'!R207</f>
        <v>0</v>
      </c>
      <c r="S207" s="186"/>
      <c r="T207" s="171"/>
    </row>
    <row r="208" spans="1:20" ht="12.75">
      <c r="A208" s="250"/>
      <c r="B208" s="236"/>
      <c r="C208" s="236" t="s">
        <v>160</v>
      </c>
      <c r="D208" s="250"/>
      <c r="E208" s="250"/>
      <c r="F208" s="187">
        <f t="shared" ca="1" si="48"/>
        <v>21732.565810049338</v>
      </c>
      <c r="G208" s="188">
        <f ca="1">'WIJAM NPC Before Balancing'!G208</f>
        <v>1325.7523431955972</v>
      </c>
      <c r="H208" s="188">
        <f ca="1">'WIJAM NPC Before Balancing'!H208</f>
        <v>1550.3468017311268</v>
      </c>
      <c r="I208" s="188">
        <f ca="1">'WIJAM NPC Before Balancing'!I208</f>
        <v>1757.742003846166</v>
      </c>
      <c r="J208" s="188">
        <f ca="1">'WIJAM NPC Before Balancing'!J208</f>
        <v>2156.8362723165878</v>
      </c>
      <c r="K208" s="188">
        <f ca="1">'WIJAM NPC Before Balancing'!K208</f>
        <v>2399.4968566897051</v>
      </c>
      <c r="L208" s="188">
        <f ca="1">'WIJAM NPC Before Balancing'!L208</f>
        <v>2378.9971714124094</v>
      </c>
      <c r="M208" s="188">
        <f ca="1">'WIJAM NPC Before Balancing'!M208</f>
        <v>2164.934355787811</v>
      </c>
      <c r="N208" s="188">
        <f ca="1">'WIJAM NPC Before Balancing'!N208</f>
        <v>2042.4753887863151</v>
      </c>
      <c r="O208" s="188">
        <f ca="1">'WIJAM NPC Before Balancing'!O208</f>
        <v>1954.0005388614438</v>
      </c>
      <c r="P208" s="188">
        <f ca="1">'WIJAM NPC Before Balancing'!P208</f>
        <v>1837.5662426140048</v>
      </c>
      <c r="Q208" s="188">
        <f ca="1">'WIJAM NPC Before Balancing'!Q208</f>
        <v>1255.3071344370185</v>
      </c>
      <c r="R208" s="188">
        <f ca="1">'WIJAM NPC Before Balancing'!R208</f>
        <v>909.11070037115064</v>
      </c>
      <c r="S208" s="186"/>
      <c r="T208" s="171"/>
    </row>
    <row r="209" spans="1:20" ht="12.75">
      <c r="A209" s="250"/>
      <c r="B209" s="236"/>
      <c r="C209" s="236" t="s">
        <v>9</v>
      </c>
      <c r="D209" s="250"/>
      <c r="E209" s="250"/>
      <c r="F209" s="187">
        <f t="shared" ca="1" si="48"/>
        <v>0</v>
      </c>
      <c r="G209" s="188">
        <f ca="1">'WIJAM NPC Before Balancing'!G209</f>
        <v>0</v>
      </c>
      <c r="H209" s="188">
        <f ca="1">'WIJAM NPC Before Balancing'!H209</f>
        <v>0</v>
      </c>
      <c r="I209" s="188">
        <f ca="1">'WIJAM NPC Before Balancing'!I209</f>
        <v>0</v>
      </c>
      <c r="J209" s="188">
        <f ca="1">'WIJAM NPC Before Balancing'!J209</f>
        <v>0</v>
      </c>
      <c r="K209" s="188">
        <f ca="1">'WIJAM NPC Before Balancing'!K209</f>
        <v>0</v>
      </c>
      <c r="L209" s="188">
        <f ca="1">'WIJAM NPC Before Balancing'!L209</f>
        <v>0</v>
      </c>
      <c r="M209" s="188">
        <f ca="1">'WIJAM NPC Before Balancing'!M209</f>
        <v>0</v>
      </c>
      <c r="N209" s="188">
        <f ca="1">'WIJAM NPC Before Balancing'!N209</f>
        <v>0</v>
      </c>
      <c r="O209" s="188">
        <f ca="1">'WIJAM NPC Before Balancing'!O209</f>
        <v>0</v>
      </c>
      <c r="P209" s="188">
        <f ca="1">'WIJAM NPC Before Balancing'!P209</f>
        <v>0</v>
      </c>
      <c r="Q209" s="188">
        <f ca="1">'WIJAM NPC Before Balancing'!Q209</f>
        <v>0</v>
      </c>
      <c r="R209" s="188">
        <f ca="1">'WIJAM NPC Before Balancing'!R209</f>
        <v>0</v>
      </c>
      <c r="S209" s="186"/>
      <c r="T209" s="171"/>
    </row>
    <row r="210" spans="1:20" ht="12.75">
      <c r="A210" s="153"/>
      <c r="B210" s="165"/>
      <c r="C210" s="165" t="s">
        <v>90</v>
      </c>
      <c r="D210" s="153"/>
      <c r="E210" s="153"/>
      <c r="F210" s="187">
        <f t="shared" ca="1" si="48"/>
        <v>0</v>
      </c>
      <c r="G210" s="188">
        <f ca="1">'WIJAM NPC Before Balancing'!G210</f>
        <v>0</v>
      </c>
      <c r="H210" s="188">
        <f ca="1">'WIJAM NPC Before Balancing'!H210</f>
        <v>0</v>
      </c>
      <c r="I210" s="188">
        <f ca="1">'WIJAM NPC Before Balancing'!I210</f>
        <v>0</v>
      </c>
      <c r="J210" s="188">
        <f ca="1">'WIJAM NPC Before Balancing'!J210</f>
        <v>0</v>
      </c>
      <c r="K210" s="188">
        <f ca="1">'WIJAM NPC Before Balancing'!K210</f>
        <v>0</v>
      </c>
      <c r="L210" s="188">
        <f ca="1">'WIJAM NPC Before Balancing'!L210</f>
        <v>0</v>
      </c>
      <c r="M210" s="188">
        <f ca="1">'WIJAM NPC Before Balancing'!M210</f>
        <v>0</v>
      </c>
      <c r="N210" s="188">
        <f ca="1">'WIJAM NPC Before Balancing'!N210</f>
        <v>0</v>
      </c>
      <c r="O210" s="188">
        <f ca="1">'WIJAM NPC Before Balancing'!O210</f>
        <v>0</v>
      </c>
      <c r="P210" s="188">
        <f ca="1">'WIJAM NPC Before Balancing'!P210</f>
        <v>0</v>
      </c>
      <c r="Q210" s="188">
        <f ca="1">'WIJAM NPC Before Balancing'!Q210</f>
        <v>0</v>
      </c>
      <c r="R210" s="188">
        <f ca="1">'WIJAM NPC Before Balancing'!R210</f>
        <v>0</v>
      </c>
      <c r="S210" s="186"/>
      <c r="T210" s="171"/>
    </row>
    <row r="211" spans="1:20" s="39" customFormat="1" ht="12.75">
      <c r="A211" s="153"/>
      <c r="B211" s="153"/>
      <c r="C211" s="165" t="s">
        <v>161</v>
      </c>
      <c r="D211" s="153"/>
      <c r="E211" s="153"/>
      <c r="F211" s="187">
        <f t="shared" ca="1" si="48"/>
        <v>20663.611224066772</v>
      </c>
      <c r="G211" s="188">
        <f ca="1">'WIJAM NPC Before Balancing'!G211</f>
        <v>1157.4696646388841</v>
      </c>
      <c r="H211" s="188">
        <f ca="1">'WIJAM NPC Before Balancing'!H211</f>
        <v>1393.2582257501647</v>
      </c>
      <c r="I211" s="188">
        <f ca="1">'WIJAM NPC Before Balancing'!I211</f>
        <v>1725.8460367447642</v>
      </c>
      <c r="J211" s="188">
        <f ca="1">'WIJAM NPC Before Balancing'!J211</f>
        <v>2148.6455432717498</v>
      </c>
      <c r="K211" s="188">
        <f ca="1">'WIJAM NPC Before Balancing'!K211</f>
        <v>2495.5920639422293</v>
      </c>
      <c r="L211" s="188">
        <f ca="1">'WIJAM NPC Before Balancing'!L211</f>
        <v>2113.7536110988899</v>
      </c>
      <c r="M211" s="188">
        <f ca="1">'WIJAM NPC Before Balancing'!M211</f>
        <v>2205.4455646269112</v>
      </c>
      <c r="N211" s="188">
        <f ca="1">'WIJAM NPC Before Balancing'!N211</f>
        <v>2034.9028279712763</v>
      </c>
      <c r="O211" s="188">
        <f ca="1">'WIJAM NPC Before Balancing'!O211</f>
        <v>1953.343735117282</v>
      </c>
      <c r="P211" s="188">
        <f ca="1">'WIJAM NPC Before Balancing'!P211</f>
        <v>1678.6305704031004</v>
      </c>
      <c r="Q211" s="188">
        <f ca="1">'WIJAM NPC Before Balancing'!Q211</f>
        <v>1080.2857052278055</v>
      </c>
      <c r="R211" s="188">
        <f ca="1">'WIJAM NPC Before Balancing'!R211</f>
        <v>676.43767527371551</v>
      </c>
      <c r="S211" s="177"/>
      <c r="T211" s="171"/>
    </row>
    <row r="212" spans="1:20" s="39" customFormat="1" ht="12.75">
      <c r="A212" s="153"/>
      <c r="B212" s="153"/>
      <c r="C212" s="165" t="s">
        <v>162</v>
      </c>
      <c r="D212" s="153"/>
      <c r="E212" s="153"/>
      <c r="F212" s="187">
        <f t="shared" ca="1" si="48"/>
        <v>11283.16396854688</v>
      </c>
      <c r="G212" s="188">
        <f ca="1">'WIJAM NPC Before Balancing'!G212</f>
        <v>490.86309472289616</v>
      </c>
      <c r="H212" s="188">
        <f ca="1">'WIJAM NPC Before Balancing'!H212</f>
        <v>688.51625231537685</v>
      </c>
      <c r="I212" s="188">
        <f ca="1">'WIJAM NPC Before Balancing'!I212</f>
        <v>696.98396215080925</v>
      </c>
      <c r="J212" s="188">
        <f ca="1">'WIJAM NPC Before Balancing'!J212</f>
        <v>978.57257554356454</v>
      </c>
      <c r="K212" s="188">
        <f ca="1">'WIJAM NPC Before Balancing'!K212</f>
        <v>1262.5895704204945</v>
      </c>
      <c r="L212" s="188">
        <f ca="1">'WIJAM NPC Before Balancing'!L212</f>
        <v>1331.2678217686127</v>
      </c>
      <c r="M212" s="188">
        <f ca="1">'WIJAM NPC Before Balancing'!M212</f>
        <v>1518.3437704414714</v>
      </c>
      <c r="N212" s="188">
        <f ca="1">'WIJAM NPC Before Balancing'!N212</f>
        <v>1446.3685156532856</v>
      </c>
      <c r="O212" s="188">
        <f ca="1">'WIJAM NPC Before Balancing'!O212</f>
        <v>1094.4897931853816</v>
      </c>
      <c r="P212" s="188">
        <f ca="1">'WIJAM NPC Before Balancing'!P212</f>
        <v>918.05988041030821</v>
      </c>
      <c r="Q212" s="188">
        <f ca="1">'WIJAM NPC Before Balancing'!Q212</f>
        <v>470.02094743272596</v>
      </c>
      <c r="R212" s="188">
        <f ca="1">'WIJAM NPC Before Balancing'!R212</f>
        <v>387.08778450195285</v>
      </c>
      <c r="S212" s="177"/>
      <c r="T212" s="171"/>
    </row>
    <row r="213" spans="1:20" ht="12.75">
      <c r="A213" s="153"/>
      <c r="B213" s="153"/>
      <c r="C213" s="165" t="s">
        <v>91</v>
      </c>
      <c r="D213" s="153"/>
      <c r="E213" s="153"/>
      <c r="F213" s="187">
        <f t="shared" ca="1" si="48"/>
        <v>0</v>
      </c>
      <c r="G213" s="188">
        <f ca="1">'WIJAM NPC Before Balancing'!G213</f>
        <v>0</v>
      </c>
      <c r="H213" s="188">
        <f ca="1">'WIJAM NPC Before Balancing'!H213</f>
        <v>0</v>
      </c>
      <c r="I213" s="188">
        <f ca="1">'WIJAM NPC Before Balancing'!I213</f>
        <v>0</v>
      </c>
      <c r="J213" s="188">
        <f ca="1">'WIJAM NPC Before Balancing'!J213</f>
        <v>0</v>
      </c>
      <c r="K213" s="188">
        <f ca="1">'WIJAM NPC Before Balancing'!K213</f>
        <v>0</v>
      </c>
      <c r="L213" s="188">
        <f ca="1">'WIJAM NPC Before Balancing'!L213</f>
        <v>0</v>
      </c>
      <c r="M213" s="188">
        <f ca="1">'WIJAM NPC Before Balancing'!M213</f>
        <v>0</v>
      </c>
      <c r="N213" s="188">
        <f ca="1">'WIJAM NPC Before Balancing'!N213</f>
        <v>0</v>
      </c>
      <c r="O213" s="188">
        <f ca="1">'WIJAM NPC Before Balancing'!O213</f>
        <v>0</v>
      </c>
      <c r="P213" s="188">
        <f ca="1">'WIJAM NPC Before Balancing'!P213</f>
        <v>0</v>
      </c>
      <c r="Q213" s="188">
        <f ca="1">'WIJAM NPC Before Balancing'!Q213</f>
        <v>0</v>
      </c>
      <c r="R213" s="188">
        <f ca="1">'WIJAM NPC Before Balancing'!R213</f>
        <v>0</v>
      </c>
      <c r="S213" s="186"/>
      <c r="T213" s="171"/>
    </row>
    <row r="214" spans="1:20" ht="12.75">
      <c r="A214" s="153"/>
      <c r="B214" s="153"/>
      <c r="C214" s="165" t="s">
        <v>121</v>
      </c>
      <c r="D214" s="153"/>
      <c r="E214" s="153"/>
      <c r="F214" s="187">
        <f t="shared" ca="1" si="48"/>
        <v>0</v>
      </c>
      <c r="G214" s="188">
        <f ca="1">'WIJAM NPC Before Balancing'!G214</f>
        <v>0</v>
      </c>
      <c r="H214" s="188">
        <f ca="1">'WIJAM NPC Before Balancing'!H214</f>
        <v>0</v>
      </c>
      <c r="I214" s="188">
        <f ca="1">'WIJAM NPC Before Balancing'!I214</f>
        <v>0</v>
      </c>
      <c r="J214" s="188">
        <f ca="1">'WIJAM NPC Before Balancing'!J214</f>
        <v>0</v>
      </c>
      <c r="K214" s="188">
        <f ca="1">'WIJAM NPC Before Balancing'!K214</f>
        <v>0</v>
      </c>
      <c r="L214" s="188">
        <f ca="1">'WIJAM NPC Before Balancing'!L214</f>
        <v>0</v>
      </c>
      <c r="M214" s="188">
        <f ca="1">'WIJAM NPC Before Balancing'!M214</f>
        <v>0</v>
      </c>
      <c r="N214" s="188">
        <f ca="1">'WIJAM NPC Before Balancing'!N214</f>
        <v>0</v>
      </c>
      <c r="O214" s="188">
        <f ca="1">'WIJAM NPC Before Balancing'!O214</f>
        <v>0</v>
      </c>
      <c r="P214" s="188">
        <f ca="1">'WIJAM NPC Before Balancing'!P214</f>
        <v>0</v>
      </c>
      <c r="Q214" s="188">
        <f ca="1">'WIJAM NPC Before Balancing'!Q214</f>
        <v>0</v>
      </c>
      <c r="R214" s="188">
        <f ca="1">'WIJAM NPC Before Balancing'!R214</f>
        <v>0</v>
      </c>
      <c r="S214" s="186"/>
      <c r="T214" s="171"/>
    </row>
    <row r="215" spans="1:20" ht="12.75">
      <c r="A215" s="250"/>
      <c r="B215" s="250"/>
      <c r="C215" s="236" t="s">
        <v>218</v>
      </c>
      <c r="D215" s="250"/>
      <c r="E215" s="250"/>
      <c r="F215" s="187">
        <f t="shared" ref="F215" ca="1" si="50">SUM(G215:R215)</f>
        <v>0</v>
      </c>
      <c r="G215" s="188">
        <f ca="1">'WIJAM NPC Before Balancing'!G215</f>
        <v>0</v>
      </c>
      <c r="H215" s="188">
        <f ca="1">'WIJAM NPC Before Balancing'!H215</f>
        <v>0</v>
      </c>
      <c r="I215" s="188">
        <f ca="1">'WIJAM NPC Before Balancing'!I215</f>
        <v>0</v>
      </c>
      <c r="J215" s="188">
        <f ca="1">'WIJAM NPC Before Balancing'!J215</f>
        <v>0</v>
      </c>
      <c r="K215" s="188">
        <f ca="1">'WIJAM NPC Before Balancing'!K215</f>
        <v>0</v>
      </c>
      <c r="L215" s="188">
        <f ca="1">'WIJAM NPC Before Balancing'!L215</f>
        <v>0</v>
      </c>
      <c r="M215" s="188">
        <f ca="1">'WIJAM NPC Before Balancing'!M215</f>
        <v>0</v>
      </c>
      <c r="N215" s="188">
        <f ca="1">'WIJAM NPC Before Balancing'!N215</f>
        <v>0</v>
      </c>
      <c r="O215" s="188">
        <f ca="1">'WIJAM NPC Before Balancing'!O215</f>
        <v>0</v>
      </c>
      <c r="P215" s="188">
        <f ca="1">'WIJAM NPC Before Balancing'!P215</f>
        <v>0</v>
      </c>
      <c r="Q215" s="188">
        <f ca="1">'WIJAM NPC Before Balancing'!Q215</f>
        <v>0</v>
      </c>
      <c r="R215" s="188">
        <f ca="1">'WIJAM NPC Before Balancing'!R215</f>
        <v>0</v>
      </c>
      <c r="S215" s="186"/>
      <c r="T215" s="171"/>
    </row>
    <row r="216" spans="1:20" ht="12.75">
      <c r="A216" s="166"/>
      <c r="B216" s="153"/>
      <c r="C216" s="165" t="s">
        <v>134</v>
      </c>
      <c r="D216" s="170"/>
      <c r="E216" s="170"/>
      <c r="F216" s="187">
        <f t="shared" ca="1" si="48"/>
        <v>0</v>
      </c>
      <c r="G216" s="188">
        <f ca="1">'WIJAM NPC Before Balancing'!G216</f>
        <v>0</v>
      </c>
      <c r="H216" s="188">
        <f ca="1">'WIJAM NPC Before Balancing'!H216</f>
        <v>0</v>
      </c>
      <c r="I216" s="188">
        <f ca="1">'WIJAM NPC Before Balancing'!I216</f>
        <v>0</v>
      </c>
      <c r="J216" s="188">
        <f ca="1">'WIJAM NPC Before Balancing'!J216</f>
        <v>0</v>
      </c>
      <c r="K216" s="188">
        <f ca="1">'WIJAM NPC Before Balancing'!K216</f>
        <v>0</v>
      </c>
      <c r="L216" s="188">
        <f ca="1">'WIJAM NPC Before Balancing'!L216</f>
        <v>0</v>
      </c>
      <c r="M216" s="188">
        <f ca="1">'WIJAM NPC Before Balancing'!M216</f>
        <v>0</v>
      </c>
      <c r="N216" s="188">
        <f ca="1">'WIJAM NPC Before Balancing'!N216</f>
        <v>0</v>
      </c>
      <c r="O216" s="188">
        <f ca="1">'WIJAM NPC Before Balancing'!O216</f>
        <v>0</v>
      </c>
      <c r="P216" s="188">
        <f ca="1">'WIJAM NPC Before Balancing'!P216</f>
        <v>0</v>
      </c>
      <c r="Q216" s="188">
        <f ca="1">'WIJAM NPC Before Balancing'!Q216</f>
        <v>0</v>
      </c>
      <c r="R216" s="188">
        <f ca="1">'WIJAM NPC Before Balancing'!R216</f>
        <v>0</v>
      </c>
      <c r="S216" s="186"/>
      <c r="T216" s="171"/>
    </row>
    <row r="217" spans="1:20" ht="12.75">
      <c r="A217" s="153"/>
      <c r="B217" s="153"/>
      <c r="C217" s="165" t="s">
        <v>10</v>
      </c>
      <c r="D217" s="153"/>
      <c r="E217" s="153"/>
      <c r="F217" s="187">
        <f t="shared" ca="1" si="48"/>
        <v>838.3220214946673</v>
      </c>
      <c r="G217" s="188">
        <f ca="1">'WIJAM NPC Before Balancing'!G217</f>
        <v>76.811564494047786</v>
      </c>
      <c r="H217" s="188">
        <f ca="1">'WIJAM NPC Before Balancing'!H217</f>
        <v>69.153155793259216</v>
      </c>
      <c r="I217" s="188">
        <f ca="1">'WIJAM NPC Before Balancing'!I217</f>
        <v>76.735738665327105</v>
      </c>
      <c r="J217" s="188">
        <f ca="1">'WIJAM NPC Before Balancing'!J217</f>
        <v>71.352104826158907</v>
      </c>
      <c r="K217" s="188">
        <f ca="1">'WIJAM NPC Before Balancing'!K217</f>
        <v>73.171924715455191</v>
      </c>
      <c r="L217" s="188">
        <f ca="1">'WIJAM NPC Before Balancing'!L217</f>
        <v>74.991744604751489</v>
      </c>
      <c r="M217" s="188">
        <f ca="1">'WIJAM NPC Before Balancing'!M217</f>
        <v>64.982735213621865</v>
      </c>
      <c r="N217" s="188">
        <f ca="1">'WIJAM NPC Before Balancing'!N217</f>
        <v>56.414416568185146</v>
      </c>
      <c r="O217" s="188">
        <f ca="1">'WIJAM NPC Before Balancing'!O217</f>
        <v>55.26793003792848</v>
      </c>
      <c r="P217" s="188">
        <f ca="1">'WIJAM NPC Before Balancing'!P217</f>
        <v>76.811564494047786</v>
      </c>
      <c r="Q217" s="188">
        <f ca="1">'WIJAM NPC Before Balancing'!Q217</f>
        <v>63.873403339438333</v>
      </c>
      <c r="R217" s="188">
        <f ca="1">'WIJAM NPC Before Balancing'!R217</f>
        <v>78.755738742445999</v>
      </c>
      <c r="S217" s="186"/>
      <c r="T217" s="171"/>
    </row>
    <row r="218" spans="1:20" ht="12.75">
      <c r="A218" s="166"/>
      <c r="B218" s="153"/>
      <c r="C218" s="165" t="s">
        <v>163</v>
      </c>
      <c r="D218" s="153"/>
      <c r="E218" s="153"/>
      <c r="F218" s="187">
        <f t="shared" ca="1" si="48"/>
        <v>7738.9439008628688</v>
      </c>
      <c r="G218" s="188">
        <f ca="1">'WIJAM NPC Before Balancing'!G218</f>
        <v>337.05718322821792</v>
      </c>
      <c r="H218" s="188">
        <f ca="1">'WIJAM NPC Before Balancing'!H218</f>
        <v>470.61402249340313</v>
      </c>
      <c r="I218" s="188">
        <f ca="1">'WIJAM NPC Before Balancing'!I218</f>
        <v>580.87093812898615</v>
      </c>
      <c r="J218" s="188">
        <f ca="1">'WIJAM NPC Before Balancing'!J218</f>
        <v>717.80491965372084</v>
      </c>
      <c r="K218" s="188">
        <f ca="1">'WIJAM NPC Before Balancing'!K218</f>
        <v>837.54960236475938</v>
      </c>
      <c r="L218" s="188">
        <f ca="1">'WIJAM NPC Before Balancing'!L218</f>
        <v>841.47297910262478</v>
      </c>
      <c r="M218" s="188">
        <f ca="1">'WIJAM NPC Before Balancing'!M218</f>
        <v>1058.3592940490021</v>
      </c>
      <c r="N218" s="188">
        <f ca="1">'WIJAM NPC Before Balancing'!N218</f>
        <v>963.50448595964815</v>
      </c>
      <c r="O218" s="188">
        <f ca="1">'WIJAM NPC Before Balancing'!O218</f>
        <v>740.72008135678561</v>
      </c>
      <c r="P218" s="188">
        <f ca="1">'WIJAM NPC Before Balancing'!P218</f>
        <v>621.84880025290147</v>
      </c>
      <c r="Q218" s="188">
        <f ca="1">'WIJAM NPC Before Balancing'!Q218</f>
        <v>314.23888912404948</v>
      </c>
      <c r="R218" s="188">
        <f ca="1">'WIJAM NPC Before Balancing'!R218</f>
        <v>254.90270514877034</v>
      </c>
      <c r="S218" s="186"/>
      <c r="T218" s="171"/>
    </row>
    <row r="219" spans="1:20" ht="12.75">
      <c r="A219" s="170"/>
      <c r="B219" s="153"/>
      <c r="C219" s="165" t="s">
        <v>164</v>
      </c>
      <c r="D219" s="153"/>
      <c r="E219" s="153"/>
      <c r="F219" s="187">
        <f t="shared" ca="1" si="48"/>
        <v>16240.419025005074</v>
      </c>
      <c r="G219" s="188">
        <f ca="1">'WIJAM NPC Before Balancing'!G219</f>
        <v>1177.9204381516054</v>
      </c>
      <c r="H219" s="188">
        <f ca="1">'WIJAM NPC Before Balancing'!H219</f>
        <v>1297.9726117604562</v>
      </c>
      <c r="I219" s="188">
        <f ca="1">'WIJAM NPC Before Balancing'!I219</f>
        <v>1075.5174454686451</v>
      </c>
      <c r="J219" s="188">
        <f ca="1">'WIJAM NPC Before Balancing'!J219</f>
        <v>994.11002688134397</v>
      </c>
      <c r="K219" s="188">
        <f ca="1">'WIJAM NPC Before Balancing'!K219</f>
        <v>1755.4997897786197</v>
      </c>
      <c r="L219" s="188">
        <f ca="1">'WIJAM NPC Before Balancing'!L219</f>
        <v>2039.924329586433</v>
      </c>
      <c r="M219" s="188">
        <f ca="1">'WIJAM NPC Before Balancing'!M219</f>
        <v>1827.3694142739303</v>
      </c>
      <c r="N219" s="188">
        <f ca="1">'WIJAM NPC Before Balancing'!N219</f>
        <v>1558.2352974945402</v>
      </c>
      <c r="O219" s="188">
        <f ca="1">'WIJAM NPC Before Balancing'!O219</f>
        <v>1403.5257929289066</v>
      </c>
      <c r="P219" s="188">
        <f ca="1">'WIJAM NPC Before Balancing'!P219</f>
        <v>1490.4867679776053</v>
      </c>
      <c r="Q219" s="188">
        <f ca="1">'WIJAM NPC Before Balancing'!Q219</f>
        <v>956.36902425245796</v>
      </c>
      <c r="R219" s="188">
        <f ca="1">'WIJAM NPC Before Balancing'!R219</f>
        <v>663.48808645053077</v>
      </c>
      <c r="S219" s="186"/>
      <c r="T219" s="171"/>
    </row>
    <row r="220" spans="1:20" ht="12.75">
      <c r="A220" s="170"/>
      <c r="B220" s="153"/>
      <c r="C220" s="165" t="s">
        <v>165</v>
      </c>
      <c r="D220" s="153"/>
      <c r="E220" s="153"/>
      <c r="F220" s="187">
        <f t="shared" ca="1" si="48"/>
        <v>11.572889415308634</v>
      </c>
      <c r="G220" s="188">
        <f ca="1">'WIJAM NPC Before Balancing'!G220</f>
        <v>1.3562082839840737</v>
      </c>
      <c r="H220" s="188">
        <f ca="1">'WIJAM NPC Before Balancing'!H220</f>
        <v>2.5318155093254724</v>
      </c>
      <c r="I220" s="188">
        <f ca="1">'WIJAM NPC Before Balancing'!I220</f>
        <v>1.9309197882915836</v>
      </c>
      <c r="J220" s="188">
        <f ca="1">'WIJAM NPC Before Balancing'!J220</f>
        <v>1.414363428036133</v>
      </c>
      <c r="K220" s="188">
        <f ca="1">'WIJAM NPC Before Balancing'!K220</f>
        <v>1.3935712900231185</v>
      </c>
      <c r="L220" s="188">
        <f ca="1">'WIJAM NPC Before Balancing'!L220</f>
        <v>1.4906622233964903</v>
      </c>
      <c r="M220" s="188">
        <f ca="1">'WIJAM NPC Before Balancing'!M220</f>
        <v>1.3449973627182288</v>
      </c>
      <c r="N220" s="188">
        <f ca="1">'WIJAM NPC Before Balancing'!N220</f>
        <v>1.7894525135543571</v>
      </c>
      <c r="O220" s="188">
        <f ca="1">'WIJAM NPC Before Balancing'!O220</f>
        <v>1.6298474564279755</v>
      </c>
      <c r="P220" s="188">
        <f ca="1">'WIJAM NPC Before Balancing'!P220</f>
        <v>1.5922901682373691</v>
      </c>
      <c r="Q220" s="188">
        <f ca="1">'WIJAM NPC Before Balancing'!Q220</f>
        <v>1.0991051688381464</v>
      </c>
      <c r="R220" s="188">
        <f ca="1">'WIJAM NPC Before Balancing'!R220</f>
        <v>-6.0003437775243142</v>
      </c>
      <c r="S220" s="186"/>
      <c r="T220" s="171"/>
    </row>
    <row r="221" spans="1:20" ht="12.75">
      <c r="A221" s="153"/>
      <c r="B221" s="153"/>
      <c r="C221" s="165" t="s">
        <v>166</v>
      </c>
      <c r="D221" s="153"/>
      <c r="E221" s="153"/>
      <c r="F221" s="187">
        <f t="shared" ca="1" si="48"/>
        <v>0</v>
      </c>
      <c r="G221" s="188">
        <f ca="1">'WIJAM NPC Before Balancing'!G221</f>
        <v>0</v>
      </c>
      <c r="H221" s="188">
        <f ca="1">'WIJAM NPC Before Balancing'!H221</f>
        <v>0</v>
      </c>
      <c r="I221" s="188">
        <f ca="1">'WIJAM NPC Before Balancing'!I221</f>
        <v>0</v>
      </c>
      <c r="J221" s="188">
        <f ca="1">'WIJAM NPC Before Balancing'!J221</f>
        <v>0</v>
      </c>
      <c r="K221" s="188">
        <f ca="1">'WIJAM NPC Before Balancing'!K221</f>
        <v>0</v>
      </c>
      <c r="L221" s="188">
        <f ca="1">'WIJAM NPC Before Balancing'!L221</f>
        <v>0</v>
      </c>
      <c r="M221" s="188">
        <f ca="1">'WIJAM NPC Before Balancing'!M221</f>
        <v>0</v>
      </c>
      <c r="N221" s="188">
        <f ca="1">'WIJAM NPC Before Balancing'!N221</f>
        <v>0</v>
      </c>
      <c r="O221" s="188">
        <f ca="1">'WIJAM NPC Before Balancing'!O221</f>
        <v>0</v>
      </c>
      <c r="P221" s="188">
        <f ca="1">'WIJAM NPC Before Balancing'!P221</f>
        <v>0</v>
      </c>
      <c r="Q221" s="188">
        <f ca="1">'WIJAM NPC Before Balancing'!Q221</f>
        <v>0</v>
      </c>
      <c r="R221" s="188">
        <f ca="1">'WIJAM NPC Before Balancing'!R221</f>
        <v>0</v>
      </c>
      <c r="S221" s="186"/>
      <c r="T221" s="171"/>
    </row>
    <row r="222" spans="1:20" ht="12.75">
      <c r="A222" s="167"/>
      <c r="B222" s="153"/>
      <c r="C222" s="165" t="s">
        <v>11</v>
      </c>
      <c r="D222" s="167"/>
      <c r="E222" s="167"/>
      <c r="F222" s="187">
        <f t="shared" ca="1" si="48"/>
        <v>25310.121555455516</v>
      </c>
      <c r="G222" s="188">
        <f ca="1">'WIJAM NPC Before Balancing'!G222</f>
        <v>3571.5705067750296</v>
      </c>
      <c r="H222" s="188">
        <f ca="1">'WIJAM NPC Before Balancing'!H222</f>
        <v>2753.8842587829745</v>
      </c>
      <c r="I222" s="188">
        <f ca="1">'WIJAM NPC Before Balancing'!I222</f>
        <v>2339.9770544451367</v>
      </c>
      <c r="J222" s="188">
        <f ca="1">'WIJAM NPC Before Balancing'!J222</f>
        <v>2255.8260363729755</v>
      </c>
      <c r="K222" s="188">
        <f ca="1">'WIJAM NPC Before Balancing'!K222</f>
        <v>1879.5714111156892</v>
      </c>
      <c r="L222" s="188">
        <f ca="1">'WIJAM NPC Before Balancing'!L222</f>
        <v>1571.2964911746769</v>
      </c>
      <c r="M222" s="188">
        <f ca="1">'WIJAM NPC Before Balancing'!M222</f>
        <v>1216.6923318967065</v>
      </c>
      <c r="N222" s="188">
        <f ca="1">'WIJAM NPC Before Balancing'!N222</f>
        <v>950.61623599431709</v>
      </c>
      <c r="O222" s="188">
        <f ca="1">'WIJAM NPC Before Balancing'!O222</f>
        <v>1217.0810768659614</v>
      </c>
      <c r="P222" s="188">
        <f ca="1">'WIJAM NPC Before Balancing'!P222</f>
        <v>1641.2743297007519</v>
      </c>
      <c r="Q222" s="188">
        <f ca="1">'WIJAM NPC Before Balancing'!Q222</f>
        <v>2348.4105101131959</v>
      </c>
      <c r="R222" s="188">
        <f ca="1">'WIJAM NPC Before Balancing'!R222</f>
        <v>3563.9213122181009</v>
      </c>
      <c r="S222" s="186"/>
      <c r="T222" s="171"/>
    </row>
    <row r="223" spans="1:20" ht="12.75">
      <c r="A223" s="153"/>
      <c r="B223" s="153"/>
      <c r="C223" s="165" t="s">
        <v>92</v>
      </c>
      <c r="D223" s="32"/>
      <c r="E223" s="32"/>
      <c r="F223" s="187">
        <f t="shared" ca="1" si="48"/>
        <v>31427.014724669007</v>
      </c>
      <c r="G223" s="188">
        <f ca="1">'WIJAM NPC Before Balancing'!G223</f>
        <v>4689.6295569385902</v>
      </c>
      <c r="H223" s="188">
        <f ca="1">'WIJAM NPC Before Balancing'!H223</f>
        <v>4374.2002956679053</v>
      </c>
      <c r="I223" s="188">
        <f ca="1">'WIJAM NPC Before Balancing'!I223</f>
        <v>3779.0488748220159</v>
      </c>
      <c r="J223" s="188">
        <f ca="1">'WIJAM NPC Before Balancing'!J223</f>
        <v>3394.3710701468822</v>
      </c>
      <c r="K223" s="188">
        <f ca="1">'WIJAM NPC Before Balancing'!K223</f>
        <v>3206.8394613871096</v>
      </c>
      <c r="L223" s="188">
        <f ca="1">'WIJAM NPC Before Balancing'!L223</f>
        <v>1724.5031937228925</v>
      </c>
      <c r="M223" s="188">
        <f ca="1">'WIJAM NPC Before Balancing'!M223</f>
        <v>1438.0879291647343</v>
      </c>
      <c r="N223" s="188">
        <f ca="1">'WIJAM NPC Before Balancing'!N223</f>
        <v>1426.3455209284534</v>
      </c>
      <c r="O223" s="188">
        <f ca="1">'WIJAM NPC Before Balancing'!O223</f>
        <v>1625.8202832774828</v>
      </c>
      <c r="P223" s="188">
        <f ca="1">'WIJAM NPC Before Balancing'!P223</f>
        <v>1617.6728897374137</v>
      </c>
      <c r="Q223" s="188">
        <f ca="1">'WIJAM NPC Before Balancing'!Q223</f>
        <v>1558.2959194047046</v>
      </c>
      <c r="R223" s="188">
        <f ca="1">'WIJAM NPC Before Balancing'!R223</f>
        <v>2592.1997294708226</v>
      </c>
      <c r="S223" s="186"/>
      <c r="T223" s="171"/>
    </row>
    <row r="224" spans="1:20" ht="12.75">
      <c r="A224" s="153"/>
      <c r="B224" s="153"/>
      <c r="C224" s="165" t="s">
        <v>93</v>
      </c>
      <c r="D224" s="167"/>
      <c r="E224" s="167"/>
      <c r="F224" s="187">
        <f t="shared" ca="1" si="48"/>
        <v>11625.467058016977</v>
      </c>
      <c r="G224" s="188">
        <f ca="1">'WIJAM NPC Before Balancing'!G224</f>
        <v>556.9730801265913</v>
      </c>
      <c r="H224" s="188">
        <f ca="1">'WIJAM NPC Before Balancing'!H224</f>
        <v>716.06082490846029</v>
      </c>
      <c r="I224" s="188">
        <f ca="1">'WIJAM NPC Before Balancing'!I224</f>
        <v>1143.801295926849</v>
      </c>
      <c r="J224" s="188">
        <f ca="1">'WIJAM NPC Before Balancing'!J224</f>
        <v>1518.0777031879238</v>
      </c>
      <c r="K224" s="188">
        <f ca="1">'WIJAM NPC Before Balancing'!K224</f>
        <v>1342.5390360513804</v>
      </c>
      <c r="L224" s="188">
        <f ca="1">'WIJAM NPC Before Balancing'!L224</f>
        <v>1111.6512107000535</v>
      </c>
      <c r="M224" s="188">
        <f ca="1">'WIJAM NPC Before Balancing'!M224</f>
        <v>870.30869482310322</v>
      </c>
      <c r="N224" s="188">
        <f ca="1">'WIJAM NPC Before Balancing'!N224</f>
        <v>649.7896059355495</v>
      </c>
      <c r="O224" s="188">
        <f ca="1">'WIJAM NPC Before Balancing'!O224</f>
        <v>848.06579106994491</v>
      </c>
      <c r="P224" s="188">
        <f ca="1">'WIJAM NPC Before Balancing'!P224</f>
        <v>738.30572018297732</v>
      </c>
      <c r="Q224" s="188">
        <f ca="1">'WIJAM NPC Before Balancing'!Q224</f>
        <v>1028.5051939664422</v>
      </c>
      <c r="R224" s="188">
        <f ca="1">'WIJAM NPC Before Balancing'!R224</f>
        <v>1101.3889011376989</v>
      </c>
      <c r="S224" s="186"/>
      <c r="T224" s="171"/>
    </row>
    <row r="225" spans="1:20" ht="12.75">
      <c r="A225" s="153"/>
      <c r="B225" s="153"/>
      <c r="C225" s="165"/>
      <c r="D225" s="167"/>
      <c r="E225" s="167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186"/>
      <c r="T225" s="171"/>
    </row>
    <row r="226" spans="1:20" ht="12.75">
      <c r="A226" s="153"/>
      <c r="B226" s="153"/>
      <c r="C226" s="165" t="s">
        <v>94</v>
      </c>
      <c r="D226" s="153"/>
      <c r="E226" s="153"/>
      <c r="F226" s="187">
        <f t="shared" ref="F226" ca="1" si="51">SUM(G226:R226)</f>
        <v>279324.42577565968</v>
      </c>
      <c r="G226" s="188">
        <f ca="1">'WIJAM NPC Before Balancing'!G226</f>
        <v>27947.532485988078</v>
      </c>
      <c r="H226" s="188">
        <f ca="1">'WIJAM NPC Before Balancing'!H226</f>
        <v>26270.508355225924</v>
      </c>
      <c r="I226" s="188">
        <f ca="1">'WIJAM NPC Before Balancing'!I226</f>
        <v>26310.656042479346</v>
      </c>
      <c r="J226" s="188">
        <f ca="1">'WIJAM NPC Before Balancing'!J226</f>
        <v>26941.02924173525</v>
      </c>
      <c r="K226" s="188">
        <f ca="1">'WIJAM NPC Before Balancing'!K226</f>
        <v>26313.384364396818</v>
      </c>
      <c r="L226" s="188">
        <f ca="1">'WIJAM NPC Before Balancing'!L226</f>
        <v>22425.22761056279</v>
      </c>
      <c r="M226" s="188">
        <f ca="1">'WIJAM NPC Before Balancing'!M226</f>
        <v>21059.632828140882</v>
      </c>
      <c r="N226" s="188">
        <f ca="1">'WIJAM NPC Before Balancing'!N226</f>
        <v>18776.091832115093</v>
      </c>
      <c r="O226" s="188">
        <f ca="1">'WIJAM NPC Before Balancing'!O226</f>
        <v>19103.984662021816</v>
      </c>
      <c r="P226" s="188">
        <f ca="1">'WIJAM NPC Before Balancing'!P226</f>
        <v>19996.35905151469</v>
      </c>
      <c r="Q226" s="188">
        <f ca="1">'WIJAM NPC Before Balancing'!Q226</f>
        <v>20058.606950893838</v>
      </c>
      <c r="R226" s="188">
        <f ca="1">'WIJAM NPC Before Balancing'!R226</f>
        <v>24121.412350585153</v>
      </c>
      <c r="S226" s="186"/>
      <c r="T226" s="171"/>
    </row>
    <row r="227" spans="1:20" ht="12.75">
      <c r="A227" s="153"/>
      <c r="B227" s="153"/>
      <c r="C227" s="39"/>
      <c r="D227" s="167"/>
      <c r="E227" s="167"/>
      <c r="F227" s="187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6"/>
      <c r="T227" s="171"/>
    </row>
    <row r="228" spans="1:20" ht="12.75">
      <c r="A228" s="153"/>
      <c r="B228" s="162" t="s">
        <v>12</v>
      </c>
      <c r="C228" s="39"/>
      <c r="D228" s="167"/>
      <c r="E228" s="16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6"/>
      <c r="T228" s="171"/>
    </row>
    <row r="229" spans="1:20" ht="12.75">
      <c r="A229" s="153"/>
      <c r="B229" s="153"/>
      <c r="C229" s="39" t="s">
        <v>13</v>
      </c>
      <c r="D229" s="167"/>
      <c r="E229" s="167"/>
      <c r="F229" s="187">
        <f ca="1">SUM(G229:R229)</f>
        <v>0</v>
      </c>
      <c r="G229" s="187">
        <f ca="1">'WIJAM NPC Before Balancing'!G229</f>
        <v>0</v>
      </c>
      <c r="H229" s="187">
        <f ca="1">'WIJAM NPC Before Balancing'!H229</f>
        <v>0</v>
      </c>
      <c r="I229" s="187">
        <f ca="1">'WIJAM NPC Before Balancing'!I229</f>
        <v>0</v>
      </c>
      <c r="J229" s="187">
        <f ca="1">'WIJAM NPC Before Balancing'!J229</f>
        <v>0</v>
      </c>
      <c r="K229" s="187">
        <f ca="1">'WIJAM NPC Before Balancing'!K229</f>
        <v>0</v>
      </c>
      <c r="L229" s="187">
        <f ca="1">'WIJAM NPC Before Balancing'!L229</f>
        <v>0</v>
      </c>
      <c r="M229" s="187">
        <f ca="1">'WIJAM NPC Before Balancing'!M229</f>
        <v>0</v>
      </c>
      <c r="N229" s="187">
        <f ca="1">'WIJAM NPC Before Balancing'!N229</f>
        <v>0</v>
      </c>
      <c r="O229" s="187">
        <f ca="1">'WIJAM NPC Before Balancing'!O229</f>
        <v>0</v>
      </c>
      <c r="P229" s="187">
        <f ca="1">'WIJAM NPC Before Balancing'!P229</f>
        <v>0</v>
      </c>
      <c r="Q229" s="187">
        <f ca="1">'WIJAM NPC Before Balancing'!Q229</f>
        <v>0</v>
      </c>
      <c r="R229" s="187">
        <f ca="1">'WIJAM NPC Before Balancing'!R229</f>
        <v>0</v>
      </c>
      <c r="S229" s="186"/>
      <c r="T229" s="171"/>
    </row>
    <row r="230" spans="1:20" ht="12.75">
      <c r="A230" s="153"/>
      <c r="B230" s="153"/>
      <c r="C230" s="39" t="s">
        <v>14</v>
      </c>
      <c r="D230" s="167"/>
      <c r="E230" s="167"/>
      <c r="F230" s="187">
        <f t="shared" ref="F230:F272" ca="1" si="52">SUM(G230:R230)</f>
        <v>0</v>
      </c>
      <c r="G230" s="187">
        <f ca="1">'WIJAM NPC Before Balancing'!G230</f>
        <v>0</v>
      </c>
      <c r="H230" s="187">
        <f ca="1">'WIJAM NPC Before Balancing'!H230</f>
        <v>0</v>
      </c>
      <c r="I230" s="187">
        <f ca="1">'WIJAM NPC Before Balancing'!I230</f>
        <v>0</v>
      </c>
      <c r="J230" s="187">
        <f ca="1">'WIJAM NPC Before Balancing'!J230</f>
        <v>0</v>
      </c>
      <c r="K230" s="187">
        <f ca="1">'WIJAM NPC Before Balancing'!K230</f>
        <v>0</v>
      </c>
      <c r="L230" s="187">
        <f ca="1">'WIJAM NPC Before Balancing'!L230</f>
        <v>0</v>
      </c>
      <c r="M230" s="187">
        <f ca="1">'WIJAM NPC Before Balancing'!M230</f>
        <v>0</v>
      </c>
      <c r="N230" s="187">
        <f ca="1">'WIJAM NPC Before Balancing'!N230</f>
        <v>0</v>
      </c>
      <c r="O230" s="187">
        <f ca="1">'WIJAM NPC Before Balancing'!O230</f>
        <v>0</v>
      </c>
      <c r="P230" s="187">
        <f ca="1">'WIJAM NPC Before Balancing'!P230</f>
        <v>0</v>
      </c>
      <c r="Q230" s="187">
        <f ca="1">'WIJAM NPC Before Balancing'!Q230</f>
        <v>0</v>
      </c>
      <c r="R230" s="187">
        <f ca="1">'WIJAM NPC Before Balancing'!R230</f>
        <v>0</v>
      </c>
      <c r="S230" s="186"/>
      <c r="T230" s="171"/>
    </row>
    <row r="231" spans="1:20" ht="12.75">
      <c r="A231" s="153"/>
      <c r="B231" s="153"/>
      <c r="C231" s="39" t="s">
        <v>15</v>
      </c>
      <c r="D231" s="167"/>
      <c r="E231" s="167"/>
      <c r="F231" s="187">
        <f t="shared" ca="1" si="52"/>
        <v>0</v>
      </c>
      <c r="G231" s="187">
        <f ca="1">'WIJAM NPC Before Balancing'!G231</f>
        <v>0</v>
      </c>
      <c r="H231" s="187">
        <f ca="1">'WIJAM NPC Before Balancing'!H231</f>
        <v>0</v>
      </c>
      <c r="I231" s="187">
        <f ca="1">'WIJAM NPC Before Balancing'!I231</f>
        <v>0</v>
      </c>
      <c r="J231" s="187">
        <f ca="1">'WIJAM NPC Before Balancing'!J231</f>
        <v>0</v>
      </c>
      <c r="K231" s="187">
        <f ca="1">'WIJAM NPC Before Balancing'!K231</f>
        <v>0</v>
      </c>
      <c r="L231" s="187">
        <f ca="1">'WIJAM NPC Before Balancing'!L231</f>
        <v>0</v>
      </c>
      <c r="M231" s="187">
        <f ca="1">'WIJAM NPC Before Balancing'!M231</f>
        <v>0</v>
      </c>
      <c r="N231" s="187">
        <f ca="1">'WIJAM NPC Before Balancing'!N231</f>
        <v>0</v>
      </c>
      <c r="O231" s="187">
        <f ca="1">'WIJAM NPC Before Balancing'!O231</f>
        <v>0</v>
      </c>
      <c r="P231" s="187">
        <f ca="1">'WIJAM NPC Before Balancing'!P231</f>
        <v>0</v>
      </c>
      <c r="Q231" s="187">
        <f ca="1">'WIJAM NPC Before Balancing'!Q231</f>
        <v>0</v>
      </c>
      <c r="R231" s="187">
        <f ca="1">'WIJAM NPC Before Balancing'!R231</f>
        <v>0</v>
      </c>
      <c r="S231" s="186"/>
      <c r="T231" s="171"/>
    </row>
    <row r="232" spans="1:20" ht="12.75">
      <c r="A232" s="153"/>
      <c r="B232" s="153"/>
      <c r="C232" s="39" t="s">
        <v>16</v>
      </c>
      <c r="D232" s="167"/>
      <c r="E232" s="167"/>
      <c r="F232" s="187">
        <f t="shared" ca="1" si="52"/>
        <v>0</v>
      </c>
      <c r="G232" s="187">
        <f ca="1">'WIJAM NPC Before Balancing'!G232</f>
        <v>0</v>
      </c>
      <c r="H232" s="187">
        <f ca="1">'WIJAM NPC Before Balancing'!H232</f>
        <v>0</v>
      </c>
      <c r="I232" s="187">
        <f ca="1">'WIJAM NPC Before Balancing'!I232</f>
        <v>0</v>
      </c>
      <c r="J232" s="187">
        <f ca="1">'WIJAM NPC Before Balancing'!J232</f>
        <v>0</v>
      </c>
      <c r="K232" s="187">
        <f ca="1">'WIJAM NPC Before Balancing'!K232</f>
        <v>0</v>
      </c>
      <c r="L232" s="187">
        <f ca="1">'WIJAM NPC Before Balancing'!L232</f>
        <v>0</v>
      </c>
      <c r="M232" s="187">
        <f ca="1">'WIJAM NPC Before Balancing'!M232</f>
        <v>0</v>
      </c>
      <c r="N232" s="187">
        <f ca="1">'WIJAM NPC Before Balancing'!N232</f>
        <v>0</v>
      </c>
      <c r="O232" s="187">
        <f ca="1">'WIJAM NPC Before Balancing'!O232</f>
        <v>0</v>
      </c>
      <c r="P232" s="187">
        <f ca="1">'WIJAM NPC Before Balancing'!P232</f>
        <v>0</v>
      </c>
      <c r="Q232" s="187">
        <f ca="1">'WIJAM NPC Before Balancing'!Q232</f>
        <v>0</v>
      </c>
      <c r="R232" s="187">
        <f ca="1">'WIJAM NPC Before Balancing'!R232</f>
        <v>0</v>
      </c>
      <c r="S232" s="186"/>
      <c r="T232" s="171"/>
    </row>
    <row r="233" spans="1:20" ht="12.75">
      <c r="A233" s="153"/>
      <c r="B233" s="153"/>
      <c r="C233" s="39" t="s">
        <v>17</v>
      </c>
      <c r="D233" s="167"/>
      <c r="E233" s="167"/>
      <c r="F233" s="187">
        <f t="shared" ca="1" si="52"/>
        <v>5151.5190000000002</v>
      </c>
      <c r="G233" s="187">
        <f ca="1">'WIJAM NPC Before Balancing'!G233</f>
        <v>0</v>
      </c>
      <c r="H233" s="187">
        <f ca="1">'WIJAM NPC Before Balancing'!H233</f>
        <v>1E-3</v>
      </c>
      <c r="I233" s="187">
        <f ca="1">'WIJAM NPC Before Balancing'!I233</f>
        <v>0</v>
      </c>
      <c r="J233" s="187">
        <f ca="1">'WIJAM NPC Before Balancing'!J233</f>
        <v>225.07400000000001</v>
      </c>
      <c r="K233" s="187">
        <f ca="1">'WIJAM NPC Before Balancing'!K233</f>
        <v>0.48399999999999999</v>
      </c>
      <c r="L233" s="187">
        <f ca="1">'WIJAM NPC Before Balancing'!L233</f>
        <v>421.21699999999998</v>
      </c>
      <c r="M233" s="187">
        <f ca="1">'WIJAM NPC Before Balancing'!M233</f>
        <v>2064.19</v>
      </c>
      <c r="N233" s="187">
        <f ca="1">'WIJAM NPC Before Balancing'!N233</f>
        <v>1564.356</v>
      </c>
      <c r="O233" s="187">
        <f ca="1">'WIJAM NPC Before Balancing'!O233</f>
        <v>671.572</v>
      </c>
      <c r="P233" s="187">
        <f ca="1">'WIJAM NPC Before Balancing'!P233</f>
        <v>204.625</v>
      </c>
      <c r="Q233" s="187">
        <f ca="1">'WIJAM NPC Before Balancing'!Q233</f>
        <v>0</v>
      </c>
      <c r="R233" s="187">
        <f ca="1">'WIJAM NPC Before Balancing'!R233</f>
        <v>0</v>
      </c>
      <c r="S233" s="186"/>
      <c r="T233" s="171"/>
    </row>
    <row r="234" spans="1:20" ht="12.75">
      <c r="A234" s="153"/>
      <c r="B234" s="153"/>
      <c r="C234" s="39" t="s">
        <v>18</v>
      </c>
      <c r="D234" s="167"/>
      <c r="E234" s="167"/>
      <c r="F234" s="187">
        <f t="shared" ca="1" si="52"/>
        <v>0</v>
      </c>
      <c r="G234" s="187">
        <f ca="1">'WIJAM NPC Before Balancing'!G234</f>
        <v>0</v>
      </c>
      <c r="H234" s="187">
        <f ca="1">'WIJAM NPC Before Balancing'!H234</f>
        <v>0</v>
      </c>
      <c r="I234" s="187">
        <f ca="1">'WIJAM NPC Before Balancing'!I234</f>
        <v>0</v>
      </c>
      <c r="J234" s="187">
        <f ca="1">'WIJAM NPC Before Balancing'!J234</f>
        <v>0</v>
      </c>
      <c r="K234" s="187">
        <f ca="1">'WIJAM NPC Before Balancing'!K234</f>
        <v>0</v>
      </c>
      <c r="L234" s="187">
        <f ca="1">'WIJAM NPC Before Balancing'!L234</f>
        <v>0</v>
      </c>
      <c r="M234" s="187">
        <f ca="1">'WIJAM NPC Before Balancing'!M234</f>
        <v>0</v>
      </c>
      <c r="N234" s="187">
        <f ca="1">'WIJAM NPC Before Balancing'!N234</f>
        <v>0</v>
      </c>
      <c r="O234" s="187">
        <f ca="1">'WIJAM NPC Before Balancing'!O234</f>
        <v>0</v>
      </c>
      <c r="P234" s="187">
        <f ca="1">'WIJAM NPC Before Balancing'!P234</f>
        <v>0</v>
      </c>
      <c r="Q234" s="187">
        <f ca="1">'WIJAM NPC Before Balancing'!Q234</f>
        <v>0</v>
      </c>
      <c r="R234" s="187">
        <f ca="1">'WIJAM NPC Before Balancing'!R234</f>
        <v>0</v>
      </c>
      <c r="S234" s="186"/>
      <c r="T234" s="171"/>
    </row>
    <row r="235" spans="1:20" ht="12.75">
      <c r="A235" s="153"/>
      <c r="B235" s="153"/>
      <c r="C235" s="39" t="s">
        <v>95</v>
      </c>
      <c r="D235" s="165"/>
      <c r="E235" s="165"/>
      <c r="F235" s="187">
        <f t="shared" ca="1" si="52"/>
        <v>0</v>
      </c>
      <c r="G235" s="187">
        <f ca="1">'WIJAM NPC Before Balancing'!G235</f>
        <v>0</v>
      </c>
      <c r="H235" s="187">
        <f ca="1">'WIJAM NPC Before Balancing'!H235</f>
        <v>0</v>
      </c>
      <c r="I235" s="187">
        <f ca="1">'WIJAM NPC Before Balancing'!I235</f>
        <v>0</v>
      </c>
      <c r="J235" s="187">
        <f ca="1">'WIJAM NPC Before Balancing'!J235</f>
        <v>0</v>
      </c>
      <c r="K235" s="187">
        <f ca="1">'WIJAM NPC Before Balancing'!K235</f>
        <v>0</v>
      </c>
      <c r="L235" s="187">
        <f ca="1">'WIJAM NPC Before Balancing'!L235</f>
        <v>0</v>
      </c>
      <c r="M235" s="187">
        <f ca="1">'WIJAM NPC Before Balancing'!M235</f>
        <v>0</v>
      </c>
      <c r="N235" s="187">
        <f ca="1">'WIJAM NPC Before Balancing'!N235</f>
        <v>0</v>
      </c>
      <c r="O235" s="187">
        <f ca="1">'WIJAM NPC Before Balancing'!O235</f>
        <v>0</v>
      </c>
      <c r="P235" s="187">
        <f ca="1">'WIJAM NPC Before Balancing'!P235</f>
        <v>0</v>
      </c>
      <c r="Q235" s="187">
        <f ca="1">'WIJAM NPC Before Balancing'!Q235</f>
        <v>0</v>
      </c>
      <c r="R235" s="187">
        <f ca="1">'WIJAM NPC Before Balancing'!R235</f>
        <v>0</v>
      </c>
      <c r="S235" s="186"/>
      <c r="T235" s="171"/>
    </row>
    <row r="236" spans="1:20" ht="12.75">
      <c r="A236" s="153"/>
      <c r="B236" s="153"/>
      <c r="C236" s="39" t="s">
        <v>137</v>
      </c>
      <c r="D236" s="167"/>
      <c r="E236" s="167"/>
      <c r="F236" s="187">
        <f t="shared" ca="1" si="52"/>
        <v>0</v>
      </c>
      <c r="G236" s="187">
        <f ca="1">'WIJAM NPC Before Balancing'!G236</f>
        <v>0</v>
      </c>
      <c r="H236" s="187">
        <f ca="1">'WIJAM NPC Before Balancing'!H236</f>
        <v>0</v>
      </c>
      <c r="I236" s="187">
        <f ca="1">'WIJAM NPC Before Balancing'!I236</f>
        <v>0</v>
      </c>
      <c r="J236" s="187">
        <f ca="1">'WIJAM NPC Before Balancing'!J236</f>
        <v>0</v>
      </c>
      <c r="K236" s="187">
        <f ca="1">'WIJAM NPC Before Balancing'!K236</f>
        <v>0</v>
      </c>
      <c r="L236" s="187">
        <f ca="1">'WIJAM NPC Before Balancing'!L236</f>
        <v>0</v>
      </c>
      <c r="M236" s="187">
        <f ca="1">'WIJAM NPC Before Balancing'!M236</f>
        <v>0</v>
      </c>
      <c r="N236" s="187">
        <f ca="1">'WIJAM NPC Before Balancing'!N236</f>
        <v>0</v>
      </c>
      <c r="O236" s="187">
        <f ca="1">'WIJAM NPC Before Balancing'!O236</f>
        <v>0</v>
      </c>
      <c r="P236" s="187">
        <f ca="1">'WIJAM NPC Before Balancing'!P236</f>
        <v>0</v>
      </c>
      <c r="Q236" s="187">
        <f ca="1">'WIJAM NPC Before Balancing'!Q236</f>
        <v>0</v>
      </c>
      <c r="R236" s="187">
        <f ca="1">'WIJAM NPC Before Balancing'!R236</f>
        <v>0</v>
      </c>
      <c r="S236" s="186"/>
      <c r="T236" s="171"/>
    </row>
    <row r="237" spans="1:20" ht="12.75">
      <c r="A237" s="250"/>
      <c r="B237" s="250"/>
      <c r="C237" s="39" t="s">
        <v>224</v>
      </c>
      <c r="D237" s="251"/>
      <c r="E237" s="251"/>
      <c r="F237" s="187">
        <f t="shared" ref="F237" ca="1" si="53">SUM(G237:R237)</f>
        <v>0</v>
      </c>
      <c r="G237" s="187">
        <f ca="1">'WIJAM NPC Before Balancing'!G237</f>
        <v>0</v>
      </c>
      <c r="H237" s="187">
        <f ca="1">'WIJAM NPC Before Balancing'!H237</f>
        <v>0</v>
      </c>
      <c r="I237" s="187">
        <f ca="1">'WIJAM NPC Before Balancing'!I237</f>
        <v>0</v>
      </c>
      <c r="J237" s="187">
        <f ca="1">'WIJAM NPC Before Balancing'!J237</f>
        <v>0</v>
      </c>
      <c r="K237" s="187">
        <f ca="1">'WIJAM NPC Before Balancing'!K237</f>
        <v>0</v>
      </c>
      <c r="L237" s="187">
        <f ca="1">'WIJAM NPC Before Balancing'!L237</f>
        <v>0</v>
      </c>
      <c r="M237" s="187">
        <f ca="1">'WIJAM NPC Before Balancing'!M237</f>
        <v>0</v>
      </c>
      <c r="N237" s="187">
        <f ca="1">'WIJAM NPC Before Balancing'!N237</f>
        <v>0</v>
      </c>
      <c r="O237" s="187">
        <f ca="1">'WIJAM NPC Before Balancing'!O237</f>
        <v>0</v>
      </c>
      <c r="P237" s="187">
        <f ca="1">'WIJAM NPC Before Balancing'!P237</f>
        <v>0</v>
      </c>
      <c r="Q237" s="187">
        <f ca="1">'WIJAM NPC Before Balancing'!Q237</f>
        <v>0</v>
      </c>
      <c r="R237" s="187">
        <f ca="1">'WIJAM NPC Before Balancing'!R237</f>
        <v>0</v>
      </c>
      <c r="S237" s="186"/>
      <c r="T237" s="171"/>
    </row>
    <row r="238" spans="1:20" ht="12.75">
      <c r="A238" s="153"/>
      <c r="B238" s="153"/>
      <c r="C238" s="39" t="s">
        <v>96</v>
      </c>
      <c r="D238" s="167"/>
      <c r="E238" s="167"/>
      <c r="F238" s="187">
        <f t="shared" ca="1" si="52"/>
        <v>0</v>
      </c>
      <c r="G238" s="187">
        <f ca="1">'WIJAM NPC Before Balancing'!G238</f>
        <v>0</v>
      </c>
      <c r="H238" s="187">
        <f ca="1">'WIJAM NPC Before Balancing'!H238</f>
        <v>0</v>
      </c>
      <c r="I238" s="187">
        <f ca="1">'WIJAM NPC Before Balancing'!I238</f>
        <v>0</v>
      </c>
      <c r="J238" s="187">
        <f ca="1">'WIJAM NPC Before Balancing'!J238</f>
        <v>0</v>
      </c>
      <c r="K238" s="187">
        <f ca="1">'WIJAM NPC Before Balancing'!K238</f>
        <v>0</v>
      </c>
      <c r="L238" s="187">
        <f ca="1">'WIJAM NPC Before Balancing'!L238</f>
        <v>0</v>
      </c>
      <c r="M238" s="187">
        <f ca="1">'WIJAM NPC Before Balancing'!M238</f>
        <v>0</v>
      </c>
      <c r="N238" s="187">
        <f ca="1">'WIJAM NPC Before Balancing'!N238</f>
        <v>0</v>
      </c>
      <c r="O238" s="187">
        <f ca="1">'WIJAM NPC Before Balancing'!O238</f>
        <v>0</v>
      </c>
      <c r="P238" s="187">
        <f ca="1">'WIJAM NPC Before Balancing'!P238</f>
        <v>0</v>
      </c>
      <c r="Q238" s="187">
        <f ca="1">'WIJAM NPC Before Balancing'!Q238</f>
        <v>0</v>
      </c>
      <c r="R238" s="187">
        <f ca="1">'WIJAM NPC Before Balancing'!R238</f>
        <v>0</v>
      </c>
      <c r="S238" s="186"/>
      <c r="T238" s="171"/>
    </row>
    <row r="239" spans="1:20" ht="12.75">
      <c r="A239" s="250"/>
      <c r="B239" s="250"/>
      <c r="C239" s="39" t="s">
        <v>126</v>
      </c>
      <c r="D239" s="251"/>
      <c r="E239" s="251"/>
      <c r="F239" s="187">
        <f t="shared" ca="1" si="52"/>
        <v>0</v>
      </c>
      <c r="G239" s="187">
        <f ca="1">'WIJAM NPC Before Balancing'!G239</f>
        <v>0</v>
      </c>
      <c r="H239" s="187">
        <f ca="1">'WIJAM NPC Before Balancing'!H239</f>
        <v>0</v>
      </c>
      <c r="I239" s="187">
        <f ca="1">'WIJAM NPC Before Balancing'!I239</f>
        <v>0</v>
      </c>
      <c r="J239" s="187">
        <f ca="1">'WIJAM NPC Before Balancing'!J239</f>
        <v>0</v>
      </c>
      <c r="K239" s="187">
        <f ca="1">'WIJAM NPC Before Balancing'!K239</f>
        <v>0</v>
      </c>
      <c r="L239" s="187">
        <f ca="1">'WIJAM NPC Before Balancing'!L239</f>
        <v>0</v>
      </c>
      <c r="M239" s="187">
        <f ca="1">'WIJAM NPC Before Balancing'!M239</f>
        <v>0</v>
      </c>
      <c r="N239" s="187">
        <f ca="1">'WIJAM NPC Before Balancing'!N239</f>
        <v>0</v>
      </c>
      <c r="O239" s="187">
        <f ca="1">'WIJAM NPC Before Balancing'!O239</f>
        <v>0</v>
      </c>
      <c r="P239" s="187">
        <f ca="1">'WIJAM NPC Before Balancing'!P239</f>
        <v>0</v>
      </c>
      <c r="Q239" s="187">
        <f ca="1">'WIJAM NPC Before Balancing'!Q239</f>
        <v>0</v>
      </c>
      <c r="R239" s="187">
        <f ca="1">'WIJAM NPC Before Balancing'!R239</f>
        <v>0</v>
      </c>
      <c r="S239" s="186"/>
      <c r="T239" s="171"/>
    </row>
    <row r="240" spans="1:20" ht="12.75">
      <c r="A240" s="250"/>
      <c r="B240" s="250"/>
      <c r="C240" s="39" t="s">
        <v>127</v>
      </c>
      <c r="D240" s="251"/>
      <c r="E240" s="251"/>
      <c r="F240" s="187">
        <f t="shared" ca="1" si="52"/>
        <v>0</v>
      </c>
      <c r="G240" s="187">
        <f ca="1">'WIJAM NPC Before Balancing'!G240</f>
        <v>0</v>
      </c>
      <c r="H240" s="187">
        <f ca="1">'WIJAM NPC Before Balancing'!H240</f>
        <v>0</v>
      </c>
      <c r="I240" s="187">
        <f ca="1">'WIJAM NPC Before Balancing'!I240</f>
        <v>0</v>
      </c>
      <c r="J240" s="187">
        <f ca="1">'WIJAM NPC Before Balancing'!J240</f>
        <v>0</v>
      </c>
      <c r="K240" s="187">
        <f ca="1">'WIJAM NPC Before Balancing'!K240</f>
        <v>0</v>
      </c>
      <c r="L240" s="187">
        <f ca="1">'WIJAM NPC Before Balancing'!L240</f>
        <v>0</v>
      </c>
      <c r="M240" s="187">
        <f ca="1">'WIJAM NPC Before Balancing'!M240</f>
        <v>0</v>
      </c>
      <c r="N240" s="187">
        <f ca="1">'WIJAM NPC Before Balancing'!N240</f>
        <v>0</v>
      </c>
      <c r="O240" s="187">
        <f ca="1">'WIJAM NPC Before Balancing'!O240</f>
        <v>0</v>
      </c>
      <c r="P240" s="187">
        <f ca="1">'WIJAM NPC Before Balancing'!P240</f>
        <v>0</v>
      </c>
      <c r="Q240" s="187">
        <f ca="1">'WIJAM NPC Before Balancing'!Q240</f>
        <v>0</v>
      </c>
      <c r="R240" s="187">
        <f ca="1">'WIJAM NPC Before Balancing'!R240</f>
        <v>0</v>
      </c>
      <c r="S240" s="186"/>
      <c r="T240" s="171"/>
    </row>
    <row r="241" spans="1:20" ht="12.75">
      <c r="A241" s="250"/>
      <c r="B241" s="250"/>
      <c r="C241" s="39" t="s">
        <v>128</v>
      </c>
      <c r="D241" s="251"/>
      <c r="E241" s="251"/>
      <c r="F241" s="187">
        <f t="shared" ca="1" si="52"/>
        <v>0</v>
      </c>
      <c r="G241" s="187">
        <f ca="1">'WIJAM NPC Before Balancing'!G241</f>
        <v>0</v>
      </c>
      <c r="H241" s="187">
        <f ca="1">'WIJAM NPC Before Balancing'!H241</f>
        <v>0</v>
      </c>
      <c r="I241" s="187">
        <f ca="1">'WIJAM NPC Before Balancing'!I241</f>
        <v>0</v>
      </c>
      <c r="J241" s="187">
        <f ca="1">'WIJAM NPC Before Balancing'!J241</f>
        <v>0</v>
      </c>
      <c r="K241" s="187">
        <f ca="1">'WIJAM NPC Before Balancing'!K241</f>
        <v>0</v>
      </c>
      <c r="L241" s="187">
        <f ca="1">'WIJAM NPC Before Balancing'!L241</f>
        <v>0</v>
      </c>
      <c r="M241" s="187">
        <f ca="1">'WIJAM NPC Before Balancing'!M241</f>
        <v>0</v>
      </c>
      <c r="N241" s="187">
        <f ca="1">'WIJAM NPC Before Balancing'!N241</f>
        <v>0</v>
      </c>
      <c r="O241" s="187">
        <f ca="1">'WIJAM NPC Before Balancing'!O241</f>
        <v>0</v>
      </c>
      <c r="P241" s="187">
        <f ca="1">'WIJAM NPC Before Balancing'!P241</f>
        <v>0</v>
      </c>
      <c r="Q241" s="187">
        <f ca="1">'WIJAM NPC Before Balancing'!Q241</f>
        <v>0</v>
      </c>
      <c r="R241" s="187">
        <f ca="1">'WIJAM NPC Before Balancing'!R241</f>
        <v>0</v>
      </c>
      <c r="S241" s="186"/>
      <c r="T241" s="171"/>
    </row>
    <row r="242" spans="1:20" ht="12.75">
      <c r="A242" s="153"/>
      <c r="B242" s="153"/>
      <c r="C242" s="39" t="s">
        <v>129</v>
      </c>
      <c r="D242" s="167"/>
      <c r="E242" s="167"/>
      <c r="F242" s="187">
        <f t="shared" ca="1" si="52"/>
        <v>0</v>
      </c>
      <c r="G242" s="187">
        <f ca="1">'WIJAM NPC Before Balancing'!G242</f>
        <v>0</v>
      </c>
      <c r="H242" s="187">
        <f ca="1">'WIJAM NPC Before Balancing'!H242</f>
        <v>0</v>
      </c>
      <c r="I242" s="187">
        <f ca="1">'WIJAM NPC Before Balancing'!I242</f>
        <v>0</v>
      </c>
      <c r="J242" s="187">
        <f ca="1">'WIJAM NPC Before Balancing'!J242</f>
        <v>0</v>
      </c>
      <c r="K242" s="187">
        <f ca="1">'WIJAM NPC Before Balancing'!K242</f>
        <v>0</v>
      </c>
      <c r="L242" s="187">
        <f ca="1">'WIJAM NPC Before Balancing'!L242</f>
        <v>0</v>
      </c>
      <c r="M242" s="187">
        <f ca="1">'WIJAM NPC Before Balancing'!M242</f>
        <v>0</v>
      </c>
      <c r="N242" s="187">
        <f ca="1">'WIJAM NPC Before Balancing'!N242</f>
        <v>0</v>
      </c>
      <c r="O242" s="187">
        <f ca="1">'WIJAM NPC Before Balancing'!O242</f>
        <v>0</v>
      </c>
      <c r="P242" s="187">
        <f ca="1">'WIJAM NPC Before Balancing'!P242</f>
        <v>0</v>
      </c>
      <c r="Q242" s="187">
        <f ca="1">'WIJAM NPC Before Balancing'!Q242</f>
        <v>0</v>
      </c>
      <c r="R242" s="187">
        <f ca="1">'WIJAM NPC Before Balancing'!R242</f>
        <v>0</v>
      </c>
      <c r="S242" s="186"/>
      <c r="T242" s="171"/>
    </row>
    <row r="243" spans="1:20" ht="12.75">
      <c r="A243" s="153"/>
      <c r="B243" s="153"/>
      <c r="C243" s="39" t="s">
        <v>19</v>
      </c>
      <c r="D243" s="167"/>
      <c r="E243" s="167"/>
      <c r="F243" s="187">
        <f t="shared" ca="1" si="52"/>
        <v>0</v>
      </c>
      <c r="G243" s="187">
        <f ca="1">'WIJAM NPC Before Balancing'!G243</f>
        <v>0</v>
      </c>
      <c r="H243" s="187">
        <f ca="1">'WIJAM NPC Before Balancing'!H243</f>
        <v>0</v>
      </c>
      <c r="I243" s="187">
        <f ca="1">'WIJAM NPC Before Balancing'!I243</f>
        <v>0</v>
      </c>
      <c r="J243" s="187">
        <f ca="1">'WIJAM NPC Before Balancing'!J243</f>
        <v>0</v>
      </c>
      <c r="K243" s="187">
        <f ca="1">'WIJAM NPC Before Balancing'!K243</f>
        <v>0</v>
      </c>
      <c r="L243" s="187">
        <f ca="1">'WIJAM NPC Before Balancing'!L243</f>
        <v>0</v>
      </c>
      <c r="M243" s="187">
        <f ca="1">'WIJAM NPC Before Balancing'!M243</f>
        <v>0</v>
      </c>
      <c r="N243" s="187">
        <f ca="1">'WIJAM NPC Before Balancing'!N243</f>
        <v>0</v>
      </c>
      <c r="O243" s="187">
        <f ca="1">'WIJAM NPC Before Balancing'!O243</f>
        <v>0</v>
      </c>
      <c r="P243" s="187">
        <f ca="1">'WIJAM NPC Before Balancing'!P243</f>
        <v>0</v>
      </c>
      <c r="Q243" s="187">
        <f ca="1">'WIJAM NPC Before Balancing'!Q243</f>
        <v>0</v>
      </c>
      <c r="R243" s="187">
        <f ca="1">'WIJAM NPC Before Balancing'!R243</f>
        <v>0</v>
      </c>
      <c r="S243" s="186"/>
      <c r="T243" s="171"/>
    </row>
    <row r="244" spans="1:20" ht="12.75">
      <c r="A244" s="153"/>
      <c r="B244" s="153"/>
      <c r="C244" s="39" t="s">
        <v>97</v>
      </c>
      <c r="D244" s="167"/>
      <c r="E244" s="167"/>
      <c r="F244" s="187">
        <f t="shared" ca="1" si="52"/>
        <v>0</v>
      </c>
      <c r="G244" s="187">
        <f ca="1">'WIJAM NPC Before Balancing'!G244</f>
        <v>0</v>
      </c>
      <c r="H244" s="187">
        <f ca="1">'WIJAM NPC Before Balancing'!H244</f>
        <v>0</v>
      </c>
      <c r="I244" s="187">
        <f ca="1">'WIJAM NPC Before Balancing'!I244</f>
        <v>0</v>
      </c>
      <c r="J244" s="187">
        <f ca="1">'WIJAM NPC Before Balancing'!J244</f>
        <v>0</v>
      </c>
      <c r="K244" s="187">
        <f ca="1">'WIJAM NPC Before Balancing'!K244</f>
        <v>0</v>
      </c>
      <c r="L244" s="187">
        <f ca="1">'WIJAM NPC Before Balancing'!L244</f>
        <v>0</v>
      </c>
      <c r="M244" s="187">
        <f ca="1">'WIJAM NPC Before Balancing'!M244</f>
        <v>0</v>
      </c>
      <c r="N244" s="187">
        <f ca="1">'WIJAM NPC Before Balancing'!N244</f>
        <v>0</v>
      </c>
      <c r="O244" s="187">
        <f ca="1">'WIJAM NPC Before Balancing'!O244</f>
        <v>0</v>
      </c>
      <c r="P244" s="187">
        <f ca="1">'WIJAM NPC Before Balancing'!P244</f>
        <v>0</v>
      </c>
      <c r="Q244" s="187">
        <f ca="1">'WIJAM NPC Before Balancing'!Q244</f>
        <v>0</v>
      </c>
      <c r="R244" s="187">
        <f ca="1">'WIJAM NPC Before Balancing'!R244</f>
        <v>0</v>
      </c>
      <c r="S244" s="186"/>
      <c r="T244" s="171"/>
    </row>
    <row r="245" spans="1:20" ht="12.75">
      <c r="A245" s="153"/>
      <c r="B245" s="153"/>
      <c r="C245" s="39" t="s">
        <v>131</v>
      </c>
      <c r="D245" s="167"/>
      <c r="E245" s="167"/>
      <c r="F245" s="187">
        <f t="shared" ca="1" si="52"/>
        <v>0</v>
      </c>
      <c r="G245" s="187">
        <f ca="1">'WIJAM NPC Before Balancing'!G245</f>
        <v>0</v>
      </c>
      <c r="H245" s="187">
        <f ca="1">'WIJAM NPC Before Balancing'!H245</f>
        <v>0</v>
      </c>
      <c r="I245" s="187">
        <f ca="1">'WIJAM NPC Before Balancing'!I245</f>
        <v>0</v>
      </c>
      <c r="J245" s="187">
        <f ca="1">'WIJAM NPC Before Balancing'!J245</f>
        <v>0</v>
      </c>
      <c r="K245" s="187">
        <f ca="1">'WIJAM NPC Before Balancing'!K245</f>
        <v>0</v>
      </c>
      <c r="L245" s="187">
        <f ca="1">'WIJAM NPC Before Balancing'!L245</f>
        <v>0</v>
      </c>
      <c r="M245" s="187">
        <f ca="1">'WIJAM NPC Before Balancing'!M245</f>
        <v>0</v>
      </c>
      <c r="N245" s="187">
        <f ca="1">'WIJAM NPC Before Balancing'!N245</f>
        <v>0</v>
      </c>
      <c r="O245" s="187">
        <f ca="1">'WIJAM NPC Before Balancing'!O245</f>
        <v>0</v>
      </c>
      <c r="P245" s="187">
        <f ca="1">'WIJAM NPC Before Balancing'!P245</f>
        <v>0</v>
      </c>
      <c r="Q245" s="187">
        <f ca="1">'WIJAM NPC Before Balancing'!Q245</f>
        <v>0</v>
      </c>
      <c r="R245" s="187">
        <f ca="1">'WIJAM NPC Before Balancing'!R245</f>
        <v>0</v>
      </c>
      <c r="S245" s="186"/>
      <c r="T245" s="171"/>
    </row>
    <row r="246" spans="1:20" ht="12.75">
      <c r="A246" s="153"/>
      <c r="B246" s="153"/>
      <c r="C246" s="39" t="s">
        <v>132</v>
      </c>
      <c r="D246" s="167"/>
      <c r="E246" s="167"/>
      <c r="F246" s="187">
        <f t="shared" ca="1" si="52"/>
        <v>0</v>
      </c>
      <c r="G246" s="187">
        <f ca="1">'WIJAM NPC Before Balancing'!G246</f>
        <v>0</v>
      </c>
      <c r="H246" s="187">
        <f ca="1">'WIJAM NPC Before Balancing'!H246</f>
        <v>0</v>
      </c>
      <c r="I246" s="187">
        <f ca="1">'WIJAM NPC Before Balancing'!I246</f>
        <v>0</v>
      </c>
      <c r="J246" s="187">
        <f ca="1">'WIJAM NPC Before Balancing'!J246</f>
        <v>0</v>
      </c>
      <c r="K246" s="187">
        <f ca="1">'WIJAM NPC Before Balancing'!K246</f>
        <v>0</v>
      </c>
      <c r="L246" s="187">
        <f ca="1">'WIJAM NPC Before Balancing'!L246</f>
        <v>0</v>
      </c>
      <c r="M246" s="187">
        <f ca="1">'WIJAM NPC Before Balancing'!M246</f>
        <v>0</v>
      </c>
      <c r="N246" s="187">
        <f ca="1">'WIJAM NPC Before Balancing'!N246</f>
        <v>0</v>
      </c>
      <c r="O246" s="187">
        <f ca="1">'WIJAM NPC Before Balancing'!O246</f>
        <v>0</v>
      </c>
      <c r="P246" s="187">
        <f ca="1">'WIJAM NPC Before Balancing'!P246</f>
        <v>0</v>
      </c>
      <c r="Q246" s="187">
        <f ca="1">'WIJAM NPC Before Balancing'!Q246</f>
        <v>0</v>
      </c>
      <c r="R246" s="187">
        <f ca="1">'WIJAM NPC Before Balancing'!R246</f>
        <v>0</v>
      </c>
      <c r="S246" s="186"/>
      <c r="T246" s="171"/>
    </row>
    <row r="247" spans="1:20" ht="12.75">
      <c r="A247" s="153"/>
      <c r="B247" s="153"/>
      <c r="C247" s="39" t="s">
        <v>125</v>
      </c>
      <c r="D247" s="165"/>
      <c r="E247" s="165"/>
      <c r="F247" s="187">
        <f t="shared" ca="1" si="52"/>
        <v>0</v>
      </c>
      <c r="G247" s="187">
        <f ca="1">'WIJAM NPC Before Balancing'!G247</f>
        <v>0</v>
      </c>
      <c r="H247" s="187">
        <f ca="1">'WIJAM NPC Before Balancing'!H247</f>
        <v>0</v>
      </c>
      <c r="I247" s="187">
        <f ca="1">'WIJAM NPC Before Balancing'!I247</f>
        <v>0</v>
      </c>
      <c r="J247" s="187">
        <f ca="1">'WIJAM NPC Before Balancing'!J247</f>
        <v>0</v>
      </c>
      <c r="K247" s="187">
        <f ca="1">'WIJAM NPC Before Balancing'!K247</f>
        <v>0</v>
      </c>
      <c r="L247" s="187">
        <f ca="1">'WIJAM NPC Before Balancing'!L247</f>
        <v>0</v>
      </c>
      <c r="M247" s="187">
        <f ca="1">'WIJAM NPC Before Balancing'!M247</f>
        <v>0</v>
      </c>
      <c r="N247" s="187">
        <f ca="1">'WIJAM NPC Before Balancing'!N247</f>
        <v>0</v>
      </c>
      <c r="O247" s="187">
        <f ca="1">'WIJAM NPC Before Balancing'!O247</f>
        <v>0</v>
      </c>
      <c r="P247" s="187">
        <f ca="1">'WIJAM NPC Before Balancing'!P247</f>
        <v>0</v>
      </c>
      <c r="Q247" s="187">
        <f ca="1">'WIJAM NPC Before Balancing'!Q247</f>
        <v>0</v>
      </c>
      <c r="R247" s="187">
        <f ca="1">'WIJAM NPC Before Balancing'!R247</f>
        <v>0</v>
      </c>
      <c r="S247" s="186"/>
      <c r="T247" s="171"/>
    </row>
    <row r="248" spans="1:20" ht="12.75">
      <c r="A248" s="153"/>
      <c r="B248" s="153"/>
      <c r="C248" s="39" t="s">
        <v>122</v>
      </c>
      <c r="D248" s="165"/>
      <c r="E248" s="165"/>
      <c r="F248" s="187">
        <f t="shared" ca="1" si="52"/>
        <v>0</v>
      </c>
      <c r="G248" s="187">
        <f ca="1">'WIJAM NPC Before Balancing'!G248</f>
        <v>0</v>
      </c>
      <c r="H248" s="187">
        <f ca="1">'WIJAM NPC Before Balancing'!H248</f>
        <v>0</v>
      </c>
      <c r="I248" s="187">
        <f ca="1">'WIJAM NPC Before Balancing'!I248</f>
        <v>0</v>
      </c>
      <c r="J248" s="187">
        <f ca="1">'WIJAM NPC Before Balancing'!J248</f>
        <v>0</v>
      </c>
      <c r="K248" s="187">
        <f ca="1">'WIJAM NPC Before Balancing'!K248</f>
        <v>0</v>
      </c>
      <c r="L248" s="187">
        <f ca="1">'WIJAM NPC Before Balancing'!L248</f>
        <v>0</v>
      </c>
      <c r="M248" s="187">
        <f ca="1">'WIJAM NPC Before Balancing'!M248</f>
        <v>0</v>
      </c>
      <c r="N248" s="187">
        <f ca="1">'WIJAM NPC Before Balancing'!N248</f>
        <v>0</v>
      </c>
      <c r="O248" s="187">
        <f ca="1">'WIJAM NPC Before Balancing'!O248</f>
        <v>0</v>
      </c>
      <c r="P248" s="187">
        <f ca="1">'WIJAM NPC Before Balancing'!P248</f>
        <v>0</v>
      </c>
      <c r="Q248" s="187">
        <f ca="1">'WIJAM NPC Before Balancing'!Q248</f>
        <v>0</v>
      </c>
      <c r="R248" s="187">
        <f ca="1">'WIJAM NPC Before Balancing'!R248</f>
        <v>0</v>
      </c>
      <c r="S248" s="186"/>
      <c r="T248" s="171"/>
    </row>
    <row r="249" spans="1:20" ht="12.75">
      <c r="A249" s="153"/>
      <c r="B249" s="153"/>
      <c r="C249" s="39" t="s">
        <v>20</v>
      </c>
      <c r="D249" s="165"/>
      <c r="E249" s="165"/>
      <c r="F249" s="187">
        <f t="shared" ca="1" si="52"/>
        <v>0</v>
      </c>
      <c r="G249" s="187">
        <f ca="1">'WIJAM NPC Before Balancing'!G249</f>
        <v>0</v>
      </c>
      <c r="H249" s="187">
        <f ca="1">'WIJAM NPC Before Balancing'!H249</f>
        <v>0</v>
      </c>
      <c r="I249" s="187">
        <f ca="1">'WIJAM NPC Before Balancing'!I249</f>
        <v>0</v>
      </c>
      <c r="J249" s="187">
        <f ca="1">'WIJAM NPC Before Balancing'!J249</f>
        <v>0</v>
      </c>
      <c r="K249" s="187">
        <f ca="1">'WIJAM NPC Before Balancing'!K249</f>
        <v>0</v>
      </c>
      <c r="L249" s="187">
        <f ca="1">'WIJAM NPC Before Balancing'!L249</f>
        <v>0</v>
      </c>
      <c r="M249" s="187">
        <f ca="1">'WIJAM NPC Before Balancing'!M249</f>
        <v>0</v>
      </c>
      <c r="N249" s="187">
        <f ca="1">'WIJAM NPC Before Balancing'!N249</f>
        <v>0</v>
      </c>
      <c r="O249" s="187">
        <f ca="1">'WIJAM NPC Before Balancing'!O249</f>
        <v>0</v>
      </c>
      <c r="P249" s="187">
        <f ca="1">'WIJAM NPC Before Balancing'!P249</f>
        <v>0</v>
      </c>
      <c r="Q249" s="187">
        <f ca="1">'WIJAM NPC Before Balancing'!Q249</f>
        <v>0</v>
      </c>
      <c r="R249" s="187">
        <f ca="1">'WIJAM NPC Before Balancing'!R249</f>
        <v>0</v>
      </c>
      <c r="S249" s="186"/>
      <c r="T249" s="171"/>
    </row>
    <row r="250" spans="1:20" ht="12.75">
      <c r="A250" s="153"/>
      <c r="B250" s="153"/>
      <c r="C250" s="39" t="s">
        <v>21</v>
      </c>
      <c r="D250" s="165"/>
      <c r="E250" s="165"/>
      <c r="F250" s="187">
        <f t="shared" ca="1" si="52"/>
        <v>0</v>
      </c>
      <c r="G250" s="187">
        <f ca="1">'WIJAM NPC Before Balancing'!G250</f>
        <v>0</v>
      </c>
      <c r="H250" s="187">
        <f ca="1">'WIJAM NPC Before Balancing'!H250</f>
        <v>0</v>
      </c>
      <c r="I250" s="187">
        <f ca="1">'WIJAM NPC Before Balancing'!I250</f>
        <v>0</v>
      </c>
      <c r="J250" s="187">
        <f ca="1">'WIJAM NPC Before Balancing'!J250</f>
        <v>0</v>
      </c>
      <c r="K250" s="187">
        <f ca="1">'WIJAM NPC Before Balancing'!K250</f>
        <v>0</v>
      </c>
      <c r="L250" s="187">
        <f ca="1">'WIJAM NPC Before Balancing'!L250</f>
        <v>0</v>
      </c>
      <c r="M250" s="187">
        <f ca="1">'WIJAM NPC Before Balancing'!M250</f>
        <v>0</v>
      </c>
      <c r="N250" s="187">
        <f ca="1">'WIJAM NPC Before Balancing'!N250</f>
        <v>0</v>
      </c>
      <c r="O250" s="187">
        <f ca="1">'WIJAM NPC Before Balancing'!O250</f>
        <v>0</v>
      </c>
      <c r="P250" s="187">
        <f ca="1">'WIJAM NPC Before Balancing'!P250</f>
        <v>0</v>
      </c>
      <c r="Q250" s="187">
        <f ca="1">'WIJAM NPC Before Balancing'!Q250</f>
        <v>0</v>
      </c>
      <c r="R250" s="187">
        <f ca="1">'WIJAM NPC Before Balancing'!R250</f>
        <v>0</v>
      </c>
      <c r="S250" s="186"/>
      <c r="T250" s="171"/>
    </row>
    <row r="251" spans="1:20" ht="12.75">
      <c r="A251" s="153"/>
      <c r="B251" s="153"/>
      <c r="C251" s="39" t="s">
        <v>98</v>
      </c>
      <c r="D251" s="165"/>
      <c r="E251" s="165"/>
      <c r="F251" s="187">
        <f t="shared" ca="1" si="52"/>
        <v>0</v>
      </c>
      <c r="G251" s="187">
        <f ca="1">'WIJAM NPC Before Balancing'!G251</f>
        <v>0</v>
      </c>
      <c r="H251" s="187">
        <f ca="1">'WIJAM NPC Before Balancing'!H251</f>
        <v>0</v>
      </c>
      <c r="I251" s="187">
        <f ca="1">'WIJAM NPC Before Balancing'!I251</f>
        <v>0</v>
      </c>
      <c r="J251" s="187">
        <f ca="1">'WIJAM NPC Before Balancing'!J251</f>
        <v>0</v>
      </c>
      <c r="K251" s="187">
        <f ca="1">'WIJAM NPC Before Balancing'!K251</f>
        <v>0</v>
      </c>
      <c r="L251" s="187">
        <f ca="1">'WIJAM NPC Before Balancing'!L251</f>
        <v>0</v>
      </c>
      <c r="M251" s="187">
        <f ca="1">'WIJAM NPC Before Balancing'!M251</f>
        <v>0</v>
      </c>
      <c r="N251" s="187">
        <f ca="1">'WIJAM NPC Before Balancing'!N251</f>
        <v>0</v>
      </c>
      <c r="O251" s="187">
        <f ca="1">'WIJAM NPC Before Balancing'!O251</f>
        <v>0</v>
      </c>
      <c r="P251" s="187">
        <f ca="1">'WIJAM NPC Before Balancing'!P251</f>
        <v>0</v>
      </c>
      <c r="Q251" s="187">
        <f ca="1">'WIJAM NPC Before Balancing'!Q251</f>
        <v>0</v>
      </c>
      <c r="R251" s="187">
        <f ca="1">'WIJAM NPC Before Balancing'!R251</f>
        <v>0</v>
      </c>
      <c r="S251" s="186"/>
      <c r="T251" s="171"/>
    </row>
    <row r="252" spans="1:20" ht="12.75">
      <c r="A252" s="153"/>
      <c r="B252" s="153"/>
      <c r="C252" s="39" t="s">
        <v>22</v>
      </c>
      <c r="D252" s="167"/>
      <c r="E252" s="167"/>
      <c r="F252" s="187">
        <f t="shared" ca="1" si="52"/>
        <v>0</v>
      </c>
      <c r="G252" s="187">
        <f ca="1">'WIJAM NPC Before Balancing'!G252</f>
        <v>0</v>
      </c>
      <c r="H252" s="187">
        <f ca="1">'WIJAM NPC Before Balancing'!H252</f>
        <v>0</v>
      </c>
      <c r="I252" s="187">
        <f ca="1">'WIJAM NPC Before Balancing'!I252</f>
        <v>0</v>
      </c>
      <c r="J252" s="187">
        <f ca="1">'WIJAM NPC Before Balancing'!J252</f>
        <v>0</v>
      </c>
      <c r="K252" s="187">
        <f ca="1">'WIJAM NPC Before Balancing'!K252</f>
        <v>0</v>
      </c>
      <c r="L252" s="187">
        <f ca="1">'WIJAM NPC Before Balancing'!L252</f>
        <v>0</v>
      </c>
      <c r="M252" s="187">
        <f ca="1">'WIJAM NPC Before Balancing'!M252</f>
        <v>0</v>
      </c>
      <c r="N252" s="187">
        <f ca="1">'WIJAM NPC Before Balancing'!N252</f>
        <v>0</v>
      </c>
      <c r="O252" s="187">
        <f ca="1">'WIJAM NPC Before Balancing'!O252</f>
        <v>0</v>
      </c>
      <c r="P252" s="187">
        <f ca="1">'WIJAM NPC Before Balancing'!P252</f>
        <v>0</v>
      </c>
      <c r="Q252" s="187">
        <f ca="1">'WIJAM NPC Before Balancing'!Q252</f>
        <v>0</v>
      </c>
      <c r="R252" s="187">
        <f ca="1">'WIJAM NPC Before Balancing'!R252</f>
        <v>0</v>
      </c>
      <c r="S252" s="186"/>
      <c r="T252" s="171"/>
    </row>
    <row r="253" spans="1:20" ht="12.75">
      <c r="A253" s="153"/>
      <c r="B253" s="153"/>
      <c r="C253" s="39" t="s">
        <v>167</v>
      </c>
      <c r="D253" s="167"/>
      <c r="E253" s="167"/>
      <c r="F253" s="187">
        <f t="shared" ca="1" si="52"/>
        <v>0</v>
      </c>
      <c r="G253" s="187">
        <f ca="1">'WIJAM NPC Before Balancing'!G253</f>
        <v>0</v>
      </c>
      <c r="H253" s="187">
        <f ca="1">'WIJAM NPC Before Balancing'!H253</f>
        <v>0</v>
      </c>
      <c r="I253" s="187">
        <f ca="1">'WIJAM NPC Before Balancing'!I253</f>
        <v>0</v>
      </c>
      <c r="J253" s="187">
        <f ca="1">'WIJAM NPC Before Balancing'!J253</f>
        <v>0</v>
      </c>
      <c r="K253" s="187">
        <f ca="1">'WIJAM NPC Before Balancing'!K253</f>
        <v>0</v>
      </c>
      <c r="L253" s="187">
        <f ca="1">'WIJAM NPC Before Balancing'!L253</f>
        <v>0</v>
      </c>
      <c r="M253" s="187">
        <f ca="1">'WIJAM NPC Before Balancing'!M253</f>
        <v>0</v>
      </c>
      <c r="N253" s="187">
        <f ca="1">'WIJAM NPC Before Balancing'!N253</f>
        <v>0</v>
      </c>
      <c r="O253" s="187">
        <f ca="1">'WIJAM NPC Before Balancing'!O253</f>
        <v>0</v>
      </c>
      <c r="P253" s="187">
        <f ca="1">'WIJAM NPC Before Balancing'!P253</f>
        <v>0</v>
      </c>
      <c r="Q253" s="187">
        <f ca="1">'WIJAM NPC Before Balancing'!Q253</f>
        <v>0</v>
      </c>
      <c r="R253" s="187">
        <f ca="1">'WIJAM NPC Before Balancing'!R253</f>
        <v>0</v>
      </c>
      <c r="S253" s="186"/>
      <c r="T253" s="171"/>
    </row>
    <row r="254" spans="1:20" ht="12.75">
      <c r="A254" s="153"/>
      <c r="B254" s="39"/>
      <c r="C254" s="39" t="s">
        <v>168</v>
      </c>
      <c r="D254" s="170"/>
      <c r="E254" s="170"/>
      <c r="F254" s="187">
        <f t="shared" ca="1" si="52"/>
        <v>0</v>
      </c>
      <c r="G254" s="187">
        <f ca="1">'WIJAM NPC Before Balancing'!G254</f>
        <v>0</v>
      </c>
      <c r="H254" s="187">
        <f ca="1">'WIJAM NPC Before Balancing'!H254</f>
        <v>0</v>
      </c>
      <c r="I254" s="187">
        <f ca="1">'WIJAM NPC Before Balancing'!I254</f>
        <v>0</v>
      </c>
      <c r="J254" s="187">
        <f ca="1">'WIJAM NPC Before Balancing'!J254</f>
        <v>0</v>
      </c>
      <c r="K254" s="187">
        <f ca="1">'WIJAM NPC Before Balancing'!K254</f>
        <v>0</v>
      </c>
      <c r="L254" s="187">
        <f ca="1">'WIJAM NPC Before Balancing'!L254</f>
        <v>0</v>
      </c>
      <c r="M254" s="187">
        <f ca="1">'WIJAM NPC Before Balancing'!M254</f>
        <v>0</v>
      </c>
      <c r="N254" s="187">
        <f ca="1">'WIJAM NPC Before Balancing'!N254</f>
        <v>0</v>
      </c>
      <c r="O254" s="187">
        <f ca="1">'WIJAM NPC Before Balancing'!O254</f>
        <v>0</v>
      </c>
      <c r="P254" s="187">
        <f ca="1">'WIJAM NPC Before Balancing'!P254</f>
        <v>0</v>
      </c>
      <c r="Q254" s="187">
        <f ca="1">'WIJAM NPC Before Balancing'!Q254</f>
        <v>0</v>
      </c>
      <c r="R254" s="187">
        <f ca="1">'WIJAM NPC Before Balancing'!R254</f>
        <v>0</v>
      </c>
      <c r="S254" s="186"/>
      <c r="T254" s="171"/>
    </row>
    <row r="255" spans="1:20" ht="12.75">
      <c r="A255" s="153"/>
      <c r="B255" s="145"/>
      <c r="C255" s="39" t="s">
        <v>169</v>
      </c>
      <c r="D255" s="170"/>
      <c r="E255" s="170"/>
      <c r="F255" s="187">
        <f t="shared" ca="1" si="52"/>
        <v>0</v>
      </c>
      <c r="G255" s="187">
        <f ca="1">'WIJAM NPC Before Balancing'!G255</f>
        <v>0</v>
      </c>
      <c r="H255" s="187">
        <f ca="1">'WIJAM NPC Before Balancing'!H255</f>
        <v>0</v>
      </c>
      <c r="I255" s="187">
        <f ca="1">'WIJAM NPC Before Balancing'!I255</f>
        <v>0</v>
      </c>
      <c r="J255" s="187">
        <f ca="1">'WIJAM NPC Before Balancing'!J255</f>
        <v>0</v>
      </c>
      <c r="K255" s="187">
        <f ca="1">'WIJAM NPC Before Balancing'!K255</f>
        <v>0</v>
      </c>
      <c r="L255" s="187">
        <f ca="1">'WIJAM NPC Before Balancing'!L255</f>
        <v>0</v>
      </c>
      <c r="M255" s="187">
        <f ca="1">'WIJAM NPC Before Balancing'!M255</f>
        <v>0</v>
      </c>
      <c r="N255" s="187">
        <f ca="1">'WIJAM NPC Before Balancing'!N255</f>
        <v>0</v>
      </c>
      <c r="O255" s="187">
        <f ca="1">'WIJAM NPC Before Balancing'!O255</f>
        <v>0</v>
      </c>
      <c r="P255" s="187">
        <f ca="1">'WIJAM NPC Before Balancing'!P255</f>
        <v>0</v>
      </c>
      <c r="Q255" s="187">
        <f ca="1">'WIJAM NPC Before Balancing'!Q255</f>
        <v>0</v>
      </c>
      <c r="R255" s="187">
        <f ca="1">'WIJAM NPC Before Balancing'!R255</f>
        <v>0</v>
      </c>
      <c r="S255" s="186"/>
      <c r="T255" s="171"/>
    </row>
    <row r="256" spans="1:20" ht="12.75">
      <c r="A256" s="153"/>
      <c r="B256" s="39"/>
      <c r="C256" s="39" t="s">
        <v>170</v>
      </c>
      <c r="D256" s="170"/>
      <c r="E256" s="170"/>
      <c r="F256" s="187">
        <f t="shared" ca="1" si="52"/>
        <v>0</v>
      </c>
      <c r="G256" s="187">
        <f ca="1">'WIJAM NPC Before Balancing'!G256</f>
        <v>0</v>
      </c>
      <c r="H256" s="187">
        <f ca="1">'WIJAM NPC Before Balancing'!H256</f>
        <v>0</v>
      </c>
      <c r="I256" s="187">
        <f ca="1">'WIJAM NPC Before Balancing'!I256</f>
        <v>0</v>
      </c>
      <c r="J256" s="187">
        <f ca="1">'WIJAM NPC Before Balancing'!J256</f>
        <v>0</v>
      </c>
      <c r="K256" s="187">
        <f ca="1">'WIJAM NPC Before Balancing'!K256</f>
        <v>0</v>
      </c>
      <c r="L256" s="187">
        <f ca="1">'WIJAM NPC Before Balancing'!L256</f>
        <v>0</v>
      </c>
      <c r="M256" s="187">
        <f ca="1">'WIJAM NPC Before Balancing'!M256</f>
        <v>0</v>
      </c>
      <c r="N256" s="187">
        <f ca="1">'WIJAM NPC Before Balancing'!N256</f>
        <v>0</v>
      </c>
      <c r="O256" s="187">
        <f ca="1">'WIJAM NPC Before Balancing'!O256</f>
        <v>0</v>
      </c>
      <c r="P256" s="187">
        <f ca="1">'WIJAM NPC Before Balancing'!P256</f>
        <v>0</v>
      </c>
      <c r="Q256" s="187">
        <f ca="1">'WIJAM NPC Before Balancing'!Q256</f>
        <v>0</v>
      </c>
      <c r="R256" s="187">
        <f ca="1">'WIJAM NPC Before Balancing'!R256</f>
        <v>0</v>
      </c>
      <c r="S256" s="186"/>
      <c r="T256" s="171"/>
    </row>
    <row r="257" spans="1:20" ht="12.75">
      <c r="A257" s="153"/>
      <c r="B257" s="39"/>
      <c r="C257" s="39" t="s">
        <v>136</v>
      </c>
      <c r="D257" s="170"/>
      <c r="E257" s="170"/>
      <c r="F257" s="187">
        <f t="shared" ca="1" si="52"/>
        <v>0</v>
      </c>
      <c r="G257" s="187">
        <f ca="1">'WIJAM NPC Before Balancing'!G257</f>
        <v>0</v>
      </c>
      <c r="H257" s="187">
        <f ca="1">'WIJAM NPC Before Balancing'!H257</f>
        <v>0</v>
      </c>
      <c r="I257" s="187">
        <f ca="1">'WIJAM NPC Before Balancing'!I257</f>
        <v>0</v>
      </c>
      <c r="J257" s="187">
        <f ca="1">'WIJAM NPC Before Balancing'!J257</f>
        <v>0</v>
      </c>
      <c r="K257" s="187">
        <f ca="1">'WIJAM NPC Before Balancing'!K257</f>
        <v>0</v>
      </c>
      <c r="L257" s="187">
        <f ca="1">'WIJAM NPC Before Balancing'!L257</f>
        <v>0</v>
      </c>
      <c r="M257" s="187">
        <f ca="1">'WIJAM NPC Before Balancing'!M257</f>
        <v>0</v>
      </c>
      <c r="N257" s="187">
        <f ca="1">'WIJAM NPC Before Balancing'!N257</f>
        <v>0</v>
      </c>
      <c r="O257" s="187">
        <f ca="1">'WIJAM NPC Before Balancing'!O257</f>
        <v>0</v>
      </c>
      <c r="P257" s="187">
        <f ca="1">'WIJAM NPC Before Balancing'!P257</f>
        <v>0</v>
      </c>
      <c r="Q257" s="187">
        <f ca="1">'WIJAM NPC Before Balancing'!Q257</f>
        <v>0</v>
      </c>
      <c r="R257" s="187">
        <f ca="1">'WIJAM NPC Before Balancing'!R257</f>
        <v>0</v>
      </c>
      <c r="S257" s="186"/>
      <c r="T257" s="171"/>
    </row>
    <row r="258" spans="1:20" ht="12.75">
      <c r="A258" s="153"/>
      <c r="B258" s="39"/>
      <c r="C258" s="39" t="s">
        <v>130</v>
      </c>
      <c r="D258" s="170"/>
      <c r="E258" s="170"/>
      <c r="F258" s="187">
        <f t="shared" ca="1" si="52"/>
        <v>0</v>
      </c>
      <c r="G258" s="187">
        <f ca="1">'WIJAM NPC Before Balancing'!G258</f>
        <v>0</v>
      </c>
      <c r="H258" s="187">
        <f ca="1">'WIJAM NPC Before Balancing'!H258</f>
        <v>0</v>
      </c>
      <c r="I258" s="187">
        <f ca="1">'WIJAM NPC Before Balancing'!I258</f>
        <v>0</v>
      </c>
      <c r="J258" s="187">
        <f ca="1">'WIJAM NPC Before Balancing'!J258</f>
        <v>0</v>
      </c>
      <c r="K258" s="187">
        <f ca="1">'WIJAM NPC Before Balancing'!K258</f>
        <v>0</v>
      </c>
      <c r="L258" s="187">
        <f ca="1">'WIJAM NPC Before Balancing'!L258</f>
        <v>0</v>
      </c>
      <c r="M258" s="187">
        <f ca="1">'WIJAM NPC Before Balancing'!M258</f>
        <v>0</v>
      </c>
      <c r="N258" s="187">
        <f ca="1">'WIJAM NPC Before Balancing'!N258</f>
        <v>0</v>
      </c>
      <c r="O258" s="187">
        <f ca="1">'WIJAM NPC Before Balancing'!O258</f>
        <v>0</v>
      </c>
      <c r="P258" s="187">
        <f ca="1">'WIJAM NPC Before Balancing'!P258</f>
        <v>0</v>
      </c>
      <c r="Q258" s="187">
        <f ca="1">'WIJAM NPC Before Balancing'!Q258</f>
        <v>0</v>
      </c>
      <c r="R258" s="187">
        <f ca="1">'WIJAM NPC Before Balancing'!R258</f>
        <v>0</v>
      </c>
      <c r="S258" s="186"/>
      <c r="T258" s="171"/>
    </row>
    <row r="259" spans="1:20" ht="12.75">
      <c r="A259" s="153"/>
      <c r="B259" s="39"/>
      <c r="C259" s="39" t="s">
        <v>23</v>
      </c>
      <c r="D259" s="170"/>
      <c r="E259" s="170"/>
      <c r="F259" s="187">
        <f t="shared" ca="1" si="52"/>
        <v>0</v>
      </c>
      <c r="G259" s="187">
        <f ca="1">'WIJAM NPC Before Balancing'!G259</f>
        <v>0</v>
      </c>
      <c r="H259" s="187">
        <f ca="1">'WIJAM NPC Before Balancing'!H259</f>
        <v>0</v>
      </c>
      <c r="I259" s="187">
        <f ca="1">'WIJAM NPC Before Balancing'!I259</f>
        <v>0</v>
      </c>
      <c r="J259" s="187">
        <f ca="1">'WIJAM NPC Before Balancing'!J259</f>
        <v>0</v>
      </c>
      <c r="K259" s="187">
        <f ca="1">'WIJAM NPC Before Balancing'!K259</f>
        <v>0</v>
      </c>
      <c r="L259" s="187">
        <f ca="1">'WIJAM NPC Before Balancing'!L259</f>
        <v>0</v>
      </c>
      <c r="M259" s="187">
        <f ca="1">'WIJAM NPC Before Balancing'!M259</f>
        <v>0</v>
      </c>
      <c r="N259" s="187">
        <f ca="1">'WIJAM NPC Before Balancing'!N259</f>
        <v>0</v>
      </c>
      <c r="O259" s="187">
        <f ca="1">'WIJAM NPC Before Balancing'!O259</f>
        <v>0</v>
      </c>
      <c r="P259" s="187">
        <f ca="1">'WIJAM NPC Before Balancing'!P259</f>
        <v>0</v>
      </c>
      <c r="Q259" s="187">
        <f ca="1">'WIJAM NPC Before Balancing'!Q259</f>
        <v>0</v>
      </c>
      <c r="R259" s="187">
        <f ca="1">'WIJAM NPC Before Balancing'!R259</f>
        <v>0</v>
      </c>
      <c r="S259" s="186"/>
      <c r="T259" s="171"/>
    </row>
    <row r="260" spans="1:20" ht="12.75">
      <c r="A260" s="166"/>
      <c r="B260" s="145"/>
      <c r="C260" s="39" t="s">
        <v>24</v>
      </c>
      <c r="D260" s="170"/>
      <c r="E260" s="170"/>
      <c r="F260" s="187">
        <f t="shared" ca="1" si="52"/>
        <v>0</v>
      </c>
      <c r="G260" s="187">
        <f ca="1">'WIJAM NPC Before Balancing'!G260</f>
        <v>0</v>
      </c>
      <c r="H260" s="187">
        <f ca="1">'WIJAM NPC Before Balancing'!H260</f>
        <v>0</v>
      </c>
      <c r="I260" s="187">
        <f ca="1">'WIJAM NPC Before Balancing'!I260</f>
        <v>0</v>
      </c>
      <c r="J260" s="187">
        <f ca="1">'WIJAM NPC Before Balancing'!J260</f>
        <v>0</v>
      </c>
      <c r="K260" s="187">
        <f ca="1">'WIJAM NPC Before Balancing'!K260</f>
        <v>0</v>
      </c>
      <c r="L260" s="187">
        <f ca="1">'WIJAM NPC Before Balancing'!L260</f>
        <v>0</v>
      </c>
      <c r="M260" s="187">
        <f ca="1">'WIJAM NPC Before Balancing'!M260</f>
        <v>0</v>
      </c>
      <c r="N260" s="187">
        <f ca="1">'WIJAM NPC Before Balancing'!N260</f>
        <v>0</v>
      </c>
      <c r="O260" s="187">
        <f ca="1">'WIJAM NPC Before Balancing'!O260</f>
        <v>0</v>
      </c>
      <c r="P260" s="187">
        <f ca="1">'WIJAM NPC Before Balancing'!P260</f>
        <v>0</v>
      </c>
      <c r="Q260" s="187">
        <f ca="1">'WIJAM NPC Before Balancing'!Q260</f>
        <v>0</v>
      </c>
      <c r="R260" s="187">
        <f ca="1">'WIJAM NPC Before Balancing'!R260</f>
        <v>0</v>
      </c>
      <c r="S260" s="186"/>
      <c r="T260" s="171"/>
    </row>
    <row r="261" spans="1:20" ht="12.75">
      <c r="A261" s="166"/>
      <c r="B261" s="39"/>
      <c r="C261" s="39" t="s">
        <v>25</v>
      </c>
      <c r="D261" s="170"/>
      <c r="E261" s="170"/>
      <c r="F261" s="187">
        <f t="shared" ca="1" si="52"/>
        <v>0</v>
      </c>
      <c r="G261" s="187">
        <f ca="1">'WIJAM NPC Before Balancing'!G261</f>
        <v>0</v>
      </c>
      <c r="H261" s="187">
        <f ca="1">'WIJAM NPC Before Balancing'!H261</f>
        <v>0</v>
      </c>
      <c r="I261" s="187">
        <f ca="1">'WIJAM NPC Before Balancing'!I261</f>
        <v>0</v>
      </c>
      <c r="J261" s="187">
        <f ca="1">'WIJAM NPC Before Balancing'!J261</f>
        <v>0</v>
      </c>
      <c r="K261" s="187">
        <f ca="1">'WIJAM NPC Before Balancing'!K261</f>
        <v>0</v>
      </c>
      <c r="L261" s="187">
        <f ca="1">'WIJAM NPC Before Balancing'!L261</f>
        <v>0</v>
      </c>
      <c r="M261" s="187">
        <f ca="1">'WIJAM NPC Before Balancing'!M261</f>
        <v>0</v>
      </c>
      <c r="N261" s="187">
        <f ca="1">'WIJAM NPC Before Balancing'!N261</f>
        <v>0</v>
      </c>
      <c r="O261" s="187">
        <f ca="1">'WIJAM NPC Before Balancing'!O261</f>
        <v>0</v>
      </c>
      <c r="P261" s="187">
        <f ca="1">'WIJAM NPC Before Balancing'!P261</f>
        <v>0</v>
      </c>
      <c r="Q261" s="187">
        <f ca="1">'WIJAM NPC Before Balancing'!Q261</f>
        <v>0</v>
      </c>
      <c r="R261" s="187">
        <f ca="1">'WIJAM NPC Before Balancing'!R261</f>
        <v>0</v>
      </c>
      <c r="S261" s="186"/>
      <c r="T261" s="171"/>
    </row>
    <row r="262" spans="1:20" ht="12.75">
      <c r="A262" s="166"/>
      <c r="B262" s="39"/>
      <c r="C262" s="39" t="s">
        <v>147</v>
      </c>
      <c r="D262" s="170"/>
      <c r="E262" s="170"/>
      <c r="F262" s="187">
        <f t="shared" ca="1" si="52"/>
        <v>0</v>
      </c>
      <c r="G262" s="187">
        <f ca="1">'WIJAM NPC Before Balancing'!G262</f>
        <v>0</v>
      </c>
      <c r="H262" s="187">
        <f ca="1">'WIJAM NPC Before Balancing'!H262</f>
        <v>0</v>
      </c>
      <c r="I262" s="187">
        <f ca="1">'WIJAM NPC Before Balancing'!I262</f>
        <v>0</v>
      </c>
      <c r="J262" s="187">
        <f ca="1">'WIJAM NPC Before Balancing'!J262</f>
        <v>0</v>
      </c>
      <c r="K262" s="187">
        <f ca="1">'WIJAM NPC Before Balancing'!K262</f>
        <v>0</v>
      </c>
      <c r="L262" s="187">
        <f ca="1">'WIJAM NPC Before Balancing'!L262</f>
        <v>0</v>
      </c>
      <c r="M262" s="187">
        <f ca="1">'WIJAM NPC Before Balancing'!M262</f>
        <v>0</v>
      </c>
      <c r="N262" s="187">
        <f ca="1">'WIJAM NPC Before Balancing'!N262</f>
        <v>0</v>
      </c>
      <c r="O262" s="187">
        <f ca="1">'WIJAM NPC Before Balancing'!O262</f>
        <v>0</v>
      </c>
      <c r="P262" s="187">
        <f ca="1">'WIJAM NPC Before Balancing'!P262</f>
        <v>0</v>
      </c>
      <c r="Q262" s="187">
        <f ca="1">'WIJAM NPC Before Balancing'!Q262</f>
        <v>0</v>
      </c>
      <c r="R262" s="187">
        <f ca="1">'WIJAM NPC Before Balancing'!R262</f>
        <v>0</v>
      </c>
      <c r="S262" s="186"/>
      <c r="T262" s="171"/>
    </row>
    <row r="263" spans="1:20" ht="12.75">
      <c r="A263" s="166"/>
      <c r="B263" s="39"/>
      <c r="C263" s="39" t="s">
        <v>148</v>
      </c>
      <c r="D263" s="170"/>
      <c r="E263" s="170"/>
      <c r="F263" s="187">
        <f t="shared" ca="1" si="52"/>
        <v>0</v>
      </c>
      <c r="G263" s="187">
        <f ca="1">'WIJAM NPC Before Balancing'!G263</f>
        <v>0</v>
      </c>
      <c r="H263" s="187">
        <f ca="1">'WIJAM NPC Before Balancing'!H263</f>
        <v>0</v>
      </c>
      <c r="I263" s="187">
        <f ca="1">'WIJAM NPC Before Balancing'!I263</f>
        <v>0</v>
      </c>
      <c r="J263" s="187">
        <f ca="1">'WIJAM NPC Before Balancing'!J263</f>
        <v>0</v>
      </c>
      <c r="K263" s="187">
        <f ca="1">'WIJAM NPC Before Balancing'!K263</f>
        <v>0</v>
      </c>
      <c r="L263" s="187">
        <f ca="1">'WIJAM NPC Before Balancing'!L263</f>
        <v>0</v>
      </c>
      <c r="M263" s="187">
        <f ca="1">'WIJAM NPC Before Balancing'!M263</f>
        <v>0</v>
      </c>
      <c r="N263" s="187">
        <f ca="1">'WIJAM NPC Before Balancing'!N263</f>
        <v>0</v>
      </c>
      <c r="O263" s="187">
        <f ca="1">'WIJAM NPC Before Balancing'!O263</f>
        <v>0</v>
      </c>
      <c r="P263" s="187">
        <f ca="1">'WIJAM NPC Before Balancing'!P263</f>
        <v>0</v>
      </c>
      <c r="Q263" s="187">
        <f ca="1">'WIJAM NPC Before Balancing'!Q263</f>
        <v>0</v>
      </c>
      <c r="R263" s="187">
        <f ca="1">'WIJAM NPC Before Balancing'!R263</f>
        <v>0</v>
      </c>
      <c r="S263" s="186"/>
      <c r="T263" s="171"/>
    </row>
    <row r="264" spans="1:20" ht="12.75">
      <c r="A264" s="166"/>
      <c r="B264" s="39"/>
      <c r="C264" s="39" t="s">
        <v>149</v>
      </c>
      <c r="D264" s="170"/>
      <c r="E264" s="170"/>
      <c r="F264" s="187">
        <f t="shared" ca="1" si="52"/>
        <v>0</v>
      </c>
      <c r="G264" s="187">
        <f ca="1">'WIJAM NPC Before Balancing'!G264</f>
        <v>0</v>
      </c>
      <c r="H264" s="187">
        <f ca="1">'WIJAM NPC Before Balancing'!H264</f>
        <v>0</v>
      </c>
      <c r="I264" s="187">
        <f ca="1">'WIJAM NPC Before Balancing'!I264</f>
        <v>0</v>
      </c>
      <c r="J264" s="187">
        <f ca="1">'WIJAM NPC Before Balancing'!J264</f>
        <v>0</v>
      </c>
      <c r="K264" s="187">
        <f ca="1">'WIJAM NPC Before Balancing'!K264</f>
        <v>0</v>
      </c>
      <c r="L264" s="187">
        <f ca="1">'WIJAM NPC Before Balancing'!L264</f>
        <v>0</v>
      </c>
      <c r="M264" s="187">
        <f ca="1">'WIJAM NPC Before Balancing'!M264</f>
        <v>0</v>
      </c>
      <c r="N264" s="187">
        <f ca="1">'WIJAM NPC Before Balancing'!N264</f>
        <v>0</v>
      </c>
      <c r="O264" s="187">
        <f ca="1">'WIJAM NPC Before Balancing'!O264</f>
        <v>0</v>
      </c>
      <c r="P264" s="187">
        <f ca="1">'WIJAM NPC Before Balancing'!P264</f>
        <v>0</v>
      </c>
      <c r="Q264" s="187">
        <f ca="1">'WIJAM NPC Before Balancing'!Q264</f>
        <v>0</v>
      </c>
      <c r="R264" s="187">
        <f ca="1">'WIJAM NPC Before Balancing'!R264</f>
        <v>0</v>
      </c>
      <c r="S264" s="186"/>
      <c r="T264" s="171"/>
    </row>
    <row r="265" spans="1:20" s="44" customFormat="1" ht="12.75">
      <c r="A265" s="153"/>
      <c r="B265" s="39"/>
      <c r="C265" s="39" t="s">
        <v>26</v>
      </c>
      <c r="D265" s="170"/>
      <c r="E265" s="170"/>
      <c r="F265" s="187">
        <f t="shared" ca="1" si="52"/>
        <v>0</v>
      </c>
      <c r="G265" s="187">
        <f ca="1">'WIJAM NPC Before Balancing'!G265</f>
        <v>0</v>
      </c>
      <c r="H265" s="187">
        <f ca="1">'WIJAM NPC Before Balancing'!H265</f>
        <v>0</v>
      </c>
      <c r="I265" s="187">
        <f ca="1">'WIJAM NPC Before Balancing'!I265</f>
        <v>0</v>
      </c>
      <c r="J265" s="187">
        <f ca="1">'WIJAM NPC Before Balancing'!J265</f>
        <v>0</v>
      </c>
      <c r="K265" s="187">
        <f ca="1">'WIJAM NPC Before Balancing'!K265</f>
        <v>0</v>
      </c>
      <c r="L265" s="187">
        <f ca="1">'WIJAM NPC Before Balancing'!L265</f>
        <v>0</v>
      </c>
      <c r="M265" s="187">
        <f ca="1">'WIJAM NPC Before Balancing'!M265</f>
        <v>0</v>
      </c>
      <c r="N265" s="187">
        <f ca="1">'WIJAM NPC Before Balancing'!N265</f>
        <v>0</v>
      </c>
      <c r="O265" s="187">
        <f ca="1">'WIJAM NPC Before Balancing'!O265</f>
        <v>0</v>
      </c>
      <c r="P265" s="187">
        <f ca="1">'WIJAM NPC Before Balancing'!P265</f>
        <v>0</v>
      </c>
      <c r="Q265" s="187">
        <f ca="1">'WIJAM NPC Before Balancing'!Q265</f>
        <v>0</v>
      </c>
      <c r="R265" s="187">
        <f ca="1">'WIJAM NPC Before Balancing'!R265</f>
        <v>0</v>
      </c>
      <c r="S265" s="191"/>
      <c r="T265" s="171"/>
    </row>
    <row r="266" spans="1:20" s="44" customFormat="1" ht="12.75">
      <c r="A266" s="153"/>
      <c r="B266" s="153"/>
      <c r="C266" s="39" t="s">
        <v>99</v>
      </c>
      <c r="D266" s="167"/>
      <c r="E266" s="167"/>
      <c r="F266" s="187">
        <f t="shared" ca="1" si="52"/>
        <v>0</v>
      </c>
      <c r="G266" s="187">
        <f ca="1">'WIJAM NPC Before Balancing'!G266</f>
        <v>0</v>
      </c>
      <c r="H266" s="187">
        <f ca="1">'WIJAM NPC Before Balancing'!H266</f>
        <v>0</v>
      </c>
      <c r="I266" s="187">
        <f ca="1">'WIJAM NPC Before Balancing'!I266</f>
        <v>0</v>
      </c>
      <c r="J266" s="187">
        <f ca="1">'WIJAM NPC Before Balancing'!J266</f>
        <v>0</v>
      </c>
      <c r="K266" s="187">
        <f ca="1">'WIJAM NPC Before Balancing'!K266</f>
        <v>0</v>
      </c>
      <c r="L266" s="187">
        <f ca="1">'WIJAM NPC Before Balancing'!L266</f>
        <v>0</v>
      </c>
      <c r="M266" s="187">
        <f ca="1">'WIJAM NPC Before Balancing'!M266</f>
        <v>0</v>
      </c>
      <c r="N266" s="187">
        <f ca="1">'WIJAM NPC Before Balancing'!N266</f>
        <v>0</v>
      </c>
      <c r="O266" s="187">
        <f ca="1">'WIJAM NPC Before Balancing'!O266</f>
        <v>0</v>
      </c>
      <c r="P266" s="187">
        <f ca="1">'WIJAM NPC Before Balancing'!P266</f>
        <v>0</v>
      </c>
      <c r="Q266" s="187">
        <f ca="1">'WIJAM NPC Before Balancing'!Q266</f>
        <v>0</v>
      </c>
      <c r="R266" s="187">
        <f ca="1">'WIJAM NPC Before Balancing'!R266</f>
        <v>0</v>
      </c>
      <c r="S266" s="191"/>
      <c r="T266" s="171"/>
    </row>
    <row r="267" spans="1:20" s="44" customFormat="1" ht="12.75">
      <c r="A267" s="153"/>
      <c r="B267" s="153"/>
      <c r="C267" s="39" t="s">
        <v>138</v>
      </c>
      <c r="D267" s="167"/>
      <c r="E267" s="167"/>
      <c r="F267" s="187">
        <f t="shared" ca="1" si="52"/>
        <v>0</v>
      </c>
      <c r="G267" s="187">
        <f ca="1">'WIJAM NPC Before Balancing'!G267</f>
        <v>0</v>
      </c>
      <c r="H267" s="187">
        <f ca="1">'WIJAM NPC Before Balancing'!H267</f>
        <v>0</v>
      </c>
      <c r="I267" s="187">
        <f ca="1">'WIJAM NPC Before Balancing'!I267</f>
        <v>0</v>
      </c>
      <c r="J267" s="187">
        <f ca="1">'WIJAM NPC Before Balancing'!J267</f>
        <v>0</v>
      </c>
      <c r="K267" s="187">
        <f ca="1">'WIJAM NPC Before Balancing'!K267</f>
        <v>0</v>
      </c>
      <c r="L267" s="187">
        <f ca="1">'WIJAM NPC Before Balancing'!L267</f>
        <v>0</v>
      </c>
      <c r="M267" s="187">
        <f ca="1">'WIJAM NPC Before Balancing'!M267</f>
        <v>0</v>
      </c>
      <c r="N267" s="187">
        <f ca="1">'WIJAM NPC Before Balancing'!N267</f>
        <v>0</v>
      </c>
      <c r="O267" s="187">
        <f ca="1">'WIJAM NPC Before Balancing'!O267</f>
        <v>0</v>
      </c>
      <c r="P267" s="187">
        <f ca="1">'WIJAM NPC Before Balancing'!P267</f>
        <v>0</v>
      </c>
      <c r="Q267" s="187">
        <f ca="1">'WIJAM NPC Before Balancing'!Q267</f>
        <v>0</v>
      </c>
      <c r="R267" s="187">
        <f ca="1">'WIJAM NPC Before Balancing'!R267</f>
        <v>0</v>
      </c>
      <c r="S267" s="191"/>
      <c r="T267" s="171"/>
    </row>
    <row r="268" spans="1:20" s="44" customFormat="1" ht="12.75">
      <c r="A268" s="153"/>
      <c r="B268" s="153"/>
      <c r="C268" s="39" t="s">
        <v>27</v>
      </c>
      <c r="D268" s="167"/>
      <c r="E268" s="167"/>
      <c r="F268" s="187">
        <f t="shared" ca="1" si="52"/>
        <v>0</v>
      </c>
      <c r="G268" s="187">
        <f ca="1">'WIJAM NPC Before Balancing'!G268</f>
        <v>0</v>
      </c>
      <c r="H268" s="187">
        <f ca="1">'WIJAM NPC Before Balancing'!H268</f>
        <v>0</v>
      </c>
      <c r="I268" s="187">
        <f ca="1">'WIJAM NPC Before Balancing'!I268</f>
        <v>0</v>
      </c>
      <c r="J268" s="187">
        <f ca="1">'WIJAM NPC Before Balancing'!J268</f>
        <v>0</v>
      </c>
      <c r="K268" s="187">
        <f ca="1">'WIJAM NPC Before Balancing'!K268</f>
        <v>0</v>
      </c>
      <c r="L268" s="187">
        <f ca="1">'WIJAM NPC Before Balancing'!L268</f>
        <v>0</v>
      </c>
      <c r="M268" s="187">
        <f ca="1">'WIJAM NPC Before Balancing'!M268</f>
        <v>0</v>
      </c>
      <c r="N268" s="187">
        <f ca="1">'WIJAM NPC Before Balancing'!N268</f>
        <v>0</v>
      </c>
      <c r="O268" s="187">
        <f ca="1">'WIJAM NPC Before Balancing'!O268</f>
        <v>0</v>
      </c>
      <c r="P268" s="187">
        <f ca="1">'WIJAM NPC Before Balancing'!P268</f>
        <v>0</v>
      </c>
      <c r="Q268" s="187">
        <f ca="1">'WIJAM NPC Before Balancing'!Q268</f>
        <v>0</v>
      </c>
      <c r="R268" s="187">
        <f ca="1">'WIJAM NPC Before Balancing'!R268</f>
        <v>0</v>
      </c>
      <c r="S268" s="191"/>
      <c r="T268" s="171"/>
    </row>
    <row r="269" spans="1:20" s="44" customFormat="1" ht="12.75">
      <c r="A269" s="153"/>
      <c r="B269" s="153"/>
      <c r="C269" s="39" t="s">
        <v>135</v>
      </c>
      <c r="D269" s="167"/>
      <c r="E269" s="167"/>
      <c r="F269" s="187">
        <f t="shared" ca="1" si="52"/>
        <v>0</v>
      </c>
      <c r="G269" s="187">
        <f ca="1">'WIJAM NPC Before Balancing'!G269</f>
        <v>0</v>
      </c>
      <c r="H269" s="187">
        <f ca="1">'WIJAM NPC Before Balancing'!H269</f>
        <v>0</v>
      </c>
      <c r="I269" s="187">
        <f ca="1">'WIJAM NPC Before Balancing'!I269</f>
        <v>0</v>
      </c>
      <c r="J269" s="187">
        <f ca="1">'WIJAM NPC Before Balancing'!J269</f>
        <v>0</v>
      </c>
      <c r="K269" s="187">
        <f ca="1">'WIJAM NPC Before Balancing'!K269</f>
        <v>0</v>
      </c>
      <c r="L269" s="187">
        <f ca="1">'WIJAM NPC Before Balancing'!L269</f>
        <v>0</v>
      </c>
      <c r="M269" s="187">
        <f ca="1">'WIJAM NPC Before Balancing'!M269</f>
        <v>0</v>
      </c>
      <c r="N269" s="187">
        <f ca="1">'WIJAM NPC Before Balancing'!N269</f>
        <v>0</v>
      </c>
      <c r="O269" s="187">
        <f ca="1">'WIJAM NPC Before Balancing'!O269</f>
        <v>0</v>
      </c>
      <c r="P269" s="187">
        <f ca="1">'WIJAM NPC Before Balancing'!P269</f>
        <v>0</v>
      </c>
      <c r="Q269" s="187">
        <f ca="1">'WIJAM NPC Before Balancing'!Q269</f>
        <v>0</v>
      </c>
      <c r="R269" s="187">
        <f ca="1">'WIJAM NPC Before Balancing'!R269</f>
        <v>0</v>
      </c>
      <c r="S269" s="191"/>
      <c r="T269" s="171"/>
    </row>
    <row r="270" spans="1:20" s="44" customFormat="1" ht="12.75">
      <c r="A270" s="153"/>
      <c r="B270" s="153"/>
      <c r="C270" s="39" t="s">
        <v>100</v>
      </c>
      <c r="D270" s="167"/>
      <c r="E270" s="167"/>
      <c r="F270" s="187">
        <f t="shared" ca="1" si="52"/>
        <v>0</v>
      </c>
      <c r="G270" s="187">
        <f ca="1">'WIJAM NPC Before Balancing'!G270</f>
        <v>0</v>
      </c>
      <c r="H270" s="187">
        <f ca="1">'WIJAM NPC Before Balancing'!H270</f>
        <v>0</v>
      </c>
      <c r="I270" s="187">
        <f ca="1">'WIJAM NPC Before Balancing'!I270</f>
        <v>0</v>
      </c>
      <c r="J270" s="187">
        <f ca="1">'WIJAM NPC Before Balancing'!J270</f>
        <v>0</v>
      </c>
      <c r="K270" s="187">
        <f ca="1">'WIJAM NPC Before Balancing'!K270</f>
        <v>0</v>
      </c>
      <c r="L270" s="187">
        <f ca="1">'WIJAM NPC Before Balancing'!L270</f>
        <v>0</v>
      </c>
      <c r="M270" s="187">
        <f ca="1">'WIJAM NPC Before Balancing'!M270</f>
        <v>0</v>
      </c>
      <c r="N270" s="187">
        <f ca="1">'WIJAM NPC Before Balancing'!N270</f>
        <v>0</v>
      </c>
      <c r="O270" s="187">
        <f ca="1">'WIJAM NPC Before Balancing'!O270</f>
        <v>0</v>
      </c>
      <c r="P270" s="187">
        <f ca="1">'WIJAM NPC Before Balancing'!P270</f>
        <v>0</v>
      </c>
      <c r="Q270" s="187">
        <f ca="1">'WIJAM NPC Before Balancing'!Q270</f>
        <v>0</v>
      </c>
      <c r="R270" s="187">
        <f ca="1">'WIJAM NPC Before Balancing'!R270</f>
        <v>0</v>
      </c>
      <c r="S270" s="191"/>
      <c r="T270" s="171"/>
    </row>
    <row r="271" spans="1:20" s="44" customFormat="1" ht="12.75">
      <c r="A271" s="153"/>
      <c r="B271" s="153"/>
      <c r="C271" s="39" t="s">
        <v>124</v>
      </c>
      <c r="D271" s="167"/>
      <c r="E271" s="167"/>
      <c r="F271" s="187">
        <f t="shared" ca="1" si="52"/>
        <v>0</v>
      </c>
      <c r="G271" s="187">
        <f ca="1">'WIJAM NPC Before Balancing'!G271</f>
        <v>0</v>
      </c>
      <c r="H271" s="187">
        <f ca="1">'WIJAM NPC Before Balancing'!H271</f>
        <v>0</v>
      </c>
      <c r="I271" s="187">
        <f ca="1">'WIJAM NPC Before Balancing'!I271</f>
        <v>0</v>
      </c>
      <c r="J271" s="187">
        <f ca="1">'WIJAM NPC Before Balancing'!J271</f>
        <v>0</v>
      </c>
      <c r="K271" s="187">
        <f ca="1">'WIJAM NPC Before Balancing'!K271</f>
        <v>0</v>
      </c>
      <c r="L271" s="187">
        <f ca="1">'WIJAM NPC Before Balancing'!L271</f>
        <v>0</v>
      </c>
      <c r="M271" s="187">
        <f ca="1">'WIJAM NPC Before Balancing'!M271</f>
        <v>0</v>
      </c>
      <c r="N271" s="187">
        <f ca="1">'WIJAM NPC Before Balancing'!N271</f>
        <v>0</v>
      </c>
      <c r="O271" s="187">
        <f ca="1">'WIJAM NPC Before Balancing'!O271</f>
        <v>0</v>
      </c>
      <c r="P271" s="187">
        <f ca="1">'WIJAM NPC Before Balancing'!P271</f>
        <v>0</v>
      </c>
      <c r="Q271" s="187">
        <f ca="1">'WIJAM NPC Before Balancing'!Q271</f>
        <v>0</v>
      </c>
      <c r="R271" s="187">
        <f ca="1">'WIJAM NPC Before Balancing'!R271</f>
        <v>0</v>
      </c>
      <c r="S271" s="191"/>
      <c r="T271" s="171"/>
    </row>
    <row r="272" spans="1:20" s="44" customFormat="1" ht="12.75">
      <c r="A272" s="153"/>
      <c r="B272" s="153"/>
      <c r="C272" s="39" t="s">
        <v>123</v>
      </c>
      <c r="D272" s="167"/>
      <c r="E272" s="167"/>
      <c r="F272" s="187">
        <f t="shared" ca="1" si="52"/>
        <v>0</v>
      </c>
      <c r="G272" s="187">
        <f ca="1">'WIJAM NPC Before Balancing'!G272</f>
        <v>0</v>
      </c>
      <c r="H272" s="187">
        <f ca="1">'WIJAM NPC Before Balancing'!H272</f>
        <v>0</v>
      </c>
      <c r="I272" s="187">
        <f ca="1">'WIJAM NPC Before Balancing'!I272</f>
        <v>0</v>
      </c>
      <c r="J272" s="187">
        <f ca="1">'WIJAM NPC Before Balancing'!J272</f>
        <v>0</v>
      </c>
      <c r="K272" s="187">
        <f ca="1">'WIJAM NPC Before Balancing'!K272</f>
        <v>0</v>
      </c>
      <c r="L272" s="187">
        <f ca="1">'WIJAM NPC Before Balancing'!L272</f>
        <v>0</v>
      </c>
      <c r="M272" s="187">
        <f ca="1">'WIJAM NPC Before Balancing'!M272</f>
        <v>0</v>
      </c>
      <c r="N272" s="187">
        <f ca="1">'WIJAM NPC Before Balancing'!N272</f>
        <v>0</v>
      </c>
      <c r="O272" s="187">
        <f ca="1">'WIJAM NPC Before Balancing'!O272</f>
        <v>0</v>
      </c>
      <c r="P272" s="187">
        <f ca="1">'WIJAM NPC Before Balancing'!P272</f>
        <v>0</v>
      </c>
      <c r="Q272" s="187">
        <f ca="1">'WIJAM NPC Before Balancing'!Q272</f>
        <v>0</v>
      </c>
      <c r="R272" s="187">
        <f ca="1">'WIJAM NPC Before Balancing'!R272</f>
        <v>0</v>
      </c>
      <c r="S272" s="191"/>
      <c r="T272" s="171"/>
    </row>
    <row r="273" spans="1:20" ht="12.75">
      <c r="A273" s="153"/>
      <c r="B273" s="153"/>
      <c r="C273" s="39"/>
      <c r="D273" s="167"/>
      <c r="E273" s="167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186"/>
      <c r="T273" s="171"/>
    </row>
    <row r="274" spans="1:20" ht="12.75">
      <c r="A274" s="153"/>
      <c r="B274" s="153"/>
      <c r="C274" s="39" t="s">
        <v>101</v>
      </c>
      <c r="D274" s="167"/>
      <c r="E274" s="167"/>
      <c r="F274" s="178">
        <f ca="1">SUM(G274:R274)</f>
        <v>5151.5190000000002</v>
      </c>
      <c r="G274" s="187">
        <f t="shared" ref="G274:R274" ca="1" si="54">SUM(G229:G272)</f>
        <v>0</v>
      </c>
      <c r="H274" s="187">
        <f t="shared" ca="1" si="54"/>
        <v>1E-3</v>
      </c>
      <c r="I274" s="187">
        <f t="shared" ca="1" si="54"/>
        <v>0</v>
      </c>
      <c r="J274" s="187">
        <f t="shared" ca="1" si="54"/>
        <v>225.07400000000001</v>
      </c>
      <c r="K274" s="187">
        <f t="shared" ca="1" si="54"/>
        <v>0.48399999999999999</v>
      </c>
      <c r="L274" s="187">
        <f t="shared" ca="1" si="54"/>
        <v>421.21699999999998</v>
      </c>
      <c r="M274" s="187">
        <f t="shared" ca="1" si="54"/>
        <v>2064.19</v>
      </c>
      <c r="N274" s="187">
        <f t="shared" ca="1" si="54"/>
        <v>1564.356</v>
      </c>
      <c r="O274" s="187">
        <f t="shared" ca="1" si="54"/>
        <v>671.572</v>
      </c>
      <c r="P274" s="187">
        <f t="shared" ca="1" si="54"/>
        <v>204.625</v>
      </c>
      <c r="Q274" s="187">
        <f t="shared" ca="1" si="54"/>
        <v>0</v>
      </c>
      <c r="R274" s="187">
        <f t="shared" ca="1" si="54"/>
        <v>0</v>
      </c>
      <c r="S274" s="186"/>
      <c r="T274" s="171"/>
    </row>
    <row r="275" spans="1:20" ht="12.75">
      <c r="A275" s="153"/>
      <c r="B275" s="153"/>
      <c r="C275" s="39"/>
      <c r="D275" s="167"/>
      <c r="E275" s="16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6"/>
      <c r="T275" s="171"/>
    </row>
    <row r="276" spans="1:20" ht="12.75">
      <c r="A276" s="153"/>
      <c r="B276" s="162" t="s">
        <v>28</v>
      </c>
      <c r="C276" s="39"/>
      <c r="D276" s="167"/>
      <c r="E276" s="16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6"/>
      <c r="T276" s="171"/>
    </row>
    <row r="277" spans="1:20" ht="12.75">
      <c r="A277" s="153"/>
      <c r="B277" s="153"/>
      <c r="C277" s="39" t="s">
        <v>102</v>
      </c>
      <c r="D277" s="167"/>
      <c r="E277" s="167"/>
      <c r="F277" s="187">
        <f t="shared" ref="F277:F278" ca="1" si="55">SUM(G277:R277)</f>
        <v>7618.7988512840411</v>
      </c>
      <c r="G277" s="187">
        <f ca="1">'WIJAM NPC Before Balancing'!G277</f>
        <v>1361.3981600831116</v>
      </c>
      <c r="H277" s="187">
        <f ca="1">'WIJAM NPC Before Balancing'!H277</f>
        <v>756.58253639206259</v>
      </c>
      <c r="I277" s="187">
        <f ca="1">'WIJAM NPC Before Balancing'!I277</f>
        <v>157.09355991220471</v>
      </c>
      <c r="J277" s="187">
        <f ca="1">'WIJAM NPC Before Balancing'!J277</f>
        <v>497.87769918798847</v>
      </c>
      <c r="K277" s="187">
        <f ca="1">'WIJAM NPC Before Balancing'!K277</f>
        <v>687.84263136533104</v>
      </c>
      <c r="L277" s="187">
        <f ca="1">'WIJAM NPC Before Balancing'!L277</f>
        <v>754.77577105265937</v>
      </c>
      <c r="M277" s="187">
        <f ca="1">'WIJAM NPC Before Balancing'!M277</f>
        <v>722.38205460588756</v>
      </c>
      <c r="N277" s="187">
        <f ca="1">'WIJAM NPC Before Balancing'!N277</f>
        <v>742.71399231905036</v>
      </c>
      <c r="O277" s="187">
        <f ca="1">'WIJAM NPC Before Balancing'!O277</f>
        <v>420.17745598133439</v>
      </c>
      <c r="P277" s="187">
        <f ca="1">'WIJAM NPC Before Balancing'!P277</f>
        <v>354.57522374706457</v>
      </c>
      <c r="Q277" s="187">
        <f ca="1">'WIJAM NPC Before Balancing'!Q277</f>
        <v>541.58825641231101</v>
      </c>
      <c r="R277" s="187">
        <f ca="1">'WIJAM NPC Before Balancing'!R277</f>
        <v>621.79151022503481</v>
      </c>
      <c r="S277" s="186"/>
      <c r="T277" s="171"/>
    </row>
    <row r="278" spans="1:20" ht="12.75">
      <c r="A278" s="153"/>
      <c r="B278" s="167"/>
      <c r="C278" s="39" t="s">
        <v>29</v>
      </c>
      <c r="D278" s="167"/>
      <c r="E278" s="167"/>
      <c r="F278" s="187">
        <f t="shared" ca="1" si="55"/>
        <v>0</v>
      </c>
      <c r="G278" s="187">
        <f ca="1">'WIJAM NPC Before Balancing'!G278</f>
        <v>0</v>
      </c>
      <c r="H278" s="187">
        <f ca="1">'WIJAM NPC Before Balancing'!H278</f>
        <v>0</v>
      </c>
      <c r="I278" s="187">
        <f ca="1">'WIJAM NPC Before Balancing'!I278</f>
        <v>0</v>
      </c>
      <c r="J278" s="187">
        <f ca="1">'WIJAM NPC Before Balancing'!J278</f>
        <v>0</v>
      </c>
      <c r="K278" s="187">
        <f ca="1">'WIJAM NPC Before Balancing'!K278</f>
        <v>0</v>
      </c>
      <c r="L278" s="187">
        <f ca="1">'WIJAM NPC Before Balancing'!L278</f>
        <v>0</v>
      </c>
      <c r="M278" s="187">
        <f ca="1">'WIJAM NPC Before Balancing'!M278</f>
        <v>0</v>
      </c>
      <c r="N278" s="187">
        <f ca="1">'WIJAM NPC Before Balancing'!N278</f>
        <v>0</v>
      </c>
      <c r="O278" s="187">
        <f ca="1">'WIJAM NPC Before Balancing'!O278</f>
        <v>0</v>
      </c>
      <c r="P278" s="187">
        <f ca="1">'WIJAM NPC Before Balancing'!P278</f>
        <v>0</v>
      </c>
      <c r="Q278" s="187">
        <f ca="1">'WIJAM NPC Before Balancing'!Q278</f>
        <v>0</v>
      </c>
      <c r="R278" s="187">
        <f ca="1">'WIJAM NPC Before Balancing'!R278</f>
        <v>0</v>
      </c>
      <c r="S278" s="186"/>
      <c r="T278" s="171"/>
    </row>
    <row r="279" spans="1:20" ht="12.75">
      <c r="A279" s="153"/>
      <c r="B279" s="153"/>
      <c r="C279" s="39"/>
      <c r="D279" s="167"/>
      <c r="E279" s="167"/>
      <c r="F279" s="43"/>
      <c r="J279" s="43"/>
      <c r="P279" s="43"/>
      <c r="R279" s="43"/>
      <c r="S279" s="186"/>
      <c r="T279" s="171"/>
    </row>
    <row r="280" spans="1:20" ht="12.75">
      <c r="A280" s="153"/>
      <c r="B280" s="153" t="s">
        <v>103</v>
      </c>
      <c r="C280" s="39"/>
      <c r="D280" s="167"/>
      <c r="E280" s="167"/>
      <c r="F280" s="178">
        <f ca="1">SUM(G280:R280)</f>
        <v>7618.7988512840411</v>
      </c>
      <c r="G280" s="187">
        <f t="shared" ref="G280:R280" ca="1" si="56">SUM(G277:G278)</f>
        <v>1361.3981600831116</v>
      </c>
      <c r="H280" s="187">
        <f t="shared" ca="1" si="56"/>
        <v>756.58253639206259</v>
      </c>
      <c r="I280" s="187">
        <f t="shared" ca="1" si="56"/>
        <v>157.09355991220471</v>
      </c>
      <c r="J280" s="187">
        <f t="shared" ca="1" si="56"/>
        <v>497.87769918798847</v>
      </c>
      <c r="K280" s="187">
        <f t="shared" ca="1" si="56"/>
        <v>687.84263136533104</v>
      </c>
      <c r="L280" s="187">
        <f t="shared" ca="1" si="56"/>
        <v>754.77577105265937</v>
      </c>
      <c r="M280" s="187">
        <f t="shared" ca="1" si="56"/>
        <v>722.38205460588756</v>
      </c>
      <c r="N280" s="187">
        <f t="shared" ca="1" si="56"/>
        <v>742.71399231905036</v>
      </c>
      <c r="O280" s="187">
        <f t="shared" ca="1" si="56"/>
        <v>420.17745598133439</v>
      </c>
      <c r="P280" s="187">
        <f t="shared" ca="1" si="56"/>
        <v>354.57522374706457</v>
      </c>
      <c r="Q280" s="187">
        <f t="shared" ca="1" si="56"/>
        <v>541.58825641231101</v>
      </c>
      <c r="R280" s="187">
        <f t="shared" ca="1" si="56"/>
        <v>621.79151022503481</v>
      </c>
      <c r="S280" s="186"/>
      <c r="T280" s="171"/>
    </row>
    <row r="281" spans="1:20" ht="12.75">
      <c r="A281" s="153"/>
      <c r="B281" s="153"/>
      <c r="C281" s="39"/>
      <c r="D281" s="167"/>
      <c r="E281" s="167"/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  <c r="Q281" s="215" t="s">
        <v>86</v>
      </c>
      <c r="R281" s="215" t="s">
        <v>86</v>
      </c>
      <c r="S281" s="186"/>
      <c r="T281" s="171"/>
    </row>
    <row r="282" spans="1:20" ht="12.75">
      <c r="A282" s="153"/>
      <c r="B282" s="162" t="s">
        <v>30</v>
      </c>
      <c r="C282" s="39"/>
      <c r="D282" s="33"/>
      <c r="E282" s="33"/>
      <c r="F282" s="187">
        <f ca="1">SUM(G282:R282)</f>
        <v>292094.74362694373</v>
      </c>
      <c r="G282" s="187">
        <f t="shared" ref="G282:R282" ca="1" si="57">SUM(G280,G274,G226)</f>
        <v>29308.930646071189</v>
      </c>
      <c r="H282" s="187">
        <f t="shared" ca="1" si="57"/>
        <v>27027.091891617987</v>
      </c>
      <c r="I282" s="187">
        <f t="shared" ca="1" si="57"/>
        <v>26467.749602391552</v>
      </c>
      <c r="J282" s="187">
        <f t="shared" ca="1" si="57"/>
        <v>27663.98094092324</v>
      </c>
      <c r="K282" s="187">
        <f t="shared" ca="1" si="57"/>
        <v>27001.710995762147</v>
      </c>
      <c r="L282" s="187">
        <f t="shared" ca="1" si="57"/>
        <v>23601.220381615451</v>
      </c>
      <c r="M282" s="187">
        <f t="shared" ca="1" si="57"/>
        <v>23846.20488274677</v>
      </c>
      <c r="N282" s="187">
        <f t="shared" ca="1" si="57"/>
        <v>21083.161824434144</v>
      </c>
      <c r="O282" s="187">
        <f t="shared" ca="1" si="57"/>
        <v>20195.734118003151</v>
      </c>
      <c r="P282" s="187">
        <f t="shared" ca="1" si="57"/>
        <v>20555.559275261756</v>
      </c>
      <c r="Q282" s="187">
        <f t="shared" ca="1" si="57"/>
        <v>20600.195207306147</v>
      </c>
      <c r="R282" s="187">
        <f t="shared" ca="1" si="57"/>
        <v>24743.203860810187</v>
      </c>
      <c r="S282" s="186"/>
      <c r="T282" s="171"/>
    </row>
    <row r="283" spans="1:20" ht="12.75">
      <c r="A283" s="153"/>
      <c r="B283" s="170"/>
      <c r="C283" s="39"/>
      <c r="D283" s="26"/>
      <c r="E283" s="26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6"/>
      <c r="T283" s="171"/>
    </row>
    <row r="284" spans="1:20" ht="12.75">
      <c r="A284" s="153"/>
      <c r="B284" s="162" t="s">
        <v>31</v>
      </c>
      <c r="C284" s="39"/>
      <c r="D284" s="26"/>
      <c r="E284" s="26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6"/>
      <c r="T284" s="171"/>
    </row>
    <row r="285" spans="1:20" ht="12.75">
      <c r="A285" s="153"/>
      <c r="B285" s="170"/>
      <c r="C285" s="39" t="s">
        <v>104</v>
      </c>
      <c r="D285" s="167"/>
      <c r="E285" s="167"/>
      <c r="F285" s="187">
        <f t="shared" ref="F285:F287" ca="1" si="58">SUM(G285:R285)</f>
        <v>-1737.6422160577356</v>
      </c>
      <c r="G285" s="187">
        <f ca="1">'WIJAM NPC Before Balancing'!G285</f>
        <v>-656.88340501591176</v>
      </c>
      <c r="H285" s="187">
        <f ca="1">'WIJAM NPC Before Balancing'!H285</f>
        <v>-1085.3791405944455</v>
      </c>
      <c r="I285" s="187">
        <f ca="1">'WIJAM NPC Before Balancing'!I285</f>
        <v>24.455882287155578</v>
      </c>
      <c r="J285" s="187">
        <f ca="1">'WIJAM NPC Before Balancing'!J285</f>
        <v>-1170.4569330461788</v>
      </c>
      <c r="K285" s="187">
        <f ca="1">'WIJAM NPC Before Balancing'!K285</f>
        <v>1411.7496608891568</v>
      </c>
      <c r="L285" s="187">
        <f ca="1">'WIJAM NPC Before Balancing'!L285</f>
        <v>369.70602506413366</v>
      </c>
      <c r="M285" s="187">
        <f ca="1">'WIJAM NPC Before Balancing'!M285</f>
        <v>-454.70415666151155</v>
      </c>
      <c r="N285" s="187">
        <f ca="1">'WIJAM NPC Before Balancing'!N285</f>
        <v>-471.75157949360045</v>
      </c>
      <c r="O285" s="187">
        <f ca="1">'WIJAM NPC Before Balancing'!O285</f>
        <v>-682.29521755533392</v>
      </c>
      <c r="P285" s="187">
        <f ca="1">'WIJAM NPC Before Balancing'!P285</f>
        <v>599.20894646248939</v>
      </c>
      <c r="Q285" s="187">
        <f ca="1">'WIJAM NPC Before Balancing'!Q285</f>
        <v>950.99127929662313</v>
      </c>
      <c r="R285" s="187">
        <f ca="1">'WIJAM NPC Before Balancing'!R285</f>
        <v>-572.28357769031163</v>
      </c>
      <c r="S285" s="186"/>
      <c r="T285" s="171"/>
    </row>
    <row r="286" spans="1:20" ht="12.75">
      <c r="A286" s="153"/>
      <c r="B286" s="170"/>
      <c r="C286" s="39" t="s">
        <v>32</v>
      </c>
      <c r="D286" s="170"/>
      <c r="E286" s="170"/>
      <c r="F286" s="187">
        <f t="shared" ca="1" si="58"/>
        <v>36.006706168711148</v>
      </c>
      <c r="G286" s="187">
        <f ca="1">'WIJAM NPC Before Balancing'!G286</f>
        <v>7.8864245812000071</v>
      </c>
      <c r="H286" s="187">
        <f ca="1">'WIJAM NPC Before Balancing'!H286</f>
        <v>6.7711726202222282</v>
      </c>
      <c r="I286" s="187">
        <f ca="1">'WIJAM NPC Before Balancing'!I286</f>
        <v>0</v>
      </c>
      <c r="J286" s="187">
        <f ca="1">'WIJAM NPC Before Balancing'!J286</f>
        <v>0</v>
      </c>
      <c r="K286" s="187">
        <f ca="1">'WIJAM NPC Before Balancing'!K286</f>
        <v>0</v>
      </c>
      <c r="L286" s="187">
        <f ca="1">'WIJAM NPC Before Balancing'!L286</f>
        <v>0</v>
      </c>
      <c r="M286" s="187">
        <f ca="1">'WIJAM NPC Before Balancing'!M286</f>
        <v>0</v>
      </c>
      <c r="N286" s="187">
        <f ca="1">'WIJAM NPC Before Balancing'!N286</f>
        <v>0</v>
      </c>
      <c r="O286" s="187">
        <f ca="1">'WIJAM NPC Before Balancing'!O286</f>
        <v>0</v>
      </c>
      <c r="P286" s="187">
        <f ca="1">'WIJAM NPC Before Balancing'!P286</f>
        <v>0</v>
      </c>
      <c r="Q286" s="187">
        <f ca="1">'WIJAM NPC Before Balancing'!Q286</f>
        <v>0</v>
      </c>
      <c r="R286" s="187">
        <f ca="1">'WIJAM NPC Before Balancing'!R286</f>
        <v>21.34910896728891</v>
      </c>
      <c r="S286" s="188"/>
      <c r="T286" s="171"/>
    </row>
    <row r="287" spans="1:20" ht="12.75">
      <c r="A287" s="156"/>
      <c r="B287" s="156"/>
      <c r="C287" s="39" t="s">
        <v>105</v>
      </c>
      <c r="D287" s="167"/>
      <c r="E287" s="167"/>
      <c r="F287" s="187">
        <f t="shared" ca="1" si="58"/>
        <v>-5842.7253627082282</v>
      </c>
      <c r="G287" s="187">
        <f ca="1">'WIJAM NPC Before Balancing'!G287</f>
        <v>-2695.7233113920024</v>
      </c>
      <c r="H287" s="187">
        <f ca="1">'WIJAM NPC Before Balancing'!H287</f>
        <v>-3147.0020513162253</v>
      </c>
      <c r="I287" s="187">
        <f ca="1">'WIJAM NPC Before Balancing'!I287</f>
        <v>0</v>
      </c>
      <c r="J287" s="187">
        <f ca="1">'WIJAM NPC Before Balancing'!J287</f>
        <v>0</v>
      </c>
      <c r="K287" s="187">
        <f ca="1">'WIJAM NPC Before Balancing'!K287</f>
        <v>0</v>
      </c>
      <c r="L287" s="187">
        <f ca="1">'WIJAM NPC Before Balancing'!L287</f>
        <v>0</v>
      </c>
      <c r="M287" s="187">
        <f ca="1">'WIJAM NPC Before Balancing'!M287</f>
        <v>0</v>
      </c>
      <c r="N287" s="187">
        <f ca="1">'WIJAM NPC Before Balancing'!N287</f>
        <v>0</v>
      </c>
      <c r="O287" s="187">
        <f ca="1">'WIJAM NPC Before Balancing'!O287</f>
        <v>0</v>
      </c>
      <c r="P287" s="187">
        <f ca="1">'WIJAM NPC Before Balancing'!P287</f>
        <v>0</v>
      </c>
      <c r="Q287" s="187">
        <f ca="1">'WIJAM NPC Before Balancing'!Q287</f>
        <v>0</v>
      </c>
      <c r="R287" s="187">
        <f ca="1">'WIJAM NPC Before Balancing'!R287</f>
        <v>0</v>
      </c>
      <c r="S287" s="188"/>
      <c r="T287" s="171"/>
    </row>
    <row r="288" spans="1:20" ht="12.75">
      <c r="A288" s="156"/>
      <c r="B288" s="156"/>
      <c r="C288" s="39"/>
      <c r="D288" s="167"/>
      <c r="E288" s="167"/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  <c r="Q288" s="215" t="s">
        <v>86</v>
      </c>
      <c r="R288" s="215" t="s">
        <v>86</v>
      </c>
      <c r="S288" s="188"/>
      <c r="T288" s="171"/>
    </row>
    <row r="289" spans="1:20" ht="12.75">
      <c r="A289" s="156"/>
      <c r="B289" s="156" t="s">
        <v>33</v>
      </c>
      <c r="C289" s="39"/>
      <c r="D289" s="167"/>
      <c r="E289" s="167"/>
      <c r="F289" s="178">
        <f ca="1">SUM(G289:R289)</f>
        <v>-7544.3608725972517</v>
      </c>
      <c r="G289" s="187">
        <f t="shared" ref="G289:R289" ca="1" si="59">SUM(G285:G287)</f>
        <v>-3344.7202918267139</v>
      </c>
      <c r="H289" s="187">
        <f t="shared" ca="1" si="59"/>
        <v>-4225.6100192904487</v>
      </c>
      <c r="I289" s="187">
        <f t="shared" ca="1" si="59"/>
        <v>24.455882287155578</v>
      </c>
      <c r="J289" s="187">
        <f t="shared" ca="1" si="59"/>
        <v>-1170.4569330461788</v>
      </c>
      <c r="K289" s="187">
        <f t="shared" ca="1" si="59"/>
        <v>1411.7496608891568</v>
      </c>
      <c r="L289" s="187">
        <f t="shared" ca="1" si="59"/>
        <v>369.70602506413366</v>
      </c>
      <c r="M289" s="187">
        <f t="shared" ca="1" si="59"/>
        <v>-454.70415666151155</v>
      </c>
      <c r="N289" s="187">
        <f t="shared" ca="1" si="59"/>
        <v>-471.75157949360045</v>
      </c>
      <c r="O289" s="187">
        <f t="shared" ca="1" si="59"/>
        <v>-682.29521755533392</v>
      </c>
      <c r="P289" s="187">
        <f t="shared" ca="1" si="59"/>
        <v>599.20894646248939</v>
      </c>
      <c r="Q289" s="187">
        <f t="shared" ca="1" si="59"/>
        <v>950.99127929662313</v>
      </c>
      <c r="R289" s="187">
        <f t="shared" ca="1" si="59"/>
        <v>-550.93446872302275</v>
      </c>
      <c r="S289" s="188"/>
      <c r="T289" s="171"/>
    </row>
    <row r="290" spans="1:20" ht="12.75">
      <c r="A290" s="156"/>
      <c r="B290" s="156"/>
      <c r="C290" s="167"/>
      <c r="D290" s="167"/>
      <c r="E290" s="16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8"/>
      <c r="T290" s="171"/>
    </row>
    <row r="291" spans="1:20" ht="12.75">
      <c r="A291" s="156"/>
      <c r="B291" s="156" t="s">
        <v>79</v>
      </c>
      <c r="C291" s="167"/>
      <c r="D291" s="167"/>
      <c r="E291" s="16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8"/>
      <c r="T291" s="171"/>
    </row>
    <row r="292" spans="1:20" s="39" customFormat="1" ht="12.75">
      <c r="A292" s="156"/>
      <c r="B292" s="156"/>
      <c r="C292" s="251" t="s">
        <v>79</v>
      </c>
      <c r="D292" s="251"/>
      <c r="E292" s="251"/>
      <c r="F292" s="187">
        <f ca="1">SUM(G292:R292)</f>
        <v>1498943.1641656784</v>
      </c>
      <c r="G292" s="187">
        <f ca="1">'WIJAM NPC Before Balancing'!G292+'Net Position Balancing'!E26</f>
        <v>220286.90281452434</v>
      </c>
      <c r="H292" s="187">
        <f ca="1">'WIJAM NPC Before Balancing'!H292+'Net Position Balancing'!F26</f>
        <v>140584.34676985757</v>
      </c>
      <c r="I292" s="187">
        <f ca="1">'WIJAM NPC Before Balancing'!I292+'Net Position Balancing'!G26</f>
        <v>94512.919063509136</v>
      </c>
      <c r="J292" s="187">
        <f ca="1">'WIJAM NPC Before Balancing'!J292+'Net Position Balancing'!H26</f>
        <v>78439.422132761145</v>
      </c>
      <c r="K292" s="187">
        <f ca="1">'WIJAM NPC Before Balancing'!K292+'Net Position Balancing'!I26</f>
        <v>109196.31687144141</v>
      </c>
      <c r="L292" s="187">
        <f ca="1">'WIJAM NPC Before Balancing'!L292+'Net Position Balancing'!J26</f>
        <v>169490.82096008395</v>
      </c>
      <c r="M292" s="187">
        <f ca="1">'WIJAM NPC Before Balancing'!M292+'Net Position Balancing'!K26</f>
        <v>147392.28821015125</v>
      </c>
      <c r="N292" s="187">
        <f ca="1">'WIJAM NPC Before Balancing'!N292+'Net Position Balancing'!L26</f>
        <v>138958.69833599436</v>
      </c>
      <c r="O292" s="187">
        <f ca="1">'WIJAM NPC Before Balancing'!O292+'Net Position Balancing'!M26</f>
        <v>68765.083190626348</v>
      </c>
      <c r="P292" s="187">
        <f ca="1">'WIJAM NPC Before Balancing'!P292+'Net Position Balancing'!N26</f>
        <v>47126.82201931758</v>
      </c>
      <c r="Q292" s="187">
        <f ca="1">'WIJAM NPC Before Balancing'!Q292+'Net Position Balancing'!O26</f>
        <v>112470.63845721637</v>
      </c>
      <c r="R292" s="187">
        <f ca="1">'WIJAM NPC Before Balancing'!R292+'Net Position Balancing'!P26</f>
        <v>171718.90534019482</v>
      </c>
      <c r="S292" s="187"/>
      <c r="T292" s="171"/>
    </row>
    <row r="293" spans="1:20" ht="12.75">
      <c r="A293" s="156"/>
      <c r="B293" s="156"/>
      <c r="C293" s="167" t="s">
        <v>118</v>
      </c>
      <c r="D293" s="167"/>
      <c r="E293" s="167"/>
      <c r="F293" s="187">
        <f t="shared" ref="F293:F294" ca="1" si="60">SUM(G293:R293)</f>
        <v>-273608.13124929642</v>
      </c>
      <c r="G293" s="187">
        <f ca="1">'WIJAM NPC Before Balancing'!G293</f>
        <v>-26990.212707623225</v>
      </c>
      <c r="H293" s="187">
        <f ca="1">'WIJAM NPC Before Balancing'!H293</f>
        <v>-6247.8008071062277</v>
      </c>
      <c r="I293" s="187">
        <f ca="1">'WIJAM NPC Before Balancing'!I293</f>
        <v>-8319.6297337199467</v>
      </c>
      <c r="J293" s="187">
        <f ca="1">'WIJAM NPC Before Balancing'!J293</f>
        <v>-22582.540859369208</v>
      </c>
      <c r="K293" s="187">
        <f ca="1">'WIJAM NPC Before Balancing'!K293</f>
        <v>-28822.589404049861</v>
      </c>
      <c r="L293" s="187">
        <f ca="1">'WIJAM NPC Before Balancing'!L293</f>
        <v>-6685.946658581418</v>
      </c>
      <c r="M293" s="187">
        <f ca="1">'WIJAM NPC Before Balancing'!M293</f>
        <v>-32914.38239844791</v>
      </c>
      <c r="N293" s="187">
        <f ca="1">'WIJAM NPC Before Balancing'!N293</f>
        <v>-40125.57933947516</v>
      </c>
      <c r="O293" s="187">
        <f ca="1">'WIJAM NPC Before Balancing'!O293</f>
        <v>-49833.069306855541</v>
      </c>
      <c r="P293" s="187">
        <f ca="1">'WIJAM NPC Before Balancing'!P293</f>
        <v>-23123.155131642387</v>
      </c>
      <c r="Q293" s="187">
        <f ca="1">'WIJAM NPC Before Balancing'!Q293</f>
        <v>-19490.143801120023</v>
      </c>
      <c r="R293" s="187">
        <f ca="1">'WIJAM NPC Before Balancing'!R293</f>
        <v>-8473.0811013055063</v>
      </c>
      <c r="S293" s="188"/>
      <c r="T293" s="171"/>
    </row>
    <row r="294" spans="1:20" ht="12.75">
      <c r="A294" s="156"/>
      <c r="B294" s="156"/>
      <c r="C294" s="167" t="s">
        <v>119</v>
      </c>
      <c r="D294" s="167"/>
      <c r="E294" s="167"/>
      <c r="F294" s="187">
        <f t="shared" ca="1" si="60"/>
        <v>48115.055368836976</v>
      </c>
      <c r="G294" s="187">
        <f ca="1">'WIJAM NPC Before Balancing'!G294</f>
        <v>6459.8451250202188</v>
      </c>
      <c r="H294" s="187">
        <f ca="1">'WIJAM NPC Before Balancing'!H294</f>
        <v>-672.80551200856246</v>
      </c>
      <c r="I294" s="187">
        <f ca="1">'WIJAM NPC Before Balancing'!I294</f>
        <v>1664.2596954791691</v>
      </c>
      <c r="J294" s="187">
        <f ca="1">'WIJAM NPC Before Balancing'!J294</f>
        <v>-522.01582445994234</v>
      </c>
      <c r="K294" s="187">
        <f ca="1">'WIJAM NPC Before Balancing'!K294</f>
        <v>3051.1096207246233</v>
      </c>
      <c r="L294" s="187">
        <f ca="1">'WIJAM NPC Before Balancing'!L294</f>
        <v>213.98348885758816</v>
      </c>
      <c r="M294" s="187">
        <f ca="1">'WIJAM NPC Before Balancing'!M294</f>
        <v>5460.791372100337</v>
      </c>
      <c r="N294" s="187">
        <f ca="1">'WIJAM NPC Before Balancing'!N294</f>
        <v>16527.225238556835</v>
      </c>
      <c r="O294" s="187">
        <f ca="1">'WIJAM NPC Before Balancing'!O294</f>
        <v>5145.3602310836432</v>
      </c>
      <c r="P294" s="187">
        <f ca="1">'WIJAM NPC Before Balancing'!P294</f>
        <v>3636.2146320780134</v>
      </c>
      <c r="Q294" s="187">
        <f ca="1">'WIJAM NPC Before Balancing'!Q294</f>
        <v>3722.8390770951492</v>
      </c>
      <c r="R294" s="187">
        <f ca="1">'WIJAM NPC Before Balancing'!R294</f>
        <v>3428.2482243098971</v>
      </c>
      <c r="S294" s="188"/>
      <c r="T294" s="171"/>
    </row>
    <row r="295" spans="1:20" ht="12.75">
      <c r="A295" s="156"/>
      <c r="B295" s="156"/>
      <c r="C295" s="167"/>
      <c r="D295" s="167"/>
      <c r="E295" s="167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188"/>
      <c r="T295" s="171"/>
    </row>
    <row r="296" spans="1:20" ht="12.75">
      <c r="A296" s="156"/>
      <c r="B296" s="156" t="s">
        <v>34</v>
      </c>
      <c r="C296" s="167"/>
      <c r="D296" s="167"/>
      <c r="E296" s="167"/>
      <c r="F296" s="178">
        <f ca="1">SUM(G296:R296)</f>
        <v>1273450.0882852189</v>
      </c>
      <c r="G296" s="187">
        <f t="shared" ref="G296:R296" ca="1" si="61">SUM(G292:G295)</f>
        <v>199756.53523192133</v>
      </c>
      <c r="H296" s="187">
        <f t="shared" ca="1" si="61"/>
        <v>133663.7404507428</v>
      </c>
      <c r="I296" s="187">
        <f t="shared" ca="1" si="61"/>
        <v>87857.549025268352</v>
      </c>
      <c r="J296" s="187">
        <f t="shared" ca="1" si="61"/>
        <v>55334.865448931989</v>
      </c>
      <c r="K296" s="187">
        <f t="shared" ca="1" si="61"/>
        <v>83424.837088116183</v>
      </c>
      <c r="L296" s="187">
        <f t="shared" ca="1" si="61"/>
        <v>163018.85779036014</v>
      </c>
      <c r="M296" s="187">
        <f t="shared" ca="1" si="61"/>
        <v>119938.69718380368</v>
      </c>
      <c r="N296" s="187">
        <f t="shared" ca="1" si="61"/>
        <v>115360.34423507602</v>
      </c>
      <c r="O296" s="187">
        <f t="shared" ca="1" si="61"/>
        <v>24077.37411485445</v>
      </c>
      <c r="P296" s="187">
        <f t="shared" ca="1" si="61"/>
        <v>27639.881519753206</v>
      </c>
      <c r="Q296" s="187">
        <f t="shared" ca="1" si="61"/>
        <v>96703.333733191495</v>
      </c>
      <c r="R296" s="187">
        <f t="shared" ca="1" si="61"/>
        <v>166674.07246319923</v>
      </c>
      <c r="S296" s="188"/>
      <c r="T296" s="171"/>
    </row>
    <row r="297" spans="1:20" ht="12.75">
      <c r="A297" s="156"/>
      <c r="B297" s="156"/>
      <c r="C297" s="251"/>
      <c r="D297" s="251"/>
      <c r="E297" s="251"/>
      <c r="F297" s="178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8"/>
      <c r="T297" s="171"/>
    </row>
    <row r="298" spans="1:20" ht="12.75">
      <c r="A298" s="156"/>
      <c r="B298" s="156"/>
      <c r="C298" s="332" t="s">
        <v>35</v>
      </c>
      <c r="D298" s="251"/>
      <c r="E298" s="251"/>
      <c r="F298" s="178">
        <f ca="1">SUM(G298:R298)</f>
        <v>2207.8060750632239</v>
      </c>
      <c r="G298" s="187">
        <f ca="1">'WIJAM NPC Before Balancing'!G298</f>
        <v>109.16237549675455</v>
      </c>
      <c r="H298" s="187">
        <f ca="1">'WIJAM NPC Before Balancing'!H298</f>
        <v>794.38170403290826</v>
      </c>
      <c r="I298" s="187">
        <f ca="1">'WIJAM NPC Before Balancing'!I298</f>
        <v>268.44919275373036</v>
      </c>
      <c r="J298" s="187">
        <f ca="1">'WIJAM NPC Before Balancing'!J298</f>
        <v>6.1820806023002444</v>
      </c>
      <c r="K298" s="187">
        <f ca="1">'WIJAM NPC Before Balancing'!K298</f>
        <v>55.493185039499778</v>
      </c>
      <c r="L298" s="187">
        <f ca="1">'WIJAM NPC Before Balancing'!L298</f>
        <v>24.761939289678057</v>
      </c>
      <c r="M298" s="187">
        <f ca="1">'WIJAM NPC Before Balancing'!M298</f>
        <v>202.71966759030073</v>
      </c>
      <c r="N298" s="187">
        <f ca="1">'WIJAM NPC Before Balancing'!N298</f>
        <v>-70.456520599962673</v>
      </c>
      <c r="O298" s="187">
        <f ca="1">'WIJAM NPC Before Balancing'!O298</f>
        <v>336.02844295502837</v>
      </c>
      <c r="P298" s="187">
        <f ca="1">'WIJAM NPC Before Balancing'!P298</f>
        <v>168.04807734059406</v>
      </c>
      <c r="Q298" s="187">
        <f ca="1">'WIJAM NPC Before Balancing'!Q298</f>
        <v>160.48188939399992</v>
      </c>
      <c r="R298" s="187">
        <f ca="1">'WIJAM NPC Before Balancing'!R298</f>
        <v>152.55404116839213</v>
      </c>
      <c r="S298" s="188"/>
      <c r="T298" s="171"/>
    </row>
    <row r="299" spans="1:20" ht="12.75">
      <c r="A299" s="156"/>
      <c r="B299" s="156"/>
      <c r="C299" s="167"/>
      <c r="D299" s="167"/>
      <c r="E299" s="167"/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  <c r="Q299" s="215" t="s">
        <v>86</v>
      </c>
      <c r="R299" s="215" t="s">
        <v>86</v>
      </c>
      <c r="S299" s="188"/>
      <c r="T299" s="171"/>
    </row>
    <row r="300" spans="1:20" ht="12.75">
      <c r="A300" s="142" t="s">
        <v>36</v>
      </c>
      <c r="B300" s="156"/>
      <c r="C300" s="167"/>
      <c r="D300" s="167"/>
      <c r="E300" s="167"/>
      <c r="F300" s="192">
        <f ca="1">SUM(G300:R300)</f>
        <v>1560208.2771146286</v>
      </c>
      <c r="G300" s="192">
        <f t="shared" ref="G300:R300" ca="1" si="62">SUM(G296,G289,G282,G298)</f>
        <v>225829.90796166254</v>
      </c>
      <c r="H300" s="192">
        <f t="shared" ca="1" si="62"/>
        <v>157259.60402710325</v>
      </c>
      <c r="I300" s="192">
        <f t="shared" ca="1" si="62"/>
        <v>114618.20370270079</v>
      </c>
      <c r="J300" s="192">
        <f t="shared" ca="1" si="62"/>
        <v>81834.57153741135</v>
      </c>
      <c r="K300" s="192">
        <f t="shared" ca="1" si="62"/>
        <v>111893.79092980697</v>
      </c>
      <c r="L300" s="192">
        <f t="shared" ca="1" si="62"/>
        <v>187014.54613632942</v>
      </c>
      <c r="M300" s="192">
        <f t="shared" ca="1" si="62"/>
        <v>143532.91757747927</v>
      </c>
      <c r="N300" s="192">
        <f t="shared" ca="1" si="62"/>
        <v>135901.29795941661</v>
      </c>
      <c r="O300" s="192">
        <f t="shared" ca="1" si="62"/>
        <v>43926.841458257295</v>
      </c>
      <c r="P300" s="192">
        <f t="shared" ca="1" si="62"/>
        <v>48962.697818818044</v>
      </c>
      <c r="Q300" s="192">
        <f t="shared" ca="1" si="62"/>
        <v>118415.00210918827</v>
      </c>
      <c r="R300" s="192">
        <f t="shared" ca="1" si="62"/>
        <v>191018.89589645478</v>
      </c>
      <c r="S300" s="188"/>
      <c r="T300" s="171"/>
    </row>
    <row r="301" spans="1:20" ht="12.75">
      <c r="A301" s="156"/>
      <c r="B301" s="156"/>
      <c r="C301" s="167"/>
      <c r="D301" s="167"/>
      <c r="E301" s="16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8"/>
      <c r="T301" s="171"/>
    </row>
    <row r="302" spans="1:20" ht="12.75">
      <c r="A302" s="169" t="s">
        <v>143</v>
      </c>
      <c r="B302" s="156"/>
      <c r="C302" s="153"/>
      <c r="D302" s="153"/>
      <c r="E302" s="153"/>
      <c r="F302" s="192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71"/>
    </row>
    <row r="303" spans="1:20" ht="12.75">
      <c r="A303" s="156"/>
      <c r="B303" s="156"/>
      <c r="C303" s="167" t="s">
        <v>41</v>
      </c>
      <c r="D303" s="167"/>
      <c r="E303" s="167"/>
      <c r="F303" s="187">
        <f t="shared" ref="F303:F311" si="63">SUM(G303:R303)</f>
        <v>124168.03069833021</v>
      </c>
      <c r="G303" s="188">
        <f>'WIJAM NPC Before Balancing'!G303</f>
        <v>11948.152199752642</v>
      </c>
      <c r="H303" s="188">
        <f>'WIJAM NPC Before Balancing'!H303</f>
        <v>8854.179321013813</v>
      </c>
      <c r="I303" s="188">
        <f>'WIJAM NPC Before Balancing'!I303</f>
        <v>11757.03705599396</v>
      </c>
      <c r="J303" s="188">
        <f>'WIJAM NPC Before Balancing'!J303</f>
        <v>10912.914895098143</v>
      </c>
      <c r="K303" s="188">
        <f>'WIJAM NPC Before Balancing'!K303</f>
        <v>4739.5543234489696</v>
      </c>
      <c r="L303" s="188">
        <f>'WIJAM NPC Before Balancing'!L303</f>
        <v>8734.5431250017864</v>
      </c>
      <c r="M303" s="188">
        <f>'WIJAM NPC Before Balancing'!M303</f>
        <v>10998.414401346048</v>
      </c>
      <c r="N303" s="188">
        <f>'WIJAM NPC Before Balancing'!N303</f>
        <v>11680.428431900322</v>
      </c>
      <c r="O303" s="188">
        <f>'WIJAM NPC Before Balancing'!O303</f>
        <v>11266.854640908874</v>
      </c>
      <c r="P303" s="188">
        <f>'WIJAM NPC Before Balancing'!P303</f>
        <v>11855.834149160986</v>
      </c>
      <c r="Q303" s="188">
        <f>'WIJAM NPC Before Balancing'!Q303</f>
        <v>10178.939970484784</v>
      </c>
      <c r="R303" s="188">
        <f>'WIJAM NPC Before Balancing'!R303</f>
        <v>11241.178184219871</v>
      </c>
      <c r="S303" s="188"/>
      <c r="T303" s="171"/>
    </row>
    <row r="304" spans="1:20" ht="12.75">
      <c r="A304" s="156"/>
      <c r="B304" s="156"/>
      <c r="C304" s="167" t="s">
        <v>42</v>
      </c>
      <c r="D304" s="170"/>
      <c r="E304" s="170"/>
      <c r="F304" s="187">
        <f t="shared" ca="1" si="63"/>
        <v>0</v>
      </c>
      <c r="G304" s="188">
        <f ca="1">'WIJAM NPC Before Balancing'!G304</f>
        <v>0</v>
      </c>
      <c r="H304" s="188">
        <f ca="1">'WIJAM NPC Before Balancing'!H304</f>
        <v>0</v>
      </c>
      <c r="I304" s="188">
        <f ca="1">'WIJAM NPC Before Balancing'!I304</f>
        <v>0</v>
      </c>
      <c r="J304" s="188">
        <f ca="1">'WIJAM NPC Before Balancing'!J304</f>
        <v>0</v>
      </c>
      <c r="K304" s="188">
        <f ca="1">'WIJAM NPC Before Balancing'!K304</f>
        <v>0</v>
      </c>
      <c r="L304" s="188">
        <f ca="1">'WIJAM NPC Before Balancing'!L304</f>
        <v>0</v>
      </c>
      <c r="M304" s="188">
        <f ca="1">'WIJAM NPC Before Balancing'!M304</f>
        <v>0</v>
      </c>
      <c r="N304" s="188">
        <f ca="1">'WIJAM NPC Before Balancing'!N304</f>
        <v>0</v>
      </c>
      <c r="O304" s="188">
        <f ca="1">'WIJAM NPC Before Balancing'!O304</f>
        <v>0</v>
      </c>
      <c r="P304" s="188">
        <f ca="1">'WIJAM NPC Before Balancing'!P304</f>
        <v>0</v>
      </c>
      <c r="Q304" s="188">
        <f ca="1">'WIJAM NPC Before Balancing'!Q304</f>
        <v>0</v>
      </c>
      <c r="R304" s="188">
        <f ca="1">'WIJAM NPC Before Balancing'!R304</f>
        <v>0</v>
      </c>
      <c r="S304" s="188"/>
      <c r="T304" s="171"/>
    </row>
    <row r="305" spans="1:20" ht="12.75">
      <c r="A305" s="156"/>
      <c r="B305" s="156"/>
      <c r="C305" s="167" t="s">
        <v>43</v>
      </c>
      <c r="D305" s="170"/>
      <c r="E305" s="170"/>
      <c r="F305" s="187">
        <f t="shared" ca="1" si="63"/>
        <v>0</v>
      </c>
      <c r="G305" s="188">
        <f ca="1">'WIJAM NPC Before Balancing'!G305</f>
        <v>0</v>
      </c>
      <c r="H305" s="188">
        <f ca="1">'WIJAM NPC Before Balancing'!H305</f>
        <v>0</v>
      </c>
      <c r="I305" s="188">
        <f ca="1">'WIJAM NPC Before Balancing'!I305</f>
        <v>0</v>
      </c>
      <c r="J305" s="188">
        <f ca="1">'WIJAM NPC Before Balancing'!J305</f>
        <v>0</v>
      </c>
      <c r="K305" s="188">
        <f ca="1">'WIJAM NPC Before Balancing'!K305</f>
        <v>0</v>
      </c>
      <c r="L305" s="188">
        <f ca="1">'WIJAM NPC Before Balancing'!L305</f>
        <v>0</v>
      </c>
      <c r="M305" s="188">
        <f ca="1">'WIJAM NPC Before Balancing'!M305</f>
        <v>0</v>
      </c>
      <c r="N305" s="188">
        <f ca="1">'WIJAM NPC Before Balancing'!N305</f>
        <v>0</v>
      </c>
      <c r="O305" s="188">
        <f ca="1">'WIJAM NPC Before Balancing'!O305</f>
        <v>0</v>
      </c>
      <c r="P305" s="188">
        <f ca="1">'WIJAM NPC Before Balancing'!P305</f>
        <v>0</v>
      </c>
      <c r="Q305" s="188">
        <f ca="1">'WIJAM NPC Before Balancing'!Q305</f>
        <v>0</v>
      </c>
      <c r="R305" s="188">
        <f ca="1">'WIJAM NPC Before Balancing'!R305</f>
        <v>0</v>
      </c>
      <c r="S305" s="188"/>
      <c r="T305" s="171"/>
    </row>
    <row r="306" spans="1:20" ht="12.75">
      <c r="A306" s="156"/>
      <c r="B306" s="156"/>
      <c r="C306" s="167" t="s">
        <v>44</v>
      </c>
      <c r="D306" s="167"/>
      <c r="E306" s="167"/>
      <c r="F306" s="187">
        <f t="shared" ca="1" si="63"/>
        <v>0</v>
      </c>
      <c r="G306" s="188">
        <f ca="1">'WIJAM NPC Before Balancing'!G306</f>
        <v>0</v>
      </c>
      <c r="H306" s="188">
        <f ca="1">'WIJAM NPC Before Balancing'!H306</f>
        <v>0</v>
      </c>
      <c r="I306" s="188">
        <f ca="1">'WIJAM NPC Before Balancing'!I306</f>
        <v>0</v>
      </c>
      <c r="J306" s="188">
        <f ca="1">'WIJAM NPC Before Balancing'!J306</f>
        <v>0</v>
      </c>
      <c r="K306" s="188">
        <f ca="1">'WIJAM NPC Before Balancing'!K306</f>
        <v>0</v>
      </c>
      <c r="L306" s="188">
        <f ca="1">'WIJAM NPC Before Balancing'!L306</f>
        <v>0</v>
      </c>
      <c r="M306" s="188">
        <f ca="1">'WIJAM NPC Before Balancing'!M306</f>
        <v>0</v>
      </c>
      <c r="N306" s="188">
        <f ca="1">'WIJAM NPC Before Balancing'!N306</f>
        <v>0</v>
      </c>
      <c r="O306" s="188">
        <f ca="1">'WIJAM NPC Before Balancing'!O306</f>
        <v>0</v>
      </c>
      <c r="P306" s="188">
        <f ca="1">'WIJAM NPC Before Balancing'!P306</f>
        <v>0</v>
      </c>
      <c r="Q306" s="188">
        <f ca="1">'WIJAM NPC Before Balancing'!Q306</f>
        <v>0</v>
      </c>
      <c r="R306" s="188">
        <f ca="1">'WIJAM NPC Before Balancing'!R306</f>
        <v>0</v>
      </c>
      <c r="S306" s="188"/>
      <c r="T306" s="171"/>
    </row>
    <row r="307" spans="1:20" ht="12.75">
      <c r="A307" s="156"/>
      <c r="B307" s="156"/>
      <c r="C307" s="167" t="s">
        <v>45</v>
      </c>
      <c r="D307" s="167"/>
      <c r="E307" s="167"/>
      <c r="F307" s="187">
        <f t="shared" ca="1" si="63"/>
        <v>0</v>
      </c>
      <c r="G307" s="188">
        <f ca="1">'WIJAM NPC Before Balancing'!G307</f>
        <v>0</v>
      </c>
      <c r="H307" s="188">
        <f ca="1">'WIJAM NPC Before Balancing'!H307</f>
        <v>0</v>
      </c>
      <c r="I307" s="188">
        <f ca="1">'WIJAM NPC Before Balancing'!I307</f>
        <v>0</v>
      </c>
      <c r="J307" s="188">
        <f ca="1">'WIJAM NPC Before Balancing'!J307</f>
        <v>0</v>
      </c>
      <c r="K307" s="188">
        <f ca="1">'WIJAM NPC Before Balancing'!K307</f>
        <v>0</v>
      </c>
      <c r="L307" s="188">
        <f ca="1">'WIJAM NPC Before Balancing'!L307</f>
        <v>0</v>
      </c>
      <c r="M307" s="188">
        <f ca="1">'WIJAM NPC Before Balancing'!M307</f>
        <v>0</v>
      </c>
      <c r="N307" s="188">
        <f ca="1">'WIJAM NPC Before Balancing'!N307</f>
        <v>0</v>
      </c>
      <c r="O307" s="188">
        <f ca="1">'WIJAM NPC Before Balancing'!O307</f>
        <v>0</v>
      </c>
      <c r="P307" s="188">
        <f ca="1">'WIJAM NPC Before Balancing'!P307</f>
        <v>0</v>
      </c>
      <c r="Q307" s="188">
        <f ca="1">'WIJAM NPC Before Balancing'!Q307</f>
        <v>0</v>
      </c>
      <c r="R307" s="188">
        <f ca="1">'WIJAM NPC Before Balancing'!R307</f>
        <v>0</v>
      </c>
      <c r="S307" s="188"/>
      <c r="T307" s="171"/>
    </row>
    <row r="308" spans="1:20" ht="12.75">
      <c r="A308" s="156"/>
      <c r="B308" s="156"/>
      <c r="C308" s="167" t="s">
        <v>46</v>
      </c>
      <c r="D308" s="167"/>
      <c r="E308" s="167"/>
      <c r="F308" s="187">
        <f t="shared" ca="1" si="63"/>
        <v>0</v>
      </c>
      <c r="G308" s="188">
        <f ca="1">'WIJAM NPC Before Balancing'!G308</f>
        <v>0</v>
      </c>
      <c r="H308" s="188">
        <f ca="1">'WIJAM NPC Before Balancing'!H308</f>
        <v>0</v>
      </c>
      <c r="I308" s="188">
        <f ca="1">'WIJAM NPC Before Balancing'!I308</f>
        <v>0</v>
      </c>
      <c r="J308" s="188">
        <f ca="1">'WIJAM NPC Before Balancing'!J308</f>
        <v>0</v>
      </c>
      <c r="K308" s="188">
        <f ca="1">'WIJAM NPC Before Balancing'!K308</f>
        <v>0</v>
      </c>
      <c r="L308" s="188">
        <f ca="1">'WIJAM NPC Before Balancing'!L308</f>
        <v>0</v>
      </c>
      <c r="M308" s="188">
        <f ca="1">'WIJAM NPC Before Balancing'!M308</f>
        <v>0</v>
      </c>
      <c r="N308" s="188">
        <f ca="1">'WIJAM NPC Before Balancing'!N308</f>
        <v>0</v>
      </c>
      <c r="O308" s="188">
        <f ca="1">'WIJAM NPC Before Balancing'!O308</f>
        <v>0</v>
      </c>
      <c r="P308" s="188">
        <f ca="1">'WIJAM NPC Before Balancing'!P308</f>
        <v>0</v>
      </c>
      <c r="Q308" s="188">
        <f ca="1">'WIJAM NPC Before Balancing'!Q308</f>
        <v>0</v>
      </c>
      <c r="R308" s="188">
        <f ca="1">'WIJAM NPC Before Balancing'!R308</f>
        <v>0</v>
      </c>
      <c r="S308" s="188"/>
      <c r="T308" s="171"/>
    </row>
    <row r="309" spans="1:20" ht="12.75">
      <c r="A309" s="156"/>
      <c r="B309" s="156"/>
      <c r="C309" s="167" t="s">
        <v>47</v>
      </c>
      <c r="D309" s="167"/>
      <c r="E309" s="167"/>
      <c r="F309" s="187">
        <f t="shared" ca="1" si="63"/>
        <v>1657273.5223813828</v>
      </c>
      <c r="G309" s="188">
        <f ca="1">'WIJAM NPC Before Balancing'!G309</f>
        <v>122728.86394989623</v>
      </c>
      <c r="H309" s="188">
        <f ca="1">'WIJAM NPC Before Balancing'!H309</f>
        <v>108044.16156843964</v>
      </c>
      <c r="I309" s="188">
        <f ca="1">'WIJAM NPC Before Balancing'!I309</f>
        <v>135873.60259129811</v>
      </c>
      <c r="J309" s="188">
        <f ca="1">'WIJAM NPC Before Balancing'!J309</f>
        <v>122342.86195027355</v>
      </c>
      <c r="K309" s="188">
        <f ca="1">'WIJAM NPC Before Balancing'!K309</f>
        <v>119833.84895272576</v>
      </c>
      <c r="L309" s="188">
        <f ca="1">'WIJAM NPC Before Balancing'!L309</f>
        <v>96320.305724252248</v>
      </c>
      <c r="M309" s="188">
        <f ca="1">'WIJAM NPC Before Balancing'!M309</f>
        <v>174989.22082314882</v>
      </c>
      <c r="N309" s="188">
        <f ca="1">'WIJAM NPC Before Balancing'!N309</f>
        <v>171443.75426083989</v>
      </c>
      <c r="O309" s="188">
        <f ca="1">'WIJAM NPC Before Balancing'!O309</f>
        <v>164274.63213979104</v>
      </c>
      <c r="P309" s="188">
        <f ca="1">'WIJAM NPC Before Balancing'!P309</f>
        <v>178556.93080685622</v>
      </c>
      <c r="Q309" s="188">
        <f ca="1">'WIJAM NPC Before Balancing'!Q309</f>
        <v>136907.35998376843</v>
      </c>
      <c r="R309" s="188">
        <f ca="1">'WIJAM NPC Before Balancing'!R309</f>
        <v>125957.97963009293</v>
      </c>
      <c r="S309" s="188"/>
      <c r="T309" s="171"/>
    </row>
    <row r="310" spans="1:20" ht="12.75">
      <c r="A310" s="156"/>
      <c r="B310" s="153"/>
      <c r="C310" s="167" t="s">
        <v>152</v>
      </c>
      <c r="D310" s="167"/>
      <c r="E310" s="167"/>
      <c r="F310" s="187">
        <f t="shared" ref="F310" ca="1" si="64">SUM(G310:R310)</f>
        <v>0</v>
      </c>
      <c r="G310" s="188">
        <f ca="1">'WIJAM NPC Before Balancing'!G310</f>
        <v>0</v>
      </c>
      <c r="H310" s="188">
        <f ca="1">'WIJAM NPC Before Balancing'!H310</f>
        <v>0</v>
      </c>
      <c r="I310" s="188">
        <f ca="1">'WIJAM NPC Before Balancing'!I310</f>
        <v>0</v>
      </c>
      <c r="J310" s="188">
        <f ca="1">'WIJAM NPC Before Balancing'!J310</f>
        <v>0</v>
      </c>
      <c r="K310" s="188">
        <f ca="1">'WIJAM NPC Before Balancing'!K310</f>
        <v>0</v>
      </c>
      <c r="L310" s="188">
        <f ca="1">'WIJAM NPC Before Balancing'!L310</f>
        <v>0</v>
      </c>
      <c r="M310" s="188">
        <f ca="1">'WIJAM NPC Before Balancing'!M310</f>
        <v>0</v>
      </c>
      <c r="N310" s="188">
        <f ca="1">'WIJAM NPC Before Balancing'!N310</f>
        <v>0</v>
      </c>
      <c r="O310" s="188">
        <f ca="1">'WIJAM NPC Before Balancing'!O310</f>
        <v>0</v>
      </c>
      <c r="P310" s="188">
        <f ca="1">'WIJAM NPC Before Balancing'!P310</f>
        <v>0</v>
      </c>
      <c r="Q310" s="188">
        <f ca="1">'WIJAM NPC Before Balancing'!Q310</f>
        <v>0</v>
      </c>
      <c r="R310" s="188">
        <f ca="1">'WIJAM NPC Before Balancing'!R310</f>
        <v>0</v>
      </c>
      <c r="S310" s="188"/>
      <c r="T310" s="171"/>
    </row>
    <row r="311" spans="1:20" ht="12.75">
      <c r="A311" s="156"/>
      <c r="B311" s="156"/>
      <c r="C311" s="167" t="s">
        <v>48</v>
      </c>
      <c r="D311" s="167"/>
      <c r="E311" s="167"/>
      <c r="F311" s="187">
        <f t="shared" ca="1" si="63"/>
        <v>0</v>
      </c>
      <c r="G311" s="188">
        <f ca="1">'WIJAM NPC Before Balancing'!G311</f>
        <v>0</v>
      </c>
      <c r="H311" s="188">
        <f ca="1">'WIJAM NPC Before Balancing'!H311</f>
        <v>0</v>
      </c>
      <c r="I311" s="188">
        <f ca="1">'WIJAM NPC Before Balancing'!I311</f>
        <v>0</v>
      </c>
      <c r="J311" s="188">
        <f ca="1">'WIJAM NPC Before Balancing'!J311</f>
        <v>0</v>
      </c>
      <c r="K311" s="188">
        <f ca="1">'WIJAM NPC Before Balancing'!K311</f>
        <v>0</v>
      </c>
      <c r="L311" s="188">
        <f ca="1">'WIJAM NPC Before Balancing'!L311</f>
        <v>0</v>
      </c>
      <c r="M311" s="188">
        <f ca="1">'WIJAM NPC Before Balancing'!M311</f>
        <v>0</v>
      </c>
      <c r="N311" s="188">
        <f ca="1">'WIJAM NPC Before Balancing'!N311</f>
        <v>0</v>
      </c>
      <c r="O311" s="188">
        <f ca="1">'WIJAM NPC Before Balancing'!O311</f>
        <v>0</v>
      </c>
      <c r="P311" s="188">
        <f ca="1">'WIJAM NPC Before Balancing'!P311</f>
        <v>0</v>
      </c>
      <c r="Q311" s="188">
        <f ca="1">'WIJAM NPC Before Balancing'!Q311</f>
        <v>0</v>
      </c>
      <c r="R311" s="188">
        <f ca="1">'WIJAM NPC Before Balancing'!R311</f>
        <v>0</v>
      </c>
      <c r="S311" s="188"/>
      <c r="T311" s="171"/>
    </row>
    <row r="312" spans="1:20" ht="12.75">
      <c r="A312" s="156"/>
      <c r="B312" s="156"/>
      <c r="C312" s="167"/>
      <c r="D312" s="167"/>
      <c r="E312" s="167"/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  <c r="Q312" s="215" t="s">
        <v>86</v>
      </c>
      <c r="R312" s="215" t="s">
        <v>86</v>
      </c>
      <c r="S312" s="188"/>
      <c r="T312" s="171"/>
    </row>
    <row r="313" spans="1:20" ht="12.75">
      <c r="A313" s="169" t="s">
        <v>61</v>
      </c>
      <c r="B313" s="156"/>
      <c r="C313" s="167"/>
      <c r="D313" s="167"/>
      <c r="E313" s="167"/>
      <c r="F313" s="182">
        <f ca="1">SUM(G313:R313)</f>
        <v>1781441.5530797134</v>
      </c>
      <c r="G313" s="192">
        <f t="shared" ref="G313:R313" ca="1" si="65">SUM(G303:G311)</f>
        <v>134677.01614964887</v>
      </c>
      <c r="H313" s="192">
        <f t="shared" ca="1" si="65"/>
        <v>116898.34088945345</v>
      </c>
      <c r="I313" s="192">
        <f t="shared" ca="1" si="65"/>
        <v>147630.63964729206</v>
      </c>
      <c r="J313" s="192">
        <f t="shared" ca="1" si="65"/>
        <v>133255.7768453717</v>
      </c>
      <c r="K313" s="192">
        <f t="shared" ca="1" si="65"/>
        <v>124573.40327617474</v>
      </c>
      <c r="L313" s="192">
        <f t="shared" ca="1" si="65"/>
        <v>105054.84884925403</v>
      </c>
      <c r="M313" s="192">
        <f t="shared" ca="1" si="65"/>
        <v>185987.63522449488</v>
      </c>
      <c r="N313" s="192">
        <f t="shared" ca="1" si="65"/>
        <v>183124.18269274023</v>
      </c>
      <c r="O313" s="192">
        <f t="shared" ca="1" si="65"/>
        <v>175541.48678069992</v>
      </c>
      <c r="P313" s="192">
        <f t="shared" ca="1" si="65"/>
        <v>190412.7649560172</v>
      </c>
      <c r="Q313" s="192">
        <f t="shared" ca="1" si="65"/>
        <v>147086.29995425322</v>
      </c>
      <c r="R313" s="192">
        <f t="shared" ca="1" si="65"/>
        <v>137199.15781431281</v>
      </c>
      <c r="S313" s="188"/>
      <c r="T313" s="171"/>
    </row>
    <row r="314" spans="1:20" ht="12.75">
      <c r="A314" s="156"/>
      <c r="B314" s="156"/>
      <c r="C314" s="167"/>
      <c r="D314" s="167"/>
      <c r="E314" s="16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8"/>
      <c r="T314" s="171"/>
    </row>
    <row r="315" spans="1:20" ht="12.75">
      <c r="A315" s="169" t="s">
        <v>144</v>
      </c>
      <c r="B315" s="156"/>
      <c r="C315" s="167"/>
      <c r="D315" s="167"/>
      <c r="E315" s="16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8"/>
      <c r="T315" s="171"/>
    </row>
    <row r="316" spans="1:20" ht="12.75">
      <c r="A316" s="156"/>
      <c r="B316" s="156"/>
      <c r="C316" s="167" t="s">
        <v>50</v>
      </c>
      <c r="D316" s="167"/>
      <c r="E316" s="167"/>
      <c r="F316" s="187">
        <f ca="1">SUM(G316:R316)</f>
        <v>488005.83653583983</v>
      </c>
      <c r="G316" s="187">
        <f ca="1">'WIJAM NPC Before Balancing'!G316</f>
        <v>28171.405541732503</v>
      </c>
      <c r="H316" s="187">
        <f ca="1">'WIJAM NPC Before Balancing'!H316</f>
        <v>31343.22756075118</v>
      </c>
      <c r="I316" s="187">
        <f ca="1">'WIJAM NPC Before Balancing'!I316</f>
        <v>18112.436087070313</v>
      </c>
      <c r="J316" s="187">
        <f ca="1">'WIJAM NPC Before Balancing'!J316</f>
        <v>47744.268286281134</v>
      </c>
      <c r="K316" s="187">
        <f ca="1">'WIJAM NPC Before Balancing'!K316</f>
        <v>-105.82476241112111</v>
      </c>
      <c r="L316" s="187">
        <f ca="1">'WIJAM NPC Before Balancing'!L316</f>
        <v>645.05922055696112</v>
      </c>
      <c r="M316" s="187">
        <f ca="1">'WIJAM NPC Before Balancing'!M316</f>
        <v>40896.664710901649</v>
      </c>
      <c r="N316" s="187">
        <f ca="1">'WIJAM NPC Before Balancing'!N316</f>
        <v>53077.072396319265</v>
      </c>
      <c r="O316" s="187">
        <f ca="1">'WIJAM NPC Before Balancing'!O316</f>
        <v>55173.121671336987</v>
      </c>
      <c r="P316" s="187">
        <f ca="1">'WIJAM NPC Before Balancing'!P316</f>
        <v>70972.241932961653</v>
      </c>
      <c r="Q316" s="187">
        <f ca="1">'WIJAM NPC Before Balancing'!Q316</f>
        <v>69907.253878123622</v>
      </c>
      <c r="R316" s="187">
        <f ca="1">'WIJAM NPC Before Balancing'!R316</f>
        <v>72068.910012215754</v>
      </c>
      <c r="S316" s="188"/>
      <c r="T316" s="171"/>
    </row>
    <row r="317" spans="1:20" ht="12.75">
      <c r="A317" s="156"/>
      <c r="B317" s="156"/>
      <c r="C317" s="167" t="s">
        <v>51</v>
      </c>
      <c r="D317" s="167"/>
      <c r="E317" s="167"/>
      <c r="F317" s="187">
        <f t="shared" ref="F317:F323" ca="1" si="66">SUM(G317:R317)</f>
        <v>0</v>
      </c>
      <c r="G317" s="187">
        <f ca="1">'WIJAM NPC Before Balancing'!G317</f>
        <v>0</v>
      </c>
      <c r="H317" s="187">
        <f ca="1">'WIJAM NPC Before Balancing'!H317</f>
        <v>0</v>
      </c>
      <c r="I317" s="187">
        <f ca="1">'WIJAM NPC Before Balancing'!I317</f>
        <v>0</v>
      </c>
      <c r="J317" s="187">
        <f ca="1">'WIJAM NPC Before Balancing'!J317</f>
        <v>0</v>
      </c>
      <c r="K317" s="187">
        <f ca="1">'WIJAM NPC Before Balancing'!K317</f>
        <v>0</v>
      </c>
      <c r="L317" s="187">
        <f ca="1">'WIJAM NPC Before Balancing'!L317</f>
        <v>0</v>
      </c>
      <c r="M317" s="187">
        <f ca="1">'WIJAM NPC Before Balancing'!M317</f>
        <v>0</v>
      </c>
      <c r="N317" s="187">
        <f ca="1">'WIJAM NPC Before Balancing'!N317</f>
        <v>0</v>
      </c>
      <c r="O317" s="187">
        <f ca="1">'WIJAM NPC Before Balancing'!O317</f>
        <v>0</v>
      </c>
      <c r="P317" s="187">
        <f ca="1">'WIJAM NPC Before Balancing'!P317</f>
        <v>0</v>
      </c>
      <c r="Q317" s="187">
        <f ca="1">'WIJAM NPC Before Balancing'!Q317</f>
        <v>0</v>
      </c>
      <c r="R317" s="187">
        <f ca="1">'WIJAM NPC Before Balancing'!R317</f>
        <v>0</v>
      </c>
      <c r="S317" s="188"/>
      <c r="T317" s="171"/>
    </row>
    <row r="318" spans="1:20" ht="12.75">
      <c r="A318" s="156"/>
      <c r="B318" s="156"/>
      <c r="C318" s="167" t="s">
        <v>52</v>
      </c>
      <c r="D318" s="167"/>
      <c r="E318" s="167"/>
      <c r="F318" s="187">
        <f t="shared" ca="1" si="66"/>
        <v>0</v>
      </c>
      <c r="G318" s="187">
        <f ca="1">'WIJAM NPC Before Balancing'!G318</f>
        <v>0</v>
      </c>
      <c r="H318" s="187">
        <f ca="1">'WIJAM NPC Before Balancing'!H318</f>
        <v>0</v>
      </c>
      <c r="I318" s="187">
        <f ca="1">'WIJAM NPC Before Balancing'!I318</f>
        <v>0</v>
      </c>
      <c r="J318" s="187">
        <f ca="1">'WIJAM NPC Before Balancing'!J318</f>
        <v>0</v>
      </c>
      <c r="K318" s="187">
        <f ca="1">'WIJAM NPC Before Balancing'!K318</f>
        <v>0</v>
      </c>
      <c r="L318" s="187">
        <f ca="1">'WIJAM NPC Before Balancing'!L318</f>
        <v>0</v>
      </c>
      <c r="M318" s="187">
        <f ca="1">'WIJAM NPC Before Balancing'!M318</f>
        <v>0</v>
      </c>
      <c r="N318" s="187">
        <f ca="1">'WIJAM NPC Before Balancing'!N318</f>
        <v>0</v>
      </c>
      <c r="O318" s="187">
        <f ca="1">'WIJAM NPC Before Balancing'!O318</f>
        <v>0</v>
      </c>
      <c r="P318" s="187">
        <f ca="1">'WIJAM NPC Before Balancing'!P318</f>
        <v>0</v>
      </c>
      <c r="Q318" s="187">
        <f ca="1">'WIJAM NPC Before Balancing'!Q318</f>
        <v>0</v>
      </c>
      <c r="R318" s="187">
        <f ca="1">'WIJAM NPC Before Balancing'!R318</f>
        <v>0</v>
      </c>
      <c r="S318" s="188"/>
      <c r="T318" s="171"/>
    </row>
    <row r="319" spans="1:20" ht="12.75">
      <c r="A319" s="156"/>
      <c r="B319" s="156"/>
      <c r="C319" s="167" t="s">
        <v>53</v>
      </c>
      <c r="D319" s="167"/>
      <c r="E319" s="167"/>
      <c r="F319" s="187">
        <f t="shared" ca="1" si="66"/>
        <v>0</v>
      </c>
      <c r="G319" s="187">
        <f ca="1">'WIJAM NPC Before Balancing'!G319</f>
        <v>0</v>
      </c>
      <c r="H319" s="187">
        <f ca="1">'WIJAM NPC Before Balancing'!H319</f>
        <v>0</v>
      </c>
      <c r="I319" s="187">
        <f ca="1">'WIJAM NPC Before Balancing'!I319</f>
        <v>0</v>
      </c>
      <c r="J319" s="187">
        <f ca="1">'WIJAM NPC Before Balancing'!J319</f>
        <v>0</v>
      </c>
      <c r="K319" s="187">
        <f ca="1">'WIJAM NPC Before Balancing'!K319</f>
        <v>0</v>
      </c>
      <c r="L319" s="187">
        <f ca="1">'WIJAM NPC Before Balancing'!L319</f>
        <v>0</v>
      </c>
      <c r="M319" s="187">
        <f ca="1">'WIJAM NPC Before Balancing'!M319</f>
        <v>0</v>
      </c>
      <c r="N319" s="187">
        <f ca="1">'WIJAM NPC Before Balancing'!N319</f>
        <v>0</v>
      </c>
      <c r="O319" s="187">
        <f ca="1">'WIJAM NPC Before Balancing'!O319</f>
        <v>0</v>
      </c>
      <c r="P319" s="187">
        <f ca="1">'WIJAM NPC Before Balancing'!P319</f>
        <v>0</v>
      </c>
      <c r="Q319" s="187">
        <f ca="1">'WIJAM NPC Before Balancing'!Q319</f>
        <v>0</v>
      </c>
      <c r="R319" s="187">
        <f ca="1">'WIJAM NPC Before Balancing'!R319</f>
        <v>0</v>
      </c>
      <c r="S319" s="188"/>
      <c r="T319" s="171"/>
    </row>
    <row r="320" spans="1:20" ht="12.75">
      <c r="A320" s="156"/>
      <c r="B320" s="156"/>
      <c r="C320" s="167" t="s">
        <v>54</v>
      </c>
      <c r="D320" s="167"/>
      <c r="E320" s="167"/>
      <c r="F320" s="187">
        <f t="shared" ca="1" si="66"/>
        <v>322165.17765718373</v>
      </c>
      <c r="G320" s="187">
        <f ca="1">'WIJAM NPC Before Balancing'!G320</f>
        <v>29419.283950291669</v>
      </c>
      <c r="H320" s="187">
        <f ca="1">'WIJAM NPC Before Balancing'!H320</f>
        <v>28010.983290434116</v>
      </c>
      <c r="I320" s="187">
        <f ca="1">'WIJAM NPC Before Balancing'!I320</f>
        <v>28952.846143995517</v>
      </c>
      <c r="J320" s="187">
        <f ca="1">'WIJAM NPC Before Balancing'!J320</f>
        <v>30540.891623235017</v>
      </c>
      <c r="K320" s="187">
        <f ca="1">'WIJAM NPC Before Balancing'!K320</f>
        <v>28111.640389288008</v>
      </c>
      <c r="L320" s="187">
        <f ca="1">'WIJAM NPC Before Balancing'!L320</f>
        <v>22202.080090058054</v>
      </c>
      <c r="M320" s="187">
        <f ca="1">'WIJAM NPC Before Balancing'!M320</f>
        <v>26580.214528153821</v>
      </c>
      <c r="N320" s="187">
        <f ca="1">'WIJAM NPC Before Balancing'!N320</f>
        <v>30297.112711948252</v>
      </c>
      <c r="O320" s="187">
        <f ca="1">'WIJAM NPC Before Balancing'!O320</f>
        <v>29818.991492392273</v>
      </c>
      <c r="P320" s="187">
        <f ca="1">'WIJAM NPC Before Balancing'!P320</f>
        <v>1027.4663237920527</v>
      </c>
      <c r="Q320" s="187">
        <f ca="1">'WIJAM NPC Before Balancing'!Q320</f>
        <v>33313.904824249999</v>
      </c>
      <c r="R320" s="187">
        <f ca="1">'WIJAM NPC Before Balancing'!R320</f>
        <v>33889.762289344908</v>
      </c>
      <c r="S320" s="188"/>
      <c r="T320" s="171"/>
    </row>
    <row r="321" spans="1:20" ht="12.75">
      <c r="A321" s="156"/>
      <c r="B321" s="156"/>
      <c r="C321" s="167" t="s">
        <v>115</v>
      </c>
      <c r="D321" s="167"/>
      <c r="E321" s="167"/>
      <c r="F321" s="187">
        <f t="shared" ca="1" si="66"/>
        <v>0</v>
      </c>
      <c r="G321" s="187">
        <f ca="1">'WIJAM NPC Before Balancing'!G321</f>
        <v>0</v>
      </c>
      <c r="H321" s="187">
        <f ca="1">'WIJAM NPC Before Balancing'!H321</f>
        <v>0</v>
      </c>
      <c r="I321" s="187">
        <f ca="1">'WIJAM NPC Before Balancing'!I321</f>
        <v>0</v>
      </c>
      <c r="J321" s="187">
        <f ca="1">'WIJAM NPC Before Balancing'!J321</f>
        <v>0</v>
      </c>
      <c r="K321" s="187">
        <f ca="1">'WIJAM NPC Before Balancing'!K321</f>
        <v>0</v>
      </c>
      <c r="L321" s="187">
        <f ca="1">'WIJAM NPC Before Balancing'!L321</f>
        <v>0</v>
      </c>
      <c r="M321" s="187">
        <f ca="1">'WIJAM NPC Before Balancing'!M321</f>
        <v>0</v>
      </c>
      <c r="N321" s="187">
        <f ca="1">'WIJAM NPC Before Balancing'!N321</f>
        <v>0</v>
      </c>
      <c r="O321" s="187">
        <f ca="1">'WIJAM NPC Before Balancing'!O321</f>
        <v>0</v>
      </c>
      <c r="P321" s="187">
        <f ca="1">'WIJAM NPC Before Balancing'!P321</f>
        <v>0</v>
      </c>
      <c r="Q321" s="187">
        <f ca="1">'WIJAM NPC Before Balancing'!Q321</f>
        <v>0</v>
      </c>
      <c r="R321" s="187">
        <f ca="1">'WIJAM NPC Before Balancing'!R321</f>
        <v>0</v>
      </c>
      <c r="S321" s="188"/>
      <c r="T321" s="171"/>
    </row>
    <row r="322" spans="1:20" ht="12.75">
      <c r="A322" s="156"/>
      <c r="B322" s="156"/>
      <c r="C322" s="167" t="s">
        <v>116</v>
      </c>
      <c r="D322" s="167"/>
      <c r="E322" s="167"/>
      <c r="F322" s="187">
        <f t="shared" ca="1" si="66"/>
        <v>0</v>
      </c>
      <c r="G322" s="187">
        <f ca="1">'WIJAM NPC Before Balancing'!G322</f>
        <v>0</v>
      </c>
      <c r="H322" s="187">
        <f ca="1">'WIJAM NPC Before Balancing'!H322</f>
        <v>0</v>
      </c>
      <c r="I322" s="187">
        <f ca="1">'WIJAM NPC Before Balancing'!I322</f>
        <v>0</v>
      </c>
      <c r="J322" s="187">
        <f ca="1">'WIJAM NPC Before Balancing'!J322</f>
        <v>0</v>
      </c>
      <c r="K322" s="187">
        <f ca="1">'WIJAM NPC Before Balancing'!K322</f>
        <v>0</v>
      </c>
      <c r="L322" s="187">
        <f ca="1">'WIJAM NPC Before Balancing'!L322</f>
        <v>0</v>
      </c>
      <c r="M322" s="187">
        <f ca="1">'WIJAM NPC Before Balancing'!M322</f>
        <v>0</v>
      </c>
      <c r="N322" s="187">
        <f ca="1">'WIJAM NPC Before Balancing'!N322</f>
        <v>0</v>
      </c>
      <c r="O322" s="187">
        <f ca="1">'WIJAM NPC Before Balancing'!O322</f>
        <v>0</v>
      </c>
      <c r="P322" s="187">
        <f ca="1">'WIJAM NPC Before Balancing'!P322</f>
        <v>0</v>
      </c>
      <c r="Q322" s="187">
        <f ca="1">'WIJAM NPC Before Balancing'!Q322</f>
        <v>0</v>
      </c>
      <c r="R322" s="187">
        <f ca="1">'WIJAM NPC Before Balancing'!R322</f>
        <v>0</v>
      </c>
      <c r="S322" s="188"/>
      <c r="T322" s="171"/>
    </row>
    <row r="323" spans="1:20" ht="12.75">
      <c r="A323" s="156"/>
      <c r="B323" s="167"/>
      <c r="C323" s="167" t="s">
        <v>153</v>
      </c>
      <c r="D323" s="167"/>
      <c r="E323" s="167"/>
      <c r="F323" s="187">
        <f t="shared" ca="1" si="66"/>
        <v>0</v>
      </c>
      <c r="G323" s="187">
        <f ca="1">'WIJAM NPC Before Balancing'!G323</f>
        <v>0</v>
      </c>
      <c r="H323" s="187">
        <f ca="1">'WIJAM NPC Before Balancing'!H323</f>
        <v>0</v>
      </c>
      <c r="I323" s="187">
        <f ca="1">'WIJAM NPC Before Balancing'!I323</f>
        <v>0</v>
      </c>
      <c r="J323" s="187">
        <f ca="1">'WIJAM NPC Before Balancing'!J323</f>
        <v>0</v>
      </c>
      <c r="K323" s="187">
        <f ca="1">'WIJAM NPC Before Balancing'!K323</f>
        <v>0</v>
      </c>
      <c r="L323" s="187">
        <f ca="1">'WIJAM NPC Before Balancing'!L323</f>
        <v>0</v>
      </c>
      <c r="M323" s="187">
        <f ca="1">'WIJAM NPC Before Balancing'!M323</f>
        <v>0</v>
      </c>
      <c r="N323" s="187">
        <f ca="1">'WIJAM NPC Before Balancing'!N323</f>
        <v>0</v>
      </c>
      <c r="O323" s="187">
        <f ca="1">'WIJAM NPC Before Balancing'!O323</f>
        <v>0</v>
      </c>
      <c r="P323" s="187">
        <f ca="1">'WIJAM NPC Before Balancing'!P323</f>
        <v>0</v>
      </c>
      <c r="Q323" s="187">
        <f ca="1">'WIJAM NPC Before Balancing'!Q323</f>
        <v>0</v>
      </c>
      <c r="R323" s="187">
        <f ca="1">'WIJAM NPC Before Balancing'!R323</f>
        <v>0</v>
      </c>
      <c r="S323" s="188"/>
      <c r="T323" s="171"/>
    </row>
    <row r="324" spans="1:20" ht="12.75">
      <c r="A324" s="156"/>
      <c r="B324" s="156"/>
      <c r="C324" s="167"/>
      <c r="D324" s="167"/>
      <c r="E324" s="167"/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  <c r="Q324" s="215" t="s">
        <v>86</v>
      </c>
      <c r="R324" s="215" t="s">
        <v>86</v>
      </c>
      <c r="S324" s="188"/>
      <c r="T324" s="171"/>
    </row>
    <row r="325" spans="1:20" ht="12.75">
      <c r="A325" s="169" t="s">
        <v>62</v>
      </c>
      <c r="B325" s="156"/>
      <c r="C325" s="167"/>
      <c r="D325" s="167"/>
      <c r="E325" s="167"/>
      <c r="F325" s="182">
        <f ca="1">SUM(G325:R325)</f>
        <v>810171.01419302367</v>
      </c>
      <c r="G325" s="192">
        <f t="shared" ref="G325:R325" ca="1" si="67">SUM(G316:G323)</f>
        <v>57590.689492024176</v>
      </c>
      <c r="H325" s="192">
        <f t="shared" ca="1" si="67"/>
        <v>59354.2108511853</v>
      </c>
      <c r="I325" s="192">
        <f t="shared" ca="1" si="67"/>
        <v>47065.28223106583</v>
      </c>
      <c r="J325" s="192">
        <f t="shared" ca="1" si="67"/>
        <v>78285.159909516151</v>
      </c>
      <c r="K325" s="192">
        <f t="shared" ca="1" si="67"/>
        <v>28005.815626876887</v>
      </c>
      <c r="L325" s="192">
        <f t="shared" ca="1" si="67"/>
        <v>22847.139310615017</v>
      </c>
      <c r="M325" s="192">
        <f t="shared" ca="1" si="67"/>
        <v>67476.879239055474</v>
      </c>
      <c r="N325" s="192">
        <f t="shared" ca="1" si="67"/>
        <v>83374.185108267513</v>
      </c>
      <c r="O325" s="192">
        <f t="shared" ca="1" si="67"/>
        <v>84992.113163729256</v>
      </c>
      <c r="P325" s="192">
        <f t="shared" ca="1" si="67"/>
        <v>71999.7082567537</v>
      </c>
      <c r="Q325" s="192">
        <f t="shared" ca="1" si="67"/>
        <v>103221.15870237362</v>
      </c>
      <c r="R325" s="192">
        <f t="shared" ca="1" si="67"/>
        <v>105958.67230156067</v>
      </c>
      <c r="S325" s="188"/>
      <c r="T325" s="171"/>
    </row>
    <row r="326" spans="1:20" ht="12.75">
      <c r="A326" s="156"/>
      <c r="B326" s="156"/>
      <c r="C326" s="170"/>
      <c r="D326" s="170"/>
      <c r="E326" s="170"/>
      <c r="F326" s="192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71"/>
    </row>
    <row r="327" spans="1:20" ht="12.75">
      <c r="A327" s="169" t="s">
        <v>145</v>
      </c>
      <c r="B327" s="156"/>
      <c r="C327" s="170"/>
      <c r="D327" s="170"/>
      <c r="E327" s="1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71"/>
    </row>
    <row r="328" spans="1:20" ht="12.75">
      <c r="A328" s="156"/>
      <c r="B328" s="156"/>
      <c r="C328" s="162" t="s">
        <v>63</v>
      </c>
      <c r="D328" s="170"/>
      <c r="E328" s="170"/>
      <c r="F328" s="188">
        <f ca="1">SUM(G328:R328)</f>
        <v>218730.70270727141</v>
      </c>
      <c r="G328" s="188">
        <f ca="1">'WIJAM NPC Before Balancing'!G328</f>
        <v>26981.52967449847</v>
      </c>
      <c r="H328" s="188">
        <f ca="1">'WIJAM NPC Before Balancing'!H328</f>
        <v>14751.99531383357</v>
      </c>
      <c r="I328" s="188">
        <f ca="1">'WIJAM NPC Before Balancing'!I328</f>
        <v>28395.90814358136</v>
      </c>
      <c r="J328" s="188">
        <f ca="1">'WIJAM NPC Before Balancing'!J328</f>
        <v>20780.330467190241</v>
      </c>
      <c r="K328" s="188">
        <f ca="1">'WIJAM NPC Before Balancing'!K328</f>
        <v>28396.226786998781</v>
      </c>
      <c r="L328" s="188">
        <f ca="1">'WIJAM NPC Before Balancing'!L328</f>
        <v>23284.071119585355</v>
      </c>
      <c r="M328" s="188">
        <f ca="1">'WIJAM NPC Before Balancing'!M328</f>
        <v>12414.506864478501</v>
      </c>
      <c r="N328" s="188">
        <f ca="1">'WIJAM NPC Before Balancing'!N328</f>
        <v>9764.9868486127198</v>
      </c>
      <c r="O328" s="188">
        <f ca="1">'WIJAM NPC Before Balancing'!O328</f>
        <v>9978.3982774312535</v>
      </c>
      <c r="P328" s="188">
        <f ca="1">'WIJAM NPC Before Balancing'!P328</f>
        <v>11174.426344725565</v>
      </c>
      <c r="Q328" s="188">
        <f ca="1">'WIJAM NPC Before Balancing'!Q328</f>
        <v>16057.557055866771</v>
      </c>
      <c r="R328" s="188">
        <f ca="1">'WIJAM NPC Before Balancing'!R328</f>
        <v>16750.765810468816</v>
      </c>
      <c r="S328" s="188"/>
      <c r="T328" s="171"/>
    </row>
    <row r="329" spans="1:20" ht="12.75">
      <c r="A329" s="156"/>
      <c r="B329" s="156"/>
      <c r="C329" s="162" t="s">
        <v>64</v>
      </c>
      <c r="D329" s="170"/>
      <c r="E329" s="170"/>
      <c r="F329" s="188">
        <f ca="1">SUM(G329:R329)</f>
        <v>15134.294206415083</v>
      </c>
      <c r="G329" s="188">
        <f ca="1">'WIJAM NPC Before Balancing'!G329</f>
        <v>431.98981997227713</v>
      </c>
      <c r="H329" s="188">
        <f ca="1">'WIJAM NPC Before Balancing'!H329</f>
        <v>361.54477053540711</v>
      </c>
      <c r="I329" s="188">
        <f ca="1">'WIJAM NPC Before Balancing'!I329</f>
        <v>977.28661037170275</v>
      </c>
      <c r="J329" s="188">
        <f ca="1">'WIJAM NPC Before Balancing'!J329</f>
        <v>1728.0727169457109</v>
      </c>
      <c r="K329" s="188">
        <f ca="1">'WIJAM NPC Before Balancing'!K329</f>
        <v>1185.4902904975963</v>
      </c>
      <c r="L329" s="188">
        <f ca="1">'WIJAM NPC Before Balancing'!L329</f>
        <v>1812.6962035450542</v>
      </c>
      <c r="M329" s="188">
        <f ca="1">'WIJAM NPC Before Balancing'!M329</f>
        <v>3221.8022393215679</v>
      </c>
      <c r="N329" s="188">
        <f ca="1">'WIJAM NPC Before Balancing'!N329</f>
        <v>2255.3578695319275</v>
      </c>
      <c r="O329" s="188">
        <f ca="1">'WIJAM NPC Before Balancing'!O329</f>
        <v>1546.3485437901675</v>
      </c>
      <c r="P329" s="188">
        <f ca="1">'WIJAM NPC Before Balancing'!P329</f>
        <v>524.48220576486256</v>
      </c>
      <c r="Q329" s="188">
        <f ca="1">'WIJAM NPC Before Balancing'!Q329</f>
        <v>544.61608839895746</v>
      </c>
      <c r="R329" s="188">
        <f ca="1">'WIJAM NPC Before Balancing'!R329</f>
        <v>544.60684773985224</v>
      </c>
      <c r="S329" s="188"/>
      <c r="T329" s="171"/>
    </row>
    <row r="330" spans="1:20" ht="12.75">
      <c r="A330" s="156"/>
      <c r="B330" s="156"/>
      <c r="C330" s="153"/>
      <c r="D330" s="153"/>
      <c r="E330" s="153"/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  <c r="Q330" s="215" t="s">
        <v>86</v>
      </c>
      <c r="R330" s="215" t="s">
        <v>86</v>
      </c>
      <c r="S330" s="188"/>
      <c r="T330" s="171"/>
    </row>
    <row r="331" spans="1:20" ht="12.75">
      <c r="A331" s="169" t="s">
        <v>65</v>
      </c>
      <c r="B331" s="156"/>
      <c r="C331" s="153"/>
      <c r="D331" s="153"/>
      <c r="E331" s="153"/>
      <c r="F331" s="182">
        <f ca="1">SUM(G331:R331)</f>
        <v>233864.99691368651</v>
      </c>
      <c r="G331" s="192">
        <f t="shared" ref="G331:I331" ca="1" si="68">SUM(G328:G329)</f>
        <v>27413.519494470747</v>
      </c>
      <c r="H331" s="192">
        <f t="shared" ca="1" si="68"/>
        <v>15113.540084368977</v>
      </c>
      <c r="I331" s="192">
        <f t="shared" ca="1" si="68"/>
        <v>29373.194753953063</v>
      </c>
      <c r="J331" s="192">
        <f t="shared" ref="J331:L331" ca="1" si="69">SUM(J328:J329)</f>
        <v>22508.40318413595</v>
      </c>
      <c r="K331" s="192">
        <f t="shared" ca="1" si="69"/>
        <v>29581.717077496378</v>
      </c>
      <c r="L331" s="192">
        <f t="shared" ca="1" si="69"/>
        <v>25096.767323130407</v>
      </c>
      <c r="M331" s="192">
        <f t="shared" ref="M331:O331" ca="1" si="70">SUM(M328:M329)</f>
        <v>15636.309103800068</v>
      </c>
      <c r="N331" s="192">
        <f t="shared" ca="1" si="70"/>
        <v>12020.344718144646</v>
      </c>
      <c r="O331" s="192">
        <f t="shared" ca="1" si="70"/>
        <v>11524.746821221421</v>
      </c>
      <c r="P331" s="192">
        <f t="shared" ref="P331:R331" ca="1" si="71">SUM(P328:P329)</f>
        <v>11698.908550490429</v>
      </c>
      <c r="Q331" s="192">
        <f t="shared" ca="1" si="71"/>
        <v>16602.173144265729</v>
      </c>
      <c r="R331" s="192">
        <f t="shared" ca="1" si="71"/>
        <v>17295.372658208667</v>
      </c>
      <c r="S331" s="188"/>
      <c r="T331" s="171"/>
    </row>
    <row r="332" spans="1:20" ht="12.75">
      <c r="A332" s="156"/>
      <c r="B332" s="156"/>
      <c r="C332" s="153"/>
      <c r="D332" s="153"/>
      <c r="E332" s="153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8"/>
      <c r="T332" s="171"/>
    </row>
    <row r="333" spans="1:20" ht="12.75">
      <c r="A333" s="169" t="s">
        <v>146</v>
      </c>
      <c r="B333" s="156"/>
      <c r="C333" s="153"/>
      <c r="D333" s="153"/>
      <c r="E333" s="153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8"/>
      <c r="T333" s="171"/>
    </row>
    <row r="334" spans="1:20" ht="12.75">
      <c r="A334" s="156"/>
      <c r="B334" s="156"/>
      <c r="C334" s="162" t="s">
        <v>56</v>
      </c>
      <c r="D334" s="153"/>
      <c r="E334" s="153"/>
      <c r="F334" s="187">
        <f ca="1">SUM(G334:R334)</f>
        <v>20881.420091367439</v>
      </c>
      <c r="G334" s="187">
        <f ca="1">'WIJAM NPC Before Balancing'!G334</f>
        <v>2125.1922724975129</v>
      </c>
      <c r="H334" s="187">
        <f ca="1">'WIJAM NPC Before Balancing'!H334</f>
        <v>1897.0435856232018</v>
      </c>
      <c r="I334" s="187">
        <f ca="1">'WIJAM NPC Before Balancing'!I334</f>
        <v>1944.8400982365351</v>
      </c>
      <c r="J334" s="187">
        <f ca="1">'WIJAM NPC Before Balancing'!J334</f>
        <v>1800.6539518529794</v>
      </c>
      <c r="K334" s="187">
        <f ca="1">'WIJAM NPC Before Balancing'!K334</f>
        <v>1960.8519299620018</v>
      </c>
      <c r="L334" s="187">
        <f ca="1">'WIJAM NPC Before Balancing'!L334</f>
        <v>1748.7947356675127</v>
      </c>
      <c r="M334" s="187">
        <f ca="1">'WIJAM NPC Before Balancing'!M334</f>
        <v>1645.474607568357</v>
      </c>
      <c r="N334" s="187">
        <f ca="1">'WIJAM NPC Before Balancing'!N334</f>
        <v>1473.7258055777791</v>
      </c>
      <c r="O334" s="187">
        <f ca="1">'WIJAM NPC Before Balancing'!O334</f>
        <v>1492.6054280600458</v>
      </c>
      <c r="P334" s="187">
        <f ca="1">'WIJAM NPC Before Balancing'!P334</f>
        <v>1633.8441228324459</v>
      </c>
      <c r="Q334" s="187">
        <f ca="1">'WIJAM NPC Before Balancing'!Q334</f>
        <v>1289.3109277446679</v>
      </c>
      <c r="R334" s="187">
        <f ca="1">'WIJAM NPC Before Balancing'!R334</f>
        <v>1869.0826257444016</v>
      </c>
      <c r="S334" s="188"/>
      <c r="T334" s="171"/>
    </row>
    <row r="335" spans="1:20" ht="12.75">
      <c r="A335" s="156"/>
      <c r="B335" s="156"/>
      <c r="C335" s="162" t="s">
        <v>109</v>
      </c>
      <c r="D335" s="56"/>
      <c r="E335" s="56"/>
      <c r="F335" s="187">
        <f t="shared" ref="F335:F352" ca="1" si="72">SUM(G335:R335)</f>
        <v>0</v>
      </c>
      <c r="G335" s="187">
        <f ca="1">'WIJAM NPC Before Balancing'!G335</f>
        <v>0</v>
      </c>
      <c r="H335" s="187">
        <f ca="1">'WIJAM NPC Before Balancing'!H335</f>
        <v>0</v>
      </c>
      <c r="I335" s="187">
        <f ca="1">'WIJAM NPC Before Balancing'!I335</f>
        <v>0</v>
      </c>
      <c r="J335" s="187">
        <f ca="1">'WIJAM NPC Before Balancing'!J335</f>
        <v>0</v>
      </c>
      <c r="K335" s="187">
        <f ca="1">'WIJAM NPC Before Balancing'!K335</f>
        <v>0</v>
      </c>
      <c r="L335" s="187">
        <f ca="1">'WIJAM NPC Before Balancing'!L335</f>
        <v>0</v>
      </c>
      <c r="M335" s="187">
        <f ca="1">'WIJAM NPC Before Balancing'!M335</f>
        <v>0</v>
      </c>
      <c r="N335" s="187">
        <f ca="1">'WIJAM NPC Before Balancing'!N335</f>
        <v>0</v>
      </c>
      <c r="O335" s="187">
        <f ca="1">'WIJAM NPC Before Balancing'!O335</f>
        <v>0</v>
      </c>
      <c r="P335" s="187">
        <f ca="1">'WIJAM NPC Before Balancing'!P335</f>
        <v>0</v>
      </c>
      <c r="Q335" s="187">
        <f ca="1">'WIJAM NPC Before Balancing'!Q335</f>
        <v>0</v>
      </c>
      <c r="R335" s="187">
        <f ca="1">'WIJAM NPC Before Balancing'!R335</f>
        <v>0</v>
      </c>
      <c r="S335" s="188"/>
      <c r="T335" s="171"/>
    </row>
    <row r="336" spans="1:20" ht="12.75">
      <c r="A336" s="156"/>
      <c r="B336" s="156"/>
      <c r="C336" s="162" t="s">
        <v>155</v>
      </c>
      <c r="D336" s="56"/>
      <c r="E336" s="56"/>
      <c r="F336" s="187">
        <f t="shared" ca="1" si="72"/>
        <v>48076.998481519287</v>
      </c>
      <c r="G336" s="187">
        <f ca="1">'WIJAM NPC Before Balancing'!G336</f>
        <v>7080.0974134130729</v>
      </c>
      <c r="H336" s="187">
        <f ca="1">'WIJAM NPC Before Balancing'!H336</f>
        <v>5638.5545929949385</v>
      </c>
      <c r="I336" s="187">
        <f ca="1">'WIJAM NPC Before Balancing'!I336</f>
        <v>5658.6291282925386</v>
      </c>
      <c r="J336" s="187">
        <f ca="1">'WIJAM NPC Before Balancing'!J336</f>
        <v>4877.4747904819606</v>
      </c>
      <c r="K336" s="187">
        <f ca="1">'WIJAM NPC Before Balancing'!K336</f>
        <v>3839.0158931029368</v>
      </c>
      <c r="L336" s="187">
        <f ca="1">'WIJAM NPC Before Balancing'!L336</f>
        <v>2204.2158400182243</v>
      </c>
      <c r="M336" s="187">
        <f ca="1">'WIJAM NPC Before Balancing'!M336</f>
        <v>1981.7230738031574</v>
      </c>
      <c r="N336" s="187">
        <f ca="1">'WIJAM NPC Before Balancing'!N336</f>
        <v>2078.3516901364465</v>
      </c>
      <c r="O336" s="187">
        <f ca="1">'WIJAM NPC Before Balancing'!O336</f>
        <v>2642.5895215368469</v>
      </c>
      <c r="P336" s="187">
        <f ca="1">'WIJAM NPC Before Balancing'!P336</f>
        <v>3194.161277094714</v>
      </c>
      <c r="Q336" s="187">
        <f ca="1">'WIJAM NPC Before Balancing'!Q336</f>
        <v>3471.3810502520478</v>
      </c>
      <c r="R336" s="187">
        <f ca="1">'WIJAM NPC Before Balancing'!R336</f>
        <v>5410.8042103924054</v>
      </c>
      <c r="S336" s="188"/>
      <c r="T336" s="171"/>
    </row>
    <row r="337" spans="1:20" ht="12.75">
      <c r="A337" s="156"/>
      <c r="B337" s="156"/>
      <c r="C337" s="162" t="s">
        <v>66</v>
      </c>
      <c r="D337" s="170"/>
      <c r="E337" s="170"/>
      <c r="F337" s="187">
        <f t="shared" ca="1" si="72"/>
        <v>37431.121905442837</v>
      </c>
      <c r="G337" s="187">
        <f ca="1">'WIJAM NPC Before Balancing'!G337</f>
        <v>4868.7917573572049</v>
      </c>
      <c r="H337" s="187">
        <f ca="1">'WIJAM NPC Before Balancing'!H337</f>
        <v>4273.5658536124929</v>
      </c>
      <c r="I337" s="187">
        <f ca="1">'WIJAM NPC Before Balancing'!I337</f>
        <v>3582.7469246411147</v>
      </c>
      <c r="J337" s="187">
        <f ca="1">'WIJAM NPC Before Balancing'!J337</f>
        <v>3536.7029508236033</v>
      </c>
      <c r="K337" s="187">
        <f ca="1">'WIJAM NPC Before Balancing'!K337</f>
        <v>2743.2011805879138</v>
      </c>
      <c r="L337" s="187">
        <f ca="1">'WIJAM NPC Before Balancing'!L337</f>
        <v>2247.5513447876465</v>
      </c>
      <c r="M337" s="187">
        <f ca="1">'WIJAM NPC Before Balancing'!M337</f>
        <v>1490.0562807206682</v>
      </c>
      <c r="N337" s="187">
        <f ca="1">'WIJAM NPC Before Balancing'!N337</f>
        <v>1320.1396783802679</v>
      </c>
      <c r="O337" s="187">
        <f ca="1">'WIJAM NPC Before Balancing'!O337</f>
        <v>1527.0189171416459</v>
      </c>
      <c r="P337" s="187">
        <f ca="1">'WIJAM NPC Before Balancing'!P337</f>
        <v>2654.4589888358246</v>
      </c>
      <c r="Q337" s="187">
        <f ca="1">'WIJAM NPC Before Balancing'!Q337</f>
        <v>3817.7464449900035</v>
      </c>
      <c r="R337" s="187">
        <f ca="1">'WIJAM NPC Before Balancing'!R337</f>
        <v>5369.1415835644493</v>
      </c>
      <c r="S337" s="188"/>
      <c r="T337" s="171"/>
    </row>
    <row r="338" spans="1:20" ht="12.75">
      <c r="A338" s="153"/>
      <c r="B338" s="156"/>
      <c r="C338" s="162" t="s">
        <v>156</v>
      </c>
      <c r="D338" s="170"/>
      <c r="E338" s="170"/>
      <c r="F338" s="187">
        <f t="shared" ca="1" si="72"/>
        <v>64184.980858193114</v>
      </c>
      <c r="G338" s="187">
        <f ca="1">'WIJAM NPC Before Balancing'!G338</f>
        <v>7800.8688236221406</v>
      </c>
      <c r="H338" s="187">
        <f ca="1">'WIJAM NPC Before Balancing'!H338</f>
        <v>7833.848417325341</v>
      </c>
      <c r="I338" s="187">
        <f ca="1">'WIJAM NPC Before Balancing'!I338</f>
        <v>5895.6201700003166</v>
      </c>
      <c r="J338" s="187">
        <f ca="1">'WIJAM NPC Before Balancing'!J338</f>
        <v>5948.2759947293389</v>
      </c>
      <c r="K338" s="187">
        <f ca="1">'WIJAM NPC Before Balancing'!K338</f>
        <v>4838.7596152651604</v>
      </c>
      <c r="L338" s="187">
        <f ca="1">'WIJAM NPC Before Balancing'!L338</f>
        <v>3891.0344309971147</v>
      </c>
      <c r="M338" s="187">
        <f ca="1">'WIJAM NPC Before Balancing'!M338</f>
        <v>2424.4781023113355</v>
      </c>
      <c r="N338" s="187">
        <f ca="1">'WIJAM NPC Before Balancing'!N338</f>
        <v>2280.7699210539131</v>
      </c>
      <c r="O338" s="187">
        <f ca="1">'WIJAM NPC Before Balancing'!O338</f>
        <v>2743.0418588792027</v>
      </c>
      <c r="P338" s="187">
        <f ca="1">'WIJAM NPC Before Balancing'!P338</f>
        <v>4538.2788726360041</v>
      </c>
      <c r="Q338" s="187">
        <f ca="1">'WIJAM NPC Before Balancing'!Q338</f>
        <v>6219.6805255187173</v>
      </c>
      <c r="R338" s="187">
        <f ca="1">'WIJAM NPC Before Balancing'!R338</f>
        <v>9770.3241258545422</v>
      </c>
      <c r="S338" s="188"/>
      <c r="T338" s="171"/>
    </row>
    <row r="339" spans="1:20" ht="12.75">
      <c r="A339" s="153"/>
      <c r="B339" s="156"/>
      <c r="C339" s="162" t="s">
        <v>67</v>
      </c>
      <c r="D339" s="170"/>
      <c r="E339" s="170"/>
      <c r="F339" s="187">
        <f t="shared" ref="F339:F343" ca="1" si="73">SUM(G339:R339)</f>
        <v>16629.123685867882</v>
      </c>
      <c r="G339" s="187">
        <f ca="1">'WIJAM NPC Before Balancing'!G339</f>
        <v>1895.8486728078685</v>
      </c>
      <c r="H339" s="187">
        <f ca="1">'WIJAM NPC Before Balancing'!H339</f>
        <v>1780.4200948466682</v>
      </c>
      <c r="I339" s="187">
        <f ca="1">'WIJAM NPC Before Balancing'!I339</f>
        <v>1456.2800784739125</v>
      </c>
      <c r="J339" s="187">
        <f ca="1">'WIJAM NPC Before Balancing'!J339</f>
        <v>1669.6118464380904</v>
      </c>
      <c r="K339" s="187">
        <f ca="1">'WIJAM NPC Before Balancing'!K339</f>
        <v>1369.4497472263567</v>
      </c>
      <c r="L339" s="187">
        <f ca="1">'WIJAM NPC Before Balancing'!L339</f>
        <v>1064.1096924815122</v>
      </c>
      <c r="M339" s="187">
        <f ca="1">'WIJAM NPC Before Balancing'!M339</f>
        <v>788.40347555693404</v>
      </c>
      <c r="N339" s="187">
        <f ca="1">'WIJAM NPC Before Balancing'!N339</f>
        <v>842.73217822742299</v>
      </c>
      <c r="O339" s="187">
        <f ca="1">'WIJAM NPC Before Balancing'!O339</f>
        <v>1000.3013481427121</v>
      </c>
      <c r="P339" s="187">
        <f ca="1">'WIJAM NPC Before Balancing'!P339</f>
        <v>1200.4890751382234</v>
      </c>
      <c r="Q339" s="187">
        <f ca="1">'WIJAM NPC Before Balancing'!Q339</f>
        <v>1576.8866119682236</v>
      </c>
      <c r="R339" s="187">
        <f ca="1">'WIJAM NPC Before Balancing'!R339</f>
        <v>1984.5908645599575</v>
      </c>
      <c r="S339" s="188"/>
      <c r="T339" s="171"/>
    </row>
    <row r="340" spans="1:20" ht="12.75">
      <c r="A340" s="153"/>
      <c r="B340" s="156"/>
      <c r="C340" s="162" t="s">
        <v>68</v>
      </c>
      <c r="D340" s="170"/>
      <c r="E340" s="170"/>
      <c r="F340" s="187">
        <f t="shared" ca="1" si="73"/>
        <v>26171.378785702473</v>
      </c>
      <c r="G340" s="187">
        <f ca="1">'WIJAM NPC Before Balancing'!G340</f>
        <v>4034.1053254196927</v>
      </c>
      <c r="H340" s="187">
        <f ca="1">'WIJAM NPC Before Balancing'!H340</f>
        <v>3103.5868856924471</v>
      </c>
      <c r="I340" s="187">
        <f ca="1">'WIJAM NPC Before Balancing'!I340</f>
        <v>2841.5823357170248</v>
      </c>
      <c r="J340" s="187">
        <f ca="1">'WIJAM NPC Before Balancing'!J340</f>
        <v>2636.9336008776027</v>
      </c>
      <c r="K340" s="187">
        <f ca="1">'WIJAM NPC Before Balancing'!K340</f>
        <v>2548.1117482711579</v>
      </c>
      <c r="L340" s="187">
        <f ca="1">'WIJAM NPC Before Balancing'!L340</f>
        <v>1445.1275588641347</v>
      </c>
      <c r="M340" s="187">
        <f ca="1">'WIJAM NPC Before Balancing'!M340</f>
        <v>1136.91971336249</v>
      </c>
      <c r="N340" s="187">
        <f ca="1">'WIJAM NPC Before Balancing'!N340</f>
        <v>1106.5689278530233</v>
      </c>
      <c r="O340" s="187">
        <f ca="1">'WIJAM NPC Before Balancing'!O340</f>
        <v>1446.4021325338235</v>
      </c>
      <c r="P340" s="187">
        <f ca="1">'WIJAM NPC Before Balancing'!P340</f>
        <v>1508.2986163680903</v>
      </c>
      <c r="Q340" s="187">
        <f ca="1">'WIJAM NPC Before Balancing'!Q340</f>
        <v>1471.4953016558236</v>
      </c>
      <c r="R340" s="187">
        <f ca="1">'WIJAM NPC Before Balancing'!R340</f>
        <v>2892.2466390871582</v>
      </c>
      <c r="S340" s="188"/>
      <c r="T340" s="171"/>
    </row>
    <row r="341" spans="1:20" ht="12.75">
      <c r="A341" s="153"/>
      <c r="B341" s="156"/>
      <c r="C341" s="162" t="s">
        <v>69</v>
      </c>
      <c r="D341" s="170"/>
      <c r="E341" s="170"/>
      <c r="F341" s="187">
        <f t="shared" ca="1" si="73"/>
        <v>9808.0833708190748</v>
      </c>
      <c r="G341" s="187">
        <f ca="1">'WIJAM NPC Before Balancing'!G341</f>
        <v>1532.6748378008904</v>
      </c>
      <c r="H341" s="187">
        <f ca="1">'WIJAM NPC Before Balancing'!H341</f>
        <v>1173.0060803855567</v>
      </c>
      <c r="I341" s="187">
        <f ca="1">'WIJAM NPC Before Balancing'!I341</f>
        <v>1057.5775024243565</v>
      </c>
      <c r="J341" s="187">
        <f ca="1">'WIJAM NPC Before Balancing'!J341</f>
        <v>1005.3199819671121</v>
      </c>
      <c r="K341" s="187">
        <f ca="1">'WIJAM NPC Before Balancing'!K341</f>
        <v>956.40821739280091</v>
      </c>
      <c r="L341" s="187">
        <f ca="1">'WIJAM NPC Before Balancing'!L341</f>
        <v>558.66157159551165</v>
      </c>
      <c r="M341" s="187">
        <f ca="1">'WIJAM NPC Before Balancing'!M341</f>
        <v>424.19404944333371</v>
      </c>
      <c r="N341" s="187">
        <f ca="1">'WIJAM NPC Before Balancing'!N341</f>
        <v>384.36362226555593</v>
      </c>
      <c r="O341" s="187">
        <f ca="1">'WIJAM NPC Before Balancing'!O341</f>
        <v>514.52945828253382</v>
      </c>
      <c r="P341" s="187">
        <f ca="1">'WIJAM NPC Before Balancing'!P341</f>
        <v>565.43274421573381</v>
      </c>
      <c r="Q341" s="187">
        <f ca="1">'WIJAM NPC Before Balancing'!Q341</f>
        <v>566.70731788542275</v>
      </c>
      <c r="R341" s="187">
        <f ca="1">'WIJAM NPC Before Balancing'!R341</f>
        <v>1069.2079871602677</v>
      </c>
      <c r="S341" s="188"/>
      <c r="T341" s="171"/>
    </row>
    <row r="342" spans="1:20" ht="12.75">
      <c r="A342" s="153"/>
      <c r="B342" s="156"/>
      <c r="C342" s="162" t="s">
        <v>70</v>
      </c>
      <c r="D342" s="170"/>
      <c r="E342" s="170"/>
      <c r="F342" s="187">
        <f t="shared" ca="1" si="73"/>
        <v>21174.173731124112</v>
      </c>
      <c r="G342" s="187">
        <f ca="1">'WIJAM NPC Before Balancing'!G342</f>
        <v>1160.8976305235121</v>
      </c>
      <c r="H342" s="187">
        <f ca="1">'WIJAM NPC Before Balancing'!H342</f>
        <v>2038.5212629586686</v>
      </c>
      <c r="I342" s="187">
        <f ca="1">'WIJAM NPC Before Balancing'!I342</f>
        <v>2008.9670859927573</v>
      </c>
      <c r="J342" s="187">
        <f ca="1">'WIJAM NPC Before Balancing'!J342</f>
        <v>2182.5480876335132</v>
      </c>
      <c r="K342" s="187">
        <f ca="1">'WIJAM NPC Before Balancing'!K342</f>
        <v>2553.8473297847581</v>
      </c>
      <c r="L342" s="187">
        <f ca="1">'WIJAM NPC Before Balancing'!L342</f>
        <v>1979.4129090268464</v>
      </c>
      <c r="M342" s="187">
        <f ca="1">'WIJAM NPC Before Balancing'!M342</f>
        <v>1918.7113380079129</v>
      </c>
      <c r="N342" s="187">
        <f ca="1">'WIJAM NPC Before Balancing'!N342</f>
        <v>1689.5270600269794</v>
      </c>
      <c r="O342" s="187">
        <f ca="1">'WIJAM NPC Before Balancing'!O342</f>
        <v>1733.5795124856015</v>
      </c>
      <c r="P342" s="187">
        <f ca="1">'WIJAM NPC Before Balancing'!P342</f>
        <v>1354.6328283162236</v>
      </c>
      <c r="Q342" s="187">
        <f ca="1">'WIJAM NPC Before Balancing'!Q342</f>
        <v>1174.4399757639567</v>
      </c>
      <c r="R342" s="187">
        <f ca="1">'WIJAM NPC Before Balancing'!R342</f>
        <v>1379.088710603379</v>
      </c>
      <c r="S342" s="188"/>
      <c r="T342" s="171"/>
    </row>
    <row r="343" spans="1:20" ht="12.75">
      <c r="A343" s="153"/>
      <c r="B343" s="156"/>
      <c r="C343" s="162" t="s">
        <v>71</v>
      </c>
      <c r="D343" s="170"/>
      <c r="E343" s="170"/>
      <c r="F343" s="187">
        <f t="shared" ca="1" si="73"/>
        <v>30586.979942630915</v>
      </c>
      <c r="G343" s="187">
        <f ca="1">'WIJAM NPC Before Balancing'!G343</f>
        <v>3355.5541680190699</v>
      </c>
      <c r="H343" s="187">
        <f ca="1">'WIJAM NPC Before Balancing'!H343</f>
        <v>3403.6693240498253</v>
      </c>
      <c r="I343" s="187">
        <f ca="1">'WIJAM NPC Before Balancing'!I343</f>
        <v>3225.4679928564474</v>
      </c>
      <c r="J343" s="187">
        <f ca="1">'WIJAM NPC Before Balancing'!J343</f>
        <v>3369.0168524051587</v>
      </c>
      <c r="K343" s="187">
        <f ca="1">'WIJAM NPC Before Balancing'!K343</f>
        <v>2744.7943976750248</v>
      </c>
      <c r="L343" s="187">
        <f ca="1">'WIJAM NPC Before Balancing'!L343</f>
        <v>1996.7789752763574</v>
      </c>
      <c r="M343" s="187">
        <f ca="1">'WIJAM NPC Before Balancing'!M343</f>
        <v>1466.7156503944902</v>
      </c>
      <c r="N343" s="187">
        <f ca="1">'WIJAM NPC Before Balancing'!N343</f>
        <v>1141.2213994976898</v>
      </c>
      <c r="O343" s="187">
        <f ca="1">'WIJAM NPC Before Balancing'!O343</f>
        <v>1407.4479747539569</v>
      </c>
      <c r="P343" s="187">
        <f ca="1">'WIJAM NPC Before Balancing'!P343</f>
        <v>2021.7128226896464</v>
      </c>
      <c r="Q343" s="187">
        <f ca="1">'WIJAM NPC Before Balancing'!Q343</f>
        <v>2524.8507787993358</v>
      </c>
      <c r="R343" s="187">
        <f ca="1">'WIJAM NPC Before Balancing'!R343</f>
        <v>3929.7496062139148</v>
      </c>
      <c r="S343" s="188"/>
      <c r="T343" s="171"/>
    </row>
    <row r="344" spans="1:20" ht="12.75">
      <c r="A344" s="153"/>
      <c r="B344" s="156"/>
      <c r="C344" s="162" t="s">
        <v>72</v>
      </c>
      <c r="D344" s="170"/>
      <c r="E344" s="170"/>
      <c r="F344" s="187">
        <f t="shared" ca="1" si="72"/>
        <v>20186.697780532642</v>
      </c>
      <c r="G344" s="187">
        <f ca="1">'WIJAM NPC Before Balancing'!G344</f>
        <v>837.31524013124522</v>
      </c>
      <c r="H344" s="187">
        <f ca="1">'WIJAM NPC Before Balancing'!H344</f>
        <v>1624.8424462902681</v>
      </c>
      <c r="I344" s="187">
        <f ca="1">'WIJAM NPC Before Balancing'!I344</f>
        <v>1775.9590870027573</v>
      </c>
      <c r="J344" s="187">
        <f ca="1">'WIJAM NPC Before Balancing'!J344</f>
        <v>2310.8020631459576</v>
      </c>
      <c r="K344" s="187">
        <f ca="1">'WIJAM NPC Before Balancing'!K344</f>
        <v>2485.5779776020468</v>
      </c>
      <c r="L344" s="187">
        <f ca="1">'WIJAM NPC Before Balancing'!L344</f>
        <v>1877.9249805778684</v>
      </c>
      <c r="M344" s="187">
        <f ca="1">'WIJAM NPC Before Balancing'!M344</f>
        <v>2213.2175165604021</v>
      </c>
      <c r="N344" s="187">
        <f ca="1">'WIJAM NPC Before Balancing'!N344</f>
        <v>1955.1163484484018</v>
      </c>
      <c r="O344" s="187">
        <f ca="1">'WIJAM NPC Before Balancing'!O344</f>
        <v>1693.0321376186239</v>
      </c>
      <c r="P344" s="187">
        <f ca="1">'WIJAM NPC Before Balancing'!P344</f>
        <v>1300.7024299175123</v>
      </c>
      <c r="Q344" s="187">
        <f ca="1">'WIJAM NPC Before Balancing'!Q344</f>
        <v>1150.8603628747121</v>
      </c>
      <c r="R344" s="187">
        <f ca="1">'WIJAM NPC Before Balancing'!R344</f>
        <v>961.34719036284537</v>
      </c>
      <c r="S344" s="188"/>
      <c r="T344" s="171"/>
    </row>
    <row r="345" spans="1:20" ht="12.75">
      <c r="A345" s="153"/>
      <c r="B345" s="156"/>
      <c r="C345" s="162" t="s">
        <v>110</v>
      </c>
      <c r="D345" s="170"/>
      <c r="E345" s="170"/>
      <c r="F345" s="187">
        <f t="shared" ca="1" si="72"/>
        <v>31187.463462763099</v>
      </c>
      <c r="G345" s="187">
        <f ca="1">'WIJAM NPC Before Balancing'!G345</f>
        <v>2169.88201179098</v>
      </c>
      <c r="H345" s="187">
        <f ca="1">'WIJAM NPC Before Balancing'!H345</f>
        <v>3500.5369229461812</v>
      </c>
      <c r="I345" s="187">
        <f ca="1">'WIJAM NPC Before Balancing'!I345</f>
        <v>3207.225657209025</v>
      </c>
      <c r="J345" s="187">
        <f ca="1">'WIJAM NPC Before Balancing'!J345</f>
        <v>3330.1423554796474</v>
      </c>
      <c r="K345" s="187">
        <f ca="1">'WIJAM NPC Before Balancing'!K345</f>
        <v>3655.1586412503143</v>
      </c>
      <c r="L345" s="187">
        <f ca="1">'WIJAM NPC Before Balancing'!L345</f>
        <v>2375.0087117565354</v>
      </c>
      <c r="M345" s="187">
        <f ca="1">'WIJAM NPC Before Balancing'!M345</f>
        <v>1800.9725952704016</v>
      </c>
      <c r="N345" s="187">
        <f ca="1">'WIJAM NPC Before Balancing'!N345</f>
        <v>1913.852025892224</v>
      </c>
      <c r="O345" s="187">
        <f ca="1">'WIJAM NPC Before Balancing'!O345</f>
        <v>1919.7469291145351</v>
      </c>
      <c r="P345" s="187">
        <f ca="1">'WIJAM NPC Before Balancing'!P345</f>
        <v>2468.5305547699577</v>
      </c>
      <c r="Q345" s="187">
        <f ca="1">'WIJAM NPC Before Balancing'!Q345</f>
        <v>2094.2838610075573</v>
      </c>
      <c r="R345" s="187">
        <f ca="1">'WIJAM NPC Before Balancing'!R345</f>
        <v>2752.1231962757361</v>
      </c>
      <c r="S345" s="188"/>
      <c r="T345" s="171"/>
    </row>
    <row r="346" spans="1:20" ht="12.75">
      <c r="A346" s="153"/>
      <c r="B346" s="156"/>
      <c r="C346" s="162" t="s">
        <v>111</v>
      </c>
      <c r="D346" s="170"/>
      <c r="E346" s="170"/>
      <c r="F346" s="187">
        <f t="shared" ca="1" si="72"/>
        <v>15663.713791932903</v>
      </c>
      <c r="G346" s="187">
        <f ca="1">'WIJAM NPC Before Balancing'!G346</f>
        <v>1088.3265922056009</v>
      </c>
      <c r="H346" s="187">
        <f ca="1">'WIJAM NPC Before Balancing'!H346</f>
        <v>1676.5423407670237</v>
      </c>
      <c r="I346" s="187">
        <f ca="1">'WIJAM NPC Before Balancing'!I346</f>
        <v>1593.2967479654681</v>
      </c>
      <c r="J346" s="187">
        <f ca="1">'WIJAM NPC Before Balancing'!J346</f>
        <v>1603.3340156142681</v>
      </c>
      <c r="K346" s="187">
        <f ca="1">'WIJAM NPC Before Balancing'!K346</f>
        <v>1731.4286694180016</v>
      </c>
      <c r="L346" s="187">
        <f ca="1">'WIJAM NPC Before Balancing'!L346</f>
        <v>1225.9008876776456</v>
      </c>
      <c r="M346" s="187">
        <f ca="1">'WIJAM NPC Before Balancing'!M346</f>
        <v>919.52524182617867</v>
      </c>
      <c r="N346" s="187">
        <f ca="1">'WIJAM NPC Before Balancing'!N346</f>
        <v>1058.6927543853344</v>
      </c>
      <c r="O346" s="187">
        <f ca="1">'WIJAM NPC Before Balancing'!O346</f>
        <v>968.83531067226761</v>
      </c>
      <c r="P346" s="187">
        <f ca="1">'WIJAM NPC Before Balancing'!P346</f>
        <v>1291.4617708122678</v>
      </c>
      <c r="Q346" s="187">
        <f ca="1">'WIJAM NPC Before Balancing'!Q346</f>
        <v>1172.3687935507121</v>
      </c>
      <c r="R346" s="187">
        <f ca="1">'WIJAM NPC Before Balancing'!R346</f>
        <v>1334.0006670381347</v>
      </c>
      <c r="S346" s="188"/>
      <c r="T346" s="171"/>
    </row>
    <row r="347" spans="1:20" ht="12.75">
      <c r="A347" s="156"/>
      <c r="B347" s="156"/>
      <c r="C347" s="162" t="s">
        <v>73</v>
      </c>
      <c r="D347" s="170"/>
      <c r="E347" s="170"/>
      <c r="F347" s="187">
        <f t="shared" ca="1" si="72"/>
        <v>9218.0354226074742</v>
      </c>
      <c r="G347" s="187">
        <f ca="1">'WIJAM NPC Before Balancing'!G347</f>
        <v>984.68782068902317</v>
      </c>
      <c r="H347" s="187">
        <f ca="1">'WIJAM NPC Before Balancing'!H347</f>
        <v>1036.0690717483565</v>
      </c>
      <c r="I347" s="187">
        <f ca="1">'WIJAM NPC Before Balancing'!I347</f>
        <v>988.90984596986755</v>
      </c>
      <c r="J347" s="187">
        <f ca="1">'WIJAM NPC Before Balancing'!J347</f>
        <v>1003.6471040256454</v>
      </c>
      <c r="K347" s="187">
        <f ca="1">'WIJAM NPC Before Balancing'!K347</f>
        <v>820.18815644480071</v>
      </c>
      <c r="L347" s="187">
        <f ca="1">'WIJAM NPC Before Balancing'!L347</f>
        <v>620.95635970155615</v>
      </c>
      <c r="M347" s="187">
        <f ca="1">'WIJAM NPC Before Balancing'!M347</f>
        <v>462.19227697093379</v>
      </c>
      <c r="N347" s="187">
        <f ca="1">'WIJAM NPC Before Balancing'!N347</f>
        <v>364.44840867666699</v>
      </c>
      <c r="O347" s="187">
        <f ca="1">'WIJAM NPC Before Balancing'!O347</f>
        <v>437.25842955764483</v>
      </c>
      <c r="P347" s="187">
        <f ca="1">'WIJAM NPC Before Balancing'!P347</f>
        <v>606.69706677191164</v>
      </c>
      <c r="Q347" s="187">
        <f ca="1">'WIJAM NPC Before Balancing'!Q347</f>
        <v>747.61711812688964</v>
      </c>
      <c r="R347" s="187">
        <f ca="1">'WIJAM NPC Before Balancing'!R347</f>
        <v>1145.3637639241788</v>
      </c>
      <c r="S347" s="188"/>
      <c r="T347" s="171"/>
    </row>
    <row r="348" spans="1:20" ht="12.75">
      <c r="A348" s="166"/>
      <c r="B348" s="156"/>
      <c r="C348" s="162" t="s">
        <v>157</v>
      </c>
      <c r="D348" s="170"/>
      <c r="E348" s="170"/>
      <c r="F348" s="187">
        <f t="shared" ca="1" si="72"/>
        <v>64853.255765381888</v>
      </c>
      <c r="G348" s="187">
        <f ca="1">'WIJAM NPC Before Balancing'!G348</f>
        <v>8504.7521327078302</v>
      </c>
      <c r="H348" s="187">
        <f ca="1">'WIJAM NPC Before Balancing'!H348</f>
        <v>6583.9696124866732</v>
      </c>
      <c r="I348" s="187">
        <f ca="1">'WIJAM NPC Before Balancing'!I348</f>
        <v>6202.7127635409834</v>
      </c>
      <c r="J348" s="187">
        <f ca="1">'WIJAM NPC Before Balancing'!J348</f>
        <v>6426.7987468431611</v>
      </c>
      <c r="K348" s="187">
        <f ca="1">'WIJAM NPC Before Balancing'!K348</f>
        <v>4660.9565883435598</v>
      </c>
      <c r="L348" s="187">
        <f ca="1">'WIJAM NPC Before Balancing'!L348</f>
        <v>3553.8300345100479</v>
      </c>
      <c r="M348" s="187">
        <f ca="1">'WIJAM NPC Before Balancing'!M348</f>
        <v>3672.1264032280478</v>
      </c>
      <c r="N348" s="187">
        <f ca="1">'WIJAM NPC Before Balancing'!N348</f>
        <v>2827.402703641736</v>
      </c>
      <c r="O348" s="187">
        <f ca="1">'WIJAM NPC Before Balancing'!O348</f>
        <v>3641.4569743011589</v>
      </c>
      <c r="P348" s="187">
        <f ca="1">'WIJAM NPC Before Balancing'!P348</f>
        <v>3767.8787501634256</v>
      </c>
      <c r="Q348" s="187">
        <f ca="1">'WIJAM NPC Before Balancing'!Q348</f>
        <v>7342.2612850972073</v>
      </c>
      <c r="R348" s="187">
        <f ca="1">'WIJAM NPC Before Balancing'!R348</f>
        <v>7669.1097705180518</v>
      </c>
      <c r="S348" s="188"/>
      <c r="T348" s="171"/>
    </row>
    <row r="349" spans="1:20" ht="12.75">
      <c r="A349" s="156"/>
      <c r="B349" s="156"/>
      <c r="C349" s="162" t="s">
        <v>74</v>
      </c>
      <c r="D349" s="170"/>
      <c r="E349" s="170"/>
      <c r="F349" s="187">
        <f t="shared" ca="1" si="72"/>
        <v>22811.363609839485</v>
      </c>
      <c r="G349" s="187">
        <f ca="1">'WIJAM NPC Before Balancing'!G349</f>
        <v>3681.6857057507145</v>
      </c>
      <c r="H349" s="187">
        <f ca="1">'WIJAM NPC Before Balancing'!H349</f>
        <v>2849.5484211525804</v>
      </c>
      <c r="I349" s="187">
        <f ca="1">'WIJAM NPC Before Balancing'!I349</f>
        <v>2488.9237334849799</v>
      </c>
      <c r="J349" s="187">
        <f ca="1">'WIJAM NPC Before Balancing'!J349</f>
        <v>2406.5544100813354</v>
      </c>
      <c r="K349" s="187">
        <f ca="1">'WIJAM NPC Before Balancing'!K349</f>
        <v>2258.2258992712909</v>
      </c>
      <c r="L349" s="187">
        <f ca="1">'WIJAM NPC Before Balancing'!L349</f>
        <v>1231.0788432107568</v>
      </c>
      <c r="M349" s="187">
        <f ca="1">'WIJAM NPC Before Balancing'!M349</f>
        <v>913.70999945822302</v>
      </c>
      <c r="N349" s="187">
        <f ca="1">'WIJAM NPC Before Balancing'!N349</f>
        <v>857.23045372013416</v>
      </c>
      <c r="O349" s="187">
        <f ca="1">'WIJAM NPC Before Balancing'!O349</f>
        <v>1136.9993742168456</v>
      </c>
      <c r="P349" s="187">
        <f ca="1">'WIJAM NPC Before Balancing'!P349</f>
        <v>1231.2381649194679</v>
      </c>
      <c r="Q349" s="187">
        <f ca="1">'WIJAM NPC Before Balancing'!Q349</f>
        <v>1248.1262660428456</v>
      </c>
      <c r="R349" s="187">
        <f ca="1">'WIJAM NPC Before Balancing'!R349</f>
        <v>2508.0423385303134</v>
      </c>
      <c r="S349" s="188"/>
      <c r="T349" s="171"/>
    </row>
    <row r="350" spans="1:20" ht="12.75">
      <c r="A350" s="169"/>
      <c r="B350" s="156"/>
      <c r="C350" s="162" t="s">
        <v>75</v>
      </c>
      <c r="D350" s="170"/>
      <c r="E350" s="170"/>
      <c r="F350" s="187">
        <f t="shared" ca="1" si="72"/>
        <v>32906.385378047278</v>
      </c>
      <c r="G350" s="187">
        <f ca="1">'WIJAM NPC Before Balancing'!G350</f>
        <v>4055.2951126782705</v>
      </c>
      <c r="H350" s="187">
        <f ca="1">'WIJAM NPC Before Balancing'!H350</f>
        <v>3768.3567152895589</v>
      </c>
      <c r="I350" s="187">
        <f ca="1">'WIJAM NPC Before Balancing'!I350</f>
        <v>3162.4562570612029</v>
      </c>
      <c r="J350" s="187">
        <f ca="1">'WIJAM NPC Before Balancing'!J350</f>
        <v>3287.6034592537808</v>
      </c>
      <c r="K350" s="187">
        <f ca="1">'WIJAM NPC Before Balancing'!K350</f>
        <v>2548.5100525429357</v>
      </c>
      <c r="L350" s="187">
        <f ca="1">'WIJAM NPC Before Balancing'!L350</f>
        <v>2257.0309864559576</v>
      </c>
      <c r="M350" s="187">
        <f ca="1">'WIJAM NPC Before Balancing'!M350</f>
        <v>1373.8310942159123</v>
      </c>
      <c r="N350" s="187">
        <f ca="1">'WIJAM NPC Before Balancing'!N350</f>
        <v>1230.2822346672012</v>
      </c>
      <c r="O350" s="187">
        <f ca="1">'WIJAM NPC Before Balancing'!O350</f>
        <v>1513.7952153186236</v>
      </c>
      <c r="P350" s="187">
        <f ca="1">'WIJAM NPC Before Balancing'!P350</f>
        <v>1975.350205454713</v>
      </c>
      <c r="Q350" s="187">
        <f ca="1">'WIJAM NPC Before Balancing'!Q350</f>
        <v>3239.8069466404477</v>
      </c>
      <c r="R350" s="187">
        <f ca="1">'WIJAM NPC Before Balancing'!R350</f>
        <v>4494.0670984686712</v>
      </c>
      <c r="S350" s="188"/>
      <c r="T350" s="171"/>
    </row>
    <row r="351" spans="1:20" ht="12.75">
      <c r="A351" s="156"/>
      <c r="B351" s="153"/>
      <c r="C351" s="162" t="s">
        <v>76</v>
      </c>
      <c r="D351" s="156"/>
      <c r="E351" s="156"/>
      <c r="F351" s="187">
        <f t="shared" ca="1" si="72"/>
        <v>6917.9875747995184</v>
      </c>
      <c r="G351" s="187">
        <f ca="1">'WIJAM NPC Before Balancing'!G351</f>
        <v>832.45592801555631</v>
      </c>
      <c r="H351" s="187">
        <f ca="1">'WIJAM NPC Before Balancing'!H351</f>
        <v>804.0966638649785</v>
      </c>
      <c r="I351" s="187">
        <f ca="1">'WIJAM NPC Before Balancing'!I351</f>
        <v>651.54612777408954</v>
      </c>
      <c r="J351" s="187">
        <f ca="1">'WIJAM NPC Before Balancing'!J351</f>
        <v>679.90539192466736</v>
      </c>
      <c r="K351" s="187">
        <f ca="1">'WIJAM NPC Before Balancing'!K351</f>
        <v>540.18025338502275</v>
      </c>
      <c r="L351" s="187">
        <f ca="1">'WIJAM NPC Before Balancing'!L351</f>
        <v>477.32783929848932</v>
      </c>
      <c r="M351" s="187">
        <f ca="1">'WIJAM NPC Before Balancing'!M351</f>
        <v>306.69428926888918</v>
      </c>
      <c r="N351" s="187">
        <f ca="1">'WIJAM NPC Before Balancing'!N351</f>
        <v>264.31471475173356</v>
      </c>
      <c r="O351" s="187">
        <f ca="1">'WIJAM NPC Before Balancing'!O351</f>
        <v>324.61798149888921</v>
      </c>
      <c r="P351" s="187">
        <f ca="1">'WIJAM NPC Before Balancing'!P351</f>
        <v>427.46014447191152</v>
      </c>
      <c r="Q351" s="187">
        <f ca="1">'WIJAM NPC Before Balancing'!Q351</f>
        <v>670.98337623684506</v>
      </c>
      <c r="R351" s="187">
        <f ca="1">'WIJAM NPC Before Balancing'!R351</f>
        <v>938.40486430844533</v>
      </c>
      <c r="S351" s="188"/>
      <c r="T351" s="171"/>
    </row>
    <row r="352" spans="1:20" ht="12.75">
      <c r="A352" s="156"/>
      <c r="B352" s="153"/>
      <c r="C352" s="162" t="s">
        <v>219</v>
      </c>
      <c r="D352" s="156"/>
      <c r="E352" s="156"/>
      <c r="F352" s="187">
        <f t="shared" ca="1" si="72"/>
        <v>118613.89688346133</v>
      </c>
      <c r="G352" s="187">
        <f ca="1">'WIJAM NPC Before Balancing'!G352</f>
        <v>13945.907128609702</v>
      </c>
      <c r="H352" s="187">
        <f ca="1">'WIJAM NPC Before Balancing'!H352</f>
        <v>14277.774247854946</v>
      </c>
      <c r="I352" s="187">
        <f ca="1">'WIJAM NPC Before Balancing'!I352</f>
        <v>11504.461264320633</v>
      </c>
      <c r="J352" s="187">
        <f ca="1">'WIJAM NPC Before Balancing'!J352</f>
        <v>12793.931513774012</v>
      </c>
      <c r="K352" s="187">
        <f ca="1">'WIJAM NPC Before Balancing'!K352</f>
        <v>9526.5619115265417</v>
      </c>
      <c r="L352" s="187">
        <f ca="1">'WIJAM NPC Before Balancing'!L352</f>
        <v>6884.0520508440504</v>
      </c>
      <c r="M352" s="187">
        <f ca="1">'WIJAM NPC Before Balancing'!M352</f>
        <v>4950.6034547803602</v>
      </c>
      <c r="N352" s="187">
        <f ca="1">'WIJAM NPC Before Balancing'!N352</f>
        <v>4432.4892580518263</v>
      </c>
      <c r="O352" s="187">
        <f ca="1">'WIJAM NPC Before Balancing'!O352</f>
        <v>5093.6743492029382</v>
      </c>
      <c r="P352" s="187">
        <f ca="1">'WIJAM NPC Before Balancing'!P352</f>
        <v>7631.1115429904512</v>
      </c>
      <c r="Q352" s="187">
        <f ca="1">'WIJAM NPC Before Balancing'!Q352</f>
        <v>11303.158285364143</v>
      </c>
      <c r="R352" s="187">
        <f ca="1">'WIJAM NPC Before Balancing'!R352</f>
        <v>16270.171876141749</v>
      </c>
      <c r="S352" s="188"/>
      <c r="T352" s="171"/>
    </row>
    <row r="353" spans="1:20" ht="12.75">
      <c r="A353" s="156"/>
      <c r="B353" s="153"/>
      <c r="C353" s="162"/>
      <c r="D353" s="156"/>
      <c r="E353" s="156"/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  <c r="Q353" s="215" t="s">
        <v>86</v>
      </c>
      <c r="R353" s="215" t="s">
        <v>86</v>
      </c>
      <c r="S353" s="188"/>
      <c r="T353" s="171"/>
    </row>
    <row r="354" spans="1:20" ht="12.75">
      <c r="A354" s="169" t="s">
        <v>77</v>
      </c>
      <c r="B354" s="153"/>
      <c r="C354" s="162"/>
      <c r="D354" s="156"/>
      <c r="E354" s="156"/>
      <c r="F354" s="182">
        <f ca="1">SUM(G354:R354)</f>
        <v>597303.06052203279</v>
      </c>
      <c r="G354" s="192">
        <f t="shared" ref="G354:R354" ca="1" si="74">SUM(G334:G352)</f>
        <v>69954.338574039895</v>
      </c>
      <c r="H354" s="192">
        <f t="shared" ca="1" si="74"/>
        <v>67263.952539889709</v>
      </c>
      <c r="I354" s="192">
        <f t="shared" ca="1" si="74"/>
        <v>59247.20280096402</v>
      </c>
      <c r="J354" s="192">
        <f t="shared" ca="1" si="74"/>
        <v>60869.25711735183</v>
      </c>
      <c r="K354" s="192">
        <f t="shared" ca="1" si="74"/>
        <v>51781.228209052621</v>
      </c>
      <c r="L354" s="192">
        <f t="shared" ca="1" si="74"/>
        <v>37638.797752747771</v>
      </c>
      <c r="M354" s="192">
        <f t="shared" ca="1" si="74"/>
        <v>29889.54916274803</v>
      </c>
      <c r="N354" s="192">
        <f t="shared" ca="1" si="74"/>
        <v>27221.229185254335</v>
      </c>
      <c r="O354" s="192">
        <f t="shared" ca="1" si="74"/>
        <v>31236.932853317896</v>
      </c>
      <c r="P354" s="192">
        <f t="shared" ca="1" si="74"/>
        <v>39371.739978398524</v>
      </c>
      <c r="Q354" s="192">
        <f t="shared" ca="1" si="74"/>
        <v>51081.965229519563</v>
      </c>
      <c r="R354" s="192">
        <f t="shared" ca="1" si="74"/>
        <v>71746.867118748603</v>
      </c>
      <c r="S354" s="188"/>
      <c r="T354" s="171"/>
    </row>
    <row r="355" spans="1:20" ht="12.75">
      <c r="A355" s="156"/>
      <c r="B355" s="153"/>
      <c r="C355" s="162"/>
      <c r="D355" s="156"/>
      <c r="E355" s="156"/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  <c r="Q355" s="215" t="s">
        <v>86</v>
      </c>
      <c r="R355" s="215" t="s">
        <v>86</v>
      </c>
      <c r="S355" s="188"/>
      <c r="T355" s="171"/>
    </row>
    <row r="356" spans="1:20" ht="12.75">
      <c r="A356" s="170" t="s">
        <v>112</v>
      </c>
      <c r="B356" s="153"/>
      <c r="C356" s="153"/>
      <c r="D356" s="153"/>
      <c r="E356" s="153"/>
      <c r="F356" s="182">
        <f ca="1">SUM(G356:R356)</f>
        <v>4982988.9018230848</v>
      </c>
      <c r="G356" s="220">
        <f t="shared" ref="G356:R356" ca="1" si="75">SUM(G354,G331,G325,G313,G300)</f>
        <v>515465.47167184623</v>
      </c>
      <c r="H356" s="220">
        <f t="shared" ca="1" si="75"/>
        <v>415889.6483920007</v>
      </c>
      <c r="I356" s="220">
        <f t="shared" ca="1" si="75"/>
        <v>397934.52313597576</v>
      </c>
      <c r="J356" s="220">
        <f t="shared" ca="1" si="75"/>
        <v>376753.16859378701</v>
      </c>
      <c r="K356" s="220">
        <f t="shared" ca="1" si="75"/>
        <v>345835.95511940762</v>
      </c>
      <c r="L356" s="220">
        <f t="shared" ca="1" si="75"/>
        <v>377652.09937207663</v>
      </c>
      <c r="M356" s="220">
        <f t="shared" ca="1" si="75"/>
        <v>442523.2903075777</v>
      </c>
      <c r="N356" s="220">
        <f t="shared" ca="1" si="75"/>
        <v>441641.23966382339</v>
      </c>
      <c r="O356" s="220">
        <f t="shared" ca="1" si="75"/>
        <v>347222.12107722578</v>
      </c>
      <c r="P356" s="220">
        <f t="shared" ca="1" si="75"/>
        <v>362445.81956047786</v>
      </c>
      <c r="Q356" s="220">
        <f t="shared" ca="1" si="75"/>
        <v>436406.59913960041</v>
      </c>
      <c r="R356" s="220">
        <f t="shared" ca="1" si="75"/>
        <v>523218.9657892856</v>
      </c>
      <c r="S356" s="186"/>
      <c r="T356" s="171"/>
    </row>
    <row r="357" spans="1:20" ht="12.75">
      <c r="A357" s="170"/>
      <c r="B357" s="153"/>
      <c r="C357" s="153"/>
      <c r="D357" s="153"/>
      <c r="E357" s="153"/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  <c r="Q357" s="216" t="s">
        <v>106</v>
      </c>
      <c r="R357" s="216" t="s">
        <v>106</v>
      </c>
      <c r="S357" s="186"/>
      <c r="T357" s="171"/>
    </row>
    <row r="358" spans="1:20" s="226" customFormat="1" ht="12.75">
      <c r="A358" s="222"/>
      <c r="B358" s="223"/>
      <c r="C358" s="224" t="s">
        <v>113</v>
      </c>
      <c r="D358" s="222"/>
      <c r="E358" s="222"/>
      <c r="F358" s="225">
        <f ca="1">SUM(G358:R358)</f>
        <v>0</v>
      </c>
      <c r="G358" s="226">
        <f ca="1">'WIJAM NPC Before Balancing'!G356+'Net Position Balancing'!E26-'WIJAM NPC'!G356</f>
        <v>0</v>
      </c>
      <c r="H358" s="226">
        <f ca="1">'WIJAM NPC Before Balancing'!H356+'Net Position Balancing'!F26-'WIJAM NPC'!H356</f>
        <v>0</v>
      </c>
      <c r="I358" s="226">
        <f ca="1">'WIJAM NPC Before Balancing'!I356+'Net Position Balancing'!G26-'WIJAM NPC'!I356</f>
        <v>0</v>
      </c>
      <c r="J358" s="226">
        <f ca="1">'WIJAM NPC Before Balancing'!J356+'Net Position Balancing'!H26-'WIJAM NPC'!J356</f>
        <v>0</v>
      </c>
      <c r="K358" s="226">
        <f ca="1">'WIJAM NPC Before Balancing'!K356+'Net Position Balancing'!I26-'WIJAM NPC'!K356</f>
        <v>0</v>
      </c>
      <c r="L358" s="226">
        <f ca="1">'WIJAM NPC Before Balancing'!L356+'Net Position Balancing'!J26-'WIJAM NPC'!L356</f>
        <v>0</v>
      </c>
      <c r="M358" s="226">
        <f ca="1">'WIJAM NPC Before Balancing'!M356+'Net Position Balancing'!K26-'WIJAM NPC'!M356</f>
        <v>0</v>
      </c>
      <c r="N358" s="226">
        <f ca="1">'WIJAM NPC Before Balancing'!N356+'Net Position Balancing'!L26-'WIJAM NPC'!N356</f>
        <v>0</v>
      </c>
      <c r="O358" s="226">
        <f ca="1">'WIJAM NPC Before Balancing'!O356+'Net Position Balancing'!M26-'WIJAM NPC'!O356</f>
        <v>0</v>
      </c>
      <c r="P358" s="226">
        <f ca="1">'WIJAM NPC Before Balancing'!P356+'Net Position Balancing'!N26-'WIJAM NPC'!P356</f>
        <v>0</v>
      </c>
      <c r="Q358" s="226">
        <f ca="1">'WIJAM NPC Before Balancing'!Q356+'Net Position Balancing'!O26-'WIJAM NPC'!Q356</f>
        <v>0</v>
      </c>
      <c r="R358" s="226">
        <f ca="1">'WIJAM NPC Before Balancing'!R356+'Net Position Balancing'!P26-'WIJAM NPC'!R356</f>
        <v>0</v>
      </c>
      <c r="S358" s="233"/>
      <c r="T358" s="232"/>
    </row>
    <row r="359" spans="1:20" s="226" customFormat="1" ht="12" customHeight="1">
      <c r="A359" s="222"/>
      <c r="B359" s="222"/>
      <c r="C359" s="224" t="s">
        <v>113</v>
      </c>
      <c r="D359" s="234"/>
      <c r="E359" s="234"/>
      <c r="F359" s="225">
        <f ca="1">SUM(G359:R359)</f>
        <v>0</v>
      </c>
      <c r="G359" s="225">
        <f t="shared" ref="G359:R359" ca="1" si="76">G356-G194</f>
        <v>0</v>
      </c>
      <c r="H359" s="225">
        <f t="shared" ca="1" si="76"/>
        <v>0</v>
      </c>
      <c r="I359" s="225">
        <f t="shared" ca="1" si="76"/>
        <v>0</v>
      </c>
      <c r="J359" s="225">
        <f t="shared" ca="1" si="76"/>
        <v>0</v>
      </c>
      <c r="K359" s="225">
        <f t="shared" ca="1" si="76"/>
        <v>0</v>
      </c>
      <c r="L359" s="225">
        <f t="shared" ca="1" si="76"/>
        <v>0</v>
      </c>
      <c r="M359" s="225">
        <f t="shared" ca="1" si="76"/>
        <v>0</v>
      </c>
      <c r="N359" s="225">
        <f t="shared" ca="1" si="76"/>
        <v>0</v>
      </c>
      <c r="O359" s="225">
        <f t="shared" ca="1" si="76"/>
        <v>0</v>
      </c>
      <c r="P359" s="225">
        <f t="shared" ca="1" si="76"/>
        <v>0</v>
      </c>
      <c r="Q359" s="225">
        <f t="shared" ca="1" si="76"/>
        <v>0</v>
      </c>
      <c r="R359" s="225">
        <f t="shared" ca="1" si="76"/>
        <v>0</v>
      </c>
      <c r="S359" s="233"/>
      <c r="T359" s="232"/>
    </row>
    <row r="360" spans="1:20" ht="12" customHeight="1">
      <c r="C360" s="34"/>
      <c r="D360" s="34"/>
      <c r="E360" s="34"/>
      <c r="T360" s="171"/>
    </row>
    <row r="361" spans="1:20" s="39" customFormat="1" ht="12" customHeight="1">
      <c r="A361" s="153"/>
      <c r="B361" s="153"/>
      <c r="C361" s="162"/>
      <c r="D361" s="162"/>
      <c r="E361" s="162"/>
      <c r="F361" s="42"/>
      <c r="R361" s="54"/>
      <c r="S361" s="54"/>
      <c r="T361" s="171"/>
    </row>
    <row r="362" spans="1:20" s="39" customFormat="1" ht="12" customHeight="1">
      <c r="A362" s="153"/>
      <c r="B362" s="165"/>
      <c r="C362" s="153"/>
      <c r="D362" s="153"/>
      <c r="E362" s="153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54"/>
      <c r="T362" s="171"/>
    </row>
  </sheetData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64" max="16" man="1"/>
  </rowBreaks>
  <customProperties>
    <customPr name="_pios_id" r:id="rId2"/>
  </customProperties>
  <ignoredErrors>
    <ignoredError sqref="F48 F310 F39:F40 F27 F29:F34 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Q34"/>
  <sheetViews>
    <sheetView workbookViewId="0">
      <pane ySplit="1" topLeftCell="A2" activePane="bottomLeft" state="frozen"/>
      <selection pane="bottomLeft" activeCell="D20" sqref="D20"/>
    </sheetView>
  </sheetViews>
  <sheetFormatPr defaultColWidth="9.42578125" defaultRowHeight="12.75" customHeight="1"/>
  <cols>
    <col min="1" max="1" width="2.7109375" style="10" customWidth="1"/>
    <col min="2" max="2" width="39.42578125" style="10" customWidth="1"/>
    <col min="3" max="3" width="5.42578125" style="10" customWidth="1"/>
    <col min="4" max="4" width="14.42578125" style="42" customWidth="1"/>
    <col min="5" max="15" width="14.28515625" style="39" customWidth="1"/>
    <col min="16" max="16" width="14.28515625" style="54" customWidth="1"/>
    <col min="17" max="16384" width="9.42578125" style="39"/>
  </cols>
  <sheetData>
    <row r="1" spans="1:17" s="50" customFormat="1" ht="18">
      <c r="A1" s="1" t="s">
        <v>205</v>
      </c>
      <c r="B1" s="2"/>
      <c r="C1" s="3"/>
      <c r="D1" s="60" t="s">
        <v>80</v>
      </c>
      <c r="E1" s="61">
        <f>'WIJAM NPC Before Balancing'!G1</f>
        <v>44562</v>
      </c>
      <c r="F1" s="61">
        <f>EDATE(E1,1)</f>
        <v>44593</v>
      </c>
      <c r="G1" s="61">
        <f t="shared" ref="G1" si="0">EDATE(F1,1)</f>
        <v>44621</v>
      </c>
      <c r="H1" s="61">
        <f>'Actual NPC (Total System)'!H3</f>
        <v>44652</v>
      </c>
      <c r="I1" s="61">
        <f>'Actual NPC (Total System)'!I3</f>
        <v>44682</v>
      </c>
      <c r="J1" s="61">
        <f>'Actual NPC (Total System)'!J3</f>
        <v>44713</v>
      </c>
      <c r="K1" s="61">
        <f>'Actual NPC (Total System)'!K3</f>
        <v>44743</v>
      </c>
      <c r="L1" s="61">
        <f>'Actual NPC (Total System)'!L3</f>
        <v>44774</v>
      </c>
      <c r="M1" s="61">
        <f>'Actual NPC (Total System)'!M3</f>
        <v>44805</v>
      </c>
      <c r="N1" s="61">
        <f>'Actual NPC (Total System)'!N3</f>
        <v>44835</v>
      </c>
      <c r="O1" s="61">
        <f>'Actual NPC (Total System)'!O3</f>
        <v>44866</v>
      </c>
      <c r="P1" s="61">
        <f>'Actual NPC (Total System)'!P3</f>
        <v>44896</v>
      </c>
    </row>
    <row r="2" spans="1:17" s="8" customFormat="1" ht="12.75" customHeight="1">
      <c r="B2" s="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7"/>
    </row>
    <row r="3" spans="1:17" s="10" customFormat="1" ht="12.75" customHeight="1">
      <c r="A3" s="16" t="s">
        <v>82</v>
      </c>
      <c r="B3" s="12"/>
      <c r="C3" s="13"/>
      <c r="D3" s="14"/>
      <c r="H3" s="153"/>
      <c r="N3" s="153"/>
      <c r="P3" s="52"/>
    </row>
    <row r="4" spans="1:17" s="10" customFormat="1" ht="12.75" customHeight="1">
      <c r="B4" s="236" t="s">
        <v>78</v>
      </c>
      <c r="D4" s="180">
        <f t="shared" ref="D4" si="1">SUM(E4:P4)</f>
        <v>19452710.715043452</v>
      </c>
      <c r="E4" s="181">
        <f>'WIJAM NPC Before Balancing'!G16</f>
        <v>1415665.0396772451</v>
      </c>
      <c r="F4" s="181">
        <f>'WIJAM NPC Before Balancing'!H16</f>
        <v>1336276.9584259565</v>
      </c>
      <c r="G4" s="181">
        <f>'WIJAM NPC Before Balancing'!I16</f>
        <v>1402301.2518520129</v>
      </c>
      <c r="H4" s="181">
        <f>'WIJAM NPC Before Balancing'!J16</f>
        <v>1616731.5868112238</v>
      </c>
      <c r="I4" s="181">
        <f>'WIJAM NPC Before Balancing'!K16</f>
        <v>948354.47315311246</v>
      </c>
      <c r="J4" s="181">
        <f>'WIJAM NPC Before Balancing'!L16</f>
        <v>1547929.5146141381</v>
      </c>
      <c r="K4" s="181">
        <f>'WIJAM NPC Before Balancing'!M16</f>
        <v>1031125.6457365536</v>
      </c>
      <c r="L4" s="181">
        <f>'WIJAM NPC Before Balancing'!N16</f>
        <v>1705334.2557633435</v>
      </c>
      <c r="M4" s="181">
        <f>'WIJAM NPC Before Balancing'!O16</f>
        <v>2653998.5196231338</v>
      </c>
      <c r="N4" s="181">
        <f>'WIJAM NPC Before Balancing'!P16</f>
        <v>1393482.0074290032</v>
      </c>
      <c r="O4" s="181">
        <f>'WIJAM NPC Before Balancing'!Q16</f>
        <v>1210477.6492931901</v>
      </c>
      <c r="P4" s="181">
        <f>'WIJAM NPC Before Balancing'!R16</f>
        <v>3191033.8126645377</v>
      </c>
      <c r="Q4" s="181"/>
    </row>
    <row r="5" spans="1:17" s="10" customFormat="1" ht="12.75" customHeight="1">
      <c r="A5" s="15"/>
      <c r="B5" s="15" t="s">
        <v>79</v>
      </c>
      <c r="C5" s="23"/>
      <c r="D5" s="180">
        <f t="shared" ref="D5" si="2">SUM(E5:P5)</f>
        <v>55549262.2094585</v>
      </c>
      <c r="E5" s="181">
        <f>'WIJAM NPC Before Balancing'!G120</f>
        <v>1853712.5020311961</v>
      </c>
      <c r="F5" s="181">
        <f>'WIJAM NPC Before Balancing'!H120</f>
        <v>1749376.925072443</v>
      </c>
      <c r="G5" s="181">
        <f>'WIJAM NPC Before Balancing'!I120</f>
        <v>1708329.2728706342</v>
      </c>
      <c r="H5" s="181">
        <f>'WIJAM NPC Before Balancing'!J120</f>
        <v>2260881.3070209026</v>
      </c>
      <c r="I5" s="181">
        <f>'WIJAM NPC Before Balancing'!K120</f>
        <v>2056598.5006888302</v>
      </c>
      <c r="J5" s="181">
        <f>'WIJAM NPC Before Balancing'!L120</f>
        <v>2348496.4912597365</v>
      </c>
      <c r="K5" s="181">
        <f>'WIJAM NPC Before Balancing'!M120</f>
        <v>8780815.1450228058</v>
      </c>
      <c r="L5" s="181">
        <f>'WIJAM NPC Before Balancing'!N120</f>
        <v>9055623.0902215</v>
      </c>
      <c r="M5" s="181">
        <f>'WIJAM NPC Before Balancing'!O120</f>
        <v>10610208.908893708</v>
      </c>
      <c r="N5" s="181">
        <f>'WIJAM NPC Before Balancing'!P120</f>
        <v>2545302.9312414466</v>
      </c>
      <c r="O5" s="181">
        <f>'WIJAM NPC Before Balancing'!Q120</f>
        <v>3498744.4525538967</v>
      </c>
      <c r="P5" s="181">
        <f>'WIJAM NPC Before Balancing'!R120</f>
        <v>9081172.6825813986</v>
      </c>
      <c r="Q5" s="181"/>
    </row>
    <row r="6" spans="1:17" s="10" customFormat="1" ht="12.75" customHeight="1">
      <c r="A6" s="15"/>
      <c r="B6" s="15"/>
      <c r="C6" s="23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2.75" customHeight="1">
      <c r="A7" s="16" t="s">
        <v>81</v>
      </c>
      <c r="B7" s="23"/>
      <c r="P7" s="39"/>
    </row>
    <row r="8" spans="1:17" ht="12.75" customHeight="1">
      <c r="B8" s="23" t="s">
        <v>78</v>
      </c>
      <c r="D8" s="187">
        <f t="shared" ref="D8" ca="1" si="3">SUM(E8:P8)</f>
        <v>297417.70311833033</v>
      </c>
      <c r="E8" s="194">
        <f ca="1">'WIJAM NPC Before Balancing'!G186</f>
        <v>35657.6323049251</v>
      </c>
      <c r="F8" s="194">
        <f ca="1">'WIJAM NPC Before Balancing'!H186</f>
        <v>33358.779369932476</v>
      </c>
      <c r="G8" s="194">
        <f ca="1">'WIJAM NPC Before Balancing'!I186</f>
        <v>39273.040179851989</v>
      </c>
      <c r="H8" s="194">
        <f ca="1">'WIJAM NPC Before Balancing'!J186</f>
        <v>29638.776793236739</v>
      </c>
      <c r="I8" s="194">
        <f ca="1">'WIJAM NPC Before Balancing'!K186</f>
        <v>19856.105234957085</v>
      </c>
      <c r="J8" s="194">
        <f ca="1">'WIJAM NPC Before Balancing'!L186</f>
        <v>30299.404258407361</v>
      </c>
      <c r="K8" s="194">
        <f ca="1">'WIJAM NPC Before Balancing'!M186</f>
        <v>13959.847778121924</v>
      </c>
      <c r="L8" s="194">
        <f ca="1">'WIJAM NPC Before Balancing'!N186</f>
        <v>15282.217960424148</v>
      </c>
      <c r="M8" s="194">
        <f ca="1">'WIJAM NPC Before Balancing'!O186</f>
        <v>20133.882634094909</v>
      </c>
      <c r="N8" s="194">
        <f ca="1">'WIJAM NPC Before Balancing'!P186</f>
        <v>21266.182017904775</v>
      </c>
      <c r="O8" s="194">
        <f ca="1">'WIJAM NPC Before Balancing'!Q186</f>
        <v>16751.881062429795</v>
      </c>
      <c r="P8" s="194">
        <f ca="1">'WIJAM NPC Before Balancing'!R186</f>
        <v>21939.953524044064</v>
      </c>
      <c r="Q8" s="194"/>
    </row>
    <row r="9" spans="1:17" ht="12.75" customHeight="1">
      <c r="A9" s="15"/>
      <c r="B9" s="15" t="s">
        <v>79</v>
      </c>
      <c r="C9" s="16"/>
      <c r="D9" s="187">
        <f t="shared" ref="D9" ca="1" si="4">SUM(E9:P9)</f>
        <v>550329.51686671365</v>
      </c>
      <c r="E9" s="194">
        <f ca="1">'WIJAM NPC Before Balancing'!G292</f>
        <v>33907.617938356263</v>
      </c>
      <c r="F9" s="194">
        <f ca="1">'WIJAM NPC Before Balancing'!H292</f>
        <v>31614.462787673881</v>
      </c>
      <c r="G9" s="194">
        <f ca="1">'WIJAM NPC Before Balancing'!I292</f>
        <v>29515.581603040322</v>
      </c>
      <c r="H9" s="194">
        <f ca="1">'WIJAM NPC Before Balancing'!J292</f>
        <v>26679.79078657796</v>
      </c>
      <c r="I9" s="194">
        <f ca="1">'WIJAM NPC Before Balancing'!K292</f>
        <v>27675.819336152439</v>
      </c>
      <c r="J9" s="194">
        <f ca="1">'WIJAM NPC Before Balancing'!L292</f>
        <v>65674.426111455221</v>
      </c>
      <c r="K9" s="194">
        <f ca="1">'WIJAM NPC Before Balancing'!M292</f>
        <v>100376.80830373625</v>
      </c>
      <c r="L9" s="194">
        <f ca="1">'WIJAM NPC Before Balancing'!N292</f>
        <v>79260.256304825045</v>
      </c>
      <c r="M9" s="194">
        <f ca="1">'WIJAM NPC Before Balancing'!O292</f>
        <v>53096.750856636267</v>
      </c>
      <c r="N9" s="194">
        <f ca="1">'WIJAM NPC Before Balancing'!P292</f>
        <v>30009.016304827921</v>
      </c>
      <c r="O9" s="194">
        <f ca="1">'WIJAM NPC Before Balancing'!Q292</f>
        <v>35954.476873193911</v>
      </c>
      <c r="P9" s="194">
        <f ca="1">'WIJAM NPC Before Balancing'!R292</f>
        <v>36564.509660238058</v>
      </c>
      <c r="Q9" s="194"/>
    </row>
    <row r="10" spans="1:17" ht="12.75" customHeight="1">
      <c r="A10" s="15"/>
      <c r="B10" s="15"/>
      <c r="C10" s="16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.75" customHeight="1">
      <c r="A11" s="92" t="s">
        <v>114</v>
      </c>
      <c r="B11" s="23"/>
      <c r="P11" s="39"/>
    </row>
    <row r="12" spans="1:17" ht="12.75" customHeight="1">
      <c r="B12" s="23" t="s">
        <v>78</v>
      </c>
      <c r="D12" s="329">
        <f t="shared" ref="D12" ca="1" si="5">D4/D8</f>
        <v>65.405355871852777</v>
      </c>
      <c r="E12" s="329">
        <f ca="1">IFERROR(E4/E8,0)</f>
        <v>39.701599578211777</v>
      </c>
      <c r="F12" s="329">
        <f t="shared" ref="F12:N12" ca="1" si="6">IFERROR(F4/F8,0)</f>
        <v>40.05772943929697</v>
      </c>
      <c r="G12" s="329">
        <f t="shared" ca="1" si="6"/>
        <v>35.706460346083091</v>
      </c>
      <c r="H12" s="329">
        <f t="shared" ca="1" si="6"/>
        <v>54.547851218345322</v>
      </c>
      <c r="I12" s="329">
        <f t="shared" ca="1" si="6"/>
        <v>47.761354098965725</v>
      </c>
      <c r="J12" s="329">
        <f t="shared" ca="1" si="6"/>
        <v>51.087787119927434</v>
      </c>
      <c r="K12" s="329">
        <f t="shared" ca="1" si="6"/>
        <v>73.863674026055548</v>
      </c>
      <c r="L12" s="329">
        <f t="shared" ca="1" si="6"/>
        <v>111.58944730271423</v>
      </c>
      <c r="M12" s="329">
        <f t="shared" ca="1" si="6"/>
        <v>131.81752212704507</v>
      </c>
      <c r="N12" s="329">
        <f t="shared" ca="1" si="6"/>
        <v>65.525725598312846</v>
      </c>
      <c r="O12" s="329">
        <f t="shared" ref="O12:P12" ca="1" si="7">IFERROR(O4/O8,0)</f>
        <v>72.259207475391122</v>
      </c>
      <c r="P12" s="329">
        <f t="shared" ca="1" si="7"/>
        <v>145.44396409807678</v>
      </c>
      <c r="Q12" s="329"/>
    </row>
    <row r="13" spans="1:17" ht="12.75" customHeight="1">
      <c r="A13" s="15"/>
      <c r="B13" s="15" t="s">
        <v>79</v>
      </c>
      <c r="C13" s="16"/>
      <c r="D13" s="329">
        <f t="shared" ref="D13" ca="1" si="8">D5/D9</f>
        <v>100.93818431860012</v>
      </c>
      <c r="E13" s="329">
        <f ca="1">IFERROR(E5/E9,0)</f>
        <v>54.669499503068259</v>
      </c>
      <c r="F13" s="329">
        <f t="shared" ref="F13:N13" ca="1" si="9">IFERROR(F5/F9,0)</f>
        <v>55.334703512801902</v>
      </c>
      <c r="G13" s="329">
        <f t="shared" ca="1" si="9"/>
        <v>57.87889582682876</v>
      </c>
      <c r="H13" s="329">
        <f t="shared" ca="1" si="9"/>
        <v>84.741343180183563</v>
      </c>
      <c r="I13" s="329">
        <f t="shared" ca="1" si="9"/>
        <v>74.310302279012618</v>
      </c>
      <c r="J13" s="329">
        <f t="shared" ca="1" si="9"/>
        <v>35.75968044660388</v>
      </c>
      <c r="K13" s="329">
        <f t="shared" ca="1" si="9"/>
        <v>87.478525103651492</v>
      </c>
      <c r="L13" s="329">
        <f t="shared" ca="1" si="9"/>
        <v>114.2517512862273</v>
      </c>
      <c r="M13" s="329">
        <f t="shared" ca="1" si="9"/>
        <v>199.82783763062588</v>
      </c>
      <c r="N13" s="329">
        <f t="shared" ca="1" si="9"/>
        <v>84.817939561449478</v>
      </c>
      <c r="O13" s="329">
        <f t="shared" ref="O13:P13" ca="1" si="10">IFERROR(O5/O9,0)</f>
        <v>97.31039794831247</v>
      </c>
      <c r="P13" s="329">
        <f t="shared" ca="1" si="10"/>
        <v>248.36030257112094</v>
      </c>
      <c r="Q13" s="329"/>
    </row>
    <row r="14" spans="1:17" ht="12.75" customHeight="1">
      <c r="A14" s="15"/>
      <c r="B14" s="15"/>
      <c r="C14" s="1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2.75" customHeight="1">
      <c r="C15" s="23"/>
      <c r="D15" s="58"/>
      <c r="E15" s="179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</row>
    <row r="16" spans="1:17" ht="12.75" customHeight="1">
      <c r="A16" s="10" t="s">
        <v>204</v>
      </c>
      <c r="B16" s="15"/>
      <c r="D16" s="66">
        <f ca="1">SUM(E16:P16)</f>
        <v>-948613.64729896467</v>
      </c>
      <c r="E16" s="195">
        <f ca="1">'WIJAM NPC Before Balancing'!G358</f>
        <v>-186379.28487616807</v>
      </c>
      <c r="F16" s="195">
        <f ca="1">'WIJAM NPC Before Balancing'!H358</f>
        <v>-108969.8839821837</v>
      </c>
      <c r="G16" s="195">
        <f ca="1">'WIJAM NPC Before Balancing'!I358</f>
        <v>-64997.337460468814</v>
      </c>
      <c r="H16" s="195">
        <f ca="1">'WIJAM NPC Before Balancing'!J358</f>
        <v>-51759.631346183189</v>
      </c>
      <c r="I16" s="195">
        <f ca="1">'WIJAM NPC Before Balancing'!K358</f>
        <v>-81520.497535288974</v>
      </c>
      <c r="J16" s="195">
        <f ca="1">'WIJAM NPC Before Balancing'!L358</f>
        <v>-103816.39484862873</v>
      </c>
      <c r="K16" s="195">
        <f ca="1">'WIJAM NPC Before Balancing'!M358</f>
        <v>-47015.479906414985</v>
      </c>
      <c r="L16" s="195">
        <f ca="1">'WIJAM NPC Before Balancing'!N358</f>
        <v>-59698.44203116931</v>
      </c>
      <c r="M16" s="195">
        <f ca="1">'WIJAM NPC Before Balancing'!O358</f>
        <v>-15668.332333990082</v>
      </c>
      <c r="N16" s="195">
        <f ca="1">'WIJAM NPC Before Balancing'!P358</f>
        <v>-17117.805714489659</v>
      </c>
      <c r="O16" s="195">
        <f ca="1">'WIJAM NPC Before Balancing'!Q358</f>
        <v>-76516.161584022455</v>
      </c>
      <c r="P16" s="195">
        <f ca="1">'WIJAM NPC Before Balancing'!R358</f>
        <v>-135154.39567995677</v>
      </c>
      <c r="Q16" s="195"/>
    </row>
    <row r="17" spans="1:17" ht="12.75" customHeight="1">
      <c r="B17" s="1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2.75" customHeight="1">
      <c r="A18" s="10" t="s">
        <v>208</v>
      </c>
      <c r="B18" s="15"/>
      <c r="D18" s="66">
        <f>SUM(E18:P18)</f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/>
    </row>
    <row r="19" spans="1:17" ht="12.75" customHeight="1">
      <c r="A19" s="250" t="s">
        <v>211</v>
      </c>
      <c r="B19" s="156"/>
      <c r="C19" s="250"/>
      <c r="D19" s="66">
        <f>SUM(E19:P19)</f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/>
    </row>
    <row r="20" spans="1:17" ht="12.75" customHeight="1">
      <c r="A20" s="250"/>
      <c r="B20" s="156"/>
      <c r="C20" s="250"/>
      <c r="D20" s="66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12.75" customHeight="1">
      <c r="A21" s="19" t="s">
        <v>83</v>
      </c>
      <c r="B21" s="156"/>
      <c r="C21" s="250"/>
      <c r="D21" s="66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t="12.75" customHeight="1">
      <c r="A22" s="156"/>
      <c r="B22" s="250" t="s">
        <v>206</v>
      </c>
      <c r="C22" s="250"/>
      <c r="D22" s="187">
        <f t="shared" ref="D22:D23" si="11">SUM(E22:P22)</f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/>
    </row>
    <row r="23" spans="1:17" ht="12.75" customHeight="1">
      <c r="A23" s="156"/>
      <c r="B23" s="250" t="s">
        <v>207</v>
      </c>
      <c r="C23" s="250"/>
      <c r="D23" s="187">
        <f t="shared" si="11"/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/>
    </row>
    <row r="24" spans="1:17" ht="12.75" customHeight="1">
      <c r="A24" s="156"/>
      <c r="B24" s="156"/>
      <c r="C24" s="250"/>
      <c r="D24" s="66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t="12.75" customHeight="1">
      <c r="A25" s="19" t="s">
        <v>84</v>
      </c>
      <c r="B25" s="156"/>
      <c r="C25" s="250"/>
      <c r="D25" s="66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2.75" customHeight="1">
      <c r="A26" s="39"/>
      <c r="B26" s="10" t="s">
        <v>206</v>
      </c>
      <c r="C26" s="49"/>
      <c r="D26" s="187">
        <f t="shared" ref="D26:D27" ca="1" si="12">SUM(E26:P26)</f>
        <v>948613.64729896467</v>
      </c>
      <c r="E26" s="187">
        <f ca="1">-E16</f>
        <v>186379.28487616807</v>
      </c>
      <c r="F26" s="187">
        <f t="shared" ref="F26:P26" ca="1" si="13">-F16</f>
        <v>108969.8839821837</v>
      </c>
      <c r="G26" s="187">
        <f t="shared" ca="1" si="13"/>
        <v>64997.337460468814</v>
      </c>
      <c r="H26" s="187">
        <f t="shared" ca="1" si="13"/>
        <v>51759.631346183189</v>
      </c>
      <c r="I26" s="187">
        <f t="shared" ca="1" si="13"/>
        <v>81520.497535288974</v>
      </c>
      <c r="J26" s="187">
        <f t="shared" ca="1" si="13"/>
        <v>103816.39484862873</v>
      </c>
      <c r="K26" s="187">
        <f t="shared" ca="1" si="13"/>
        <v>47015.479906414985</v>
      </c>
      <c r="L26" s="187">
        <f t="shared" ca="1" si="13"/>
        <v>59698.44203116931</v>
      </c>
      <c r="M26" s="187">
        <f t="shared" ca="1" si="13"/>
        <v>15668.332333990082</v>
      </c>
      <c r="N26" s="187">
        <f t="shared" ca="1" si="13"/>
        <v>17117.805714489659</v>
      </c>
      <c r="O26" s="187">
        <f t="shared" ca="1" si="13"/>
        <v>76516.161584022455</v>
      </c>
      <c r="P26" s="187">
        <f t="shared" ca="1" si="13"/>
        <v>135154.39567995677</v>
      </c>
      <c r="Q26" s="187"/>
    </row>
    <row r="27" spans="1:17" ht="12.75" customHeight="1">
      <c r="A27" s="39"/>
      <c r="B27" s="250" t="s">
        <v>207</v>
      </c>
      <c r="C27" s="49"/>
      <c r="D27" s="187">
        <f t="shared" ca="1" si="12"/>
        <v>90666654.277848184</v>
      </c>
      <c r="E27" s="187">
        <f ca="1">E26*E13</f>
        <v>10189262.221919887</v>
      </c>
      <c r="F27" s="187">
        <f t="shared" ref="F27:G27" ca="1" si="14">F26*F13</f>
        <v>6029816.2219785564</v>
      </c>
      <c r="G27" s="187">
        <f t="shared" ca="1" si="14"/>
        <v>3761974.1238957089</v>
      </c>
      <c r="H27" s="187">
        <f t="shared" ref="H27:J27" ca="1" si="15">H26*H13</f>
        <v>4386180.6827866957</v>
      </c>
      <c r="I27" s="187">
        <f t="shared" ca="1" si="15"/>
        <v>6057812.813782827</v>
      </c>
      <c r="J27" s="187">
        <f t="shared" ca="1" si="15"/>
        <v>3712441.1049054163</v>
      </c>
      <c r="K27" s="187">
        <f t="shared" ref="K27:M27" ca="1" si="16">K26*K13</f>
        <v>4112844.8392535457</v>
      </c>
      <c r="L27" s="187">
        <f t="shared" ca="1" si="16"/>
        <v>6820651.5511204144</v>
      </c>
      <c r="M27" s="187">
        <f t="shared" ca="1" si="16"/>
        <v>3130968.9695792557</v>
      </c>
      <c r="N27" s="187">
        <f t="shared" ref="N27" ca="1" si="17">N26*N13</f>
        <v>1451897.0105162184</v>
      </c>
      <c r="O27" s="187">
        <f t="shared" ref="O27:P27" ca="1" si="18">O26*O13</f>
        <v>7445818.1332186041</v>
      </c>
      <c r="P27" s="187">
        <f t="shared" ca="1" si="18"/>
        <v>33566986.604891062</v>
      </c>
      <c r="Q27" s="187"/>
    </row>
    <row r="28" spans="1:17" ht="12.75" customHeight="1">
      <c r="A28" s="250"/>
      <c r="B28" s="236"/>
      <c r="C28" s="162"/>
      <c r="D28" s="39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 customHeight="1">
      <c r="A29" s="250" t="s">
        <v>113</v>
      </c>
      <c r="B29" s="250"/>
      <c r="C29" s="162"/>
      <c r="D29" s="39"/>
      <c r="E29" s="187">
        <f ca="1">E26+E22+E16</f>
        <v>0</v>
      </c>
      <c r="F29" s="187">
        <f t="shared" ref="F29:G29" ca="1" si="19">F26+F22+F16</f>
        <v>0</v>
      </c>
      <c r="G29" s="187">
        <f t="shared" ca="1" si="19"/>
        <v>0</v>
      </c>
      <c r="H29" s="187">
        <f t="shared" ref="H29:J29" ca="1" si="20">H26+H22+H16</f>
        <v>0</v>
      </c>
      <c r="I29" s="187">
        <f t="shared" ca="1" si="20"/>
        <v>0</v>
      </c>
      <c r="J29" s="187">
        <f t="shared" ca="1" si="20"/>
        <v>0</v>
      </c>
      <c r="K29" s="187">
        <f t="shared" ref="K29:M29" ca="1" si="21">K26+K22+K16</f>
        <v>0</v>
      </c>
      <c r="L29" s="187">
        <f t="shared" ca="1" si="21"/>
        <v>0</v>
      </c>
      <c r="M29" s="187">
        <f t="shared" ca="1" si="21"/>
        <v>0</v>
      </c>
      <c r="N29" s="187">
        <f t="shared" ref="N29" ca="1" si="22">N26+N22+N16</f>
        <v>0</v>
      </c>
      <c r="O29" s="187">
        <f t="shared" ref="O29:P29" ca="1" si="23">O26+O22+O16</f>
        <v>0</v>
      </c>
      <c r="P29" s="187">
        <f t="shared" ca="1" si="23"/>
        <v>0</v>
      </c>
      <c r="Q29" s="187"/>
    </row>
    <row r="30" spans="1:17" ht="12.75" customHeight="1">
      <c r="A30" s="250"/>
      <c r="C30" s="39"/>
      <c r="D30" s="39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4" spans="10:10" ht="12.75" customHeight="1">
      <c r="J34" s="65"/>
    </row>
  </sheetData>
  <pageMargins left="0.75" right="0.75" top="1" bottom="1" header="0.5" footer="0.5"/>
  <pageSetup scale="52" fitToHeight="5" orientation="landscape" r:id="rId1"/>
  <headerFooter alignWithMargins="0">
    <oddHeader>&amp;CConfidential per WAC 480-07-160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pageSetUpPr fitToPage="1"/>
  </sheetPr>
  <dimension ref="A1:S359"/>
  <sheetViews>
    <sheetView zoomScaleNormal="100" workbookViewId="0">
      <pane ySplit="1" topLeftCell="A313" activePane="bottomLeft" state="frozen"/>
      <selection activeCell="D237" sqref="D237"/>
      <selection pane="bottomLeft" activeCell="G358" sqref="G358"/>
    </sheetView>
  </sheetViews>
  <sheetFormatPr defaultColWidth="9.42578125" defaultRowHeight="12" customHeight="1"/>
  <cols>
    <col min="1" max="2" width="2.7109375" style="10" customWidth="1"/>
    <col min="3" max="3" width="34.5703125" style="10" bestFit="1" customWidth="1"/>
    <col min="4" max="4" width="7" style="250" customWidth="1"/>
    <col min="5" max="5" width="8.7109375" style="39" customWidth="1"/>
    <col min="6" max="6" width="16.7109375" style="42" customWidth="1"/>
    <col min="7" max="18" width="15.7109375" style="39" customWidth="1"/>
    <col min="19" max="19" width="9.42578125" style="54"/>
    <col min="20" max="16384" width="9.42578125" style="39"/>
  </cols>
  <sheetData>
    <row r="1" spans="1:19" s="50" customFormat="1" ht="18">
      <c r="A1" s="1" t="s">
        <v>210</v>
      </c>
      <c r="B1" s="2"/>
      <c r="C1" s="3"/>
      <c r="D1" s="3"/>
      <c r="E1" s="36"/>
      <c r="F1" s="60" t="s">
        <v>80</v>
      </c>
      <c r="G1" s="61">
        <f>'Actual NPC (Total System)'!E3</f>
        <v>44562</v>
      </c>
      <c r="H1" s="61">
        <f t="shared" ref="H1:I1" si="0">EDATE(G1,1)</f>
        <v>44593</v>
      </c>
      <c r="I1" s="61">
        <f t="shared" si="0"/>
        <v>44621</v>
      </c>
      <c r="J1" s="6">
        <f>'Actual NPC (Total System)'!H3</f>
        <v>44652</v>
      </c>
      <c r="K1" s="61">
        <f>'Actual NPC (Total System)'!I3</f>
        <v>44682</v>
      </c>
      <c r="L1" s="61">
        <f>'Actual NPC (Total System)'!J3</f>
        <v>44713</v>
      </c>
      <c r="M1" s="61">
        <f>'Actual NPC (Total System)'!K3</f>
        <v>44743</v>
      </c>
      <c r="N1" s="61">
        <f>'Actual NPC (Total System)'!L3</f>
        <v>44774</v>
      </c>
      <c r="O1" s="61">
        <f>'Actual NPC (Total System)'!M3</f>
        <v>44805</v>
      </c>
      <c r="P1" s="61">
        <f>'Actual NPC (Total System)'!N3</f>
        <v>44835</v>
      </c>
      <c r="Q1" s="61">
        <f>'Actual NPC (Total System)'!O3</f>
        <v>44866</v>
      </c>
      <c r="R1" s="61">
        <f>'Actual NPC (Total System)'!P3</f>
        <v>44896</v>
      </c>
      <c r="S1" s="62"/>
    </row>
    <row r="2" spans="1:19" s="8" customFormat="1" ht="12.75" customHeight="1">
      <c r="B2" s="9"/>
      <c r="E2" s="3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9"/>
    </row>
    <row r="3" spans="1:19" s="10" customFormat="1" ht="12.75">
      <c r="D3" s="250"/>
      <c r="E3" s="38"/>
      <c r="F3" s="63"/>
      <c r="K3" s="153"/>
      <c r="L3" s="153"/>
      <c r="M3" s="153"/>
      <c r="N3" s="153"/>
      <c r="O3" s="153"/>
      <c r="P3" s="153"/>
      <c r="Q3" s="153"/>
      <c r="R3" s="153"/>
      <c r="S3" s="59"/>
    </row>
    <row r="4" spans="1:19" s="10" customFormat="1" ht="12.75">
      <c r="B4" s="12"/>
      <c r="C4" s="13"/>
      <c r="D4" s="13"/>
      <c r="E4" s="38"/>
      <c r="F4" s="14"/>
      <c r="K4" s="153"/>
      <c r="L4" s="153"/>
      <c r="M4" s="153"/>
      <c r="N4" s="153"/>
      <c r="O4" s="153"/>
      <c r="P4" s="153"/>
      <c r="Q4" s="153"/>
      <c r="R4" s="153"/>
      <c r="S4" s="59"/>
    </row>
    <row r="5" spans="1:19" s="50" customFormat="1" ht="15.75">
      <c r="A5" s="10"/>
      <c r="B5" s="15"/>
      <c r="C5" s="10"/>
      <c r="D5" s="250"/>
      <c r="E5" s="39"/>
      <c r="F5" s="17"/>
      <c r="S5" s="59"/>
    </row>
    <row r="6" spans="1:19" s="10" customFormat="1" ht="12.75">
      <c r="B6" s="15"/>
      <c r="D6" s="353" t="s">
        <v>171</v>
      </c>
      <c r="E6" s="353"/>
      <c r="F6" s="14"/>
      <c r="G6" s="355" t="s">
        <v>87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59"/>
    </row>
    <row r="7" spans="1:19" s="10" customFormat="1" ht="12.75">
      <c r="A7" s="136" t="s">
        <v>0</v>
      </c>
      <c r="D7" s="250"/>
      <c r="E7" s="39"/>
      <c r="F7" s="14"/>
      <c r="K7" s="153"/>
      <c r="L7" s="153"/>
      <c r="M7" s="153"/>
      <c r="N7" s="153"/>
      <c r="O7" s="153"/>
      <c r="P7" s="153"/>
      <c r="Q7" s="153"/>
      <c r="R7" s="153"/>
      <c r="S7" s="59"/>
    </row>
    <row r="8" spans="1:19" s="10" customFormat="1" ht="12.75">
      <c r="A8" s="16"/>
      <c r="B8" s="10" t="s">
        <v>1</v>
      </c>
      <c r="D8" s="250"/>
      <c r="E8" s="39"/>
      <c r="F8" s="16"/>
      <c r="K8" s="153"/>
      <c r="L8" s="153"/>
      <c r="M8" s="153"/>
      <c r="N8" s="153"/>
      <c r="O8" s="153"/>
      <c r="P8" s="153"/>
      <c r="Q8" s="153"/>
      <c r="R8" s="153"/>
      <c r="S8" s="59"/>
    </row>
    <row r="9" spans="1:19" s="10" customFormat="1" ht="12.75">
      <c r="A9" s="16"/>
      <c r="C9" s="23" t="s">
        <v>2</v>
      </c>
      <c r="D9" s="327" t="s">
        <v>172</v>
      </c>
      <c r="E9" s="326">
        <f>VLOOKUP(D9,'Actual Factors'!$A$4:$B$9,2,FALSE)</f>
        <v>0</v>
      </c>
      <c r="F9" s="180">
        <f>SUM(G9:R9)</f>
        <v>0</v>
      </c>
      <c r="G9" s="181">
        <f>INDEX('Actual NPC (Total System)'!E:E,MATCH($C9,'Actual NPC (Total System)'!$C:$C,0),1)*$E9</f>
        <v>0</v>
      </c>
      <c r="H9" s="181">
        <f>INDEX('Actual NPC (Total System)'!F:F,MATCH($C9,'Actual NPC (Total System)'!$C:$C,0),1)*$E9</f>
        <v>0</v>
      </c>
      <c r="I9" s="181">
        <f>INDEX('Actual NPC (Total System)'!G:G,MATCH($C9,'Actual NPC (Total System)'!$C:$C,0),1)*$E9</f>
        <v>0</v>
      </c>
      <c r="J9" s="181">
        <f>INDEX('Actual NPC (Total System)'!H:H,MATCH($C9,'Actual NPC (Total System)'!$C:$C,0),1)*$E9</f>
        <v>0</v>
      </c>
      <c r="K9" s="181">
        <f>INDEX('Actual NPC (Total System)'!I:I,MATCH($C9,'Actual NPC (Total System)'!$C:$C,0),1)*$E9</f>
        <v>0</v>
      </c>
      <c r="L9" s="181">
        <f>INDEX('Actual NPC (Total System)'!J:J,MATCH($C9,'Actual NPC (Total System)'!$C:$C,0),1)*$E9</f>
        <v>0</v>
      </c>
      <c r="M9" s="181">
        <f>INDEX('Actual NPC (Total System)'!K:K,MATCH($C9,'Actual NPC (Total System)'!$C:$C,0),1)*$E9</f>
        <v>0</v>
      </c>
      <c r="N9" s="181">
        <f>INDEX('Actual NPC (Total System)'!L:L,MATCH($C9,'Actual NPC (Total System)'!$C:$C,0),1)*$E9</f>
        <v>0</v>
      </c>
      <c r="O9" s="181">
        <f>INDEX('Actual NPC (Total System)'!M:M,MATCH($C9,'Actual NPC (Total System)'!$C:$C,0),1)*$E9</f>
        <v>0</v>
      </c>
      <c r="P9" s="181">
        <f>INDEX('Actual NPC (Total System)'!N:N,MATCH($C9,'Actual NPC (Total System)'!$C:$C,0),1)*$E9</f>
        <v>0</v>
      </c>
      <c r="Q9" s="181">
        <f>INDEX('Actual NPC (Total System)'!O:O,MATCH($C9,'Actual NPC (Total System)'!$C:$C,0),1)*$E9</f>
        <v>0</v>
      </c>
      <c r="R9" s="181">
        <f>INDEX('Actual NPC (Total System)'!P:P,MATCH($C9,'Actual NPC (Total System)'!$C:$C,0),1)*$E9</f>
        <v>0</v>
      </c>
      <c r="S9" s="59"/>
    </row>
    <row r="10" spans="1:19" s="250" customFormat="1" ht="12.75">
      <c r="A10" s="170"/>
      <c r="C10" s="236" t="s">
        <v>3</v>
      </c>
      <c r="D10" s="327" t="s">
        <v>172</v>
      </c>
      <c r="E10" s="326">
        <f>VLOOKUP(D10,'Actual Factors'!$A$4:$B$9,2,FALSE)</f>
        <v>0</v>
      </c>
      <c r="F10" s="178">
        <f t="shared" ref="F10" si="1">SUM(G10:R10)</f>
        <v>0</v>
      </c>
      <c r="G10" s="179">
        <f>INDEX('Actual NPC (Total System)'!E:E,MATCH($C10,'Actual NPC (Total System)'!$C:$C,0),1)*$E10</f>
        <v>0</v>
      </c>
      <c r="H10" s="179">
        <f>INDEX('Actual NPC (Total System)'!F:F,MATCH($C10,'Actual NPC (Total System)'!$C:$C,0),1)*$E10</f>
        <v>0</v>
      </c>
      <c r="I10" s="179">
        <f>INDEX('Actual NPC (Total System)'!G:G,MATCH($C10,'Actual NPC (Total System)'!$C:$C,0),1)*$E10</f>
        <v>0</v>
      </c>
      <c r="J10" s="179">
        <f>INDEX('Actual NPC (Total System)'!H:H,MATCH($C10,'Actual NPC (Total System)'!$C:$C,0),1)*$E10</f>
        <v>0</v>
      </c>
      <c r="K10" s="179">
        <f>INDEX('Actual NPC (Total System)'!I:I,MATCH($C10,'Actual NPC (Total System)'!$C:$C,0),1)*$E10</f>
        <v>0</v>
      </c>
      <c r="L10" s="179">
        <f>INDEX('Actual NPC (Total System)'!J:J,MATCH($C10,'Actual NPC (Total System)'!$C:$C,0),1)*$E10</f>
        <v>0</v>
      </c>
      <c r="M10" s="179">
        <f>INDEX('Actual NPC (Total System)'!K:K,MATCH($C10,'Actual NPC (Total System)'!$C:$C,0),1)*$E10</f>
        <v>0</v>
      </c>
      <c r="N10" s="179">
        <f>INDEX('Actual NPC (Total System)'!L:L,MATCH($C10,'Actual NPC (Total System)'!$C:$C,0),1)*$E10</f>
        <v>0</v>
      </c>
      <c r="O10" s="179">
        <f>INDEX('Actual NPC (Total System)'!M:M,MATCH($C10,'Actual NPC (Total System)'!$C:$C,0),1)*$E10</f>
        <v>0</v>
      </c>
      <c r="P10" s="179">
        <f>INDEX('Actual NPC (Total System)'!N:N,MATCH($C10,'Actual NPC (Total System)'!$C:$C,0),1)*$E10</f>
        <v>0</v>
      </c>
      <c r="Q10" s="179">
        <f>INDEX('Actual NPC (Total System)'!O:O,MATCH($C10,'Actual NPC (Total System)'!$C:$C,0),1)*$E10</f>
        <v>0</v>
      </c>
      <c r="R10" s="179">
        <f>INDEX('Actual NPC (Total System)'!P:P,MATCH($C10,'Actual NPC (Total System)'!$C:$C,0),1)*$E10</f>
        <v>0</v>
      </c>
      <c r="S10" s="59"/>
    </row>
    <row r="11" spans="1:19" s="10" customFormat="1" ht="12.75">
      <c r="C11" s="23" t="s">
        <v>223</v>
      </c>
      <c r="D11" s="327" t="s">
        <v>172</v>
      </c>
      <c r="E11" s="326">
        <f>VLOOKUP(D11,'Actual Factors'!$A$4:$B$9,2,FALSE)</f>
        <v>0</v>
      </c>
      <c r="F11" s="178">
        <f t="shared" ref="F11" si="2">SUM(G11:R11)</f>
        <v>0</v>
      </c>
      <c r="G11" s="179">
        <f>INDEX('Actual NPC (Total System)'!E:E,MATCH($C11,'Actual NPC (Total System)'!$C:$C,0),1)*$E11</f>
        <v>0</v>
      </c>
      <c r="H11" s="179">
        <f>INDEX('Actual NPC (Total System)'!F:F,MATCH($C11,'Actual NPC (Total System)'!$C:$C,0),1)*$E11</f>
        <v>0</v>
      </c>
      <c r="I11" s="179">
        <f>INDEX('Actual NPC (Total System)'!G:G,MATCH($C11,'Actual NPC (Total System)'!$C:$C,0),1)*$E11</f>
        <v>0</v>
      </c>
      <c r="J11" s="179">
        <f>INDEX('Actual NPC (Total System)'!H:H,MATCH($C11,'Actual NPC (Total System)'!$C:$C,0),1)*$E11</f>
        <v>0</v>
      </c>
      <c r="K11" s="179">
        <f>INDEX('Actual NPC (Total System)'!I:I,MATCH($C11,'Actual NPC (Total System)'!$C:$C,0),1)*$E11</f>
        <v>0</v>
      </c>
      <c r="L11" s="179">
        <f>INDEX('Actual NPC (Total System)'!J:J,MATCH($C11,'Actual NPC (Total System)'!$C:$C,0),1)*$E11</f>
        <v>0</v>
      </c>
      <c r="M11" s="179">
        <f>INDEX('Actual NPC (Total System)'!K:K,MATCH($C11,'Actual NPC (Total System)'!$C:$C,0),1)*$E11</f>
        <v>0</v>
      </c>
      <c r="N11" s="179">
        <f>INDEX('Actual NPC (Total System)'!L:L,MATCH($C11,'Actual NPC (Total System)'!$C:$C,0),1)*$E11</f>
        <v>0</v>
      </c>
      <c r="O11" s="179">
        <f>INDEX('Actual NPC (Total System)'!M:M,MATCH($C11,'Actual NPC (Total System)'!$C:$C,0),1)*$E11</f>
        <v>0</v>
      </c>
      <c r="P11" s="179">
        <f>INDEX('Actual NPC (Total System)'!N:N,MATCH($C11,'Actual NPC (Total System)'!$C:$C,0),1)*$E11</f>
        <v>0</v>
      </c>
      <c r="Q11" s="179">
        <f>INDEX('Actual NPC (Total System)'!O:O,MATCH($C11,'Actual NPC (Total System)'!$C:$C,0),1)*$E11</f>
        <v>0</v>
      </c>
      <c r="R11" s="179">
        <f>INDEX('Actual NPC (Total System)'!P:P,MATCH($C11,'Actual NPC (Total System)'!$C:$C,0),1)*$E11</f>
        <v>0</v>
      </c>
      <c r="S11" s="59"/>
    </row>
    <row r="12" spans="1:19" s="153" customFormat="1" ht="12.75">
      <c r="C12" s="165"/>
      <c r="D12" s="236"/>
      <c r="E12" s="47"/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  <c r="Q12" s="215" t="s">
        <v>86</v>
      </c>
      <c r="R12" s="215" t="s">
        <v>86</v>
      </c>
      <c r="S12" s="59"/>
    </row>
    <row r="13" spans="1:19" s="10" customFormat="1" ht="12.75">
      <c r="B13" s="23" t="s">
        <v>4</v>
      </c>
      <c r="D13" s="250"/>
      <c r="E13" s="47"/>
      <c r="F13" s="181">
        <f>SUM(G13:R13)</f>
        <v>0</v>
      </c>
      <c r="G13" s="181">
        <f t="shared" ref="G13:R13" si="3">SUM(G9:G11)</f>
        <v>0</v>
      </c>
      <c r="H13" s="181">
        <f t="shared" si="3"/>
        <v>0</v>
      </c>
      <c r="I13" s="181">
        <f t="shared" si="3"/>
        <v>0</v>
      </c>
      <c r="J13" s="181">
        <f t="shared" si="3"/>
        <v>0</v>
      </c>
      <c r="K13" s="181">
        <f t="shared" si="3"/>
        <v>0</v>
      </c>
      <c r="L13" s="181">
        <f t="shared" si="3"/>
        <v>0</v>
      </c>
      <c r="M13" s="181">
        <f t="shared" si="3"/>
        <v>0</v>
      </c>
      <c r="N13" s="181">
        <f t="shared" si="3"/>
        <v>0</v>
      </c>
      <c r="O13" s="181">
        <f t="shared" si="3"/>
        <v>0</v>
      </c>
      <c r="P13" s="181">
        <f t="shared" si="3"/>
        <v>0</v>
      </c>
      <c r="Q13" s="181">
        <f t="shared" si="3"/>
        <v>0</v>
      </c>
      <c r="R13" s="181">
        <f t="shared" si="3"/>
        <v>0</v>
      </c>
      <c r="S13" s="59"/>
    </row>
    <row r="14" spans="1:19" s="10" customFormat="1" ht="12.75">
      <c r="B14" s="23"/>
      <c r="D14" s="250"/>
      <c r="E14" s="47"/>
      <c r="F14" s="20"/>
      <c r="G14" s="21"/>
      <c r="H14" s="21"/>
      <c r="I14" s="21"/>
      <c r="J14" s="21"/>
      <c r="K14" s="158"/>
      <c r="L14" s="158"/>
      <c r="M14" s="158"/>
      <c r="N14" s="158"/>
      <c r="O14" s="158"/>
      <c r="P14" s="158"/>
      <c r="Q14" s="158"/>
      <c r="R14" s="158"/>
      <c r="S14" s="59"/>
    </row>
    <row r="15" spans="1:19" s="10" customFormat="1" ht="12.75">
      <c r="B15" s="23" t="s">
        <v>78</v>
      </c>
      <c r="D15" s="250"/>
      <c r="E15" s="47"/>
      <c r="F15" s="20"/>
      <c r="G15" s="21"/>
      <c r="H15" s="21"/>
      <c r="I15" s="21"/>
      <c r="J15" s="21"/>
      <c r="K15" s="158"/>
      <c r="L15" s="158"/>
      <c r="M15" s="158"/>
      <c r="N15" s="158"/>
      <c r="O15" s="158"/>
      <c r="P15" s="158"/>
      <c r="Q15" s="158"/>
      <c r="R15" s="158"/>
      <c r="S15" s="59"/>
    </row>
    <row r="16" spans="1:19" s="10" customFormat="1" ht="12.75">
      <c r="B16" s="23"/>
      <c r="C16" s="154" t="s">
        <v>78</v>
      </c>
      <c r="D16" s="327" t="s">
        <v>198</v>
      </c>
      <c r="E16" s="326">
        <f>VLOOKUP(D16,'Actual Factors'!$A$4:$B$9,2,FALSE)</f>
        <v>7.966085435555563E-2</v>
      </c>
      <c r="F16" s="180">
        <f t="shared" ref="F16:F17" si="4">SUM(G16:R16)</f>
        <v>19452710.715043452</v>
      </c>
      <c r="G16" s="181">
        <f>INDEX('Actual NPC (Total System)'!E:E,MATCH($C16,'Actual NPC (Total System)'!$C:$C,0),1)*$E16</f>
        <v>1415665.0396772451</v>
      </c>
      <c r="H16" s="181">
        <f>INDEX('Actual NPC (Total System)'!F:F,MATCH($C16,'Actual NPC (Total System)'!$C:$C,0),1)*$E16</f>
        <v>1336276.9584259565</v>
      </c>
      <c r="I16" s="181">
        <f>INDEX('Actual NPC (Total System)'!G:G,MATCH($C16,'Actual NPC (Total System)'!$C:$C,0),1)*$E16</f>
        <v>1402301.2518520129</v>
      </c>
      <c r="J16" s="181">
        <f>INDEX('Actual NPC (Total System)'!H:H,MATCH($C16,'Actual NPC (Total System)'!$C:$C,0),1)*$E16</f>
        <v>1616731.5868112238</v>
      </c>
      <c r="K16" s="181">
        <f>INDEX('Actual NPC (Total System)'!I:I,MATCH($C16,'Actual NPC (Total System)'!$C:$C,0),1)*$E16</f>
        <v>948354.47315311246</v>
      </c>
      <c r="L16" s="181">
        <f>INDEX('Actual NPC (Total System)'!J:J,MATCH($C16,'Actual NPC (Total System)'!$C:$C,0),1)*$E16</f>
        <v>1547929.5146141381</v>
      </c>
      <c r="M16" s="181">
        <f>INDEX('Actual NPC (Total System)'!K:K,MATCH($C16,'Actual NPC (Total System)'!$C:$C,0),1)*$E16</f>
        <v>1031125.6457365536</v>
      </c>
      <c r="N16" s="181">
        <f>INDEX('Actual NPC (Total System)'!L:L,MATCH($C16,'Actual NPC (Total System)'!$C:$C,0),1)*$E16</f>
        <v>1705334.2557633435</v>
      </c>
      <c r="O16" s="181">
        <f>INDEX('Actual NPC (Total System)'!M:M,MATCH($C16,'Actual NPC (Total System)'!$C:$C,0),1)*$E16</f>
        <v>2653998.5196231338</v>
      </c>
      <c r="P16" s="181">
        <f>INDEX('Actual NPC (Total System)'!N:N,MATCH($C16,'Actual NPC (Total System)'!$C:$C,0),1)*$E16</f>
        <v>1393482.0074290032</v>
      </c>
      <c r="Q16" s="181">
        <f>INDEX('Actual NPC (Total System)'!O:O,MATCH($C16,'Actual NPC (Total System)'!$C:$C,0),1)*$E16</f>
        <v>1210477.6492931901</v>
      </c>
      <c r="R16" s="181">
        <f>INDEX('Actual NPC (Total System)'!P:P,MATCH($C16,'Actual NPC (Total System)'!$C:$C,0),1)*$E16</f>
        <v>3191033.8126645377</v>
      </c>
      <c r="S16" s="59"/>
    </row>
    <row r="17" spans="1:19" s="153" customFormat="1" ht="12.75">
      <c r="B17" s="165"/>
      <c r="C17" s="153" t="s">
        <v>120</v>
      </c>
      <c r="D17" s="327" t="s">
        <v>198</v>
      </c>
      <c r="E17" s="326">
        <f>VLOOKUP(D17,'Actual Factors'!$A$4:$B$9,2,FALSE)</f>
        <v>7.966085435555563E-2</v>
      </c>
      <c r="F17" s="178">
        <f t="shared" si="4"/>
        <v>2186323.8105880041</v>
      </c>
      <c r="G17" s="179">
        <f>INDEX('Actual NPC (Total System)'!E:E,MATCH($C17,'Actual NPC (Total System)'!$C:$C,0),1)*$E17</f>
        <v>57629.609492420081</v>
      </c>
      <c r="H17" s="179">
        <f>INDEX('Actual NPC (Total System)'!F:F,MATCH($C17,'Actual NPC (Total System)'!$C:$C,0),1)*$E17</f>
        <v>46589.2356367955</v>
      </c>
      <c r="I17" s="179">
        <f>INDEX('Actual NPC (Total System)'!G:G,MATCH($C17,'Actual NPC (Total System)'!$C:$C,0),1)*$E17</f>
        <v>50986.083832000113</v>
      </c>
      <c r="J17" s="179">
        <f>INDEX('Actual NPC (Total System)'!H:H,MATCH($C17,'Actual NPC (Total System)'!$C:$C,0),1)*$E17</f>
        <v>102541.09194346238</v>
      </c>
      <c r="K17" s="179">
        <f>INDEX('Actual NPC (Total System)'!I:I,MATCH($C17,'Actual NPC (Total System)'!$C:$C,0),1)*$E17</f>
        <v>85860.023007686337</v>
      </c>
      <c r="L17" s="179">
        <f>INDEX('Actual NPC (Total System)'!J:J,MATCH($C17,'Actual NPC (Total System)'!$C:$C,0),1)*$E17</f>
        <v>377239.23421372945</v>
      </c>
      <c r="M17" s="179">
        <f>INDEX('Actual NPC (Total System)'!K:K,MATCH($C17,'Actual NPC (Total System)'!$C:$C,0),1)*$E17</f>
        <v>218015.12359154914</v>
      </c>
      <c r="N17" s="179">
        <f>INDEX('Actual NPC (Total System)'!L:L,MATCH($C17,'Actual NPC (Total System)'!$C:$C,0),1)*$E17</f>
        <v>285726.29376100807</v>
      </c>
      <c r="O17" s="179">
        <f>INDEX('Actual NPC (Total System)'!M:M,MATCH($C17,'Actual NPC (Total System)'!$C:$C,0),1)*$E17</f>
        <v>285757.46505331749</v>
      </c>
      <c r="P17" s="179">
        <f>INDEX('Actual NPC (Total System)'!N:N,MATCH($C17,'Actual NPC (Total System)'!$C:$C,0),1)*$E17</f>
        <v>101016.93046116647</v>
      </c>
      <c r="Q17" s="179">
        <f>INDEX('Actual NPC (Total System)'!O:O,MATCH($C17,'Actual NPC (Total System)'!$C:$C,0),1)*$E17</f>
        <v>152896.16462272417</v>
      </c>
      <c r="R17" s="179">
        <f>INDEX('Actual NPC (Total System)'!P:P,MATCH($C17,'Actual NPC (Total System)'!$C:$C,0),1)*$E17</f>
        <v>422066.55497214536</v>
      </c>
      <c r="S17" s="59"/>
    </row>
    <row r="18" spans="1:19" s="10" customFormat="1" ht="12.75">
      <c r="B18" s="23"/>
      <c r="D18" s="250"/>
      <c r="E18" s="47"/>
      <c r="F18" s="215" t="s">
        <v>86</v>
      </c>
      <c r="G18" s="215" t="s">
        <v>86</v>
      </c>
      <c r="H18" s="215" t="s">
        <v>86</v>
      </c>
      <c r="I18" s="215" t="s">
        <v>86</v>
      </c>
      <c r="J18" s="215" t="s">
        <v>86</v>
      </c>
      <c r="K18" s="215" t="s">
        <v>86</v>
      </c>
      <c r="L18" s="215" t="s">
        <v>86</v>
      </c>
      <c r="M18" s="215" t="s">
        <v>86</v>
      </c>
      <c r="N18" s="215" t="s">
        <v>86</v>
      </c>
      <c r="O18" s="215" t="s">
        <v>86</v>
      </c>
      <c r="P18" s="215" t="s">
        <v>86</v>
      </c>
      <c r="Q18" s="215" t="s">
        <v>86</v>
      </c>
      <c r="R18" s="215" t="s">
        <v>86</v>
      </c>
      <c r="S18" s="59"/>
    </row>
    <row r="19" spans="1:19" s="153" customFormat="1" ht="12.75">
      <c r="A19" s="10"/>
      <c r="B19" s="10" t="s">
        <v>5</v>
      </c>
      <c r="C19" s="10"/>
      <c r="D19" s="250"/>
      <c r="E19" s="47"/>
      <c r="F19" s="181">
        <f>SUM(G19:R19)</f>
        <v>21639034.525631458</v>
      </c>
      <c r="G19" s="181">
        <f t="shared" ref="G19:R19" si="5">SUM(G16:G17)</f>
        <v>1473294.6491696651</v>
      </c>
      <c r="H19" s="181">
        <f t="shared" si="5"/>
        <v>1382866.194062752</v>
      </c>
      <c r="I19" s="181">
        <f t="shared" si="5"/>
        <v>1453287.3356840131</v>
      </c>
      <c r="J19" s="181">
        <f t="shared" si="5"/>
        <v>1719272.6787546861</v>
      </c>
      <c r="K19" s="181">
        <f t="shared" si="5"/>
        <v>1034214.4961607988</v>
      </c>
      <c r="L19" s="181">
        <f t="shared" si="5"/>
        <v>1925168.7488278674</v>
      </c>
      <c r="M19" s="181">
        <f t="shared" si="5"/>
        <v>1249140.7693281027</v>
      </c>
      <c r="N19" s="181">
        <f t="shared" si="5"/>
        <v>1991060.5495243515</v>
      </c>
      <c r="O19" s="181">
        <f t="shared" si="5"/>
        <v>2939755.9846764514</v>
      </c>
      <c r="P19" s="181">
        <f t="shared" si="5"/>
        <v>1494498.9378901697</v>
      </c>
      <c r="Q19" s="181">
        <f t="shared" si="5"/>
        <v>1363373.8139159144</v>
      </c>
      <c r="R19" s="181">
        <f t="shared" si="5"/>
        <v>3613100.3676366829</v>
      </c>
      <c r="S19" s="59"/>
    </row>
    <row r="20" spans="1:19" s="10" customFormat="1" ht="12.75">
      <c r="D20" s="250"/>
      <c r="E20" s="47"/>
      <c r="F20" s="215" t="s">
        <v>86</v>
      </c>
      <c r="G20" s="215" t="s">
        <v>86</v>
      </c>
      <c r="H20" s="215" t="s">
        <v>86</v>
      </c>
      <c r="I20" s="215" t="s">
        <v>86</v>
      </c>
      <c r="J20" s="215" t="s">
        <v>86</v>
      </c>
      <c r="K20" s="215" t="s">
        <v>86</v>
      </c>
      <c r="L20" s="215" t="s">
        <v>86</v>
      </c>
      <c r="M20" s="215" t="s">
        <v>86</v>
      </c>
      <c r="N20" s="215" t="s">
        <v>86</v>
      </c>
      <c r="O20" s="215" t="s">
        <v>86</v>
      </c>
      <c r="P20" s="215" t="s">
        <v>86</v>
      </c>
      <c r="Q20" s="215" t="s">
        <v>86</v>
      </c>
      <c r="R20" s="215" t="s">
        <v>86</v>
      </c>
      <c r="S20" s="59"/>
    </row>
    <row r="21" spans="1:19" s="250" customFormat="1" ht="12.75">
      <c r="E21" s="47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59"/>
    </row>
    <row r="22" spans="1:19" s="10" customFormat="1" ht="12.75">
      <c r="A22" s="24" t="s">
        <v>6</v>
      </c>
      <c r="C22" s="16"/>
      <c r="D22" s="170"/>
      <c r="E22" s="47"/>
      <c r="F22" s="217">
        <f>SUM(G22:R22)</f>
        <v>21639034.525631458</v>
      </c>
      <c r="G22" s="217">
        <f t="shared" ref="G22:R22" si="6">SUM(G13,G19)</f>
        <v>1473294.6491696651</v>
      </c>
      <c r="H22" s="217">
        <f t="shared" si="6"/>
        <v>1382866.194062752</v>
      </c>
      <c r="I22" s="217">
        <f t="shared" si="6"/>
        <v>1453287.3356840131</v>
      </c>
      <c r="J22" s="217">
        <f t="shared" si="6"/>
        <v>1719272.6787546861</v>
      </c>
      <c r="K22" s="217">
        <f t="shared" si="6"/>
        <v>1034214.4961607988</v>
      </c>
      <c r="L22" s="217">
        <f t="shared" si="6"/>
        <v>1925168.7488278674</v>
      </c>
      <c r="M22" s="217">
        <f t="shared" si="6"/>
        <v>1249140.7693281027</v>
      </c>
      <c r="N22" s="217">
        <f t="shared" si="6"/>
        <v>1991060.5495243515</v>
      </c>
      <c r="O22" s="217">
        <f t="shared" si="6"/>
        <v>2939755.9846764514</v>
      </c>
      <c r="P22" s="217">
        <f t="shared" si="6"/>
        <v>1494498.9378901697</v>
      </c>
      <c r="Q22" s="217">
        <f t="shared" si="6"/>
        <v>1363373.8139159144</v>
      </c>
      <c r="R22" s="217">
        <f t="shared" si="6"/>
        <v>3613100.3676366829</v>
      </c>
      <c r="S22" s="59"/>
    </row>
    <row r="23" spans="1:19" s="10" customFormat="1" ht="12.75">
      <c r="D23" s="250"/>
      <c r="E23" s="47"/>
      <c r="F23" s="64"/>
      <c r="G23" s="21"/>
      <c r="H23" s="21"/>
      <c r="I23" s="21"/>
      <c r="J23" s="21"/>
      <c r="K23" s="158"/>
      <c r="L23" s="158"/>
      <c r="M23" s="158"/>
      <c r="N23" s="158"/>
      <c r="O23" s="158"/>
      <c r="P23" s="158"/>
      <c r="Q23" s="158"/>
      <c r="R23" s="158"/>
      <c r="S23" s="59"/>
    </row>
    <row r="24" spans="1:19" s="10" customFormat="1" ht="12.75">
      <c r="A24" s="16" t="s">
        <v>139</v>
      </c>
      <c r="D24" s="250"/>
      <c r="E24" s="47"/>
      <c r="F24" s="16"/>
      <c r="G24" s="21"/>
      <c r="H24" s="21"/>
      <c r="I24" s="21"/>
      <c r="J24" s="21"/>
      <c r="K24" s="158"/>
      <c r="L24" s="158"/>
      <c r="M24" s="158"/>
      <c r="N24" s="158"/>
      <c r="O24" s="158"/>
      <c r="P24" s="158"/>
      <c r="Q24" s="158"/>
      <c r="R24" s="158"/>
      <c r="S24" s="59"/>
    </row>
    <row r="25" spans="1:19" s="10" customFormat="1" ht="12.75">
      <c r="B25" s="10" t="s">
        <v>7</v>
      </c>
      <c r="D25" s="236"/>
      <c r="E25" s="47"/>
      <c r="F25" s="16"/>
      <c r="G25" s="21"/>
      <c r="H25" s="21"/>
      <c r="I25" s="21"/>
      <c r="J25" s="21"/>
      <c r="K25" s="158"/>
      <c r="L25" s="158"/>
      <c r="M25" s="158"/>
      <c r="N25" s="158"/>
      <c r="O25" s="158"/>
      <c r="P25" s="158"/>
      <c r="Q25" s="158"/>
      <c r="R25" s="158"/>
      <c r="S25" s="59"/>
    </row>
    <row r="26" spans="1:19" s="10" customFormat="1" ht="12.75">
      <c r="C26" s="251" t="s">
        <v>158</v>
      </c>
      <c r="D26" s="327" t="s">
        <v>172</v>
      </c>
      <c r="E26" s="326">
        <f>VLOOKUP(D26,'Actual Factors'!$A$4:$B$9,2,FALSE)</f>
        <v>0</v>
      </c>
      <c r="F26" s="180">
        <f t="shared" ref="F26:F32" si="7">SUM(G26:R26)</f>
        <v>0</v>
      </c>
      <c r="G26" s="181">
        <f>INDEX('Actual NPC (Total System)'!E:E,MATCH($C26,'Actual NPC (Total System)'!$C:$C,0),1)*$E26</f>
        <v>0</v>
      </c>
      <c r="H26" s="181">
        <f>INDEX('Actual NPC (Total System)'!F:F,MATCH($C26,'Actual NPC (Total System)'!$C:$C,0),1)*$E26</f>
        <v>0</v>
      </c>
      <c r="I26" s="181">
        <f>INDEX('Actual NPC (Total System)'!G:G,MATCH($C26,'Actual NPC (Total System)'!$C:$C,0),1)*$E26</f>
        <v>0</v>
      </c>
      <c r="J26" s="181">
        <f>INDEX('Actual NPC (Total System)'!H:H,MATCH($C26,'Actual NPC (Total System)'!$C:$C,0),1)*$E26</f>
        <v>0</v>
      </c>
      <c r="K26" s="181">
        <f>INDEX('Actual NPC (Total System)'!I:I,MATCH($C26,'Actual NPC (Total System)'!$C:$C,0),1)*$E26</f>
        <v>0</v>
      </c>
      <c r="L26" s="181">
        <f>INDEX('Actual NPC (Total System)'!J:J,MATCH($C26,'Actual NPC (Total System)'!$C:$C,0),1)*$E26</f>
        <v>0</v>
      </c>
      <c r="M26" s="181">
        <f>INDEX('Actual NPC (Total System)'!K:K,MATCH($C26,'Actual NPC (Total System)'!$C:$C,0),1)*$E26</f>
        <v>0</v>
      </c>
      <c r="N26" s="181">
        <f>INDEX('Actual NPC (Total System)'!L:L,MATCH($C26,'Actual NPC (Total System)'!$C:$C,0),1)*$E26</f>
        <v>0</v>
      </c>
      <c r="O26" s="181">
        <f>INDEX('Actual NPC (Total System)'!M:M,MATCH($C26,'Actual NPC (Total System)'!$C:$C,0),1)*$E26</f>
        <v>0</v>
      </c>
      <c r="P26" s="181">
        <f>INDEX('Actual NPC (Total System)'!N:N,MATCH($C26,'Actual NPC (Total System)'!$C:$C,0),1)*$E26</f>
        <v>0</v>
      </c>
      <c r="Q26" s="181">
        <f>INDEX('Actual NPC (Total System)'!O:O,MATCH($C26,'Actual NPC (Total System)'!$C:$C,0),1)*$E26</f>
        <v>0</v>
      </c>
      <c r="R26" s="181">
        <f>INDEX('Actual NPC (Total System)'!P:P,MATCH($C26,'Actual NPC (Total System)'!$C:$C,0),1)*$E26</f>
        <v>0</v>
      </c>
      <c r="S26" s="59"/>
    </row>
    <row r="27" spans="1:19" s="153" customFormat="1" ht="12.75">
      <c r="C27" s="251" t="s">
        <v>151</v>
      </c>
      <c r="D27" s="327" t="s">
        <v>198</v>
      </c>
      <c r="E27" s="326">
        <f>VLOOKUP(D27,'Actual Factors'!$A$4:$B$9,2,FALSE)</f>
        <v>7.966085435555563E-2</v>
      </c>
      <c r="F27" s="178">
        <f t="shared" si="7"/>
        <v>1013830.4003763902</v>
      </c>
      <c r="G27" s="179">
        <f>INDEX('Actual NPC (Total System)'!E:E,MATCH($C27,'Actual NPC (Total System)'!$C:$C,0),1)*$E27</f>
        <v>123004.31804093657</v>
      </c>
      <c r="H27" s="179">
        <f>INDEX('Actual NPC (Total System)'!F:F,MATCH($C27,'Actual NPC (Total System)'!$C:$C,0),1)*$E27</f>
        <v>106351.35823422841</v>
      </c>
      <c r="I27" s="179">
        <f>INDEX('Actual NPC (Total System)'!G:G,MATCH($C27,'Actual NPC (Total System)'!$C:$C,0),1)*$E27</f>
        <v>106280.02273576155</v>
      </c>
      <c r="J27" s="179">
        <f>INDEX('Actual NPC (Total System)'!H:H,MATCH($C27,'Actual NPC (Total System)'!$C:$C,0),1)*$E27</f>
        <v>99405.633546550831</v>
      </c>
      <c r="K27" s="179">
        <f>INDEX('Actual NPC (Total System)'!I:I,MATCH($C27,'Actual NPC (Total System)'!$C:$C,0),1)*$E27</f>
        <v>82777.693620978651</v>
      </c>
      <c r="L27" s="179">
        <f>INDEX('Actual NPC (Total System)'!J:J,MATCH($C27,'Actual NPC (Total System)'!$C:$C,0),1)*$E27</f>
        <v>58476.180527218909</v>
      </c>
      <c r="M27" s="179">
        <f>INDEX('Actual NPC (Total System)'!K:K,MATCH($C27,'Actual NPC (Total System)'!$C:$C,0),1)*$E27</f>
        <v>52848.816691043838</v>
      </c>
      <c r="N27" s="179">
        <f>INDEX('Actual NPC (Total System)'!L:L,MATCH($C27,'Actual NPC (Total System)'!$C:$C,0),1)*$E27</f>
        <v>44744.81521495105</v>
      </c>
      <c r="O27" s="179">
        <f>INDEX('Actual NPC (Total System)'!M:M,MATCH($C27,'Actual NPC (Total System)'!$C:$C,0),1)*$E27</f>
        <v>59836.450157589337</v>
      </c>
      <c r="P27" s="179">
        <f>INDEX('Actual NPC (Total System)'!N:N,MATCH($C27,'Actual NPC (Total System)'!$C:$C,0),1)*$E27</f>
        <v>72827.612387445173</v>
      </c>
      <c r="Q27" s="179">
        <f>INDEX('Actual NPC (Total System)'!O:O,MATCH($C27,'Actual NPC (Total System)'!$C:$C,0),1)*$E27</f>
        <v>90031.421425762193</v>
      </c>
      <c r="R27" s="179">
        <f>INDEX('Actual NPC (Total System)'!P:P,MATCH($C27,'Actual NPC (Total System)'!$C:$C,0),1)*$E27</f>
        <v>117246.07779392366</v>
      </c>
      <c r="S27" s="59"/>
    </row>
    <row r="28" spans="1:19" s="153" customFormat="1" ht="12.75">
      <c r="C28" s="251" t="s">
        <v>154</v>
      </c>
      <c r="D28" s="327" t="s">
        <v>198</v>
      </c>
      <c r="E28" s="326">
        <f>VLOOKUP(D28,'Actual Factors'!$A$4:$B$9,2,FALSE)</f>
        <v>7.966085435555563E-2</v>
      </c>
      <c r="F28" s="178">
        <f t="shared" si="7"/>
        <v>801152.15173934877</v>
      </c>
      <c r="G28" s="179">
        <f>INDEX('Actual NPC (Total System)'!E:E,MATCH($C28,'Actual NPC (Total System)'!$C:$C,0),1)*$E28</f>
        <v>98714.52465206958</v>
      </c>
      <c r="H28" s="179">
        <f>INDEX('Actual NPC (Total System)'!F:F,MATCH($C28,'Actual NPC (Total System)'!$C:$C,0),1)*$E28</f>
        <v>81539.420606011059</v>
      </c>
      <c r="I28" s="179">
        <f>INDEX('Actual NPC (Total System)'!G:G,MATCH($C28,'Actual NPC (Total System)'!$C:$C,0),1)*$E28</f>
        <v>82012.786911022442</v>
      </c>
      <c r="J28" s="179">
        <f>INDEX('Actual NPC (Total System)'!H:H,MATCH($C28,'Actual NPC (Total System)'!$C:$C,0),1)*$E28</f>
        <v>74947.876839492266</v>
      </c>
      <c r="K28" s="179">
        <f>INDEX('Actual NPC (Total System)'!I:I,MATCH($C28,'Actual NPC (Total System)'!$C:$C,0),1)*$E28</f>
        <v>64492.766501166683</v>
      </c>
      <c r="L28" s="179">
        <f>INDEX('Actual NPC (Total System)'!J:J,MATCH($C28,'Actual NPC (Total System)'!$C:$C,0),1)*$E28</f>
        <v>46888.266551875407</v>
      </c>
      <c r="M28" s="179">
        <f>INDEX('Actual NPC (Total System)'!K:K,MATCH($C28,'Actual NPC (Total System)'!$C:$C,0),1)*$E28</f>
        <v>42818.771095299715</v>
      </c>
      <c r="N28" s="179">
        <f>INDEX('Actual NPC (Total System)'!L:L,MATCH($C28,'Actual NPC (Total System)'!$C:$C,0),1)*$E28</f>
        <v>37166.669377413069</v>
      </c>
      <c r="O28" s="179">
        <f>INDEX('Actual NPC (Total System)'!M:M,MATCH($C28,'Actual NPC (Total System)'!$C:$C,0),1)*$E28</f>
        <v>49328.040334831552</v>
      </c>
      <c r="P28" s="179">
        <f>INDEX('Actual NPC (Total System)'!N:N,MATCH($C28,'Actual NPC (Total System)'!$C:$C,0),1)*$E28</f>
        <v>55591.379788188373</v>
      </c>
      <c r="Q28" s="179">
        <f>INDEX('Actual NPC (Total System)'!O:O,MATCH($C28,'Actual NPC (Total System)'!$C:$C,0),1)*$E28</f>
        <v>71619.432853427483</v>
      </c>
      <c r="R28" s="179">
        <f>INDEX('Actual NPC (Total System)'!P:P,MATCH($C28,'Actual NPC (Total System)'!$C:$C,0),1)*$E28</f>
        <v>96032.216228551071</v>
      </c>
      <c r="S28" s="59"/>
    </row>
    <row r="29" spans="1:19" s="10" customFormat="1" ht="12.75">
      <c r="C29" s="251" t="s">
        <v>88</v>
      </c>
      <c r="D29" s="327" t="s">
        <v>198</v>
      </c>
      <c r="E29" s="326">
        <f>VLOOKUP(D29,'Actual Factors'!$A$4:$B$9,2,FALSE)</f>
        <v>7.966085435555563E-2</v>
      </c>
      <c r="F29" s="178">
        <f t="shared" si="7"/>
        <v>322879.04718377383</v>
      </c>
      <c r="G29" s="179">
        <f>INDEX('Actual NPC (Total System)'!E:E,MATCH($C29,'Actual NPC (Total System)'!$C:$C,0),1)*$E29</f>
        <v>16364.050599782684</v>
      </c>
      <c r="H29" s="179">
        <f>INDEX('Actual NPC (Total System)'!F:F,MATCH($C29,'Actual NPC (Total System)'!$C:$C,0),1)*$E29</f>
        <v>31061.939464729418</v>
      </c>
      <c r="I29" s="179">
        <f>INDEX('Actual NPC (Total System)'!G:G,MATCH($C29,'Actual NPC (Total System)'!$C:$C,0),1)*$E29</f>
        <v>28368.734232943592</v>
      </c>
      <c r="J29" s="179">
        <f>INDEX('Actual NPC (Total System)'!H:H,MATCH($C29,'Actual NPC (Total System)'!$C:$C,0),1)*$E29</f>
        <v>36346.289238309269</v>
      </c>
      <c r="K29" s="179">
        <f>INDEX('Actual NPC (Total System)'!I:I,MATCH($C29,'Actual NPC (Total System)'!$C:$C,0),1)*$E29</f>
        <v>38367.344858950477</v>
      </c>
      <c r="L29" s="179">
        <f>INDEX('Actual NPC (Total System)'!J:J,MATCH($C29,'Actual NPC (Total System)'!$C:$C,0),1)*$E29</f>
        <v>35863.233783582618</v>
      </c>
      <c r="M29" s="179">
        <f>INDEX('Actual NPC (Total System)'!K:K,MATCH($C29,'Actual NPC (Total System)'!$C:$C,0),1)*$E29</f>
        <v>24744.066580306411</v>
      </c>
      <c r="N29" s="179">
        <f>INDEX('Actual NPC (Total System)'!L:L,MATCH($C29,'Actual NPC (Total System)'!$C:$C,0),1)*$E29</f>
        <v>23006.421974423043</v>
      </c>
      <c r="O29" s="179">
        <f>INDEX('Actual NPC (Total System)'!M:M,MATCH($C29,'Actual NPC (Total System)'!$C:$C,0),1)*$E29</f>
        <v>21794.905447216381</v>
      </c>
      <c r="P29" s="179">
        <f>INDEX('Actual NPC (Total System)'!N:N,MATCH($C29,'Actual NPC (Total System)'!$C:$C,0),1)*$E29</f>
        <v>25684.26540705494</v>
      </c>
      <c r="Q29" s="179">
        <f>INDEX('Actual NPC (Total System)'!O:O,MATCH($C29,'Actual NPC (Total System)'!$C:$C,0),1)*$E29</f>
        <v>21058.462357129949</v>
      </c>
      <c r="R29" s="179">
        <f>INDEX('Actual NPC (Total System)'!P:P,MATCH($C29,'Actual NPC (Total System)'!$C:$C,0),1)*$E29</f>
        <v>20219.333239345026</v>
      </c>
      <c r="S29" s="59"/>
    </row>
    <row r="30" spans="1:19" s="153" customFormat="1" ht="12.75">
      <c r="C30" s="251" t="s">
        <v>150</v>
      </c>
      <c r="D30" s="327" t="s">
        <v>198</v>
      </c>
      <c r="E30" s="326">
        <f>VLOOKUP(D30,'Actual Factors'!$A$4:$B$9,2,FALSE)</f>
        <v>7.966085435555563E-2</v>
      </c>
      <c r="F30" s="178">
        <f t="shared" si="7"/>
        <v>310825.19129504485</v>
      </c>
      <c r="G30" s="179">
        <f>INDEX('Actual NPC (Total System)'!E:E,MATCH($C30,'Actual NPC (Total System)'!$C:$C,0),1)*$E30</f>
        <v>17628.923170628153</v>
      </c>
      <c r="H30" s="179">
        <f>INDEX('Actual NPC (Total System)'!F:F,MATCH($C30,'Actual NPC (Total System)'!$C:$C,0),1)*$E30</f>
        <v>21246.169618073571</v>
      </c>
      <c r="I30" s="179">
        <f>INDEX('Actual NPC (Total System)'!G:G,MATCH($C30,'Actual NPC (Total System)'!$C:$C,0),1)*$E30</f>
        <v>26284.837350735459</v>
      </c>
      <c r="J30" s="179">
        <f>INDEX('Actual NPC (Total System)'!H:H,MATCH($C30,'Actual NPC (Total System)'!$C:$C,0),1)*$E30</f>
        <v>32535.188101789608</v>
      </c>
      <c r="K30" s="179">
        <f>INDEX('Actual NPC (Total System)'!I:I,MATCH($C30,'Actual NPC (Total System)'!$C:$C,0),1)*$E30</f>
        <v>61911.575583124381</v>
      </c>
      <c r="L30" s="179">
        <f>INDEX('Actual NPC (Total System)'!J:J,MATCH($C30,'Actual NPC (Total System)'!$C:$C,0),1)*$E30</f>
        <v>37548.465530342743</v>
      </c>
      <c r="M30" s="179">
        <f>INDEX('Actual NPC (Total System)'!K:K,MATCH($C30,'Actual NPC (Total System)'!$C:$C,0),1)*$E30</f>
        <v>33448.389864997036</v>
      </c>
      <c r="N30" s="179">
        <f>INDEX('Actual NPC (Total System)'!L:L,MATCH($C30,'Actual NPC (Total System)'!$C:$C,0),1)*$E30</f>
        <v>39784.62855939172</v>
      </c>
      <c r="O30" s="179">
        <f>INDEX('Actual NPC (Total System)'!M:M,MATCH($C30,'Actual NPC (Total System)'!$C:$C,0),1)*$E30</f>
        <v>39345.14679538901</v>
      </c>
      <c r="P30" s="179">
        <f>INDEX('Actual NPC (Total System)'!N:N,MATCH($C30,'Actual NPC (Total System)'!$C:$C,0),1)*$E30</f>
        <v>24962.45521930508</v>
      </c>
      <c r="Q30" s="179">
        <f>INDEX('Actual NPC (Total System)'!O:O,MATCH($C30,'Actual NPC (Total System)'!$C:$C,0),1)*$E30</f>
        <v>17304.195257150255</v>
      </c>
      <c r="R30" s="179">
        <f>INDEX('Actual NPC (Total System)'!P:P,MATCH($C30,'Actual NPC (Total System)'!$C:$C,0),1)*$E30</f>
        <v>-41174.783755882178</v>
      </c>
      <c r="S30" s="59"/>
    </row>
    <row r="31" spans="1:19" s="250" customFormat="1" ht="12.75">
      <c r="C31" s="251" t="s">
        <v>159</v>
      </c>
      <c r="D31" s="327" t="s">
        <v>172</v>
      </c>
      <c r="E31" s="326">
        <f>VLOOKUP(D31,'Actual Factors'!$A$4:$B$9,2,FALSE)</f>
        <v>0</v>
      </c>
      <c r="F31" s="178">
        <f t="shared" si="7"/>
        <v>0</v>
      </c>
      <c r="G31" s="179">
        <f>INDEX('Actual NPC (Total System)'!E:E,MATCH($C31,'Actual NPC (Total System)'!$C:$C,0),1)*$E31</f>
        <v>0</v>
      </c>
      <c r="H31" s="179">
        <f>INDEX('Actual NPC (Total System)'!F:F,MATCH($C31,'Actual NPC (Total System)'!$C:$C,0),1)*$E31</f>
        <v>0</v>
      </c>
      <c r="I31" s="179">
        <f>INDEX('Actual NPC (Total System)'!G:G,MATCH($C31,'Actual NPC (Total System)'!$C:$C,0),1)*$E31</f>
        <v>0</v>
      </c>
      <c r="J31" s="179">
        <f>INDEX('Actual NPC (Total System)'!H:H,MATCH($C31,'Actual NPC (Total System)'!$C:$C,0),1)*$E31</f>
        <v>0</v>
      </c>
      <c r="K31" s="179">
        <f>INDEX('Actual NPC (Total System)'!I:I,MATCH($C31,'Actual NPC (Total System)'!$C:$C,0),1)*$E31</f>
        <v>0</v>
      </c>
      <c r="L31" s="179">
        <f>INDEX('Actual NPC (Total System)'!J:J,MATCH($C31,'Actual NPC (Total System)'!$C:$C,0),1)*$E31</f>
        <v>0</v>
      </c>
      <c r="M31" s="179">
        <f>INDEX('Actual NPC (Total System)'!K:K,MATCH($C31,'Actual NPC (Total System)'!$C:$C,0),1)*$E31</f>
        <v>0</v>
      </c>
      <c r="N31" s="179">
        <f>INDEX('Actual NPC (Total System)'!L:L,MATCH($C31,'Actual NPC (Total System)'!$C:$C,0),1)*$E31</f>
        <v>0</v>
      </c>
      <c r="O31" s="179">
        <f>INDEX('Actual NPC (Total System)'!M:M,MATCH($C31,'Actual NPC (Total System)'!$C:$C,0),1)*$E31</f>
        <v>0</v>
      </c>
      <c r="P31" s="179">
        <f>INDEX('Actual NPC (Total System)'!N:N,MATCH($C31,'Actual NPC (Total System)'!$C:$C,0),1)*$E31</f>
        <v>0</v>
      </c>
      <c r="Q31" s="179">
        <f>INDEX('Actual NPC (Total System)'!O:O,MATCH($C31,'Actual NPC (Total System)'!$C:$C,0),1)*$E31</f>
        <v>0</v>
      </c>
      <c r="R31" s="179">
        <f>INDEX('Actual NPC (Total System)'!P:P,MATCH($C31,'Actual NPC (Total System)'!$C:$C,0),1)*$E31</f>
        <v>0</v>
      </c>
      <c r="S31" s="59"/>
    </row>
    <row r="32" spans="1:19" s="250" customFormat="1" ht="12.75">
      <c r="C32" s="251" t="s">
        <v>8</v>
      </c>
      <c r="D32" s="327" t="s">
        <v>172</v>
      </c>
      <c r="E32" s="326">
        <f>VLOOKUP(D32,'Actual Factors'!$A$4:$B$9,2,FALSE)</f>
        <v>0</v>
      </c>
      <c r="F32" s="178">
        <f t="shared" si="7"/>
        <v>0</v>
      </c>
      <c r="G32" s="179">
        <f>INDEX('Actual NPC (Total System)'!E:E,MATCH($C32,'Actual NPC (Total System)'!$C:$C,0),1)*$E32</f>
        <v>0</v>
      </c>
      <c r="H32" s="179">
        <f>INDEX('Actual NPC (Total System)'!F:F,MATCH($C32,'Actual NPC (Total System)'!$C:$C,0),1)*$E32</f>
        <v>0</v>
      </c>
      <c r="I32" s="179">
        <f>INDEX('Actual NPC (Total System)'!G:G,MATCH($C32,'Actual NPC (Total System)'!$C:$C,0),1)*$E32</f>
        <v>0</v>
      </c>
      <c r="J32" s="179">
        <f>INDEX('Actual NPC (Total System)'!H:H,MATCH($C32,'Actual NPC (Total System)'!$C:$C,0),1)*$E32</f>
        <v>0</v>
      </c>
      <c r="K32" s="179">
        <f>INDEX('Actual NPC (Total System)'!I:I,MATCH($C32,'Actual NPC (Total System)'!$C:$C,0),1)*$E32</f>
        <v>0</v>
      </c>
      <c r="L32" s="179">
        <f>INDEX('Actual NPC (Total System)'!J:J,MATCH($C32,'Actual NPC (Total System)'!$C:$C,0),1)*$E32</f>
        <v>0</v>
      </c>
      <c r="M32" s="179">
        <f>INDEX('Actual NPC (Total System)'!K:K,MATCH($C32,'Actual NPC (Total System)'!$C:$C,0),1)*$E32</f>
        <v>0</v>
      </c>
      <c r="N32" s="179">
        <f>INDEX('Actual NPC (Total System)'!L:L,MATCH($C32,'Actual NPC (Total System)'!$C:$C,0),1)*$E32</f>
        <v>0</v>
      </c>
      <c r="O32" s="179">
        <f>INDEX('Actual NPC (Total System)'!M:M,MATCH($C32,'Actual NPC (Total System)'!$C:$C,0),1)*$E32</f>
        <v>0</v>
      </c>
      <c r="P32" s="179">
        <f>INDEX('Actual NPC (Total System)'!N:N,MATCH($C32,'Actual NPC (Total System)'!$C:$C,0),1)*$E32</f>
        <v>0</v>
      </c>
      <c r="Q32" s="179">
        <f>INDEX('Actual NPC (Total System)'!O:O,MATCH($C32,'Actual NPC (Total System)'!$C:$C,0),1)*$E32</f>
        <v>0</v>
      </c>
      <c r="R32" s="179">
        <f>INDEX('Actual NPC (Total System)'!P:P,MATCH($C32,'Actual NPC (Total System)'!$C:$C,0),1)*$E32</f>
        <v>0</v>
      </c>
      <c r="S32" s="59"/>
    </row>
    <row r="33" spans="1:19" s="153" customFormat="1" ht="12.75">
      <c r="C33" s="251" t="s">
        <v>117</v>
      </c>
      <c r="D33" s="327" t="s">
        <v>172</v>
      </c>
      <c r="E33" s="326">
        <f>VLOOKUP(D33,'Actual Factors'!$A$4:$B$9,2,FALSE)</f>
        <v>0</v>
      </c>
      <c r="F33" s="178">
        <f t="shared" ref="F33" si="8">SUM(G33:R33)</f>
        <v>0</v>
      </c>
      <c r="G33" s="179">
        <f>INDEX('Actual NPC (Total System)'!E:E,MATCH($C33,'Actual NPC (Total System)'!$C:$C,0),1)*$E33</f>
        <v>0</v>
      </c>
      <c r="H33" s="179">
        <f>INDEX('Actual NPC (Total System)'!F:F,MATCH($C33,'Actual NPC (Total System)'!$C:$C,0),1)*$E33</f>
        <v>0</v>
      </c>
      <c r="I33" s="179">
        <f>INDEX('Actual NPC (Total System)'!G:G,MATCH($C33,'Actual NPC (Total System)'!$C:$C,0),1)*$E33</f>
        <v>0</v>
      </c>
      <c r="J33" s="179">
        <f>INDEX('Actual NPC (Total System)'!H:H,MATCH($C33,'Actual NPC (Total System)'!$C:$C,0),1)*$E33</f>
        <v>0</v>
      </c>
      <c r="K33" s="179">
        <f>INDEX('Actual NPC (Total System)'!I:I,MATCH($C33,'Actual NPC (Total System)'!$C:$C,0),1)*$E33</f>
        <v>0</v>
      </c>
      <c r="L33" s="179">
        <f>INDEX('Actual NPC (Total System)'!J:J,MATCH($C33,'Actual NPC (Total System)'!$C:$C,0),1)*$E33</f>
        <v>0</v>
      </c>
      <c r="M33" s="179">
        <f>INDEX('Actual NPC (Total System)'!K:K,MATCH($C33,'Actual NPC (Total System)'!$C:$C,0),1)*$E33</f>
        <v>0</v>
      </c>
      <c r="N33" s="179">
        <f>INDEX('Actual NPC (Total System)'!L:L,MATCH($C33,'Actual NPC (Total System)'!$C:$C,0),1)*$E33</f>
        <v>0</v>
      </c>
      <c r="O33" s="179">
        <f>INDEX('Actual NPC (Total System)'!M:M,MATCH($C33,'Actual NPC (Total System)'!$C:$C,0),1)*$E33</f>
        <v>0</v>
      </c>
      <c r="P33" s="179">
        <f>INDEX('Actual NPC (Total System)'!N:N,MATCH($C33,'Actual NPC (Total System)'!$C:$C,0),1)*$E33</f>
        <v>0</v>
      </c>
      <c r="Q33" s="179">
        <f>INDEX('Actual NPC (Total System)'!O:O,MATCH($C33,'Actual NPC (Total System)'!$C:$C,0),1)*$E33</f>
        <v>0</v>
      </c>
      <c r="R33" s="179">
        <f>INDEX('Actual NPC (Total System)'!P:P,MATCH($C33,'Actual NPC (Total System)'!$C:$C,0),1)*$E33</f>
        <v>0</v>
      </c>
      <c r="S33" s="59"/>
    </row>
    <row r="34" spans="1:19" s="10" customFormat="1" ht="12.75">
      <c r="C34" s="251" t="s">
        <v>89</v>
      </c>
      <c r="D34" s="327" t="s">
        <v>197</v>
      </c>
      <c r="E34" s="326">
        <f>VLOOKUP(D34,'Actual Factors'!$A$4:$B$9,2,FALSE)</f>
        <v>7.5825828720678959E-2</v>
      </c>
      <c r="F34" s="178">
        <f t="shared" ref="F34:F52" si="9">SUM(G34:R34)</f>
        <v>138036.90241707387</v>
      </c>
      <c r="G34" s="179">
        <f>INDEX('Actual NPC (Total System)'!E:E,MATCH($C34,'Actual NPC (Total System)'!$C:$C,0),1)*$E34</f>
        <v>11378.348031996364</v>
      </c>
      <c r="H34" s="179">
        <f>INDEX('Actual NPC (Total System)'!F:F,MATCH($C34,'Actual NPC (Total System)'!$C:$C,0),1)*$E34</f>
        <v>11378.348031996364</v>
      </c>
      <c r="I34" s="179">
        <f>INDEX('Actual NPC (Total System)'!G:G,MATCH($C34,'Actual NPC (Total System)'!$C:$C,0),1)*$E34</f>
        <v>11378.348031996364</v>
      </c>
      <c r="J34" s="179">
        <f>INDEX('Actual NPC (Total System)'!H:H,MATCH($C34,'Actual NPC (Total System)'!$C:$C,0),1)*$E34</f>
        <v>11378.348031996364</v>
      </c>
      <c r="K34" s="179">
        <f>INDEX('Actual NPC (Total System)'!I:I,MATCH($C34,'Actual NPC (Total System)'!$C:$C,0),1)*$E34</f>
        <v>11378.348031996364</v>
      </c>
      <c r="L34" s="179">
        <f>INDEX('Actual NPC (Total System)'!J:J,MATCH($C34,'Actual NPC (Total System)'!$C:$C,0),1)*$E34</f>
        <v>11378.348031996364</v>
      </c>
      <c r="M34" s="179">
        <f>INDEX('Actual NPC (Total System)'!K:K,MATCH($C34,'Actual NPC (Total System)'!$C:$C,0),1)*$E34</f>
        <v>11378.348031996364</v>
      </c>
      <c r="N34" s="179">
        <f>INDEX('Actual NPC (Total System)'!L:L,MATCH($C34,'Actual NPC (Total System)'!$C:$C,0),1)*$E34</f>
        <v>11378.348031996364</v>
      </c>
      <c r="O34" s="179">
        <f>INDEX('Actual NPC (Total System)'!M:M,MATCH($C34,'Actual NPC (Total System)'!$C:$C,0),1)*$E34</f>
        <v>11378.348031996364</v>
      </c>
      <c r="P34" s="179">
        <f>INDEX('Actual NPC (Total System)'!N:N,MATCH($C34,'Actual NPC (Total System)'!$C:$C,0),1)*$E34</f>
        <v>9108.0468942705156</v>
      </c>
      <c r="Q34" s="179">
        <f>INDEX('Actual NPC (Total System)'!O:O,MATCH($C34,'Actual NPC (Total System)'!$C:$C,0),1)*$E34</f>
        <v>13261.86161741803</v>
      </c>
      <c r="R34" s="179">
        <f>INDEX('Actual NPC (Total System)'!P:P,MATCH($C34,'Actual NPC (Total System)'!$C:$C,0),1)*$E34</f>
        <v>13261.86161741803</v>
      </c>
      <c r="S34" s="59"/>
    </row>
    <row r="35" spans="1:19" s="250" customFormat="1" ht="12.75">
      <c r="C35" s="251" t="s">
        <v>222</v>
      </c>
      <c r="D35" s="327" t="s">
        <v>172</v>
      </c>
      <c r="E35" s="326">
        <f>VLOOKUP(D35,'Actual Factors'!$A$4:$B$9,2,FALSE)</f>
        <v>0</v>
      </c>
      <c r="F35" s="178">
        <f t="shared" ref="F35" si="10">SUM(G35:R35)</f>
        <v>0</v>
      </c>
      <c r="G35" s="179">
        <f>INDEX('Actual NPC (Total System)'!E:E,MATCH($C35,'Actual NPC (Total System)'!$C:$C,0),1)*$E35</f>
        <v>0</v>
      </c>
      <c r="H35" s="179">
        <f>INDEX('Actual NPC (Total System)'!F:F,MATCH($C35,'Actual NPC (Total System)'!$C:$C,0),1)*$E35</f>
        <v>0</v>
      </c>
      <c r="I35" s="179">
        <f>INDEX('Actual NPC (Total System)'!G:G,MATCH($C35,'Actual NPC (Total System)'!$C:$C,0),1)*$E35</f>
        <v>0</v>
      </c>
      <c r="J35" s="179">
        <f>INDEX('Actual NPC (Total System)'!H:H,MATCH($C35,'Actual NPC (Total System)'!$C:$C,0),1)*$E35</f>
        <v>0</v>
      </c>
      <c r="K35" s="179">
        <f>INDEX('Actual NPC (Total System)'!I:I,MATCH($C35,'Actual NPC (Total System)'!$C:$C,0),1)*$E35</f>
        <v>0</v>
      </c>
      <c r="L35" s="179">
        <f>INDEX('Actual NPC (Total System)'!J:J,MATCH($C35,'Actual NPC (Total System)'!$C:$C,0),1)*$E35</f>
        <v>0</v>
      </c>
      <c r="M35" s="179">
        <f>INDEX('Actual NPC (Total System)'!K:K,MATCH($C35,'Actual NPC (Total System)'!$C:$C,0),1)*$E35</f>
        <v>0</v>
      </c>
      <c r="N35" s="179">
        <f>INDEX('Actual NPC (Total System)'!L:L,MATCH($C35,'Actual NPC (Total System)'!$C:$C,0),1)*$E35</f>
        <v>0</v>
      </c>
      <c r="O35" s="179">
        <f>INDEX('Actual NPC (Total System)'!M:M,MATCH($C35,'Actual NPC (Total System)'!$C:$C,0),1)*$E35</f>
        <v>0</v>
      </c>
      <c r="P35" s="179">
        <f>INDEX('Actual NPC (Total System)'!N:N,MATCH($C35,'Actual NPC (Total System)'!$C:$C,0),1)*$E35</f>
        <v>0</v>
      </c>
      <c r="Q35" s="179">
        <f>INDEX('Actual NPC (Total System)'!O:O,MATCH($C35,'Actual NPC (Total System)'!$C:$C,0),1)*$E35</f>
        <v>0</v>
      </c>
      <c r="R35" s="179">
        <f>INDEX('Actual NPC (Total System)'!P:P,MATCH($C35,'Actual NPC (Total System)'!$C:$C,0),1)*$E35</f>
        <v>0</v>
      </c>
      <c r="S35" s="59"/>
    </row>
    <row r="36" spans="1:19" s="10" customFormat="1" ht="12.75">
      <c r="A36" s="153"/>
      <c r="B36" s="153"/>
      <c r="C36" s="251" t="s">
        <v>160</v>
      </c>
      <c r="D36" s="327" t="s">
        <v>198</v>
      </c>
      <c r="E36" s="326">
        <f>VLOOKUP(D36,'Actual Factors'!$A$4:$B$9,2,FALSE)</f>
        <v>7.966085435555563E-2</v>
      </c>
      <c r="F36" s="178">
        <f t="shared" si="9"/>
        <v>547660.66172713472</v>
      </c>
      <c r="G36" s="179">
        <f>INDEX('Actual NPC (Total System)'!E:E,MATCH($C36,'Actual NPC (Total System)'!$C:$C,0),1)*$E36</f>
        <v>33408.960131916669</v>
      </c>
      <c r="H36" s="179">
        <f>INDEX('Actual NPC (Total System)'!F:F,MATCH($C36,'Actual NPC (Total System)'!$C:$C,0),1)*$E36</f>
        <v>39068.739562946103</v>
      </c>
      <c r="I36" s="179">
        <f>INDEX('Actual NPC (Total System)'!G:G,MATCH($C36,'Actual NPC (Total System)'!$C:$C,0),1)*$E36</f>
        <v>44295.099420989289</v>
      </c>
      <c r="J36" s="179">
        <f>INDEX('Actual NPC (Total System)'!H:H,MATCH($C36,'Actual NPC (Total System)'!$C:$C,0),1)*$E36</f>
        <v>54352.275910509838</v>
      </c>
      <c r="K36" s="179">
        <f>INDEX('Actual NPC (Total System)'!I:I,MATCH($C36,'Actual NPC (Total System)'!$C:$C,0),1)*$E36</f>
        <v>60467.321107223986</v>
      </c>
      <c r="L36" s="179">
        <f>INDEX('Actual NPC (Total System)'!J:J,MATCH($C36,'Actual NPC (Total System)'!$C:$C,0),1)*$E36</f>
        <v>59950.727636205098</v>
      </c>
      <c r="M36" s="179">
        <f>INDEX('Actual NPC (Total System)'!K:K,MATCH($C36,'Actual NPC (Total System)'!$C:$C,0),1)*$E36</f>
        <v>54556.344714329542</v>
      </c>
      <c r="N36" s="179">
        <f>INDEX('Actual NPC (Total System)'!L:L,MATCH($C36,'Actual NPC (Total System)'!$C:$C,0),1)*$E36</f>
        <v>51470.3796062291</v>
      </c>
      <c r="O36" s="179">
        <f>INDEX('Actual NPC (Total System)'!M:M,MATCH($C36,'Actual NPC (Total System)'!$C:$C,0),1)*$E36</f>
        <v>49240.814885746389</v>
      </c>
      <c r="P36" s="179">
        <f>INDEX('Actual NPC (Total System)'!N:N,MATCH($C36,'Actual NPC (Total System)'!$C:$C,0),1)*$E36</f>
        <v>46306.669823702388</v>
      </c>
      <c r="Q36" s="179">
        <f>INDEX('Actual NPC (Total System)'!O:O,MATCH($C36,'Actual NPC (Total System)'!$C:$C,0),1)*$E36</f>
        <v>31633.739501033786</v>
      </c>
      <c r="R36" s="179">
        <f>INDEX('Actual NPC (Total System)'!P:P,MATCH($C36,'Actual NPC (Total System)'!$C:$C,0),1)*$E36</f>
        <v>22909.589426302606</v>
      </c>
      <c r="S36" s="59"/>
    </row>
    <row r="37" spans="1:19" s="10" customFormat="1" ht="12.75">
      <c r="C37" s="251" t="s">
        <v>9</v>
      </c>
      <c r="D37" s="327" t="s">
        <v>172</v>
      </c>
      <c r="E37" s="326">
        <f>VLOOKUP(D37,'Actual Factors'!$A$4:$B$9,2,FALSE)</f>
        <v>0</v>
      </c>
      <c r="F37" s="178">
        <f t="shared" si="9"/>
        <v>0</v>
      </c>
      <c r="G37" s="179">
        <f>INDEX('Actual NPC (Total System)'!E:E,MATCH($C37,'Actual NPC (Total System)'!$C:$C,0),1)*$E37</f>
        <v>0</v>
      </c>
      <c r="H37" s="179">
        <f>INDEX('Actual NPC (Total System)'!F:F,MATCH($C37,'Actual NPC (Total System)'!$C:$C,0),1)*$E37</f>
        <v>0</v>
      </c>
      <c r="I37" s="179">
        <f>INDEX('Actual NPC (Total System)'!G:G,MATCH($C37,'Actual NPC (Total System)'!$C:$C,0),1)*$E37</f>
        <v>0</v>
      </c>
      <c r="J37" s="179">
        <f>INDEX('Actual NPC (Total System)'!H:H,MATCH($C37,'Actual NPC (Total System)'!$C:$C,0),1)*$E37</f>
        <v>0</v>
      </c>
      <c r="K37" s="179">
        <f>INDEX('Actual NPC (Total System)'!I:I,MATCH($C37,'Actual NPC (Total System)'!$C:$C,0),1)*$E37</f>
        <v>0</v>
      </c>
      <c r="L37" s="179">
        <f>INDEX('Actual NPC (Total System)'!J:J,MATCH($C37,'Actual NPC (Total System)'!$C:$C,0),1)*$E37</f>
        <v>0</v>
      </c>
      <c r="M37" s="179">
        <f>INDEX('Actual NPC (Total System)'!K:K,MATCH($C37,'Actual NPC (Total System)'!$C:$C,0),1)*$E37</f>
        <v>0</v>
      </c>
      <c r="N37" s="179">
        <f>INDEX('Actual NPC (Total System)'!L:L,MATCH($C37,'Actual NPC (Total System)'!$C:$C,0),1)*$E37</f>
        <v>0</v>
      </c>
      <c r="O37" s="179">
        <f>INDEX('Actual NPC (Total System)'!M:M,MATCH($C37,'Actual NPC (Total System)'!$C:$C,0),1)*$E37</f>
        <v>0</v>
      </c>
      <c r="P37" s="179">
        <f>INDEX('Actual NPC (Total System)'!N:N,MATCH($C37,'Actual NPC (Total System)'!$C:$C,0),1)*$E37</f>
        <v>0</v>
      </c>
      <c r="Q37" s="179">
        <f>INDEX('Actual NPC (Total System)'!O:O,MATCH($C37,'Actual NPC (Total System)'!$C:$C,0),1)*$E37</f>
        <v>0</v>
      </c>
      <c r="R37" s="179">
        <f>INDEX('Actual NPC (Total System)'!P:P,MATCH($C37,'Actual NPC (Total System)'!$C:$C,0),1)*$E37</f>
        <v>0</v>
      </c>
      <c r="S37" s="59"/>
    </row>
    <row r="38" spans="1:19" s="10" customFormat="1" ht="12.75">
      <c r="C38" s="251" t="s">
        <v>90</v>
      </c>
      <c r="D38" s="327" t="s">
        <v>198</v>
      </c>
      <c r="E38" s="326">
        <f>VLOOKUP(D38,'Actual Factors'!$A$4:$B$9,2,FALSE)</f>
        <v>7.966085435555563E-2</v>
      </c>
      <c r="F38" s="178">
        <f t="shared" si="9"/>
        <v>160256.55353183852</v>
      </c>
      <c r="G38" s="179">
        <f>INDEX('Actual NPC (Total System)'!E:E,MATCH($C38,'Actual NPC (Total System)'!$C:$C,0),1)*$E38</f>
        <v>20263.948894043941</v>
      </c>
      <c r="H38" s="179">
        <f>INDEX('Actual NPC (Total System)'!F:F,MATCH($C38,'Actual NPC (Total System)'!$C:$C,0),1)*$E38</f>
        <v>15931.413296386203</v>
      </c>
      <c r="I38" s="179">
        <f>INDEX('Actual NPC (Total System)'!G:G,MATCH($C38,'Actual NPC (Total System)'!$C:$C,0),1)*$E38</f>
        <v>17045.28234493237</v>
      </c>
      <c r="J38" s="179">
        <f>INDEX('Actual NPC (Total System)'!H:H,MATCH($C38,'Actual NPC (Total System)'!$C:$C,0),1)*$E38</f>
        <v>17474.517333239324</v>
      </c>
      <c r="K38" s="179">
        <f>INDEX('Actual NPC (Total System)'!I:I,MATCH($C38,'Actual NPC (Total System)'!$C:$C,0),1)*$E38</f>
        <v>16744.972076531536</v>
      </c>
      <c r="L38" s="179">
        <f>INDEX('Actual NPC (Total System)'!J:J,MATCH($C38,'Actual NPC (Total System)'!$C:$C,0),1)*$E38</f>
        <v>15373.284655906331</v>
      </c>
      <c r="M38" s="179">
        <f>INDEX('Actual NPC (Total System)'!K:K,MATCH($C38,'Actual NPC (Total System)'!$C:$C,0),1)*$E38</f>
        <v>24083.082234508274</v>
      </c>
      <c r="N38" s="179">
        <f>INDEX('Actual NPC (Total System)'!L:L,MATCH($C38,'Actual NPC (Total System)'!$C:$C,0),1)*$E38</f>
        <v>18239.944228574488</v>
      </c>
      <c r="O38" s="179">
        <f>INDEX('Actual NPC (Total System)'!M:M,MATCH($C38,'Actual NPC (Total System)'!$C:$C,0),1)*$E38</f>
        <v>6768.9150316097912</v>
      </c>
      <c r="P38" s="179">
        <f>INDEX('Actual NPC (Total System)'!N:N,MATCH($C38,'Actual NPC (Total System)'!$C:$C,0),1)*$E38</f>
        <v>2713.7768508146019</v>
      </c>
      <c r="Q38" s="179">
        <f>INDEX('Actual NPC (Total System)'!O:O,MATCH($C38,'Actual NPC (Total System)'!$C:$C,0),1)*$E38</f>
        <v>2851.1456212824096</v>
      </c>
      <c r="R38" s="179">
        <f>INDEX('Actual NPC (Total System)'!P:P,MATCH($C38,'Actual NPC (Total System)'!$C:$C,0),1)*$E38</f>
        <v>2766.2709640092826</v>
      </c>
      <c r="S38" s="59"/>
    </row>
    <row r="39" spans="1:19" s="10" customFormat="1" ht="12.75">
      <c r="C39" s="251" t="s">
        <v>161</v>
      </c>
      <c r="D39" s="327" t="s">
        <v>198</v>
      </c>
      <c r="E39" s="326">
        <f>VLOOKUP(D39,'Actual Factors'!$A$4:$B$9,2,FALSE)</f>
        <v>7.966085435555563E-2</v>
      </c>
      <c r="F39" s="178">
        <f t="shared" si="9"/>
        <v>538700.34350732132</v>
      </c>
      <c r="G39" s="179">
        <f>INDEX('Actual NPC (Total System)'!E:E,MATCH($C39,'Actual NPC (Total System)'!$C:$C,0),1)*$E39</f>
        <v>30175.233698289183</v>
      </c>
      <c r="H39" s="179">
        <f>INDEX('Actual NPC (Total System)'!F:F,MATCH($C39,'Actual NPC (Total System)'!$C:$C,0),1)*$E39</f>
        <v>36322.242016204953</v>
      </c>
      <c r="I39" s="179">
        <f>INDEX('Actual NPC (Total System)'!G:G,MATCH($C39,'Actual NPC (Total System)'!$C:$C,0),1)*$E39</f>
        <v>44992.806624036784</v>
      </c>
      <c r="J39" s="179">
        <f>INDEX('Actual NPC (Total System)'!H:H,MATCH($C39,'Actual NPC (Total System)'!$C:$C,0),1)*$E39</f>
        <v>56015.189075705173</v>
      </c>
      <c r="K39" s="179">
        <f>INDEX('Actual NPC (Total System)'!I:I,MATCH($C39,'Actual NPC (Total System)'!$C:$C,0),1)*$E39</f>
        <v>65060.085614413561</v>
      </c>
      <c r="L39" s="179">
        <f>INDEX('Actual NPC (Total System)'!J:J,MATCH($C39,'Actual NPC (Total System)'!$C:$C,0),1)*$E39</f>
        <v>55105.55611877286</v>
      </c>
      <c r="M39" s="179">
        <f>INDEX('Actual NPC (Total System)'!K:K,MATCH($C39,'Actual NPC (Total System)'!$C:$C,0),1)*$E39</f>
        <v>57495.966460110496</v>
      </c>
      <c r="N39" s="179">
        <f>INDEX('Actual NPC (Total System)'!L:L,MATCH($C39,'Actual NPC (Total System)'!$C:$C,0),1)*$E39</f>
        <v>53049.917331430268</v>
      </c>
      <c r="O39" s="179">
        <f>INDEX('Actual NPC (Total System)'!M:M,MATCH($C39,'Actual NPC (Total System)'!$C:$C,0),1)*$E39</f>
        <v>50923.669552612548</v>
      </c>
      <c r="P39" s="179">
        <f>INDEX('Actual NPC (Total System)'!N:N,MATCH($C39,'Actual NPC (Total System)'!$C:$C,0),1)*$E39</f>
        <v>43761.897458445805</v>
      </c>
      <c r="Q39" s="179">
        <f>INDEX('Actual NPC (Total System)'!O:O,MATCH($C39,'Actual NPC (Total System)'!$C:$C,0),1)*$E39</f>
        <v>28163.048313780459</v>
      </c>
      <c r="R39" s="179">
        <f>INDEX('Actual NPC (Total System)'!P:P,MATCH($C39,'Actual NPC (Total System)'!$C:$C,0),1)*$E39</f>
        <v>17634.731243519218</v>
      </c>
      <c r="S39" s="59"/>
    </row>
    <row r="40" spans="1:19" s="153" customFormat="1" ht="12.75">
      <c r="C40" s="251" t="s">
        <v>162</v>
      </c>
      <c r="D40" s="327" t="s">
        <v>198</v>
      </c>
      <c r="E40" s="326">
        <f>VLOOKUP(D40,'Actual Factors'!$A$4:$B$9,2,FALSE)</f>
        <v>7.966085435555563E-2</v>
      </c>
      <c r="F40" s="178">
        <f t="shared" ref="F40" si="11">SUM(G40:R40)</f>
        <v>213364.62806659966</v>
      </c>
      <c r="G40" s="179">
        <f>INDEX('Actual NPC (Total System)'!E:E,MATCH($C40,'Actual NPC (Total System)'!$C:$C,0),1)*$E40</f>
        <v>9282.2205627873773</v>
      </c>
      <c r="H40" s="179">
        <f>INDEX('Actual NPC (Total System)'!F:F,MATCH($C40,'Actual NPC (Total System)'!$C:$C,0),1)*$E40</f>
        <v>13019.841730640932</v>
      </c>
      <c r="I40" s="179">
        <f>INDEX('Actual NPC (Total System)'!G:G,MATCH($C40,'Actual NPC (Total System)'!$C:$C,0),1)*$E40</f>
        <v>13179.96721737249</v>
      </c>
      <c r="J40" s="179">
        <f>INDEX('Actual NPC (Total System)'!H:H,MATCH($C40,'Actual NPC (Total System)'!$C:$C,0),1)*$E40</f>
        <v>18504.807806612727</v>
      </c>
      <c r="K40" s="179">
        <f>INDEX('Actual NPC (Total System)'!I:I,MATCH($C40,'Actual NPC (Total System)'!$C:$C,0),1)*$E40</f>
        <v>23875.568895346227</v>
      </c>
      <c r="L40" s="179">
        <f>INDEX('Actual NPC (Total System)'!J:J,MATCH($C40,'Actual NPC (Total System)'!$C:$C,0),1)*$E40</f>
        <v>25174.273431036501</v>
      </c>
      <c r="M40" s="179">
        <f>INDEX('Actual NPC (Total System)'!K:K,MATCH($C40,'Actual NPC (Total System)'!$C:$C,0),1)*$E40</f>
        <v>28711.880532557043</v>
      </c>
      <c r="N40" s="179">
        <f>INDEX('Actual NPC (Total System)'!L:L,MATCH($C40,'Actual NPC (Total System)'!$C:$C,0),1)*$E40</f>
        <v>27350.828632596847</v>
      </c>
      <c r="O40" s="179">
        <f>INDEX('Actual NPC (Total System)'!M:M,MATCH($C40,'Actual NPC (Total System)'!$C:$C,0),1)*$E40</f>
        <v>20696.801281747179</v>
      </c>
      <c r="P40" s="179">
        <f>INDEX('Actual NPC (Total System)'!N:N,MATCH($C40,'Actual NPC (Total System)'!$C:$C,0),1)*$E40</f>
        <v>17360.512294745458</v>
      </c>
      <c r="Q40" s="179">
        <f>INDEX('Actual NPC (Total System)'!O:O,MATCH($C40,'Actual NPC (Total System)'!$C:$C,0),1)*$E40</f>
        <v>8888.096096037636</v>
      </c>
      <c r="R40" s="179">
        <f>INDEX('Actual NPC (Total System)'!P:P,MATCH($C40,'Actual NPC (Total System)'!$C:$C,0),1)*$E40</f>
        <v>7319.8295851192261</v>
      </c>
      <c r="S40" s="59"/>
    </row>
    <row r="41" spans="1:19" s="10" customFormat="1" ht="12.75">
      <c r="A41" s="153"/>
      <c r="B41" s="153"/>
      <c r="C41" s="251" t="s">
        <v>91</v>
      </c>
      <c r="D41" s="327" t="s">
        <v>198</v>
      </c>
      <c r="E41" s="326">
        <f>VLOOKUP(D41,'Actual Factors'!$A$4:$B$9,2,FALSE)</f>
        <v>7.966085435555563E-2</v>
      </c>
      <c r="F41" s="178">
        <f t="shared" si="9"/>
        <v>638792.42499176506</v>
      </c>
      <c r="G41" s="179">
        <f>INDEX('Actual NPC (Total System)'!E:E,MATCH($C41,'Actual NPC (Total System)'!$C:$C,0),1)*$E41</f>
        <v>48549.307686993379</v>
      </c>
      <c r="H41" s="179">
        <f>INDEX('Actual NPC (Total System)'!F:F,MATCH($C41,'Actual NPC (Total System)'!$C:$C,0),1)*$E41</f>
        <v>48549.307686993379</v>
      </c>
      <c r="I41" s="179">
        <f>INDEX('Actual NPC (Total System)'!G:G,MATCH($C41,'Actual NPC (Total System)'!$C:$C,0),1)*$E41</f>
        <v>54169.380961777832</v>
      </c>
      <c r="J41" s="179">
        <f>INDEX('Actual NPC (Total System)'!H:H,MATCH($C41,'Actual NPC (Total System)'!$C:$C,0),1)*$E41</f>
        <v>54169.380961777832</v>
      </c>
      <c r="K41" s="179">
        <f>INDEX('Actual NPC (Total System)'!I:I,MATCH($C41,'Actual NPC (Total System)'!$C:$C,0),1)*$E41</f>
        <v>54169.380961777832</v>
      </c>
      <c r="L41" s="179">
        <f>INDEX('Actual NPC (Total System)'!J:J,MATCH($C41,'Actual NPC (Total System)'!$C:$C,0),1)*$E41</f>
        <v>54169.380961777832</v>
      </c>
      <c r="M41" s="179">
        <f>INDEX('Actual NPC (Total System)'!K:K,MATCH($C41,'Actual NPC (Total System)'!$C:$C,0),1)*$E41</f>
        <v>54169.380961777832</v>
      </c>
      <c r="N41" s="179">
        <f>INDEX('Actual NPC (Total System)'!L:L,MATCH($C41,'Actual NPC (Total System)'!$C:$C,0),1)*$E41</f>
        <v>54169.380961777832</v>
      </c>
      <c r="O41" s="179">
        <f>INDEX('Actual NPC (Total System)'!M:M,MATCH($C41,'Actual NPC (Total System)'!$C:$C,0),1)*$E41</f>
        <v>54169.380961777832</v>
      </c>
      <c r="P41" s="179">
        <f>INDEX('Actual NPC (Total System)'!N:N,MATCH($C41,'Actual NPC (Total System)'!$C:$C,0),1)*$E41</f>
        <v>54169.380961777832</v>
      </c>
      <c r="Q41" s="179">
        <f>INDEX('Actual NPC (Total System)'!O:O,MATCH($C41,'Actual NPC (Total System)'!$C:$C,0),1)*$E41</f>
        <v>54169.380961777832</v>
      </c>
      <c r="R41" s="179">
        <f>INDEX('Actual NPC (Total System)'!P:P,MATCH($C41,'Actual NPC (Total System)'!$C:$C,0),1)*$E41</f>
        <v>54169.380961777832</v>
      </c>
      <c r="S41" s="59"/>
    </row>
    <row r="42" spans="1:19" s="10" customFormat="1" ht="12.75">
      <c r="A42" s="153"/>
      <c r="B42" s="153"/>
      <c r="C42" s="251" t="s">
        <v>121</v>
      </c>
      <c r="D42" s="327" t="s">
        <v>172</v>
      </c>
      <c r="E42" s="326">
        <f>VLOOKUP(D42,'Actual Factors'!$A$4:$B$9,2,FALSE)</f>
        <v>0</v>
      </c>
      <c r="F42" s="178">
        <f t="shared" si="9"/>
        <v>0</v>
      </c>
      <c r="G42" s="179">
        <f>INDEX('Actual NPC (Total System)'!E:E,MATCH($C42,'Actual NPC (Total System)'!$C:$C,0),1)*$E42</f>
        <v>0</v>
      </c>
      <c r="H42" s="179">
        <f>INDEX('Actual NPC (Total System)'!F:F,MATCH($C42,'Actual NPC (Total System)'!$C:$C,0),1)*$E42</f>
        <v>0</v>
      </c>
      <c r="I42" s="179">
        <f>INDEX('Actual NPC (Total System)'!G:G,MATCH($C42,'Actual NPC (Total System)'!$C:$C,0),1)*$E42</f>
        <v>0</v>
      </c>
      <c r="J42" s="179">
        <f>INDEX('Actual NPC (Total System)'!H:H,MATCH($C42,'Actual NPC (Total System)'!$C:$C,0),1)*$E42</f>
        <v>0</v>
      </c>
      <c r="K42" s="179">
        <f>INDEX('Actual NPC (Total System)'!I:I,MATCH($C42,'Actual NPC (Total System)'!$C:$C,0),1)*$E42</f>
        <v>0</v>
      </c>
      <c r="L42" s="179">
        <f>INDEX('Actual NPC (Total System)'!J:J,MATCH($C42,'Actual NPC (Total System)'!$C:$C,0),1)*$E42</f>
        <v>0</v>
      </c>
      <c r="M42" s="179">
        <f>INDEX('Actual NPC (Total System)'!K:K,MATCH($C42,'Actual NPC (Total System)'!$C:$C,0),1)*$E42</f>
        <v>0</v>
      </c>
      <c r="N42" s="179">
        <f>INDEX('Actual NPC (Total System)'!L:L,MATCH($C42,'Actual NPC (Total System)'!$C:$C,0),1)*$E42</f>
        <v>0</v>
      </c>
      <c r="O42" s="179">
        <f>INDEX('Actual NPC (Total System)'!M:M,MATCH($C42,'Actual NPC (Total System)'!$C:$C,0),1)*$E42</f>
        <v>0</v>
      </c>
      <c r="P42" s="179">
        <f>INDEX('Actual NPC (Total System)'!N:N,MATCH($C42,'Actual NPC (Total System)'!$C:$C,0),1)*$E42</f>
        <v>0</v>
      </c>
      <c r="Q42" s="179">
        <f>INDEX('Actual NPC (Total System)'!O:O,MATCH($C42,'Actual NPC (Total System)'!$C:$C,0),1)*$E42</f>
        <v>0</v>
      </c>
      <c r="R42" s="179">
        <f>INDEX('Actual NPC (Total System)'!P:P,MATCH($C42,'Actual NPC (Total System)'!$C:$C,0),1)*$E42</f>
        <v>0</v>
      </c>
      <c r="S42" s="59"/>
    </row>
    <row r="43" spans="1:19" s="250" customFormat="1" ht="12.75">
      <c r="C43" s="251" t="s">
        <v>218</v>
      </c>
      <c r="D43" s="327" t="s">
        <v>198</v>
      </c>
      <c r="E43" s="326">
        <f>VLOOKUP(D43,'Actual Factors'!$A$4:$B$9,2,FALSE)</f>
        <v>7.966085435555563E-2</v>
      </c>
      <c r="F43" s="178">
        <f t="shared" ref="F43" si="12">SUM(G43:R43)</f>
        <v>1670826.2060611895</v>
      </c>
      <c r="G43" s="179">
        <f>INDEX('Actual NPC (Total System)'!E:E,MATCH($C43,'Actual NPC (Total System)'!$C:$C,0),1)*$E43</f>
        <v>166563.7367262156</v>
      </c>
      <c r="H43" s="179">
        <f>INDEX('Actual NPC (Total System)'!F:F,MATCH($C43,'Actual NPC (Total System)'!$C:$C,0),1)*$E43</f>
        <v>136751.13357590669</v>
      </c>
      <c r="I43" s="179">
        <f>INDEX('Actual NPC (Total System)'!G:G,MATCH($C43,'Actual NPC (Total System)'!$C:$C,0),1)*$E43</f>
        <v>136751.13357590669</v>
      </c>
      <c r="J43" s="179">
        <f>INDEX('Actual NPC (Total System)'!H:H,MATCH($C43,'Actual NPC (Total System)'!$C:$C,0),1)*$E43</f>
        <v>136751.13357590669</v>
      </c>
      <c r="K43" s="179">
        <f>INDEX('Actual NPC (Total System)'!I:I,MATCH($C43,'Actual NPC (Total System)'!$C:$C,0),1)*$E43</f>
        <v>136751.13357590669</v>
      </c>
      <c r="L43" s="179">
        <f>INDEX('Actual NPC (Total System)'!J:J,MATCH($C43,'Actual NPC (Total System)'!$C:$C,0),1)*$E43</f>
        <v>136751.13357590669</v>
      </c>
      <c r="M43" s="179">
        <f>INDEX('Actual NPC (Total System)'!K:K,MATCH($C43,'Actual NPC (Total System)'!$C:$C,0),1)*$E43</f>
        <v>136751.13357590669</v>
      </c>
      <c r="N43" s="179">
        <f>INDEX('Actual NPC (Total System)'!L:L,MATCH($C43,'Actual NPC (Total System)'!$C:$C,0),1)*$E43</f>
        <v>136751.13357590669</v>
      </c>
      <c r="O43" s="179">
        <f>INDEX('Actual NPC (Total System)'!M:M,MATCH($C43,'Actual NPC (Total System)'!$C:$C,0),1)*$E43</f>
        <v>136751.13357590669</v>
      </c>
      <c r="P43" s="179">
        <f>INDEX('Actual NPC (Total System)'!N:N,MATCH($C43,'Actual NPC (Total System)'!$C:$C,0),1)*$E43</f>
        <v>136751.13357590669</v>
      </c>
      <c r="Q43" s="179">
        <f>INDEX('Actual NPC (Total System)'!O:O,MATCH($C43,'Actual NPC (Total System)'!$C:$C,0),1)*$E43</f>
        <v>136751.13357590669</v>
      </c>
      <c r="R43" s="179">
        <f>INDEX('Actual NPC (Total System)'!P:P,MATCH($C43,'Actual NPC (Total System)'!$C:$C,0),1)*$E43</f>
        <v>136751.13357590669</v>
      </c>
      <c r="S43" s="59"/>
    </row>
    <row r="44" spans="1:19" s="153" customFormat="1" ht="12.75">
      <c r="A44" s="10"/>
      <c r="B44" s="10"/>
      <c r="C44" s="251" t="s">
        <v>134</v>
      </c>
      <c r="D44" s="327" t="s">
        <v>172</v>
      </c>
      <c r="E44" s="326">
        <f>VLOOKUP(D44,'Actual Factors'!$A$4:$B$9,2,FALSE)</f>
        <v>0</v>
      </c>
      <c r="F44" s="178">
        <f t="shared" si="9"/>
        <v>0</v>
      </c>
      <c r="G44" s="179">
        <f>INDEX('Actual NPC (Total System)'!E:E,MATCH($C44,'Actual NPC (Total System)'!$C:$C,0),1)*$E44</f>
        <v>0</v>
      </c>
      <c r="H44" s="179">
        <f>INDEX('Actual NPC (Total System)'!F:F,MATCH($C44,'Actual NPC (Total System)'!$C:$C,0),1)*$E44</f>
        <v>0</v>
      </c>
      <c r="I44" s="179">
        <f>INDEX('Actual NPC (Total System)'!G:G,MATCH($C44,'Actual NPC (Total System)'!$C:$C,0),1)*$E44</f>
        <v>0</v>
      </c>
      <c r="J44" s="179">
        <f>INDEX('Actual NPC (Total System)'!H:H,MATCH($C44,'Actual NPC (Total System)'!$C:$C,0),1)*$E44</f>
        <v>0</v>
      </c>
      <c r="K44" s="179">
        <f>INDEX('Actual NPC (Total System)'!I:I,MATCH($C44,'Actual NPC (Total System)'!$C:$C,0),1)*$E44</f>
        <v>0</v>
      </c>
      <c r="L44" s="179">
        <f>INDEX('Actual NPC (Total System)'!J:J,MATCH($C44,'Actual NPC (Total System)'!$C:$C,0),1)*$E44</f>
        <v>0</v>
      </c>
      <c r="M44" s="179">
        <f>INDEX('Actual NPC (Total System)'!K:K,MATCH($C44,'Actual NPC (Total System)'!$C:$C,0),1)*$E44</f>
        <v>0</v>
      </c>
      <c r="N44" s="179">
        <f>INDEX('Actual NPC (Total System)'!L:L,MATCH($C44,'Actual NPC (Total System)'!$C:$C,0),1)*$E44</f>
        <v>0</v>
      </c>
      <c r="O44" s="179">
        <f>INDEX('Actual NPC (Total System)'!M:M,MATCH($C44,'Actual NPC (Total System)'!$C:$C,0),1)*$E44</f>
        <v>0</v>
      </c>
      <c r="P44" s="179">
        <f>INDEX('Actual NPC (Total System)'!N:N,MATCH($C44,'Actual NPC (Total System)'!$C:$C,0),1)*$E44</f>
        <v>0</v>
      </c>
      <c r="Q44" s="179">
        <f>INDEX('Actual NPC (Total System)'!O:O,MATCH($C44,'Actual NPC (Total System)'!$C:$C,0),1)*$E44</f>
        <v>0</v>
      </c>
      <c r="R44" s="179">
        <f>INDEX('Actual NPC (Total System)'!P:P,MATCH($C44,'Actual NPC (Total System)'!$C:$C,0),1)*$E44</f>
        <v>0</v>
      </c>
      <c r="S44" s="59"/>
    </row>
    <row r="45" spans="1:19" s="153" customFormat="1" ht="12.75">
      <c r="A45" s="10"/>
      <c r="B45" s="10"/>
      <c r="C45" s="251" t="s">
        <v>10</v>
      </c>
      <c r="D45" s="327" t="s">
        <v>197</v>
      </c>
      <c r="E45" s="326">
        <f>VLOOKUP(D45,'Actual Factors'!$A$4:$B$9,2,FALSE)</f>
        <v>7.5825828720678959E-2</v>
      </c>
      <c r="F45" s="178">
        <f t="shared" si="9"/>
        <v>14889.062670531752</v>
      </c>
      <c r="G45" s="179">
        <f>INDEX('Actual NPC (Total System)'!E:E,MATCH($C45,'Actual NPC (Total System)'!$C:$C,0),1)*$E45</f>
        <v>1227.1902345389458</v>
      </c>
      <c r="H45" s="179">
        <f>INDEX('Actual NPC (Total System)'!F:F,MATCH($C45,'Actual NPC (Total System)'!$C:$C,0),1)*$E45</f>
        <v>1241.9884032720738</v>
      </c>
      <c r="I45" s="179">
        <f>INDEX('Actual NPC (Total System)'!G:G,MATCH($C45,'Actual NPC (Total System)'!$C:$C,0),1)*$E45</f>
        <v>1241.9884032720738</v>
      </c>
      <c r="J45" s="179">
        <f>INDEX('Actual NPC (Total System)'!H:H,MATCH($C45,'Actual NPC (Total System)'!$C:$C,0),1)*$E45</f>
        <v>1241.9884032720738</v>
      </c>
      <c r="K45" s="179">
        <f>INDEX('Actual NPC (Total System)'!I:I,MATCH($C45,'Actual NPC (Total System)'!$C:$C,0),1)*$E45</f>
        <v>1241.9884032720738</v>
      </c>
      <c r="L45" s="179">
        <f>INDEX('Actual NPC (Total System)'!J:J,MATCH($C45,'Actual NPC (Total System)'!$C:$C,0),1)*$E45</f>
        <v>1241.9884032720738</v>
      </c>
      <c r="M45" s="179">
        <f>INDEX('Actual NPC (Total System)'!K:K,MATCH($C45,'Actual NPC (Total System)'!$C:$C,0),1)*$E45</f>
        <v>1241.9884032720738</v>
      </c>
      <c r="N45" s="179">
        <f>INDEX('Actual NPC (Total System)'!L:L,MATCH($C45,'Actual NPC (Total System)'!$C:$C,0),1)*$E45</f>
        <v>1241.9884032720738</v>
      </c>
      <c r="O45" s="179">
        <f>INDEX('Actual NPC (Total System)'!M:M,MATCH($C45,'Actual NPC (Total System)'!$C:$C,0),1)*$E45</f>
        <v>1241.9884032720738</v>
      </c>
      <c r="P45" s="179">
        <f>INDEX('Actual NPC (Total System)'!N:N,MATCH($C45,'Actual NPC (Total System)'!$C:$C,0),1)*$E45</f>
        <v>1241.9884032720738</v>
      </c>
      <c r="Q45" s="179">
        <f>INDEX('Actual NPC (Total System)'!O:O,MATCH($C45,'Actual NPC (Total System)'!$C:$C,0),1)*$E45</f>
        <v>1241.9884032720738</v>
      </c>
      <c r="R45" s="179">
        <f>INDEX('Actual NPC (Total System)'!P:P,MATCH($C45,'Actual NPC (Total System)'!$C:$C,0),1)*$E45</f>
        <v>1241.9884032720738</v>
      </c>
      <c r="S45" s="59"/>
    </row>
    <row r="46" spans="1:19" s="10" customFormat="1" ht="12.75">
      <c r="C46" s="251" t="s">
        <v>163</v>
      </c>
      <c r="D46" s="327" t="s">
        <v>198</v>
      </c>
      <c r="E46" s="326">
        <f>VLOOKUP(D46,'Actual Factors'!$A$4:$B$9,2,FALSE)</f>
        <v>7.966085435555563E-2</v>
      </c>
      <c r="F46" s="178">
        <f t="shared" si="9"/>
        <v>146343.43003123032</v>
      </c>
      <c r="G46" s="179">
        <f>INDEX('Actual NPC (Total System)'!E:E,MATCH($C46,'Actual NPC (Total System)'!$C:$C,0),1)*$E46</f>
        <v>6373.7517873192528</v>
      </c>
      <c r="H46" s="179">
        <f>INDEX('Actual NPC (Total System)'!F:F,MATCH($C46,'Actual NPC (Total System)'!$C:$C,0),1)*$E46</f>
        <v>8899.3115477223546</v>
      </c>
      <c r="I46" s="179">
        <f>INDEX('Actual NPC (Total System)'!G:G,MATCH($C46,'Actual NPC (Total System)'!$C:$C,0),1)*$E46</f>
        <v>10984.269512510507</v>
      </c>
      <c r="J46" s="179">
        <f>INDEX('Actual NPC (Total System)'!H:H,MATCH($C46,'Actual NPC (Total System)'!$C:$C,0),1)*$E46</f>
        <v>13573.690990024827</v>
      </c>
      <c r="K46" s="179">
        <f>INDEX('Actual NPC (Total System)'!I:I,MATCH($C46,'Actual NPC (Total System)'!$C:$C,0),1)*$E46</f>
        <v>15838.06352081819</v>
      </c>
      <c r="L46" s="179">
        <f>INDEX('Actual NPC (Total System)'!J:J,MATCH($C46,'Actual NPC (Total System)'!$C:$C,0),1)*$E46</f>
        <v>15912.253267696606</v>
      </c>
      <c r="M46" s="179">
        <f>INDEX('Actual NPC (Total System)'!K:K,MATCH($C46,'Actual NPC (Total System)'!$C:$C,0),1)*$E46</f>
        <v>20013.573235587341</v>
      </c>
      <c r="N46" s="179">
        <f>INDEX('Actual NPC (Total System)'!L:L,MATCH($C46,'Actual NPC (Total System)'!$C:$C,0),1)*$E46</f>
        <v>18219.871286493973</v>
      </c>
      <c r="O46" s="179">
        <f>INDEX('Actual NPC (Total System)'!M:M,MATCH($C46,'Actual NPC (Total System)'!$C:$C,0),1)*$E46</f>
        <v>14007.016563202935</v>
      </c>
      <c r="P46" s="179">
        <f>INDEX('Actual NPC (Total System)'!N:N,MATCH($C46,'Actual NPC (Total System)'!$C:$C,0),1)*$E46</f>
        <v>11759.160913951649</v>
      </c>
      <c r="Q46" s="179">
        <f>INDEX('Actual NPC (Total System)'!O:O,MATCH($C46,'Actual NPC (Total System)'!$C:$C,0),1)*$E46</f>
        <v>5942.2568205742336</v>
      </c>
      <c r="R46" s="179">
        <f>INDEX('Actual NPC (Total System)'!P:P,MATCH($C46,'Actual NPC (Total System)'!$C:$C,0),1)*$E46</f>
        <v>4820.2105853284693</v>
      </c>
      <c r="S46" s="59"/>
    </row>
    <row r="47" spans="1:19" s="10" customFormat="1" ht="12.75">
      <c r="C47" s="251" t="s">
        <v>164</v>
      </c>
      <c r="D47" s="327" t="s">
        <v>198</v>
      </c>
      <c r="E47" s="326">
        <f>VLOOKUP(D47,'Actual Factors'!$A$4:$B$9,2,FALSE)</f>
        <v>7.966085435555563E-2</v>
      </c>
      <c r="F47" s="178">
        <f t="shared" si="9"/>
        <v>438816.12109014753</v>
      </c>
      <c r="G47" s="179">
        <f>INDEX('Actual NPC (Total System)'!E:E,MATCH($C47,'Actual NPC (Total System)'!$C:$C,0),1)*$E47</f>
        <v>31827.410970143017</v>
      </c>
      <c r="H47" s="179">
        <f>INDEX('Actual NPC (Total System)'!F:F,MATCH($C47,'Actual NPC (Total System)'!$C:$C,0),1)*$E47</f>
        <v>35071.219281497746</v>
      </c>
      <c r="I47" s="179">
        <f>INDEX('Actual NPC (Total System)'!G:G,MATCH($C47,'Actual NPC (Total System)'!$C:$C,0),1)*$E47</f>
        <v>29060.480414259669</v>
      </c>
      <c r="J47" s="179">
        <f>INDEX('Actual NPC (Total System)'!H:H,MATCH($C47,'Actual NPC (Total System)'!$C:$C,0),1)*$E47</f>
        <v>26860.853039452326</v>
      </c>
      <c r="K47" s="179">
        <f>INDEX('Actual NPC (Total System)'!I:I,MATCH($C47,'Actual NPC (Total System)'!$C:$C,0),1)*$E47</f>
        <v>47433.6040489714</v>
      </c>
      <c r="L47" s="179">
        <f>INDEX('Actual NPC (Total System)'!J:J,MATCH($C47,'Actual NPC (Total System)'!$C:$C,0),1)*$E47</f>
        <v>55118.755922339573</v>
      </c>
      <c r="M47" s="179">
        <f>INDEX('Actual NPC (Total System)'!K:K,MATCH($C47,'Actual NPC (Total System)'!$C:$C,0),1)*$E47</f>
        <v>49375.522187070179</v>
      </c>
      <c r="N47" s="179">
        <f>INDEX('Actual NPC (Total System)'!L:L,MATCH($C47,'Actual NPC (Total System)'!$C:$C,0),1)*$E47</f>
        <v>42103.518589080391</v>
      </c>
      <c r="O47" s="179">
        <f>INDEX('Actual NPC (Total System)'!M:M,MATCH($C47,'Actual NPC (Total System)'!$C:$C,0),1)*$E47</f>
        <v>37923.267460260002</v>
      </c>
      <c r="P47" s="179">
        <f>INDEX('Actual NPC (Total System)'!N:N,MATCH($C47,'Actual NPC (Total System)'!$C:$C,0),1)*$E47</f>
        <v>40272.951189808358</v>
      </c>
      <c r="Q47" s="179">
        <f>INDEX('Actual NPC (Total System)'!O:O,MATCH($C47,'Actual NPC (Total System)'!$C:$C,0),1)*$E47</f>
        <v>25841.090544590552</v>
      </c>
      <c r="R47" s="179">
        <f>INDEX('Actual NPC (Total System)'!P:P,MATCH($C47,'Actual NPC (Total System)'!$C:$C,0),1)*$E47</f>
        <v>17927.447442674336</v>
      </c>
      <c r="S47" s="59"/>
    </row>
    <row r="48" spans="1:19" s="153" customFormat="1" ht="12.75">
      <c r="C48" s="251" t="s">
        <v>165</v>
      </c>
      <c r="D48" s="327" t="s">
        <v>197</v>
      </c>
      <c r="E48" s="326">
        <f>VLOOKUP(D48,'Actual Factors'!$A$4:$B$9,2,FALSE)</f>
        <v>7.5825828720678959E-2</v>
      </c>
      <c r="F48" s="178">
        <f t="shared" ref="F48" si="13">SUM(G48:R48)</f>
        <v>1621.8583652220698</v>
      </c>
      <c r="G48" s="179">
        <f>INDEX('Actual NPC (Total System)'!E:E,MATCH($C48,'Actual NPC (Total System)'!$C:$C,0),1)*$E48</f>
        <v>162.94591462930305</v>
      </c>
      <c r="H48" s="179">
        <f>INDEX('Actual NPC (Total System)'!F:F,MATCH($C48,'Actual NPC (Total System)'!$C:$C,0),1)*$E48</f>
        <v>260.50039282817977</v>
      </c>
      <c r="I48" s="179">
        <f>INDEX('Actual NPC (Total System)'!G:G,MATCH($C48,'Actual NPC (Total System)'!$C:$C,0),1)*$E48</f>
        <v>199.0117118020068</v>
      </c>
      <c r="J48" s="179">
        <f>INDEX('Actual NPC (Total System)'!H:H,MATCH($C48,'Actual NPC (Total System)'!$C:$C,0),1)*$E48</f>
        <v>246.142013901632</v>
      </c>
      <c r="K48" s="179">
        <f>INDEX('Actual NPC (Total System)'!I:I,MATCH($C48,'Actual NPC (Total System)'!$C:$C,0),1)*$E48</f>
        <v>143.64444992845424</v>
      </c>
      <c r="L48" s="179">
        <f>INDEX('Actual NPC (Total System)'!J:J,MATCH($C48,'Actual NPC (Total System)'!$C:$C,0),1)*$E48</f>
        <v>149.22371440572178</v>
      </c>
      <c r="M48" s="179">
        <f>INDEX('Actual NPC (Total System)'!K:K,MATCH($C48,'Actual NPC (Total System)'!$C:$C,0),1)*$E48</f>
        <v>137.14693466537923</v>
      </c>
      <c r="N48" s="179">
        <f>INDEX('Actual NPC (Total System)'!L:L,MATCH($C48,'Actual NPC (Total System)'!$C:$C,0),1)*$E48</f>
        <v>189.66693667047031</v>
      </c>
      <c r="O48" s="179">
        <f>INDEX('Actual NPC (Total System)'!M:M,MATCH($C48,'Actual NPC (Total System)'!$C:$C,0),1)*$E48</f>
        <v>166.5362676192272</v>
      </c>
      <c r="P48" s="179">
        <f>INDEX('Actual NPC (Total System)'!N:N,MATCH($C48,'Actual NPC (Total System)'!$C:$C,0),1)*$E48</f>
        <v>160.59986348868526</v>
      </c>
      <c r="Q48" s="179">
        <f>INDEX('Actual NPC (Total System)'!O:O,MATCH($C48,'Actual NPC (Total System)'!$C:$C,0),1)*$E48</f>
        <v>135.1428580122917</v>
      </c>
      <c r="R48" s="179">
        <f>INDEX('Actual NPC (Total System)'!P:P,MATCH($C48,'Actual NPC (Total System)'!$C:$C,0),1)*$E48</f>
        <v>-328.70269272928164</v>
      </c>
      <c r="S48" s="59"/>
    </row>
    <row r="49" spans="1:19" s="10" customFormat="1" ht="12.75">
      <c r="C49" s="251" t="s">
        <v>166</v>
      </c>
      <c r="D49" s="327" t="s">
        <v>197</v>
      </c>
      <c r="E49" s="326">
        <f>VLOOKUP(D49,'Actual Factors'!$A$4:$B$9,2,FALSE)</f>
        <v>7.5825828720678959E-2</v>
      </c>
      <c r="F49" s="178">
        <f t="shared" si="9"/>
        <v>0</v>
      </c>
      <c r="G49" s="179">
        <f>INDEX('Actual NPC (Total System)'!E:E,MATCH($C49,'Actual NPC (Total System)'!$C:$C,0),1)*$E49</f>
        <v>0</v>
      </c>
      <c r="H49" s="179">
        <f>INDEX('Actual NPC (Total System)'!F:F,MATCH($C49,'Actual NPC (Total System)'!$C:$C,0),1)*$E49</f>
        <v>0</v>
      </c>
      <c r="I49" s="179">
        <f>INDEX('Actual NPC (Total System)'!G:G,MATCH($C49,'Actual NPC (Total System)'!$C:$C,0),1)*$E49</f>
        <v>0</v>
      </c>
      <c r="J49" s="179">
        <f>INDEX('Actual NPC (Total System)'!H:H,MATCH($C49,'Actual NPC (Total System)'!$C:$C,0),1)*$E49</f>
        <v>0</v>
      </c>
      <c r="K49" s="179">
        <f>INDEX('Actual NPC (Total System)'!I:I,MATCH($C49,'Actual NPC (Total System)'!$C:$C,0),1)*$E49</f>
        <v>0</v>
      </c>
      <c r="L49" s="179">
        <f>INDEX('Actual NPC (Total System)'!J:J,MATCH($C49,'Actual NPC (Total System)'!$C:$C,0),1)*$E49</f>
        <v>0</v>
      </c>
      <c r="M49" s="179">
        <f>INDEX('Actual NPC (Total System)'!K:K,MATCH($C49,'Actual NPC (Total System)'!$C:$C,0),1)*$E49</f>
        <v>0</v>
      </c>
      <c r="N49" s="179">
        <f>INDEX('Actual NPC (Total System)'!L:L,MATCH($C49,'Actual NPC (Total System)'!$C:$C,0),1)*$E49</f>
        <v>0</v>
      </c>
      <c r="O49" s="179">
        <f>INDEX('Actual NPC (Total System)'!M:M,MATCH($C49,'Actual NPC (Total System)'!$C:$C,0),1)*$E49</f>
        <v>0</v>
      </c>
      <c r="P49" s="179">
        <f>INDEX('Actual NPC (Total System)'!N:N,MATCH($C49,'Actual NPC (Total System)'!$C:$C,0),1)*$E49</f>
        <v>0</v>
      </c>
      <c r="Q49" s="179">
        <f>INDEX('Actual NPC (Total System)'!O:O,MATCH($C49,'Actual NPC (Total System)'!$C:$C,0),1)*$E49</f>
        <v>0</v>
      </c>
      <c r="R49" s="179">
        <f>INDEX('Actual NPC (Total System)'!P:P,MATCH($C49,'Actual NPC (Total System)'!$C:$C,0),1)*$E49</f>
        <v>0</v>
      </c>
      <c r="S49" s="59"/>
    </row>
    <row r="50" spans="1:19" s="10" customFormat="1" ht="12.75">
      <c r="C50" s="251" t="s">
        <v>11</v>
      </c>
      <c r="D50" s="327" t="s">
        <v>198</v>
      </c>
      <c r="E50" s="326">
        <f>VLOOKUP(D50,'Actual Factors'!$A$4:$B$9,2,FALSE)</f>
        <v>7.966085435555563E-2</v>
      </c>
      <c r="F50" s="178">
        <f t="shared" si="9"/>
        <v>1614670.0698494383</v>
      </c>
      <c r="G50" s="179">
        <f>INDEX('Actual NPC (Total System)'!E:E,MATCH($C50,'Actual NPC (Total System)'!$C:$C,0),1)*$E50</f>
        <v>227750.5116531176</v>
      </c>
      <c r="H50" s="179">
        <f>INDEX('Actual NPC (Total System)'!F:F,MATCH($C50,'Actual NPC (Total System)'!$C:$C,0),1)*$E50</f>
        <v>175697.81518459209</v>
      </c>
      <c r="I50" s="179">
        <f>INDEX('Actual NPC (Total System)'!G:G,MATCH($C50,'Actual NPC (Total System)'!$C:$C,0),1)*$E50</f>
        <v>149290.53750749509</v>
      </c>
      <c r="J50" s="179">
        <f>INDEX('Actual NPC (Total System)'!H:H,MATCH($C50,'Actual NPC (Total System)'!$C:$C,0),1)*$E50</f>
        <v>143921.70261821989</v>
      </c>
      <c r="K50" s="179">
        <f>INDEX('Actual NPC (Total System)'!I:I,MATCH($C50,'Actual NPC (Total System)'!$C:$C,0),1)*$E50</f>
        <v>119916.65536002979</v>
      </c>
      <c r="L50" s="179">
        <f>INDEX('Actual NPC (Total System)'!J:J,MATCH($C50,'Actual NPC (Total System)'!$C:$C,0),1)*$E50</f>
        <v>100248.71623253741</v>
      </c>
      <c r="M50" s="179">
        <f>INDEX('Actual NPC (Total System)'!K:K,MATCH($C50,'Actual NPC (Total System)'!$C:$C,0),1)*$E50</f>
        <v>77624.970663484666</v>
      </c>
      <c r="N50" s="179">
        <f>INDEX('Actual NPC (Total System)'!L:L,MATCH($C50,'Actual NPC (Total System)'!$C:$C,0),1)*$E50</f>
        <v>60649.315888301775</v>
      </c>
      <c r="O50" s="179">
        <f>INDEX('Actual NPC (Total System)'!M:M,MATCH($C50,'Actual NPC (Total System)'!$C:$C,0),1)*$E50</f>
        <v>77649.774663705364</v>
      </c>
      <c r="P50" s="179">
        <f>INDEX('Actual NPC (Total System)'!N:N,MATCH($C50,'Actual NPC (Total System)'!$C:$C,0),1)*$E50</f>
        <v>104713.30244202618</v>
      </c>
      <c r="Q50" s="179">
        <f>INDEX('Actual NPC (Total System)'!O:O,MATCH($C50,'Actual NPC (Total System)'!$C:$C,0),1)*$E50</f>
        <v>149828.58922285173</v>
      </c>
      <c r="R50" s="179">
        <f>INDEX('Actual NPC (Total System)'!P:P,MATCH($C50,'Actual NPC (Total System)'!$C:$C,0),1)*$E50</f>
        <v>227378.17841307682</v>
      </c>
      <c r="S50" s="59"/>
    </row>
    <row r="51" spans="1:19" s="10" customFormat="1" ht="12.75">
      <c r="C51" s="251" t="s">
        <v>92</v>
      </c>
      <c r="D51" s="327" t="s">
        <v>198</v>
      </c>
      <c r="E51" s="326">
        <f>VLOOKUP(D51,'Actual Factors'!$A$4:$B$9,2,FALSE)</f>
        <v>7.966085435555563E-2</v>
      </c>
      <c r="F51" s="178">
        <f t="shared" si="9"/>
        <v>3276280.6207543481</v>
      </c>
      <c r="G51" s="179">
        <f>INDEX('Actual NPC (Total System)'!E:E,MATCH($C51,'Actual NPC (Total System)'!$C:$C,0),1)*$E51</f>
        <v>437882.54526683019</v>
      </c>
      <c r="H51" s="179">
        <f>INDEX('Actual NPC (Total System)'!F:F,MATCH($C51,'Actual NPC (Total System)'!$C:$C,0),1)*$E51</f>
        <v>352892.85453357984</v>
      </c>
      <c r="I51" s="179">
        <f>INDEX('Actual NPC (Total System)'!G:G,MATCH($C51,'Actual NPC (Total System)'!$C:$C,0),1)*$E51</f>
        <v>311407.79413980839</v>
      </c>
      <c r="J51" s="179">
        <f>INDEX('Actual NPC (Total System)'!H:H,MATCH($C51,'Actual NPC (Total System)'!$C:$C,0),1)*$E51</f>
        <v>306370.67262432957</v>
      </c>
      <c r="K51" s="179">
        <f>INDEX('Actual NPC (Total System)'!I:I,MATCH($C51,'Actual NPC (Total System)'!$C:$C,0),1)*$E51</f>
        <v>249790.34076991849</v>
      </c>
      <c r="L51" s="179">
        <f>INDEX('Actual NPC (Total System)'!J:J,MATCH($C51,'Actual NPC (Total System)'!$C:$C,0),1)*$E51</f>
        <v>204099.82136657441</v>
      </c>
      <c r="M51" s="179">
        <f>INDEX('Actual NPC (Total System)'!K:K,MATCH($C51,'Actual NPC (Total System)'!$C:$C,0),1)*$E51</f>
        <v>129643.0568806183</v>
      </c>
      <c r="N51" s="179">
        <f>INDEX('Actual NPC (Total System)'!L:L,MATCH($C51,'Actual NPC (Total System)'!$C:$C,0),1)*$E51</f>
        <v>130198.93749178827</v>
      </c>
      <c r="O51" s="179">
        <f>INDEX('Actual NPC (Total System)'!M:M,MATCH($C51,'Actual NPC (Total System)'!$C:$C,0),1)*$E51</f>
        <v>164680.50473952055</v>
      </c>
      <c r="P51" s="179">
        <f>INDEX('Actual NPC (Total System)'!N:N,MATCH($C51,'Actual NPC (Total System)'!$C:$C,0),1)*$E51</f>
        <v>226753.01994330797</v>
      </c>
      <c r="Q51" s="179">
        <f>INDEX('Actual NPC (Total System)'!O:O,MATCH($C51,'Actual NPC (Total System)'!$C:$C,0),1)*$E51</f>
        <v>307165.06340969977</v>
      </c>
      <c r="R51" s="179">
        <f>INDEX('Actual NPC (Total System)'!P:P,MATCH($C51,'Actual NPC (Total System)'!$C:$C,0),1)*$E51</f>
        <v>455396.00958837249</v>
      </c>
      <c r="S51" s="59"/>
    </row>
    <row r="52" spans="1:19" s="10" customFormat="1" ht="12.75">
      <c r="C52" s="167" t="s">
        <v>93</v>
      </c>
      <c r="D52" s="327" t="s">
        <v>198</v>
      </c>
      <c r="E52" s="326">
        <f>VLOOKUP(D52,'Actual Factors'!$A$4:$B$9,2,FALSE)</f>
        <v>7.966085435555563E-2</v>
      </c>
      <c r="F52" s="178">
        <f t="shared" si="9"/>
        <v>729846.81366855977</v>
      </c>
      <c r="G52" s="179">
        <f>INDEX('Actual NPC (Total System)'!E:E,MATCH($C52,'Actual NPC (Total System)'!$C:$C,0),1)*$E52</f>
        <v>34966.769562483823</v>
      </c>
      <c r="H52" s="179">
        <f>INDEX('Actual NPC (Total System)'!F:F,MATCH($C52,'Actual NPC (Total System)'!$C:$C,0),1)*$E52</f>
        <v>44954.298567041311</v>
      </c>
      <c r="I52" s="179">
        <f>INDEX('Actual NPC (Total System)'!G:G,MATCH($C52,'Actual NPC (Total System)'!$C:$C,0),1)*$E52</f>
        <v>71807.845909540687</v>
      </c>
      <c r="J52" s="179">
        <f>INDEX('Actual NPC (Total System)'!H:H,MATCH($C52,'Actual NPC (Total System)'!$C:$C,0),1)*$E52</f>
        <v>95304.917407936111</v>
      </c>
      <c r="K52" s="179">
        <f>INDEX('Actual NPC (Total System)'!I:I,MATCH($C52,'Actual NPC (Total System)'!$C:$C,0),1)*$E52</f>
        <v>84284.598172395548</v>
      </c>
      <c r="L52" s="179">
        <f>INDEX('Actual NPC (Total System)'!J:J,MATCH($C52,'Actual NPC (Total System)'!$C:$C,0),1)*$E52</f>
        <v>69789.461317346024</v>
      </c>
      <c r="M52" s="179">
        <f>INDEX('Actual NPC (Total System)'!K:K,MATCH($C52,'Actual NPC (Total System)'!$C:$C,0),1)*$E52</f>
        <v>54637.979564656038</v>
      </c>
      <c r="N52" s="179">
        <f>INDEX('Actual NPC (Total System)'!L:L,MATCH($C52,'Actual NPC (Total System)'!$C:$C,0),1)*$E52</f>
        <v>40793.789787755857</v>
      </c>
      <c r="O52" s="179">
        <f>INDEX('Actual NPC (Total System)'!M:M,MATCH($C52,'Actual NPC (Total System)'!$C:$C,0),1)*$E52</f>
        <v>53241.568601273037</v>
      </c>
      <c r="P52" s="179">
        <f>INDEX('Actual NPC (Total System)'!N:N,MATCH($C52,'Actual NPC (Total System)'!$C:$C,0),1)*$E52</f>
        <v>46350.833801357097</v>
      </c>
      <c r="Q52" s="179">
        <f>INDEX('Actual NPC (Total System)'!O:O,MATCH($C52,'Actual NPC (Total System)'!$C:$C,0),1)*$E52</f>
        <v>64569.553988505635</v>
      </c>
      <c r="R52" s="179">
        <f>INDEX('Actual NPC (Total System)'!P:P,MATCH($C52,'Actual NPC (Total System)'!$C:$C,0),1)*$E52</f>
        <v>69145.196988268581</v>
      </c>
      <c r="S52" s="59"/>
    </row>
    <row r="53" spans="1:19" s="10" customFormat="1" ht="12.75">
      <c r="C53" s="91"/>
      <c r="D53" s="236"/>
      <c r="E53" s="47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59"/>
    </row>
    <row r="54" spans="1:19" s="10" customFormat="1" ht="12.75">
      <c r="A54" s="24"/>
      <c r="B54" s="27" t="s">
        <v>94</v>
      </c>
      <c r="C54" s="91"/>
      <c r="D54" s="170"/>
      <c r="E54" s="47"/>
      <c r="F54" s="181">
        <f>SUM(G54:R54)</f>
        <v>12578792.487326957</v>
      </c>
      <c r="G54" s="180">
        <f t="shared" ref="G54:R54" si="14">SUM(G26:G53)</f>
        <v>1315524.6975847215</v>
      </c>
      <c r="H54" s="180">
        <f t="shared" si="14"/>
        <v>1160237.9017346506</v>
      </c>
      <c r="I54" s="180">
        <f t="shared" si="14"/>
        <v>1138750.3270061633</v>
      </c>
      <c r="J54" s="180">
        <f t="shared" si="14"/>
        <v>1179400.6075190266</v>
      </c>
      <c r="K54" s="180">
        <f t="shared" si="14"/>
        <v>1134645.0855527504</v>
      </c>
      <c r="L54" s="180">
        <f t="shared" si="14"/>
        <v>983239.07102879323</v>
      </c>
      <c r="M54" s="180">
        <f t="shared" si="14"/>
        <v>853680.41861218726</v>
      </c>
      <c r="N54" s="180">
        <f t="shared" si="14"/>
        <v>790509.55587805319</v>
      </c>
      <c r="O54" s="180">
        <f t="shared" si="14"/>
        <v>849144.26275527617</v>
      </c>
      <c r="P54" s="180">
        <f t="shared" si="14"/>
        <v>920488.98721886892</v>
      </c>
      <c r="Q54" s="180">
        <f t="shared" si="14"/>
        <v>1030455.602828213</v>
      </c>
      <c r="R54" s="180">
        <f t="shared" si="14"/>
        <v>1222715.9696082538</v>
      </c>
      <c r="S54" s="59"/>
    </row>
    <row r="55" spans="1:19" s="10" customFormat="1" ht="12.75">
      <c r="C55" s="91"/>
      <c r="D55" s="250"/>
      <c r="E55" s="47"/>
      <c r="F55" s="16"/>
      <c r="G55" s="21"/>
      <c r="H55" s="21"/>
      <c r="I55" s="21"/>
      <c r="J55" s="21"/>
      <c r="K55" s="158"/>
      <c r="L55" s="158"/>
      <c r="M55" s="158"/>
      <c r="N55" s="158"/>
      <c r="O55" s="158"/>
      <c r="P55" s="158"/>
      <c r="Q55" s="158"/>
      <c r="R55" s="158"/>
      <c r="S55" s="59"/>
    </row>
    <row r="56" spans="1:19" s="10" customFormat="1" ht="12.75">
      <c r="A56" s="24"/>
      <c r="B56" s="93" t="s">
        <v>12</v>
      </c>
      <c r="C56" s="91"/>
      <c r="D56" s="170"/>
      <c r="E56" s="47"/>
      <c r="F56" s="21"/>
      <c r="G56" s="21"/>
      <c r="H56" s="21"/>
      <c r="I56" s="21"/>
      <c r="J56" s="21"/>
      <c r="K56" s="158"/>
      <c r="L56" s="158"/>
      <c r="M56" s="158"/>
      <c r="N56" s="158"/>
      <c r="O56" s="158"/>
      <c r="P56" s="158"/>
      <c r="Q56" s="158"/>
      <c r="R56" s="158"/>
      <c r="S56" s="59"/>
    </row>
    <row r="57" spans="1:19" s="10" customFormat="1" ht="12.75">
      <c r="B57" s="16"/>
      <c r="C57" s="91" t="s">
        <v>13</v>
      </c>
      <c r="D57" s="327" t="s">
        <v>172</v>
      </c>
      <c r="E57" s="326">
        <f>VLOOKUP(D57,'Actual Factors'!$A$4:$B$9,2,FALSE)</f>
        <v>0</v>
      </c>
      <c r="F57" s="180">
        <f>SUM(G57:R57)</f>
        <v>0</v>
      </c>
      <c r="G57" s="181">
        <f>INDEX('Actual NPC (Total System)'!E:E,MATCH($C57,'Actual NPC (Total System)'!$C:$C,0),1)*$E57</f>
        <v>0</v>
      </c>
      <c r="H57" s="181">
        <f>INDEX('Actual NPC (Total System)'!F:F,MATCH($C57,'Actual NPC (Total System)'!$C:$C,0),1)*$E57</f>
        <v>0</v>
      </c>
      <c r="I57" s="181">
        <f>INDEX('Actual NPC (Total System)'!G:G,MATCH($C57,'Actual NPC (Total System)'!$C:$C,0),1)*$E57</f>
        <v>0</v>
      </c>
      <c r="J57" s="181">
        <f>INDEX('Actual NPC (Total System)'!H:H,MATCH($C57,'Actual NPC (Total System)'!$C:$C,0),1)*$E57</f>
        <v>0</v>
      </c>
      <c r="K57" s="181">
        <f>INDEX('Actual NPC (Total System)'!I:I,MATCH($C57,'Actual NPC (Total System)'!$C:$C,0),1)*$E57</f>
        <v>0</v>
      </c>
      <c r="L57" s="181">
        <f>INDEX('Actual NPC (Total System)'!J:J,MATCH($C57,'Actual NPC (Total System)'!$C:$C,0),1)*$E57</f>
        <v>0</v>
      </c>
      <c r="M57" s="181">
        <f>INDEX('Actual NPC (Total System)'!K:K,MATCH($C57,'Actual NPC (Total System)'!$C:$C,0),1)*$E57</f>
        <v>0</v>
      </c>
      <c r="N57" s="181">
        <f>INDEX('Actual NPC (Total System)'!L:L,MATCH($C57,'Actual NPC (Total System)'!$C:$C,0),1)*$E57</f>
        <v>0</v>
      </c>
      <c r="O57" s="181">
        <f>INDEX('Actual NPC (Total System)'!M:M,MATCH($C57,'Actual NPC (Total System)'!$C:$C,0),1)*$E57</f>
        <v>0</v>
      </c>
      <c r="P57" s="181">
        <f>INDEX('Actual NPC (Total System)'!N:N,MATCH($C57,'Actual NPC (Total System)'!$C:$C,0),1)*$E57</f>
        <v>0</v>
      </c>
      <c r="Q57" s="181">
        <f>INDEX('Actual NPC (Total System)'!O:O,MATCH($C57,'Actual NPC (Total System)'!$C:$C,0),1)*$E57</f>
        <v>0</v>
      </c>
      <c r="R57" s="181">
        <f>INDEX('Actual NPC (Total System)'!P:P,MATCH($C57,'Actual NPC (Total System)'!$C:$C,0),1)*$E57</f>
        <v>0</v>
      </c>
      <c r="S57" s="59"/>
    </row>
    <row r="58" spans="1:19" s="10" customFormat="1" ht="12.75">
      <c r="B58" s="15"/>
      <c r="C58" s="251" t="s">
        <v>14</v>
      </c>
      <c r="D58" s="327" t="s">
        <v>172</v>
      </c>
      <c r="E58" s="326">
        <f>VLOOKUP(D58,'Actual Factors'!$A$4:$B$9,2,FALSE)</f>
        <v>0</v>
      </c>
      <c r="F58" s="178">
        <f>SUM(G58:R58)</f>
        <v>0</v>
      </c>
      <c r="G58" s="179">
        <f>INDEX('Actual NPC (Total System)'!E:E,MATCH($C58,'Actual NPC (Total System)'!$C:$C,0),1)*$E58</f>
        <v>0</v>
      </c>
      <c r="H58" s="179">
        <f>INDEX('Actual NPC (Total System)'!F:F,MATCH($C58,'Actual NPC (Total System)'!$C:$C,0),1)*$E58</f>
        <v>0</v>
      </c>
      <c r="I58" s="179">
        <f>INDEX('Actual NPC (Total System)'!G:G,MATCH($C58,'Actual NPC (Total System)'!$C:$C,0),1)*$E58</f>
        <v>0</v>
      </c>
      <c r="J58" s="179">
        <f>INDEX('Actual NPC (Total System)'!H:H,MATCH($C58,'Actual NPC (Total System)'!$C:$C,0),1)*$E58</f>
        <v>0</v>
      </c>
      <c r="K58" s="179">
        <f>INDEX('Actual NPC (Total System)'!I:I,MATCH($C58,'Actual NPC (Total System)'!$C:$C,0),1)*$E58</f>
        <v>0</v>
      </c>
      <c r="L58" s="179">
        <f>INDEX('Actual NPC (Total System)'!J:J,MATCH($C58,'Actual NPC (Total System)'!$C:$C,0),1)*$E58</f>
        <v>0</v>
      </c>
      <c r="M58" s="179">
        <f>INDEX('Actual NPC (Total System)'!K:K,MATCH($C58,'Actual NPC (Total System)'!$C:$C,0),1)*$E58</f>
        <v>0</v>
      </c>
      <c r="N58" s="179">
        <f>INDEX('Actual NPC (Total System)'!L:L,MATCH($C58,'Actual NPC (Total System)'!$C:$C,0),1)*$E58</f>
        <v>0</v>
      </c>
      <c r="O58" s="179">
        <f>INDEX('Actual NPC (Total System)'!M:M,MATCH($C58,'Actual NPC (Total System)'!$C:$C,0),1)*$E58</f>
        <v>0</v>
      </c>
      <c r="P58" s="179">
        <f>INDEX('Actual NPC (Total System)'!N:N,MATCH($C58,'Actual NPC (Total System)'!$C:$C,0),1)*$E58</f>
        <v>0</v>
      </c>
      <c r="Q58" s="179">
        <f>INDEX('Actual NPC (Total System)'!O:O,MATCH($C58,'Actual NPC (Total System)'!$C:$C,0),1)*$E58</f>
        <v>0</v>
      </c>
      <c r="R58" s="179">
        <f>INDEX('Actual NPC (Total System)'!P:P,MATCH($C58,'Actual NPC (Total System)'!$C:$C,0),1)*$E58</f>
        <v>0</v>
      </c>
      <c r="S58" s="59"/>
    </row>
    <row r="59" spans="1:19" s="10" customFormat="1" ht="12.75">
      <c r="B59" s="15"/>
      <c r="C59" s="251" t="s">
        <v>15</v>
      </c>
      <c r="D59" s="327" t="s">
        <v>172</v>
      </c>
      <c r="E59" s="326">
        <f>VLOOKUP(D59,'Actual Factors'!$A$4:$B$9,2,FALSE)</f>
        <v>0</v>
      </c>
      <c r="F59" s="178">
        <f>SUM(G59:R59)</f>
        <v>0</v>
      </c>
      <c r="G59" s="179">
        <f>INDEX('Actual NPC (Total System)'!E:E,MATCH($C59,'Actual NPC (Total System)'!$C:$C,0),1)*$E59</f>
        <v>0</v>
      </c>
      <c r="H59" s="179">
        <f>INDEX('Actual NPC (Total System)'!F:F,MATCH($C59,'Actual NPC (Total System)'!$C:$C,0),1)*$E59</f>
        <v>0</v>
      </c>
      <c r="I59" s="179">
        <f>INDEX('Actual NPC (Total System)'!G:G,MATCH($C59,'Actual NPC (Total System)'!$C:$C,0),1)*$E59</f>
        <v>0</v>
      </c>
      <c r="J59" s="179">
        <f>INDEX('Actual NPC (Total System)'!H:H,MATCH($C59,'Actual NPC (Total System)'!$C:$C,0),1)*$E59</f>
        <v>0</v>
      </c>
      <c r="K59" s="179">
        <f>INDEX('Actual NPC (Total System)'!I:I,MATCH($C59,'Actual NPC (Total System)'!$C:$C,0),1)*$E59</f>
        <v>0</v>
      </c>
      <c r="L59" s="179">
        <f>INDEX('Actual NPC (Total System)'!J:J,MATCH($C59,'Actual NPC (Total System)'!$C:$C,0),1)*$E59</f>
        <v>0</v>
      </c>
      <c r="M59" s="179">
        <f>INDEX('Actual NPC (Total System)'!K:K,MATCH($C59,'Actual NPC (Total System)'!$C:$C,0),1)*$E59</f>
        <v>0</v>
      </c>
      <c r="N59" s="179">
        <f>INDEX('Actual NPC (Total System)'!L:L,MATCH($C59,'Actual NPC (Total System)'!$C:$C,0),1)*$E59</f>
        <v>0</v>
      </c>
      <c r="O59" s="179">
        <f>INDEX('Actual NPC (Total System)'!M:M,MATCH($C59,'Actual NPC (Total System)'!$C:$C,0),1)*$E59</f>
        <v>0</v>
      </c>
      <c r="P59" s="179">
        <f>INDEX('Actual NPC (Total System)'!N:N,MATCH($C59,'Actual NPC (Total System)'!$C:$C,0),1)*$E59</f>
        <v>0</v>
      </c>
      <c r="Q59" s="179">
        <f>INDEX('Actual NPC (Total System)'!O:O,MATCH($C59,'Actual NPC (Total System)'!$C:$C,0),1)*$E59</f>
        <v>0</v>
      </c>
      <c r="R59" s="179">
        <f>INDEX('Actual NPC (Total System)'!P:P,MATCH($C59,'Actual NPC (Total System)'!$C:$C,0),1)*$E59</f>
        <v>0</v>
      </c>
      <c r="S59" s="59"/>
    </row>
    <row r="60" spans="1:19" s="10" customFormat="1" ht="12.75">
      <c r="B60" s="15"/>
      <c r="C60" s="251" t="s">
        <v>16</v>
      </c>
      <c r="D60" s="327" t="s">
        <v>172</v>
      </c>
      <c r="E60" s="326">
        <f>VLOOKUP(D60,'Actual Factors'!$A$4:$B$9,2,FALSE)</f>
        <v>0</v>
      </c>
      <c r="F60" s="178">
        <f>SUM(G60:R60)</f>
        <v>0</v>
      </c>
      <c r="G60" s="179">
        <f>INDEX('Actual NPC (Total System)'!E:E,MATCH($C60,'Actual NPC (Total System)'!$C:$C,0),1)*$E60</f>
        <v>0</v>
      </c>
      <c r="H60" s="179">
        <f>INDEX('Actual NPC (Total System)'!F:F,MATCH($C60,'Actual NPC (Total System)'!$C:$C,0),1)*$E60</f>
        <v>0</v>
      </c>
      <c r="I60" s="179">
        <f>INDEX('Actual NPC (Total System)'!G:G,MATCH($C60,'Actual NPC (Total System)'!$C:$C,0),1)*$E60</f>
        <v>0</v>
      </c>
      <c r="J60" s="179">
        <f>INDEX('Actual NPC (Total System)'!H:H,MATCH($C60,'Actual NPC (Total System)'!$C:$C,0),1)*$E60</f>
        <v>0</v>
      </c>
      <c r="K60" s="179">
        <f>INDEX('Actual NPC (Total System)'!I:I,MATCH($C60,'Actual NPC (Total System)'!$C:$C,0),1)*$E60</f>
        <v>0</v>
      </c>
      <c r="L60" s="179">
        <f>INDEX('Actual NPC (Total System)'!J:J,MATCH($C60,'Actual NPC (Total System)'!$C:$C,0),1)*$E60</f>
        <v>0</v>
      </c>
      <c r="M60" s="179">
        <f>INDEX('Actual NPC (Total System)'!K:K,MATCH($C60,'Actual NPC (Total System)'!$C:$C,0),1)*$E60</f>
        <v>0</v>
      </c>
      <c r="N60" s="179">
        <f>INDEX('Actual NPC (Total System)'!L:L,MATCH($C60,'Actual NPC (Total System)'!$C:$C,0),1)*$E60</f>
        <v>0</v>
      </c>
      <c r="O60" s="179">
        <f>INDEX('Actual NPC (Total System)'!M:M,MATCH($C60,'Actual NPC (Total System)'!$C:$C,0),1)*$E60</f>
        <v>0</v>
      </c>
      <c r="P60" s="179">
        <f>INDEX('Actual NPC (Total System)'!N:N,MATCH($C60,'Actual NPC (Total System)'!$C:$C,0),1)*$E60</f>
        <v>0</v>
      </c>
      <c r="Q60" s="179">
        <f>INDEX('Actual NPC (Total System)'!O:O,MATCH($C60,'Actual NPC (Total System)'!$C:$C,0),1)*$E60</f>
        <v>0</v>
      </c>
      <c r="R60" s="179">
        <f>INDEX('Actual NPC (Total System)'!P:P,MATCH($C60,'Actual NPC (Total System)'!$C:$C,0),1)*$E60</f>
        <v>0</v>
      </c>
      <c r="S60" s="59"/>
    </row>
    <row r="61" spans="1:19" s="10" customFormat="1" ht="12.75">
      <c r="C61" s="251" t="s">
        <v>17</v>
      </c>
      <c r="D61" s="327" t="s">
        <v>203</v>
      </c>
      <c r="E61" s="325">
        <f>VLOOKUP(D61,'Actual Factors'!$A$4:$B$9,2,FALSE)</f>
        <v>1</v>
      </c>
      <c r="F61" s="178">
        <f>SUM(G61:R61)</f>
        <v>338738.26999999996</v>
      </c>
      <c r="G61" s="179">
        <f>INDEX('Actual NPC (Total System)'!E:E,MATCH($C61,'Actual NPC (Total System)'!$C:$C,0),1)*$E61</f>
        <v>0</v>
      </c>
      <c r="H61" s="179">
        <f>INDEX('Actual NPC (Total System)'!F:F,MATCH($C61,'Actual NPC (Total System)'!$C:$C,0),1)*$E61</f>
        <v>0.03</v>
      </c>
      <c r="I61" s="179">
        <f>INDEX('Actual NPC (Total System)'!G:G,MATCH($C61,'Actual NPC (Total System)'!$C:$C,0),1)*$E61</f>
        <v>0</v>
      </c>
      <c r="J61" s="179">
        <f>INDEX('Actual NPC (Total System)'!H:H,MATCH($C61,'Actual NPC (Total System)'!$C:$C,0),1)*$E61</f>
        <v>8815.869999999999</v>
      </c>
      <c r="K61" s="179">
        <f>INDEX('Actual NPC (Total System)'!I:I,MATCH($C61,'Actual NPC (Total System)'!$C:$C,0),1)*$E61</f>
        <v>15.52</v>
      </c>
      <c r="L61" s="179">
        <f>INDEX('Actual NPC (Total System)'!J:J,MATCH($C61,'Actual NPC (Total System)'!$C:$C,0),1)*$E61</f>
        <v>25447.67</v>
      </c>
      <c r="M61" s="179">
        <f>INDEX('Actual NPC (Total System)'!K:K,MATCH($C61,'Actual NPC (Total System)'!$C:$C,0),1)*$E61</f>
        <v>142601.74</v>
      </c>
      <c r="N61" s="179">
        <f>INDEX('Actual NPC (Total System)'!L:L,MATCH($C61,'Actual NPC (Total System)'!$C:$C,0),1)*$E61</f>
        <v>107845.62</v>
      </c>
      <c r="O61" s="179">
        <f>INDEX('Actual NPC (Total System)'!M:M,MATCH($C61,'Actual NPC (Total System)'!$C:$C,0),1)*$E61</f>
        <v>45985.69</v>
      </c>
      <c r="P61" s="179">
        <f>INDEX('Actual NPC (Total System)'!N:N,MATCH($C61,'Actual NPC (Total System)'!$C:$C,0),1)*$E61</f>
        <v>8026.1299999999992</v>
      </c>
      <c r="Q61" s="179">
        <f>INDEX('Actual NPC (Total System)'!O:O,MATCH($C61,'Actual NPC (Total System)'!$C:$C,0),1)*$E61</f>
        <v>0</v>
      </c>
      <c r="R61" s="179">
        <f>INDEX('Actual NPC (Total System)'!P:P,MATCH($C61,'Actual NPC (Total System)'!$C:$C,0),1)*$E61</f>
        <v>0</v>
      </c>
      <c r="S61" s="59"/>
    </row>
    <row r="62" spans="1:19" s="10" customFormat="1" ht="12.75">
      <c r="C62" s="251" t="s">
        <v>18</v>
      </c>
      <c r="D62" s="327" t="s">
        <v>172</v>
      </c>
      <c r="E62" s="326">
        <f>VLOOKUP(D62,'Actual Factors'!$A$4:$B$9,2,FALSE)</f>
        <v>0</v>
      </c>
      <c r="F62" s="178">
        <f t="shared" ref="F62:F67" si="15">SUM(G62:R62)</f>
        <v>0</v>
      </c>
      <c r="G62" s="179">
        <f>INDEX('Actual NPC (Total System)'!E:E,MATCH($C62,'Actual NPC (Total System)'!$C:$C,0),1)*$E62</f>
        <v>0</v>
      </c>
      <c r="H62" s="179">
        <f>INDEX('Actual NPC (Total System)'!F:F,MATCH($C62,'Actual NPC (Total System)'!$C:$C,0),1)*$E62</f>
        <v>0</v>
      </c>
      <c r="I62" s="179">
        <f>INDEX('Actual NPC (Total System)'!G:G,MATCH($C62,'Actual NPC (Total System)'!$C:$C,0),1)*$E62</f>
        <v>0</v>
      </c>
      <c r="J62" s="179">
        <f>INDEX('Actual NPC (Total System)'!H:H,MATCH($C62,'Actual NPC (Total System)'!$C:$C,0),1)*$E62</f>
        <v>0</v>
      </c>
      <c r="K62" s="179">
        <f>INDEX('Actual NPC (Total System)'!I:I,MATCH($C62,'Actual NPC (Total System)'!$C:$C,0),1)*$E62</f>
        <v>0</v>
      </c>
      <c r="L62" s="179">
        <f>INDEX('Actual NPC (Total System)'!J:J,MATCH($C62,'Actual NPC (Total System)'!$C:$C,0),1)*$E62</f>
        <v>0</v>
      </c>
      <c r="M62" s="179">
        <f>INDEX('Actual NPC (Total System)'!K:K,MATCH($C62,'Actual NPC (Total System)'!$C:$C,0),1)*$E62</f>
        <v>0</v>
      </c>
      <c r="N62" s="179">
        <f>INDEX('Actual NPC (Total System)'!L:L,MATCH($C62,'Actual NPC (Total System)'!$C:$C,0),1)*$E62</f>
        <v>0</v>
      </c>
      <c r="O62" s="179">
        <f>INDEX('Actual NPC (Total System)'!M:M,MATCH($C62,'Actual NPC (Total System)'!$C:$C,0),1)*$E62</f>
        <v>0</v>
      </c>
      <c r="P62" s="179">
        <f>INDEX('Actual NPC (Total System)'!N:N,MATCH($C62,'Actual NPC (Total System)'!$C:$C,0),1)*$E62</f>
        <v>0</v>
      </c>
      <c r="Q62" s="179">
        <f>INDEX('Actual NPC (Total System)'!O:O,MATCH($C62,'Actual NPC (Total System)'!$C:$C,0),1)*$E62</f>
        <v>0</v>
      </c>
      <c r="R62" s="179">
        <f>INDEX('Actual NPC (Total System)'!P:P,MATCH($C62,'Actual NPC (Total System)'!$C:$C,0),1)*$E62</f>
        <v>0</v>
      </c>
      <c r="S62" s="59"/>
    </row>
    <row r="63" spans="1:19" s="10" customFormat="1" ht="12.75">
      <c r="C63" s="251" t="s">
        <v>95</v>
      </c>
      <c r="D63" s="327" t="s">
        <v>172</v>
      </c>
      <c r="E63" s="326">
        <f>VLOOKUP(D63,'Actual Factors'!$A$4:$B$9,2,FALSE)</f>
        <v>0</v>
      </c>
      <c r="F63" s="178">
        <f t="shared" si="15"/>
        <v>0</v>
      </c>
      <c r="G63" s="179">
        <f>INDEX('Actual NPC (Total System)'!E:E,MATCH($C63,'Actual NPC (Total System)'!$C:$C,0),1)*$E63</f>
        <v>0</v>
      </c>
      <c r="H63" s="179">
        <f>INDEX('Actual NPC (Total System)'!F:F,MATCH($C63,'Actual NPC (Total System)'!$C:$C,0),1)*$E63</f>
        <v>0</v>
      </c>
      <c r="I63" s="179">
        <f>INDEX('Actual NPC (Total System)'!G:G,MATCH($C63,'Actual NPC (Total System)'!$C:$C,0),1)*$E63</f>
        <v>0</v>
      </c>
      <c r="J63" s="179">
        <f>INDEX('Actual NPC (Total System)'!H:H,MATCH($C63,'Actual NPC (Total System)'!$C:$C,0),1)*$E63</f>
        <v>0</v>
      </c>
      <c r="K63" s="179">
        <f>INDEX('Actual NPC (Total System)'!I:I,MATCH($C63,'Actual NPC (Total System)'!$C:$C,0),1)*$E63</f>
        <v>0</v>
      </c>
      <c r="L63" s="179">
        <f>INDEX('Actual NPC (Total System)'!J:J,MATCH($C63,'Actual NPC (Total System)'!$C:$C,0),1)*$E63</f>
        <v>0</v>
      </c>
      <c r="M63" s="179">
        <f>INDEX('Actual NPC (Total System)'!K:K,MATCH($C63,'Actual NPC (Total System)'!$C:$C,0),1)*$E63</f>
        <v>0</v>
      </c>
      <c r="N63" s="179">
        <f>INDEX('Actual NPC (Total System)'!L:L,MATCH($C63,'Actual NPC (Total System)'!$C:$C,0),1)*$E63</f>
        <v>0</v>
      </c>
      <c r="O63" s="179">
        <f>INDEX('Actual NPC (Total System)'!M:M,MATCH($C63,'Actual NPC (Total System)'!$C:$C,0),1)*$E63</f>
        <v>0</v>
      </c>
      <c r="P63" s="179">
        <f>INDEX('Actual NPC (Total System)'!N:N,MATCH($C63,'Actual NPC (Total System)'!$C:$C,0),1)*$E63</f>
        <v>0</v>
      </c>
      <c r="Q63" s="179">
        <f>INDEX('Actual NPC (Total System)'!O:O,MATCH($C63,'Actual NPC (Total System)'!$C:$C,0),1)*$E63</f>
        <v>0</v>
      </c>
      <c r="R63" s="179">
        <f>INDEX('Actual NPC (Total System)'!P:P,MATCH($C63,'Actual NPC (Total System)'!$C:$C,0),1)*$E63</f>
        <v>0</v>
      </c>
      <c r="S63" s="59"/>
    </row>
    <row r="64" spans="1:19" s="10" customFormat="1" ht="12" customHeight="1">
      <c r="A64" s="153"/>
      <c r="B64" s="153"/>
      <c r="C64" s="251" t="s">
        <v>137</v>
      </c>
      <c r="D64" s="327" t="s">
        <v>172</v>
      </c>
      <c r="E64" s="326">
        <f>VLOOKUP(D64,'Actual Factors'!$A$4:$B$9,2,FALSE)</f>
        <v>0</v>
      </c>
      <c r="F64" s="178">
        <f t="shared" si="15"/>
        <v>0</v>
      </c>
      <c r="G64" s="179">
        <f>INDEX('Actual NPC (Total System)'!E:E,MATCH($C64,'Actual NPC (Total System)'!$C:$C,0),1)*$E64</f>
        <v>0</v>
      </c>
      <c r="H64" s="179">
        <f>INDEX('Actual NPC (Total System)'!F:F,MATCH($C64,'Actual NPC (Total System)'!$C:$C,0),1)*$E64</f>
        <v>0</v>
      </c>
      <c r="I64" s="179">
        <f>INDEX('Actual NPC (Total System)'!G:G,MATCH($C64,'Actual NPC (Total System)'!$C:$C,0),1)*$E64</f>
        <v>0</v>
      </c>
      <c r="J64" s="179">
        <f>INDEX('Actual NPC (Total System)'!H:H,MATCH($C64,'Actual NPC (Total System)'!$C:$C,0),1)*$E64</f>
        <v>0</v>
      </c>
      <c r="K64" s="179">
        <f>INDEX('Actual NPC (Total System)'!I:I,MATCH($C64,'Actual NPC (Total System)'!$C:$C,0),1)*$E64</f>
        <v>0</v>
      </c>
      <c r="L64" s="179">
        <f>INDEX('Actual NPC (Total System)'!J:J,MATCH($C64,'Actual NPC (Total System)'!$C:$C,0),1)*$E64</f>
        <v>0</v>
      </c>
      <c r="M64" s="179">
        <f>INDEX('Actual NPC (Total System)'!K:K,MATCH($C64,'Actual NPC (Total System)'!$C:$C,0),1)*$E64</f>
        <v>0</v>
      </c>
      <c r="N64" s="179">
        <f>INDEX('Actual NPC (Total System)'!L:L,MATCH($C64,'Actual NPC (Total System)'!$C:$C,0),1)*$E64</f>
        <v>0</v>
      </c>
      <c r="O64" s="179">
        <f>INDEX('Actual NPC (Total System)'!M:M,MATCH($C64,'Actual NPC (Total System)'!$C:$C,0),1)*$E64</f>
        <v>0</v>
      </c>
      <c r="P64" s="179">
        <f>INDEX('Actual NPC (Total System)'!N:N,MATCH($C64,'Actual NPC (Total System)'!$C:$C,0),1)*$E64</f>
        <v>0</v>
      </c>
      <c r="Q64" s="179">
        <f>INDEX('Actual NPC (Total System)'!O:O,MATCH($C64,'Actual NPC (Total System)'!$C:$C,0),1)*$E64</f>
        <v>0</v>
      </c>
      <c r="R64" s="179">
        <f>INDEX('Actual NPC (Total System)'!P:P,MATCH($C64,'Actual NPC (Total System)'!$C:$C,0),1)*$E64</f>
        <v>0</v>
      </c>
      <c r="S64" s="59"/>
    </row>
    <row r="65" spans="1:19" s="250" customFormat="1" ht="12" customHeight="1">
      <c r="C65" s="251" t="s">
        <v>224</v>
      </c>
      <c r="D65" s="327" t="s">
        <v>172</v>
      </c>
      <c r="E65" s="326">
        <f>VLOOKUP(D65,'Actual Factors'!$A$4:$B$9,2,FALSE)</f>
        <v>0</v>
      </c>
      <c r="F65" s="178">
        <f t="shared" ref="F65" si="16">SUM(G65:R65)</f>
        <v>0</v>
      </c>
      <c r="G65" s="179">
        <f>INDEX('Actual NPC (Total System)'!E:E,MATCH($C65,'Actual NPC (Total System)'!$C:$C,0),1)*$E65</f>
        <v>0</v>
      </c>
      <c r="H65" s="179">
        <f>INDEX('Actual NPC (Total System)'!F:F,MATCH($C65,'Actual NPC (Total System)'!$C:$C,0),1)*$E65</f>
        <v>0</v>
      </c>
      <c r="I65" s="179">
        <f>INDEX('Actual NPC (Total System)'!G:G,MATCH($C65,'Actual NPC (Total System)'!$C:$C,0),1)*$E65</f>
        <v>0</v>
      </c>
      <c r="J65" s="179">
        <f>INDEX('Actual NPC (Total System)'!H:H,MATCH($C65,'Actual NPC (Total System)'!$C:$C,0),1)*$E65</f>
        <v>0</v>
      </c>
      <c r="K65" s="179">
        <f>INDEX('Actual NPC (Total System)'!I:I,MATCH($C65,'Actual NPC (Total System)'!$C:$C,0),1)*$E65</f>
        <v>0</v>
      </c>
      <c r="L65" s="179">
        <f>INDEX('Actual NPC (Total System)'!J:J,MATCH($C65,'Actual NPC (Total System)'!$C:$C,0),1)*$E65</f>
        <v>0</v>
      </c>
      <c r="M65" s="179">
        <f>INDEX('Actual NPC (Total System)'!K:K,MATCH($C65,'Actual NPC (Total System)'!$C:$C,0),1)*$E65</f>
        <v>0</v>
      </c>
      <c r="N65" s="179">
        <f>INDEX('Actual NPC (Total System)'!L:L,MATCH($C65,'Actual NPC (Total System)'!$C:$C,0),1)*$E65</f>
        <v>0</v>
      </c>
      <c r="O65" s="179">
        <f>INDEX('Actual NPC (Total System)'!M:M,MATCH($C65,'Actual NPC (Total System)'!$C:$C,0),1)*$E65</f>
        <v>0</v>
      </c>
      <c r="P65" s="179">
        <f>INDEX('Actual NPC (Total System)'!N:N,MATCH($C65,'Actual NPC (Total System)'!$C:$C,0),1)*$E65</f>
        <v>0</v>
      </c>
      <c r="Q65" s="179">
        <f>INDEX('Actual NPC (Total System)'!O:O,MATCH($C65,'Actual NPC (Total System)'!$C:$C,0),1)*$E65</f>
        <v>0</v>
      </c>
      <c r="R65" s="179">
        <f>INDEX('Actual NPC (Total System)'!P:P,MATCH($C65,'Actual NPC (Total System)'!$C:$C,0),1)*$E65</f>
        <v>0</v>
      </c>
      <c r="S65" s="59"/>
    </row>
    <row r="66" spans="1:19" s="10" customFormat="1" ht="13.5" customHeight="1">
      <c r="C66" s="251" t="s">
        <v>96</v>
      </c>
      <c r="D66" s="327" t="s">
        <v>172</v>
      </c>
      <c r="E66" s="326">
        <f>VLOOKUP(D66,'Actual Factors'!$A$4:$B$9,2,FALSE)</f>
        <v>0</v>
      </c>
      <c r="F66" s="178">
        <f t="shared" si="15"/>
        <v>0</v>
      </c>
      <c r="G66" s="179">
        <f>INDEX('Actual NPC (Total System)'!E:E,MATCH($C66,'Actual NPC (Total System)'!$C:$C,0),1)*$E66</f>
        <v>0</v>
      </c>
      <c r="H66" s="179">
        <f>INDEX('Actual NPC (Total System)'!F:F,MATCH($C66,'Actual NPC (Total System)'!$C:$C,0),1)*$E66</f>
        <v>0</v>
      </c>
      <c r="I66" s="179">
        <f>INDEX('Actual NPC (Total System)'!G:G,MATCH($C66,'Actual NPC (Total System)'!$C:$C,0),1)*$E66</f>
        <v>0</v>
      </c>
      <c r="J66" s="179">
        <f>INDEX('Actual NPC (Total System)'!H:H,MATCH($C66,'Actual NPC (Total System)'!$C:$C,0),1)*$E66</f>
        <v>0</v>
      </c>
      <c r="K66" s="179">
        <f>INDEX('Actual NPC (Total System)'!I:I,MATCH($C66,'Actual NPC (Total System)'!$C:$C,0),1)*$E66</f>
        <v>0</v>
      </c>
      <c r="L66" s="179">
        <f>INDEX('Actual NPC (Total System)'!J:J,MATCH($C66,'Actual NPC (Total System)'!$C:$C,0),1)*$E66</f>
        <v>0</v>
      </c>
      <c r="M66" s="179">
        <f>INDEX('Actual NPC (Total System)'!K:K,MATCH($C66,'Actual NPC (Total System)'!$C:$C,0),1)*$E66</f>
        <v>0</v>
      </c>
      <c r="N66" s="179">
        <f>INDEX('Actual NPC (Total System)'!L:L,MATCH($C66,'Actual NPC (Total System)'!$C:$C,0),1)*$E66</f>
        <v>0</v>
      </c>
      <c r="O66" s="179">
        <f>INDEX('Actual NPC (Total System)'!M:M,MATCH($C66,'Actual NPC (Total System)'!$C:$C,0),1)*$E66</f>
        <v>0</v>
      </c>
      <c r="P66" s="179">
        <f>INDEX('Actual NPC (Total System)'!N:N,MATCH($C66,'Actual NPC (Total System)'!$C:$C,0),1)*$E66</f>
        <v>0</v>
      </c>
      <c r="Q66" s="179">
        <f>INDEX('Actual NPC (Total System)'!O:O,MATCH($C66,'Actual NPC (Total System)'!$C:$C,0),1)*$E66</f>
        <v>0</v>
      </c>
      <c r="R66" s="179">
        <f>INDEX('Actual NPC (Total System)'!P:P,MATCH($C66,'Actual NPC (Total System)'!$C:$C,0),1)*$E66</f>
        <v>0</v>
      </c>
      <c r="S66" s="59"/>
    </row>
    <row r="67" spans="1:19" s="153" customFormat="1" ht="13.5" customHeight="1">
      <c r="A67" s="10"/>
      <c r="B67" s="10"/>
      <c r="C67" s="251" t="s">
        <v>126</v>
      </c>
      <c r="D67" s="327" t="s">
        <v>172</v>
      </c>
      <c r="E67" s="326">
        <f>VLOOKUP(D67,'Actual Factors'!$A$4:$B$9,2,FALSE)</f>
        <v>0</v>
      </c>
      <c r="F67" s="178">
        <f t="shared" si="15"/>
        <v>0</v>
      </c>
      <c r="G67" s="179">
        <f>INDEX('Actual NPC (Total System)'!E:E,MATCH($C67,'Actual NPC (Total System)'!$C:$C,0),1)*$E67</f>
        <v>0</v>
      </c>
      <c r="H67" s="179">
        <f>INDEX('Actual NPC (Total System)'!F:F,MATCH($C67,'Actual NPC (Total System)'!$C:$C,0),1)*$E67</f>
        <v>0</v>
      </c>
      <c r="I67" s="179">
        <f>INDEX('Actual NPC (Total System)'!G:G,MATCH($C67,'Actual NPC (Total System)'!$C:$C,0),1)*$E67</f>
        <v>0</v>
      </c>
      <c r="J67" s="179">
        <f>INDEX('Actual NPC (Total System)'!H:H,MATCH($C67,'Actual NPC (Total System)'!$C:$C,0),1)*$E67</f>
        <v>0</v>
      </c>
      <c r="K67" s="179">
        <f>INDEX('Actual NPC (Total System)'!I:I,MATCH($C67,'Actual NPC (Total System)'!$C:$C,0),1)*$E67</f>
        <v>0</v>
      </c>
      <c r="L67" s="179">
        <f>INDEX('Actual NPC (Total System)'!J:J,MATCH($C67,'Actual NPC (Total System)'!$C:$C,0),1)*$E67</f>
        <v>0</v>
      </c>
      <c r="M67" s="179">
        <f>INDEX('Actual NPC (Total System)'!K:K,MATCH($C67,'Actual NPC (Total System)'!$C:$C,0),1)*$E67</f>
        <v>0</v>
      </c>
      <c r="N67" s="179">
        <f>INDEX('Actual NPC (Total System)'!L:L,MATCH($C67,'Actual NPC (Total System)'!$C:$C,0),1)*$E67</f>
        <v>0</v>
      </c>
      <c r="O67" s="179">
        <f>INDEX('Actual NPC (Total System)'!M:M,MATCH($C67,'Actual NPC (Total System)'!$C:$C,0),1)*$E67</f>
        <v>0</v>
      </c>
      <c r="P67" s="179">
        <f>INDEX('Actual NPC (Total System)'!N:N,MATCH($C67,'Actual NPC (Total System)'!$C:$C,0),1)*$E67</f>
        <v>0</v>
      </c>
      <c r="Q67" s="179">
        <f>INDEX('Actual NPC (Total System)'!O:O,MATCH($C67,'Actual NPC (Total System)'!$C:$C,0),1)*$E67</f>
        <v>0</v>
      </c>
      <c r="R67" s="179">
        <f>INDEX('Actual NPC (Total System)'!P:P,MATCH($C67,'Actual NPC (Total System)'!$C:$C,0),1)*$E67</f>
        <v>0</v>
      </c>
      <c r="S67" s="59"/>
    </row>
    <row r="68" spans="1:19" s="10" customFormat="1" ht="12.75">
      <c r="A68" s="153"/>
      <c r="B68" s="153"/>
      <c r="C68" s="251" t="s">
        <v>127</v>
      </c>
      <c r="D68" s="327" t="s">
        <v>172</v>
      </c>
      <c r="E68" s="326">
        <f>VLOOKUP(D68,'Actual Factors'!$A$4:$B$9,2,FALSE)</f>
        <v>0</v>
      </c>
      <c r="F68" s="178">
        <f t="shared" ref="F68" si="17">SUM(G68:R68)</f>
        <v>0</v>
      </c>
      <c r="G68" s="179">
        <f>INDEX('Actual NPC (Total System)'!E:E,MATCH($C68,'Actual NPC (Total System)'!$C:$C,0),1)*$E68</f>
        <v>0</v>
      </c>
      <c r="H68" s="179">
        <f>INDEX('Actual NPC (Total System)'!F:F,MATCH($C68,'Actual NPC (Total System)'!$C:$C,0),1)*$E68</f>
        <v>0</v>
      </c>
      <c r="I68" s="179">
        <f>INDEX('Actual NPC (Total System)'!G:G,MATCH($C68,'Actual NPC (Total System)'!$C:$C,0),1)*$E68</f>
        <v>0</v>
      </c>
      <c r="J68" s="179">
        <f>INDEX('Actual NPC (Total System)'!H:H,MATCH($C68,'Actual NPC (Total System)'!$C:$C,0),1)*$E68</f>
        <v>0</v>
      </c>
      <c r="K68" s="179">
        <f>INDEX('Actual NPC (Total System)'!I:I,MATCH($C68,'Actual NPC (Total System)'!$C:$C,0),1)*$E68</f>
        <v>0</v>
      </c>
      <c r="L68" s="179">
        <f>INDEX('Actual NPC (Total System)'!J:J,MATCH($C68,'Actual NPC (Total System)'!$C:$C,0),1)*$E68</f>
        <v>0</v>
      </c>
      <c r="M68" s="179">
        <f>INDEX('Actual NPC (Total System)'!K:K,MATCH($C68,'Actual NPC (Total System)'!$C:$C,0),1)*$E68</f>
        <v>0</v>
      </c>
      <c r="N68" s="179">
        <f>INDEX('Actual NPC (Total System)'!L:L,MATCH($C68,'Actual NPC (Total System)'!$C:$C,0),1)*$E68</f>
        <v>0</v>
      </c>
      <c r="O68" s="179">
        <f>INDEX('Actual NPC (Total System)'!M:M,MATCH($C68,'Actual NPC (Total System)'!$C:$C,0),1)*$E68</f>
        <v>0</v>
      </c>
      <c r="P68" s="179">
        <f>INDEX('Actual NPC (Total System)'!N:N,MATCH($C68,'Actual NPC (Total System)'!$C:$C,0),1)*$E68</f>
        <v>0</v>
      </c>
      <c r="Q68" s="179">
        <f>INDEX('Actual NPC (Total System)'!O:O,MATCH($C68,'Actual NPC (Total System)'!$C:$C,0),1)*$E68</f>
        <v>0</v>
      </c>
      <c r="R68" s="179">
        <f>INDEX('Actual NPC (Total System)'!P:P,MATCH($C68,'Actual NPC (Total System)'!$C:$C,0),1)*$E68</f>
        <v>0</v>
      </c>
      <c r="S68" s="59"/>
    </row>
    <row r="69" spans="1:19" s="10" customFormat="1" ht="12.75">
      <c r="A69" s="153"/>
      <c r="B69" s="153"/>
      <c r="C69" s="251" t="s">
        <v>128</v>
      </c>
      <c r="D69" s="327" t="s">
        <v>172</v>
      </c>
      <c r="E69" s="326">
        <f>VLOOKUP(D69,'Actual Factors'!$A$4:$B$9,2,FALSE)</f>
        <v>0</v>
      </c>
      <c r="F69" s="178">
        <f t="shared" ref="F69" si="18">SUM(G69:R69)</f>
        <v>0</v>
      </c>
      <c r="G69" s="179">
        <f>INDEX('Actual NPC (Total System)'!E:E,MATCH($C69,'Actual NPC (Total System)'!$C:$C,0),1)*$E69</f>
        <v>0</v>
      </c>
      <c r="H69" s="179">
        <f>INDEX('Actual NPC (Total System)'!F:F,MATCH($C69,'Actual NPC (Total System)'!$C:$C,0),1)*$E69</f>
        <v>0</v>
      </c>
      <c r="I69" s="179">
        <f>INDEX('Actual NPC (Total System)'!G:G,MATCH($C69,'Actual NPC (Total System)'!$C:$C,0),1)*$E69</f>
        <v>0</v>
      </c>
      <c r="J69" s="179">
        <f>INDEX('Actual NPC (Total System)'!H:H,MATCH($C69,'Actual NPC (Total System)'!$C:$C,0),1)*$E69</f>
        <v>0</v>
      </c>
      <c r="K69" s="179">
        <f>INDEX('Actual NPC (Total System)'!I:I,MATCH($C69,'Actual NPC (Total System)'!$C:$C,0),1)*$E69</f>
        <v>0</v>
      </c>
      <c r="L69" s="179">
        <f>INDEX('Actual NPC (Total System)'!J:J,MATCH($C69,'Actual NPC (Total System)'!$C:$C,0),1)*$E69</f>
        <v>0</v>
      </c>
      <c r="M69" s="179">
        <f>INDEX('Actual NPC (Total System)'!K:K,MATCH($C69,'Actual NPC (Total System)'!$C:$C,0),1)*$E69</f>
        <v>0</v>
      </c>
      <c r="N69" s="179">
        <f>INDEX('Actual NPC (Total System)'!L:L,MATCH($C69,'Actual NPC (Total System)'!$C:$C,0),1)*$E69</f>
        <v>0</v>
      </c>
      <c r="O69" s="179">
        <f>INDEX('Actual NPC (Total System)'!M:M,MATCH($C69,'Actual NPC (Total System)'!$C:$C,0),1)*$E69</f>
        <v>0</v>
      </c>
      <c r="P69" s="179">
        <f>INDEX('Actual NPC (Total System)'!N:N,MATCH($C69,'Actual NPC (Total System)'!$C:$C,0),1)*$E69</f>
        <v>0</v>
      </c>
      <c r="Q69" s="179">
        <f>INDEX('Actual NPC (Total System)'!O:O,MATCH($C69,'Actual NPC (Total System)'!$C:$C,0),1)*$E69</f>
        <v>0</v>
      </c>
      <c r="R69" s="179">
        <f>INDEX('Actual NPC (Total System)'!P:P,MATCH($C69,'Actual NPC (Total System)'!$C:$C,0),1)*$E69</f>
        <v>0</v>
      </c>
      <c r="S69" s="59"/>
    </row>
    <row r="70" spans="1:19" s="153" customFormat="1" ht="12.75">
      <c r="C70" s="251" t="s">
        <v>129</v>
      </c>
      <c r="D70" s="327" t="s">
        <v>172</v>
      </c>
      <c r="E70" s="326">
        <f>VLOOKUP(D70,'Actual Factors'!$A$4:$B$9,2,FALSE)</f>
        <v>0</v>
      </c>
      <c r="F70" s="178">
        <f t="shared" ref="F70" si="19">SUM(G70:R70)</f>
        <v>0</v>
      </c>
      <c r="G70" s="179">
        <f>INDEX('Actual NPC (Total System)'!E:E,MATCH($C70,'Actual NPC (Total System)'!$C:$C,0),1)*$E70</f>
        <v>0</v>
      </c>
      <c r="H70" s="179">
        <f>INDEX('Actual NPC (Total System)'!F:F,MATCH($C70,'Actual NPC (Total System)'!$C:$C,0),1)*$E70</f>
        <v>0</v>
      </c>
      <c r="I70" s="179">
        <f>INDEX('Actual NPC (Total System)'!G:G,MATCH($C70,'Actual NPC (Total System)'!$C:$C,0),1)*$E70</f>
        <v>0</v>
      </c>
      <c r="J70" s="179">
        <f>INDEX('Actual NPC (Total System)'!H:H,MATCH($C70,'Actual NPC (Total System)'!$C:$C,0),1)*$E70</f>
        <v>0</v>
      </c>
      <c r="K70" s="179">
        <f>INDEX('Actual NPC (Total System)'!I:I,MATCH($C70,'Actual NPC (Total System)'!$C:$C,0),1)*$E70</f>
        <v>0</v>
      </c>
      <c r="L70" s="179">
        <f>INDEX('Actual NPC (Total System)'!J:J,MATCH($C70,'Actual NPC (Total System)'!$C:$C,0),1)*$E70</f>
        <v>0</v>
      </c>
      <c r="M70" s="179">
        <f>INDEX('Actual NPC (Total System)'!K:K,MATCH($C70,'Actual NPC (Total System)'!$C:$C,0),1)*$E70</f>
        <v>0</v>
      </c>
      <c r="N70" s="179">
        <f>INDEX('Actual NPC (Total System)'!L:L,MATCH($C70,'Actual NPC (Total System)'!$C:$C,0),1)*$E70</f>
        <v>0</v>
      </c>
      <c r="O70" s="179">
        <f>INDEX('Actual NPC (Total System)'!M:M,MATCH($C70,'Actual NPC (Total System)'!$C:$C,0),1)*$E70</f>
        <v>0</v>
      </c>
      <c r="P70" s="179">
        <f>INDEX('Actual NPC (Total System)'!N:N,MATCH($C70,'Actual NPC (Total System)'!$C:$C,0),1)*$E70</f>
        <v>0</v>
      </c>
      <c r="Q70" s="179">
        <f>INDEX('Actual NPC (Total System)'!O:O,MATCH($C70,'Actual NPC (Total System)'!$C:$C,0),1)*$E70</f>
        <v>0</v>
      </c>
      <c r="R70" s="179">
        <f>INDEX('Actual NPC (Total System)'!P:P,MATCH($C70,'Actual NPC (Total System)'!$C:$C,0),1)*$E70</f>
        <v>0</v>
      </c>
      <c r="S70" s="59"/>
    </row>
    <row r="71" spans="1:19" s="153" customFormat="1" ht="12.75">
      <c r="A71" s="10"/>
      <c r="B71" s="10"/>
      <c r="C71" s="251" t="s">
        <v>19</v>
      </c>
      <c r="D71" s="327" t="s">
        <v>172</v>
      </c>
      <c r="E71" s="326">
        <f>VLOOKUP(D71,'Actual Factors'!$A$4:$B$9,2,FALSE)</f>
        <v>0</v>
      </c>
      <c r="F71" s="178">
        <f t="shared" ref="F71:F76" si="20">SUM(G71:R71)</f>
        <v>0</v>
      </c>
      <c r="G71" s="179">
        <f>INDEX('Actual NPC (Total System)'!E:E,MATCH($C71,'Actual NPC (Total System)'!$C:$C,0),1)*$E71</f>
        <v>0</v>
      </c>
      <c r="H71" s="179">
        <f>INDEX('Actual NPC (Total System)'!F:F,MATCH($C71,'Actual NPC (Total System)'!$C:$C,0),1)*$E71</f>
        <v>0</v>
      </c>
      <c r="I71" s="179">
        <f>INDEX('Actual NPC (Total System)'!G:G,MATCH($C71,'Actual NPC (Total System)'!$C:$C,0),1)*$E71</f>
        <v>0</v>
      </c>
      <c r="J71" s="179">
        <f>INDEX('Actual NPC (Total System)'!H:H,MATCH($C71,'Actual NPC (Total System)'!$C:$C,0),1)*$E71</f>
        <v>0</v>
      </c>
      <c r="K71" s="179">
        <f>INDEX('Actual NPC (Total System)'!I:I,MATCH($C71,'Actual NPC (Total System)'!$C:$C,0),1)*$E71</f>
        <v>0</v>
      </c>
      <c r="L71" s="179">
        <f>INDEX('Actual NPC (Total System)'!J:J,MATCH($C71,'Actual NPC (Total System)'!$C:$C,0),1)*$E71</f>
        <v>0</v>
      </c>
      <c r="M71" s="179">
        <f>INDEX('Actual NPC (Total System)'!K:K,MATCH($C71,'Actual NPC (Total System)'!$C:$C,0),1)*$E71</f>
        <v>0</v>
      </c>
      <c r="N71" s="179">
        <f>INDEX('Actual NPC (Total System)'!L:L,MATCH($C71,'Actual NPC (Total System)'!$C:$C,0),1)*$E71</f>
        <v>0</v>
      </c>
      <c r="O71" s="179">
        <f>INDEX('Actual NPC (Total System)'!M:M,MATCH($C71,'Actual NPC (Total System)'!$C:$C,0),1)*$E71</f>
        <v>0</v>
      </c>
      <c r="P71" s="179">
        <f>INDEX('Actual NPC (Total System)'!N:N,MATCH($C71,'Actual NPC (Total System)'!$C:$C,0),1)*$E71</f>
        <v>0</v>
      </c>
      <c r="Q71" s="179">
        <f>INDEX('Actual NPC (Total System)'!O:O,MATCH($C71,'Actual NPC (Total System)'!$C:$C,0),1)*$E71</f>
        <v>0</v>
      </c>
      <c r="R71" s="179">
        <f>INDEX('Actual NPC (Total System)'!P:P,MATCH($C71,'Actual NPC (Total System)'!$C:$C,0),1)*$E71</f>
        <v>0</v>
      </c>
      <c r="S71" s="59"/>
    </row>
    <row r="72" spans="1:19" s="153" customFormat="1" ht="12.75">
      <c r="A72" s="10"/>
      <c r="B72" s="10"/>
      <c r="C72" s="251" t="s">
        <v>97</v>
      </c>
      <c r="D72" s="327" t="s">
        <v>172</v>
      </c>
      <c r="E72" s="326">
        <f>VLOOKUP(D72,'Actual Factors'!$A$4:$B$9,2,FALSE)</f>
        <v>0</v>
      </c>
      <c r="F72" s="178">
        <f t="shared" si="20"/>
        <v>0</v>
      </c>
      <c r="G72" s="179">
        <f>INDEX('Actual NPC (Total System)'!E:E,MATCH($C72,'Actual NPC (Total System)'!$C:$C,0),1)*$E72</f>
        <v>0</v>
      </c>
      <c r="H72" s="179">
        <f>INDEX('Actual NPC (Total System)'!F:F,MATCH($C72,'Actual NPC (Total System)'!$C:$C,0),1)*$E72</f>
        <v>0</v>
      </c>
      <c r="I72" s="179">
        <f>INDEX('Actual NPC (Total System)'!G:G,MATCH($C72,'Actual NPC (Total System)'!$C:$C,0),1)*$E72</f>
        <v>0</v>
      </c>
      <c r="J72" s="179">
        <f>INDEX('Actual NPC (Total System)'!H:H,MATCH($C72,'Actual NPC (Total System)'!$C:$C,0),1)*$E72</f>
        <v>0</v>
      </c>
      <c r="K72" s="179">
        <f>INDEX('Actual NPC (Total System)'!I:I,MATCH($C72,'Actual NPC (Total System)'!$C:$C,0),1)*$E72</f>
        <v>0</v>
      </c>
      <c r="L72" s="179">
        <f>INDEX('Actual NPC (Total System)'!J:J,MATCH($C72,'Actual NPC (Total System)'!$C:$C,0),1)*$E72</f>
        <v>0</v>
      </c>
      <c r="M72" s="179">
        <f>INDEX('Actual NPC (Total System)'!K:K,MATCH($C72,'Actual NPC (Total System)'!$C:$C,0),1)*$E72</f>
        <v>0</v>
      </c>
      <c r="N72" s="179">
        <f>INDEX('Actual NPC (Total System)'!L:L,MATCH($C72,'Actual NPC (Total System)'!$C:$C,0),1)*$E72</f>
        <v>0</v>
      </c>
      <c r="O72" s="179">
        <f>INDEX('Actual NPC (Total System)'!M:M,MATCH($C72,'Actual NPC (Total System)'!$C:$C,0),1)*$E72</f>
        <v>0</v>
      </c>
      <c r="P72" s="179">
        <f>INDEX('Actual NPC (Total System)'!N:N,MATCH($C72,'Actual NPC (Total System)'!$C:$C,0),1)*$E72</f>
        <v>0</v>
      </c>
      <c r="Q72" s="179">
        <f>INDEX('Actual NPC (Total System)'!O:O,MATCH($C72,'Actual NPC (Total System)'!$C:$C,0),1)*$E72</f>
        <v>0</v>
      </c>
      <c r="R72" s="179">
        <f>INDEX('Actual NPC (Total System)'!P:P,MATCH($C72,'Actual NPC (Total System)'!$C:$C,0),1)*$E72</f>
        <v>0</v>
      </c>
      <c r="S72" s="59"/>
    </row>
    <row r="73" spans="1:19" s="10" customFormat="1" ht="12.75">
      <c r="A73" s="153"/>
      <c r="B73" s="153"/>
      <c r="C73" s="251" t="s">
        <v>131</v>
      </c>
      <c r="D73" s="327" t="s">
        <v>172</v>
      </c>
      <c r="E73" s="326">
        <f>VLOOKUP(D73,'Actual Factors'!$A$4:$B$9,2,FALSE)</f>
        <v>0</v>
      </c>
      <c r="F73" s="178">
        <f t="shared" si="20"/>
        <v>0</v>
      </c>
      <c r="G73" s="179">
        <f>INDEX('Actual NPC (Total System)'!E:E,MATCH($C73,'Actual NPC (Total System)'!$C:$C,0),1)*$E73</f>
        <v>0</v>
      </c>
      <c r="H73" s="179">
        <f>INDEX('Actual NPC (Total System)'!F:F,MATCH($C73,'Actual NPC (Total System)'!$C:$C,0),1)*$E73</f>
        <v>0</v>
      </c>
      <c r="I73" s="179">
        <f>INDEX('Actual NPC (Total System)'!G:G,MATCH($C73,'Actual NPC (Total System)'!$C:$C,0),1)*$E73</f>
        <v>0</v>
      </c>
      <c r="J73" s="179">
        <f>INDEX('Actual NPC (Total System)'!H:H,MATCH($C73,'Actual NPC (Total System)'!$C:$C,0),1)*$E73</f>
        <v>0</v>
      </c>
      <c r="K73" s="179">
        <f>INDEX('Actual NPC (Total System)'!I:I,MATCH($C73,'Actual NPC (Total System)'!$C:$C,0),1)*$E73</f>
        <v>0</v>
      </c>
      <c r="L73" s="179">
        <f>INDEX('Actual NPC (Total System)'!J:J,MATCH($C73,'Actual NPC (Total System)'!$C:$C,0),1)*$E73</f>
        <v>0</v>
      </c>
      <c r="M73" s="179">
        <f>INDEX('Actual NPC (Total System)'!K:K,MATCH($C73,'Actual NPC (Total System)'!$C:$C,0),1)*$E73</f>
        <v>0</v>
      </c>
      <c r="N73" s="179">
        <f>INDEX('Actual NPC (Total System)'!L:L,MATCH($C73,'Actual NPC (Total System)'!$C:$C,0),1)*$E73</f>
        <v>0</v>
      </c>
      <c r="O73" s="179">
        <f>INDEX('Actual NPC (Total System)'!M:M,MATCH($C73,'Actual NPC (Total System)'!$C:$C,0),1)*$E73</f>
        <v>0</v>
      </c>
      <c r="P73" s="179">
        <f>INDEX('Actual NPC (Total System)'!N:N,MATCH($C73,'Actual NPC (Total System)'!$C:$C,0),1)*$E73</f>
        <v>0</v>
      </c>
      <c r="Q73" s="179">
        <f>INDEX('Actual NPC (Total System)'!O:O,MATCH($C73,'Actual NPC (Total System)'!$C:$C,0),1)*$E73</f>
        <v>0</v>
      </c>
      <c r="R73" s="179">
        <f>INDEX('Actual NPC (Total System)'!P:P,MATCH($C73,'Actual NPC (Total System)'!$C:$C,0),1)*$E73</f>
        <v>0</v>
      </c>
      <c r="S73" s="59"/>
    </row>
    <row r="74" spans="1:19" s="10" customFormat="1" ht="12.75">
      <c r="A74" s="153"/>
      <c r="B74" s="153"/>
      <c r="C74" s="251" t="s">
        <v>132</v>
      </c>
      <c r="D74" s="327" t="s">
        <v>172</v>
      </c>
      <c r="E74" s="326">
        <f>VLOOKUP(D74,'Actual Factors'!$A$4:$B$9,2,FALSE)</f>
        <v>0</v>
      </c>
      <c r="F74" s="178">
        <f t="shared" si="20"/>
        <v>0</v>
      </c>
      <c r="G74" s="179">
        <f>INDEX('Actual NPC (Total System)'!E:E,MATCH($C74,'Actual NPC (Total System)'!$C:$C,0),1)*$E74</f>
        <v>0</v>
      </c>
      <c r="H74" s="179">
        <f>INDEX('Actual NPC (Total System)'!F:F,MATCH($C74,'Actual NPC (Total System)'!$C:$C,0),1)*$E74</f>
        <v>0</v>
      </c>
      <c r="I74" s="179">
        <f>INDEX('Actual NPC (Total System)'!G:G,MATCH($C74,'Actual NPC (Total System)'!$C:$C,0),1)*$E74</f>
        <v>0</v>
      </c>
      <c r="J74" s="179">
        <f>INDEX('Actual NPC (Total System)'!H:H,MATCH($C74,'Actual NPC (Total System)'!$C:$C,0),1)*$E74</f>
        <v>0</v>
      </c>
      <c r="K74" s="179">
        <f>INDEX('Actual NPC (Total System)'!I:I,MATCH($C74,'Actual NPC (Total System)'!$C:$C,0),1)*$E74</f>
        <v>0</v>
      </c>
      <c r="L74" s="179">
        <f>INDEX('Actual NPC (Total System)'!J:J,MATCH($C74,'Actual NPC (Total System)'!$C:$C,0),1)*$E74</f>
        <v>0</v>
      </c>
      <c r="M74" s="179">
        <f>INDEX('Actual NPC (Total System)'!K:K,MATCH($C74,'Actual NPC (Total System)'!$C:$C,0),1)*$E74</f>
        <v>0</v>
      </c>
      <c r="N74" s="179">
        <f>INDEX('Actual NPC (Total System)'!L:L,MATCH($C74,'Actual NPC (Total System)'!$C:$C,0),1)*$E74</f>
        <v>0</v>
      </c>
      <c r="O74" s="179">
        <f>INDEX('Actual NPC (Total System)'!M:M,MATCH($C74,'Actual NPC (Total System)'!$C:$C,0),1)*$E74</f>
        <v>0</v>
      </c>
      <c r="P74" s="179">
        <f>INDEX('Actual NPC (Total System)'!N:N,MATCH($C74,'Actual NPC (Total System)'!$C:$C,0),1)*$E74</f>
        <v>0</v>
      </c>
      <c r="Q74" s="179">
        <f>INDEX('Actual NPC (Total System)'!O:O,MATCH($C74,'Actual NPC (Total System)'!$C:$C,0),1)*$E74</f>
        <v>0</v>
      </c>
      <c r="R74" s="179">
        <f>INDEX('Actual NPC (Total System)'!P:P,MATCH($C74,'Actual NPC (Total System)'!$C:$C,0),1)*$E74</f>
        <v>0</v>
      </c>
      <c r="S74" s="59"/>
    </row>
    <row r="75" spans="1:19" s="153" customFormat="1" ht="12.75">
      <c r="C75" s="251" t="s">
        <v>125</v>
      </c>
      <c r="D75" s="327" t="s">
        <v>172</v>
      </c>
      <c r="E75" s="326">
        <f>VLOOKUP(D75,'Actual Factors'!$A$4:$B$9,2,FALSE)</f>
        <v>0</v>
      </c>
      <c r="F75" s="178">
        <f t="shared" si="20"/>
        <v>0</v>
      </c>
      <c r="G75" s="179">
        <f>INDEX('Actual NPC (Total System)'!E:E,MATCH($C75,'Actual NPC (Total System)'!$C:$C,0),1)*$E75</f>
        <v>0</v>
      </c>
      <c r="H75" s="179">
        <f>INDEX('Actual NPC (Total System)'!F:F,MATCH($C75,'Actual NPC (Total System)'!$C:$C,0),1)*$E75</f>
        <v>0</v>
      </c>
      <c r="I75" s="179">
        <f>INDEX('Actual NPC (Total System)'!G:G,MATCH($C75,'Actual NPC (Total System)'!$C:$C,0),1)*$E75</f>
        <v>0</v>
      </c>
      <c r="J75" s="179">
        <f>INDEX('Actual NPC (Total System)'!H:H,MATCH($C75,'Actual NPC (Total System)'!$C:$C,0),1)*$E75</f>
        <v>0</v>
      </c>
      <c r="K75" s="179">
        <f>INDEX('Actual NPC (Total System)'!I:I,MATCH($C75,'Actual NPC (Total System)'!$C:$C,0),1)*$E75</f>
        <v>0</v>
      </c>
      <c r="L75" s="179">
        <f>INDEX('Actual NPC (Total System)'!J:J,MATCH($C75,'Actual NPC (Total System)'!$C:$C,0),1)*$E75</f>
        <v>0</v>
      </c>
      <c r="M75" s="179">
        <f>INDEX('Actual NPC (Total System)'!K:K,MATCH($C75,'Actual NPC (Total System)'!$C:$C,0),1)*$E75</f>
        <v>0</v>
      </c>
      <c r="N75" s="179">
        <f>INDEX('Actual NPC (Total System)'!L:L,MATCH($C75,'Actual NPC (Total System)'!$C:$C,0),1)*$E75</f>
        <v>0</v>
      </c>
      <c r="O75" s="179">
        <f>INDEX('Actual NPC (Total System)'!M:M,MATCH($C75,'Actual NPC (Total System)'!$C:$C,0),1)*$E75</f>
        <v>0</v>
      </c>
      <c r="P75" s="179">
        <f>INDEX('Actual NPC (Total System)'!N:N,MATCH($C75,'Actual NPC (Total System)'!$C:$C,0),1)*$E75</f>
        <v>0</v>
      </c>
      <c r="Q75" s="179">
        <f>INDEX('Actual NPC (Total System)'!O:O,MATCH($C75,'Actual NPC (Total System)'!$C:$C,0),1)*$E75</f>
        <v>0</v>
      </c>
      <c r="R75" s="179">
        <f>INDEX('Actual NPC (Total System)'!P:P,MATCH($C75,'Actual NPC (Total System)'!$C:$C,0),1)*$E75</f>
        <v>0</v>
      </c>
      <c r="S75" s="59"/>
    </row>
    <row r="76" spans="1:19" s="153" customFormat="1" ht="12.75">
      <c r="C76" s="251" t="s">
        <v>122</v>
      </c>
      <c r="D76" s="327" t="s">
        <v>172</v>
      </c>
      <c r="E76" s="326">
        <f>VLOOKUP(D76,'Actual Factors'!$A$4:$B$9,2,FALSE)</f>
        <v>0</v>
      </c>
      <c r="F76" s="178">
        <f t="shared" si="20"/>
        <v>0</v>
      </c>
      <c r="G76" s="179">
        <f>INDEX('Actual NPC (Total System)'!E:E,MATCH($C76,'Actual NPC (Total System)'!$C:$C,0),1)*$E76</f>
        <v>0</v>
      </c>
      <c r="H76" s="179">
        <f>INDEX('Actual NPC (Total System)'!F:F,MATCH($C76,'Actual NPC (Total System)'!$C:$C,0),1)*$E76</f>
        <v>0</v>
      </c>
      <c r="I76" s="179">
        <f>INDEX('Actual NPC (Total System)'!G:G,MATCH($C76,'Actual NPC (Total System)'!$C:$C,0),1)*$E76</f>
        <v>0</v>
      </c>
      <c r="J76" s="179">
        <f>INDEX('Actual NPC (Total System)'!H:H,MATCH($C76,'Actual NPC (Total System)'!$C:$C,0),1)*$E76</f>
        <v>0</v>
      </c>
      <c r="K76" s="179">
        <f>INDEX('Actual NPC (Total System)'!I:I,MATCH($C76,'Actual NPC (Total System)'!$C:$C,0),1)*$E76</f>
        <v>0</v>
      </c>
      <c r="L76" s="179">
        <f>INDEX('Actual NPC (Total System)'!J:J,MATCH($C76,'Actual NPC (Total System)'!$C:$C,0),1)*$E76</f>
        <v>0</v>
      </c>
      <c r="M76" s="179">
        <f>INDEX('Actual NPC (Total System)'!K:K,MATCH($C76,'Actual NPC (Total System)'!$C:$C,0),1)*$E76</f>
        <v>0</v>
      </c>
      <c r="N76" s="179">
        <f>INDEX('Actual NPC (Total System)'!L:L,MATCH($C76,'Actual NPC (Total System)'!$C:$C,0),1)*$E76</f>
        <v>0</v>
      </c>
      <c r="O76" s="179">
        <f>INDEX('Actual NPC (Total System)'!M:M,MATCH($C76,'Actual NPC (Total System)'!$C:$C,0),1)*$E76</f>
        <v>0</v>
      </c>
      <c r="P76" s="179">
        <f>INDEX('Actual NPC (Total System)'!N:N,MATCH($C76,'Actual NPC (Total System)'!$C:$C,0),1)*$E76</f>
        <v>0</v>
      </c>
      <c r="Q76" s="179">
        <f>INDEX('Actual NPC (Total System)'!O:O,MATCH($C76,'Actual NPC (Total System)'!$C:$C,0),1)*$E76</f>
        <v>0</v>
      </c>
      <c r="R76" s="179">
        <f>INDEX('Actual NPC (Total System)'!P:P,MATCH($C76,'Actual NPC (Total System)'!$C:$C,0),1)*$E76</f>
        <v>0</v>
      </c>
      <c r="S76" s="59"/>
    </row>
    <row r="77" spans="1:19" s="10" customFormat="1" ht="12.75">
      <c r="A77" s="153"/>
      <c r="B77" s="153"/>
      <c r="C77" s="251" t="s">
        <v>20</v>
      </c>
      <c r="D77" s="327" t="s">
        <v>172</v>
      </c>
      <c r="E77" s="326">
        <f>VLOOKUP(D77,'Actual Factors'!$A$4:$B$9,2,FALSE)</f>
        <v>0</v>
      </c>
      <c r="F77" s="178">
        <f t="shared" ref="F77:F98" si="21">SUM(G77:R77)</f>
        <v>0</v>
      </c>
      <c r="G77" s="179">
        <f>INDEX('Actual NPC (Total System)'!E:E,MATCH($C77,'Actual NPC (Total System)'!$C:$C,0),1)*$E77</f>
        <v>0</v>
      </c>
      <c r="H77" s="179">
        <f>INDEX('Actual NPC (Total System)'!F:F,MATCH($C77,'Actual NPC (Total System)'!$C:$C,0),1)*$E77</f>
        <v>0</v>
      </c>
      <c r="I77" s="179">
        <f>INDEX('Actual NPC (Total System)'!G:G,MATCH($C77,'Actual NPC (Total System)'!$C:$C,0),1)*$E77</f>
        <v>0</v>
      </c>
      <c r="J77" s="179">
        <f>INDEX('Actual NPC (Total System)'!H:H,MATCH($C77,'Actual NPC (Total System)'!$C:$C,0),1)*$E77</f>
        <v>0</v>
      </c>
      <c r="K77" s="179">
        <f>INDEX('Actual NPC (Total System)'!I:I,MATCH($C77,'Actual NPC (Total System)'!$C:$C,0),1)*$E77</f>
        <v>0</v>
      </c>
      <c r="L77" s="179">
        <f>INDEX('Actual NPC (Total System)'!J:J,MATCH($C77,'Actual NPC (Total System)'!$C:$C,0),1)*$E77</f>
        <v>0</v>
      </c>
      <c r="M77" s="179">
        <f>INDEX('Actual NPC (Total System)'!K:K,MATCH($C77,'Actual NPC (Total System)'!$C:$C,0),1)*$E77</f>
        <v>0</v>
      </c>
      <c r="N77" s="179">
        <f>INDEX('Actual NPC (Total System)'!L:L,MATCH($C77,'Actual NPC (Total System)'!$C:$C,0),1)*$E77</f>
        <v>0</v>
      </c>
      <c r="O77" s="179">
        <f>INDEX('Actual NPC (Total System)'!M:M,MATCH($C77,'Actual NPC (Total System)'!$C:$C,0),1)*$E77</f>
        <v>0</v>
      </c>
      <c r="P77" s="179">
        <f>INDEX('Actual NPC (Total System)'!N:N,MATCH($C77,'Actual NPC (Total System)'!$C:$C,0),1)*$E77</f>
        <v>0</v>
      </c>
      <c r="Q77" s="179">
        <f>INDEX('Actual NPC (Total System)'!O:O,MATCH($C77,'Actual NPC (Total System)'!$C:$C,0),1)*$E77</f>
        <v>0</v>
      </c>
      <c r="R77" s="179">
        <f>INDEX('Actual NPC (Total System)'!P:P,MATCH($C77,'Actual NPC (Total System)'!$C:$C,0),1)*$E77</f>
        <v>0</v>
      </c>
      <c r="S77" s="59"/>
    </row>
    <row r="78" spans="1:19" s="10" customFormat="1" ht="12.75">
      <c r="C78" s="251" t="s">
        <v>21</v>
      </c>
      <c r="D78" s="327" t="s">
        <v>172</v>
      </c>
      <c r="E78" s="326">
        <f>VLOOKUP(D78,'Actual Factors'!$A$4:$B$9,2,FALSE)</f>
        <v>0</v>
      </c>
      <c r="F78" s="178">
        <f t="shared" si="21"/>
        <v>0</v>
      </c>
      <c r="G78" s="179">
        <f>INDEX('Actual NPC (Total System)'!E:E,MATCH($C78,'Actual NPC (Total System)'!$C:$C,0),1)*$E78</f>
        <v>0</v>
      </c>
      <c r="H78" s="179">
        <f>INDEX('Actual NPC (Total System)'!F:F,MATCH($C78,'Actual NPC (Total System)'!$C:$C,0),1)*$E78</f>
        <v>0</v>
      </c>
      <c r="I78" s="179">
        <f>INDEX('Actual NPC (Total System)'!G:G,MATCH($C78,'Actual NPC (Total System)'!$C:$C,0),1)*$E78</f>
        <v>0</v>
      </c>
      <c r="J78" s="179">
        <f>INDEX('Actual NPC (Total System)'!H:H,MATCH($C78,'Actual NPC (Total System)'!$C:$C,0),1)*$E78</f>
        <v>0</v>
      </c>
      <c r="K78" s="179">
        <f>INDEX('Actual NPC (Total System)'!I:I,MATCH($C78,'Actual NPC (Total System)'!$C:$C,0),1)*$E78</f>
        <v>0</v>
      </c>
      <c r="L78" s="179">
        <f>INDEX('Actual NPC (Total System)'!J:J,MATCH($C78,'Actual NPC (Total System)'!$C:$C,0),1)*$E78</f>
        <v>0</v>
      </c>
      <c r="M78" s="179">
        <f>INDEX('Actual NPC (Total System)'!K:K,MATCH($C78,'Actual NPC (Total System)'!$C:$C,0),1)*$E78</f>
        <v>0</v>
      </c>
      <c r="N78" s="179">
        <f>INDEX('Actual NPC (Total System)'!L:L,MATCH($C78,'Actual NPC (Total System)'!$C:$C,0),1)*$E78</f>
        <v>0</v>
      </c>
      <c r="O78" s="179">
        <f>INDEX('Actual NPC (Total System)'!M:M,MATCH($C78,'Actual NPC (Total System)'!$C:$C,0),1)*$E78</f>
        <v>0</v>
      </c>
      <c r="P78" s="179">
        <f>INDEX('Actual NPC (Total System)'!N:N,MATCH($C78,'Actual NPC (Total System)'!$C:$C,0),1)*$E78</f>
        <v>0</v>
      </c>
      <c r="Q78" s="179">
        <f>INDEX('Actual NPC (Total System)'!O:O,MATCH($C78,'Actual NPC (Total System)'!$C:$C,0),1)*$E78</f>
        <v>0</v>
      </c>
      <c r="R78" s="179">
        <f>INDEX('Actual NPC (Total System)'!P:P,MATCH($C78,'Actual NPC (Total System)'!$C:$C,0),1)*$E78</f>
        <v>0</v>
      </c>
      <c r="S78" s="59"/>
    </row>
    <row r="79" spans="1:19" s="153" customFormat="1" ht="12.75">
      <c r="A79" s="10"/>
      <c r="B79" s="10"/>
      <c r="C79" s="251" t="s">
        <v>98</v>
      </c>
      <c r="D79" s="327" t="s">
        <v>172</v>
      </c>
      <c r="E79" s="326">
        <f>VLOOKUP(D79,'Actual Factors'!$A$4:$B$9,2,FALSE)</f>
        <v>0</v>
      </c>
      <c r="F79" s="178">
        <f t="shared" si="21"/>
        <v>0</v>
      </c>
      <c r="G79" s="179">
        <f>INDEX('Actual NPC (Total System)'!E:E,MATCH($C79,'Actual NPC (Total System)'!$C:$C,0),1)*$E79</f>
        <v>0</v>
      </c>
      <c r="H79" s="179">
        <f>INDEX('Actual NPC (Total System)'!F:F,MATCH($C79,'Actual NPC (Total System)'!$C:$C,0),1)*$E79</f>
        <v>0</v>
      </c>
      <c r="I79" s="179">
        <f>INDEX('Actual NPC (Total System)'!G:G,MATCH($C79,'Actual NPC (Total System)'!$C:$C,0),1)*$E79</f>
        <v>0</v>
      </c>
      <c r="J79" s="179">
        <f>INDEX('Actual NPC (Total System)'!H:H,MATCH($C79,'Actual NPC (Total System)'!$C:$C,0),1)*$E79</f>
        <v>0</v>
      </c>
      <c r="K79" s="179">
        <f>INDEX('Actual NPC (Total System)'!I:I,MATCH($C79,'Actual NPC (Total System)'!$C:$C,0),1)*$E79</f>
        <v>0</v>
      </c>
      <c r="L79" s="179">
        <f>INDEX('Actual NPC (Total System)'!J:J,MATCH($C79,'Actual NPC (Total System)'!$C:$C,0),1)*$E79</f>
        <v>0</v>
      </c>
      <c r="M79" s="179">
        <f>INDEX('Actual NPC (Total System)'!K:K,MATCH($C79,'Actual NPC (Total System)'!$C:$C,0),1)*$E79</f>
        <v>0</v>
      </c>
      <c r="N79" s="179">
        <f>INDEX('Actual NPC (Total System)'!L:L,MATCH($C79,'Actual NPC (Total System)'!$C:$C,0),1)*$E79</f>
        <v>0</v>
      </c>
      <c r="O79" s="179">
        <f>INDEX('Actual NPC (Total System)'!M:M,MATCH($C79,'Actual NPC (Total System)'!$C:$C,0),1)*$E79</f>
        <v>0</v>
      </c>
      <c r="P79" s="179">
        <f>INDEX('Actual NPC (Total System)'!N:N,MATCH($C79,'Actual NPC (Total System)'!$C:$C,0),1)*$E79</f>
        <v>0</v>
      </c>
      <c r="Q79" s="179">
        <f>INDEX('Actual NPC (Total System)'!O:O,MATCH($C79,'Actual NPC (Total System)'!$C:$C,0),1)*$E79</f>
        <v>0</v>
      </c>
      <c r="R79" s="179">
        <f>INDEX('Actual NPC (Total System)'!P:P,MATCH($C79,'Actual NPC (Total System)'!$C:$C,0),1)*$E79</f>
        <v>0</v>
      </c>
      <c r="S79" s="59"/>
    </row>
    <row r="80" spans="1:19" s="10" customFormat="1" ht="12.75">
      <c r="C80" s="251" t="s">
        <v>22</v>
      </c>
      <c r="D80" s="327" t="s">
        <v>172</v>
      </c>
      <c r="E80" s="326">
        <f>VLOOKUP(D80,'Actual Factors'!$A$4:$B$9,2,FALSE)</f>
        <v>0</v>
      </c>
      <c r="F80" s="178">
        <f t="shared" si="21"/>
        <v>0</v>
      </c>
      <c r="G80" s="179">
        <f>INDEX('Actual NPC (Total System)'!E:E,MATCH($C80,'Actual NPC (Total System)'!$C:$C,0),1)*$E80</f>
        <v>0</v>
      </c>
      <c r="H80" s="179">
        <f>INDEX('Actual NPC (Total System)'!F:F,MATCH($C80,'Actual NPC (Total System)'!$C:$C,0),1)*$E80</f>
        <v>0</v>
      </c>
      <c r="I80" s="179">
        <f>INDEX('Actual NPC (Total System)'!G:G,MATCH($C80,'Actual NPC (Total System)'!$C:$C,0),1)*$E80</f>
        <v>0</v>
      </c>
      <c r="J80" s="179">
        <f>INDEX('Actual NPC (Total System)'!H:H,MATCH($C80,'Actual NPC (Total System)'!$C:$C,0),1)*$E80</f>
        <v>0</v>
      </c>
      <c r="K80" s="179">
        <f>INDEX('Actual NPC (Total System)'!I:I,MATCH($C80,'Actual NPC (Total System)'!$C:$C,0),1)*$E80</f>
        <v>0</v>
      </c>
      <c r="L80" s="179">
        <f>INDEX('Actual NPC (Total System)'!J:J,MATCH($C80,'Actual NPC (Total System)'!$C:$C,0),1)*$E80</f>
        <v>0</v>
      </c>
      <c r="M80" s="179">
        <f>INDEX('Actual NPC (Total System)'!K:K,MATCH($C80,'Actual NPC (Total System)'!$C:$C,0),1)*$E80</f>
        <v>0</v>
      </c>
      <c r="N80" s="179">
        <f>INDEX('Actual NPC (Total System)'!L:L,MATCH($C80,'Actual NPC (Total System)'!$C:$C,0),1)*$E80</f>
        <v>0</v>
      </c>
      <c r="O80" s="179">
        <f>INDEX('Actual NPC (Total System)'!M:M,MATCH($C80,'Actual NPC (Total System)'!$C:$C,0),1)*$E80</f>
        <v>0</v>
      </c>
      <c r="P80" s="179">
        <f>INDEX('Actual NPC (Total System)'!N:N,MATCH($C80,'Actual NPC (Total System)'!$C:$C,0),1)*$E80</f>
        <v>0</v>
      </c>
      <c r="Q80" s="179">
        <f>INDEX('Actual NPC (Total System)'!O:O,MATCH($C80,'Actual NPC (Total System)'!$C:$C,0),1)*$E80</f>
        <v>0</v>
      </c>
      <c r="R80" s="179">
        <f>INDEX('Actual NPC (Total System)'!P:P,MATCH($C80,'Actual NPC (Total System)'!$C:$C,0),1)*$E80</f>
        <v>0</v>
      </c>
      <c r="S80" s="59"/>
    </row>
    <row r="81" spans="1:19" s="10" customFormat="1" ht="12.75">
      <c r="C81" s="251" t="s">
        <v>167</v>
      </c>
      <c r="D81" s="327" t="s">
        <v>172</v>
      </c>
      <c r="E81" s="326">
        <f>VLOOKUP(D81,'Actual Factors'!$A$4:$B$9,2,FALSE)</f>
        <v>0</v>
      </c>
      <c r="F81" s="178">
        <f t="shared" si="21"/>
        <v>0</v>
      </c>
      <c r="G81" s="179">
        <f>INDEX('Actual NPC (Total System)'!E:E,MATCH($C81,'Actual NPC (Total System)'!$C:$C,0),1)*$E81</f>
        <v>0</v>
      </c>
      <c r="H81" s="179">
        <f>INDEX('Actual NPC (Total System)'!F:F,MATCH($C81,'Actual NPC (Total System)'!$C:$C,0),1)*$E81</f>
        <v>0</v>
      </c>
      <c r="I81" s="179">
        <f>INDEX('Actual NPC (Total System)'!G:G,MATCH($C81,'Actual NPC (Total System)'!$C:$C,0),1)*$E81</f>
        <v>0</v>
      </c>
      <c r="J81" s="179">
        <f>INDEX('Actual NPC (Total System)'!H:H,MATCH($C81,'Actual NPC (Total System)'!$C:$C,0),1)*$E81</f>
        <v>0</v>
      </c>
      <c r="K81" s="179">
        <f>INDEX('Actual NPC (Total System)'!I:I,MATCH($C81,'Actual NPC (Total System)'!$C:$C,0),1)*$E81</f>
        <v>0</v>
      </c>
      <c r="L81" s="179">
        <f>INDEX('Actual NPC (Total System)'!J:J,MATCH($C81,'Actual NPC (Total System)'!$C:$C,0),1)*$E81</f>
        <v>0</v>
      </c>
      <c r="M81" s="179">
        <f>INDEX('Actual NPC (Total System)'!K:K,MATCH($C81,'Actual NPC (Total System)'!$C:$C,0),1)*$E81</f>
        <v>0</v>
      </c>
      <c r="N81" s="179">
        <f>INDEX('Actual NPC (Total System)'!L:L,MATCH($C81,'Actual NPC (Total System)'!$C:$C,0),1)*$E81</f>
        <v>0</v>
      </c>
      <c r="O81" s="179">
        <f>INDEX('Actual NPC (Total System)'!M:M,MATCH($C81,'Actual NPC (Total System)'!$C:$C,0),1)*$E81</f>
        <v>0</v>
      </c>
      <c r="P81" s="179">
        <f>INDEX('Actual NPC (Total System)'!N:N,MATCH($C81,'Actual NPC (Total System)'!$C:$C,0),1)*$E81</f>
        <v>0</v>
      </c>
      <c r="Q81" s="179">
        <f>INDEX('Actual NPC (Total System)'!O:O,MATCH($C81,'Actual NPC (Total System)'!$C:$C,0),1)*$E81</f>
        <v>0</v>
      </c>
      <c r="R81" s="179">
        <f>INDEX('Actual NPC (Total System)'!P:P,MATCH($C81,'Actual NPC (Total System)'!$C:$C,0),1)*$E81</f>
        <v>0</v>
      </c>
      <c r="S81" s="59"/>
    </row>
    <row r="82" spans="1:19" s="250" customFormat="1" ht="12.75">
      <c r="C82" s="251" t="s">
        <v>168</v>
      </c>
      <c r="D82" s="327" t="s">
        <v>172</v>
      </c>
      <c r="E82" s="326">
        <f>VLOOKUP(D82,'Actual Factors'!$A$4:$B$9,2,FALSE)</f>
        <v>0</v>
      </c>
      <c r="F82" s="178">
        <f t="shared" ref="F82:F84" si="22">SUM(G82:R82)</f>
        <v>0</v>
      </c>
      <c r="G82" s="179">
        <f>INDEX('Actual NPC (Total System)'!E:E,MATCH($C82,'Actual NPC (Total System)'!$C:$C,0),1)*$E82</f>
        <v>0</v>
      </c>
      <c r="H82" s="179">
        <f>INDEX('Actual NPC (Total System)'!F:F,MATCH($C82,'Actual NPC (Total System)'!$C:$C,0),1)*$E82</f>
        <v>0</v>
      </c>
      <c r="I82" s="179">
        <f>INDEX('Actual NPC (Total System)'!G:G,MATCH($C82,'Actual NPC (Total System)'!$C:$C,0),1)*$E82</f>
        <v>0</v>
      </c>
      <c r="J82" s="179">
        <f>INDEX('Actual NPC (Total System)'!H:H,MATCH($C82,'Actual NPC (Total System)'!$C:$C,0),1)*$E82</f>
        <v>0</v>
      </c>
      <c r="K82" s="179">
        <f>INDEX('Actual NPC (Total System)'!I:I,MATCH($C82,'Actual NPC (Total System)'!$C:$C,0),1)*$E82</f>
        <v>0</v>
      </c>
      <c r="L82" s="179">
        <f>INDEX('Actual NPC (Total System)'!J:J,MATCH($C82,'Actual NPC (Total System)'!$C:$C,0),1)*$E82</f>
        <v>0</v>
      </c>
      <c r="M82" s="179">
        <f>INDEX('Actual NPC (Total System)'!K:K,MATCH($C82,'Actual NPC (Total System)'!$C:$C,0),1)*$E82</f>
        <v>0</v>
      </c>
      <c r="N82" s="179">
        <f>INDEX('Actual NPC (Total System)'!L:L,MATCH($C82,'Actual NPC (Total System)'!$C:$C,0),1)*$E82</f>
        <v>0</v>
      </c>
      <c r="O82" s="179">
        <f>INDEX('Actual NPC (Total System)'!M:M,MATCH($C82,'Actual NPC (Total System)'!$C:$C,0),1)*$E82</f>
        <v>0</v>
      </c>
      <c r="P82" s="179">
        <f>INDEX('Actual NPC (Total System)'!N:N,MATCH($C82,'Actual NPC (Total System)'!$C:$C,0),1)*$E82</f>
        <v>0</v>
      </c>
      <c r="Q82" s="179">
        <f>INDEX('Actual NPC (Total System)'!O:O,MATCH($C82,'Actual NPC (Total System)'!$C:$C,0),1)*$E82</f>
        <v>0</v>
      </c>
      <c r="R82" s="179">
        <f>INDEX('Actual NPC (Total System)'!P:P,MATCH($C82,'Actual NPC (Total System)'!$C:$C,0),1)*$E82</f>
        <v>0</v>
      </c>
      <c r="S82" s="59"/>
    </row>
    <row r="83" spans="1:19" s="250" customFormat="1" ht="12.75">
      <c r="C83" s="251" t="s">
        <v>169</v>
      </c>
      <c r="D83" s="327" t="s">
        <v>172</v>
      </c>
      <c r="E83" s="326">
        <f>VLOOKUP(D83,'Actual Factors'!$A$4:$B$9,2,FALSE)</f>
        <v>0</v>
      </c>
      <c r="F83" s="178">
        <f t="shared" si="22"/>
        <v>0</v>
      </c>
      <c r="G83" s="179">
        <f>INDEX('Actual NPC (Total System)'!E:E,MATCH($C83,'Actual NPC (Total System)'!$C:$C,0),1)*$E83</f>
        <v>0</v>
      </c>
      <c r="H83" s="179">
        <f>INDEX('Actual NPC (Total System)'!F:F,MATCH($C83,'Actual NPC (Total System)'!$C:$C,0),1)*$E83</f>
        <v>0</v>
      </c>
      <c r="I83" s="179">
        <f>INDEX('Actual NPC (Total System)'!G:G,MATCH($C83,'Actual NPC (Total System)'!$C:$C,0),1)*$E83</f>
        <v>0</v>
      </c>
      <c r="J83" s="179">
        <f>INDEX('Actual NPC (Total System)'!H:H,MATCH($C83,'Actual NPC (Total System)'!$C:$C,0),1)*$E83</f>
        <v>0</v>
      </c>
      <c r="K83" s="179">
        <f>INDEX('Actual NPC (Total System)'!I:I,MATCH($C83,'Actual NPC (Total System)'!$C:$C,0),1)*$E83</f>
        <v>0</v>
      </c>
      <c r="L83" s="179">
        <f>INDEX('Actual NPC (Total System)'!J:J,MATCH($C83,'Actual NPC (Total System)'!$C:$C,0),1)*$E83</f>
        <v>0</v>
      </c>
      <c r="M83" s="179">
        <f>INDEX('Actual NPC (Total System)'!K:K,MATCH($C83,'Actual NPC (Total System)'!$C:$C,0),1)*$E83</f>
        <v>0</v>
      </c>
      <c r="N83" s="179">
        <f>INDEX('Actual NPC (Total System)'!L:L,MATCH($C83,'Actual NPC (Total System)'!$C:$C,0),1)*$E83</f>
        <v>0</v>
      </c>
      <c r="O83" s="179">
        <f>INDEX('Actual NPC (Total System)'!M:M,MATCH($C83,'Actual NPC (Total System)'!$C:$C,0),1)*$E83</f>
        <v>0</v>
      </c>
      <c r="P83" s="179">
        <f>INDEX('Actual NPC (Total System)'!N:N,MATCH($C83,'Actual NPC (Total System)'!$C:$C,0),1)*$E83</f>
        <v>0</v>
      </c>
      <c r="Q83" s="179">
        <f>INDEX('Actual NPC (Total System)'!O:O,MATCH($C83,'Actual NPC (Total System)'!$C:$C,0),1)*$E83</f>
        <v>0</v>
      </c>
      <c r="R83" s="179">
        <f>INDEX('Actual NPC (Total System)'!P:P,MATCH($C83,'Actual NPC (Total System)'!$C:$C,0),1)*$E83</f>
        <v>0</v>
      </c>
      <c r="S83" s="59"/>
    </row>
    <row r="84" spans="1:19" s="250" customFormat="1" ht="12.75">
      <c r="C84" s="251" t="s">
        <v>170</v>
      </c>
      <c r="D84" s="327" t="s">
        <v>172</v>
      </c>
      <c r="E84" s="326">
        <f>VLOOKUP(D84,'Actual Factors'!$A$4:$B$9,2,FALSE)</f>
        <v>0</v>
      </c>
      <c r="F84" s="178">
        <f t="shared" si="22"/>
        <v>0</v>
      </c>
      <c r="G84" s="179">
        <f>INDEX('Actual NPC (Total System)'!E:E,MATCH($C84,'Actual NPC (Total System)'!$C:$C,0),1)*$E84</f>
        <v>0</v>
      </c>
      <c r="H84" s="179">
        <f>INDEX('Actual NPC (Total System)'!F:F,MATCH($C84,'Actual NPC (Total System)'!$C:$C,0),1)*$E84</f>
        <v>0</v>
      </c>
      <c r="I84" s="179">
        <f>INDEX('Actual NPC (Total System)'!G:G,MATCH($C84,'Actual NPC (Total System)'!$C:$C,0),1)*$E84</f>
        <v>0</v>
      </c>
      <c r="J84" s="179">
        <f>INDEX('Actual NPC (Total System)'!H:H,MATCH($C84,'Actual NPC (Total System)'!$C:$C,0),1)*$E84</f>
        <v>0</v>
      </c>
      <c r="K84" s="179">
        <f>INDEX('Actual NPC (Total System)'!I:I,MATCH($C84,'Actual NPC (Total System)'!$C:$C,0),1)*$E84</f>
        <v>0</v>
      </c>
      <c r="L84" s="179">
        <f>INDEX('Actual NPC (Total System)'!J:J,MATCH($C84,'Actual NPC (Total System)'!$C:$C,0),1)*$E84</f>
        <v>0</v>
      </c>
      <c r="M84" s="179">
        <f>INDEX('Actual NPC (Total System)'!K:K,MATCH($C84,'Actual NPC (Total System)'!$C:$C,0),1)*$E84</f>
        <v>0</v>
      </c>
      <c r="N84" s="179">
        <f>INDEX('Actual NPC (Total System)'!L:L,MATCH($C84,'Actual NPC (Total System)'!$C:$C,0),1)*$E84</f>
        <v>0</v>
      </c>
      <c r="O84" s="179">
        <f>INDEX('Actual NPC (Total System)'!M:M,MATCH($C84,'Actual NPC (Total System)'!$C:$C,0),1)*$E84</f>
        <v>0</v>
      </c>
      <c r="P84" s="179">
        <f>INDEX('Actual NPC (Total System)'!N:N,MATCH($C84,'Actual NPC (Total System)'!$C:$C,0),1)*$E84</f>
        <v>0</v>
      </c>
      <c r="Q84" s="179">
        <f>INDEX('Actual NPC (Total System)'!O:O,MATCH($C84,'Actual NPC (Total System)'!$C:$C,0),1)*$E84</f>
        <v>0</v>
      </c>
      <c r="R84" s="179">
        <f>INDEX('Actual NPC (Total System)'!P:P,MATCH($C84,'Actual NPC (Total System)'!$C:$C,0),1)*$E84</f>
        <v>0</v>
      </c>
      <c r="S84" s="59"/>
    </row>
    <row r="85" spans="1:19" s="10" customFormat="1" ht="12.75">
      <c r="A85" s="153"/>
      <c r="B85" s="153"/>
      <c r="C85" s="251" t="s">
        <v>136</v>
      </c>
      <c r="D85" s="327" t="s">
        <v>172</v>
      </c>
      <c r="E85" s="326">
        <f>VLOOKUP(D85,'Actual Factors'!$A$4:$B$9,2,FALSE)</f>
        <v>0</v>
      </c>
      <c r="F85" s="178">
        <f t="shared" si="21"/>
        <v>0</v>
      </c>
      <c r="G85" s="179">
        <f>INDEX('Actual NPC (Total System)'!E:E,MATCH($C85,'Actual NPC (Total System)'!$C:$C,0),1)*$E85</f>
        <v>0</v>
      </c>
      <c r="H85" s="179">
        <f>INDEX('Actual NPC (Total System)'!F:F,MATCH($C85,'Actual NPC (Total System)'!$C:$C,0),1)*$E85</f>
        <v>0</v>
      </c>
      <c r="I85" s="179">
        <f>INDEX('Actual NPC (Total System)'!G:G,MATCH($C85,'Actual NPC (Total System)'!$C:$C,0),1)*$E85</f>
        <v>0</v>
      </c>
      <c r="J85" s="179">
        <f>INDEX('Actual NPC (Total System)'!H:H,MATCH($C85,'Actual NPC (Total System)'!$C:$C,0),1)*$E85</f>
        <v>0</v>
      </c>
      <c r="K85" s="179">
        <f>INDEX('Actual NPC (Total System)'!I:I,MATCH($C85,'Actual NPC (Total System)'!$C:$C,0),1)*$E85</f>
        <v>0</v>
      </c>
      <c r="L85" s="179">
        <f>INDEX('Actual NPC (Total System)'!J:J,MATCH($C85,'Actual NPC (Total System)'!$C:$C,0),1)*$E85</f>
        <v>0</v>
      </c>
      <c r="M85" s="179">
        <f>INDEX('Actual NPC (Total System)'!K:K,MATCH($C85,'Actual NPC (Total System)'!$C:$C,0),1)*$E85</f>
        <v>0</v>
      </c>
      <c r="N85" s="179">
        <f>INDEX('Actual NPC (Total System)'!L:L,MATCH($C85,'Actual NPC (Total System)'!$C:$C,0),1)*$E85</f>
        <v>0</v>
      </c>
      <c r="O85" s="179">
        <f>INDEX('Actual NPC (Total System)'!M:M,MATCH($C85,'Actual NPC (Total System)'!$C:$C,0),1)*$E85</f>
        <v>0</v>
      </c>
      <c r="P85" s="179">
        <f>INDEX('Actual NPC (Total System)'!N:N,MATCH($C85,'Actual NPC (Total System)'!$C:$C,0),1)*$E85</f>
        <v>0</v>
      </c>
      <c r="Q85" s="179">
        <f>INDEX('Actual NPC (Total System)'!O:O,MATCH($C85,'Actual NPC (Total System)'!$C:$C,0),1)*$E85</f>
        <v>0</v>
      </c>
      <c r="R85" s="179">
        <f>INDEX('Actual NPC (Total System)'!P:P,MATCH($C85,'Actual NPC (Total System)'!$C:$C,0),1)*$E85</f>
        <v>0</v>
      </c>
      <c r="S85" s="59"/>
    </row>
    <row r="86" spans="1:19" s="10" customFormat="1" ht="12.75">
      <c r="A86" s="153"/>
      <c r="B86" s="153"/>
      <c r="C86" s="251" t="s">
        <v>130</v>
      </c>
      <c r="D86" s="327" t="s">
        <v>172</v>
      </c>
      <c r="E86" s="326">
        <f>VLOOKUP(D86,'Actual Factors'!$A$4:$B$9,2,FALSE)</f>
        <v>0</v>
      </c>
      <c r="F86" s="178">
        <f t="shared" si="21"/>
        <v>0</v>
      </c>
      <c r="G86" s="179">
        <f>INDEX('Actual NPC (Total System)'!E:E,MATCH($C86,'Actual NPC (Total System)'!$C:$C,0),1)*$E86</f>
        <v>0</v>
      </c>
      <c r="H86" s="179">
        <f>INDEX('Actual NPC (Total System)'!F:F,MATCH($C86,'Actual NPC (Total System)'!$C:$C,0),1)*$E86</f>
        <v>0</v>
      </c>
      <c r="I86" s="179">
        <f>INDEX('Actual NPC (Total System)'!G:G,MATCH($C86,'Actual NPC (Total System)'!$C:$C,0),1)*$E86</f>
        <v>0</v>
      </c>
      <c r="J86" s="179">
        <f>INDEX('Actual NPC (Total System)'!H:H,MATCH($C86,'Actual NPC (Total System)'!$C:$C,0),1)*$E86</f>
        <v>0</v>
      </c>
      <c r="K86" s="179">
        <f>INDEX('Actual NPC (Total System)'!I:I,MATCH($C86,'Actual NPC (Total System)'!$C:$C,0),1)*$E86</f>
        <v>0</v>
      </c>
      <c r="L86" s="179">
        <f>INDEX('Actual NPC (Total System)'!J:J,MATCH($C86,'Actual NPC (Total System)'!$C:$C,0),1)*$E86</f>
        <v>0</v>
      </c>
      <c r="M86" s="179">
        <f>INDEX('Actual NPC (Total System)'!K:K,MATCH($C86,'Actual NPC (Total System)'!$C:$C,0),1)*$E86</f>
        <v>0</v>
      </c>
      <c r="N86" s="179">
        <f>INDEX('Actual NPC (Total System)'!L:L,MATCH($C86,'Actual NPC (Total System)'!$C:$C,0),1)*$E86</f>
        <v>0</v>
      </c>
      <c r="O86" s="179">
        <f>INDEX('Actual NPC (Total System)'!M:M,MATCH($C86,'Actual NPC (Total System)'!$C:$C,0),1)*$E86</f>
        <v>0</v>
      </c>
      <c r="P86" s="179">
        <f>INDEX('Actual NPC (Total System)'!N:N,MATCH($C86,'Actual NPC (Total System)'!$C:$C,0),1)*$E86</f>
        <v>0</v>
      </c>
      <c r="Q86" s="179">
        <f>INDEX('Actual NPC (Total System)'!O:O,MATCH($C86,'Actual NPC (Total System)'!$C:$C,0),1)*$E86</f>
        <v>0</v>
      </c>
      <c r="R86" s="179">
        <f>INDEX('Actual NPC (Total System)'!P:P,MATCH($C86,'Actual NPC (Total System)'!$C:$C,0),1)*$E86</f>
        <v>0</v>
      </c>
      <c r="S86" s="59"/>
    </row>
    <row r="87" spans="1:19" s="153" customFormat="1" ht="12.75">
      <c r="A87" s="10"/>
      <c r="B87" s="10"/>
      <c r="C87" s="251" t="s">
        <v>23</v>
      </c>
      <c r="D87" s="327" t="s">
        <v>172</v>
      </c>
      <c r="E87" s="326">
        <f>VLOOKUP(D87,'Actual Factors'!$A$4:$B$9,2,FALSE)</f>
        <v>0</v>
      </c>
      <c r="F87" s="178">
        <f t="shared" si="21"/>
        <v>0</v>
      </c>
      <c r="G87" s="179">
        <f>INDEX('Actual NPC (Total System)'!E:E,MATCH($C87,'Actual NPC (Total System)'!$C:$C,0),1)*$E87</f>
        <v>0</v>
      </c>
      <c r="H87" s="179">
        <f>INDEX('Actual NPC (Total System)'!F:F,MATCH($C87,'Actual NPC (Total System)'!$C:$C,0),1)*$E87</f>
        <v>0</v>
      </c>
      <c r="I87" s="179">
        <f>INDEX('Actual NPC (Total System)'!G:G,MATCH($C87,'Actual NPC (Total System)'!$C:$C,0),1)*$E87</f>
        <v>0</v>
      </c>
      <c r="J87" s="179">
        <f>INDEX('Actual NPC (Total System)'!H:H,MATCH($C87,'Actual NPC (Total System)'!$C:$C,0),1)*$E87</f>
        <v>0</v>
      </c>
      <c r="K87" s="179">
        <f>INDEX('Actual NPC (Total System)'!I:I,MATCH($C87,'Actual NPC (Total System)'!$C:$C,0),1)*$E87</f>
        <v>0</v>
      </c>
      <c r="L87" s="179">
        <f>INDEX('Actual NPC (Total System)'!J:J,MATCH($C87,'Actual NPC (Total System)'!$C:$C,0),1)*$E87</f>
        <v>0</v>
      </c>
      <c r="M87" s="179">
        <f>INDEX('Actual NPC (Total System)'!K:K,MATCH($C87,'Actual NPC (Total System)'!$C:$C,0),1)*$E87</f>
        <v>0</v>
      </c>
      <c r="N87" s="179">
        <f>INDEX('Actual NPC (Total System)'!L:L,MATCH($C87,'Actual NPC (Total System)'!$C:$C,0),1)*$E87</f>
        <v>0</v>
      </c>
      <c r="O87" s="179">
        <f>INDEX('Actual NPC (Total System)'!M:M,MATCH($C87,'Actual NPC (Total System)'!$C:$C,0),1)*$E87</f>
        <v>0</v>
      </c>
      <c r="P87" s="179">
        <f>INDEX('Actual NPC (Total System)'!N:N,MATCH($C87,'Actual NPC (Total System)'!$C:$C,0),1)*$E87</f>
        <v>0</v>
      </c>
      <c r="Q87" s="179">
        <f>INDEX('Actual NPC (Total System)'!O:O,MATCH($C87,'Actual NPC (Total System)'!$C:$C,0),1)*$E87</f>
        <v>0</v>
      </c>
      <c r="R87" s="179">
        <f>INDEX('Actual NPC (Total System)'!P:P,MATCH($C87,'Actual NPC (Total System)'!$C:$C,0),1)*$E87</f>
        <v>0</v>
      </c>
      <c r="S87" s="59"/>
    </row>
    <row r="88" spans="1:19" s="153" customFormat="1" ht="12.75">
      <c r="A88" s="10"/>
      <c r="B88" s="16"/>
      <c r="C88" s="251" t="s">
        <v>24</v>
      </c>
      <c r="D88" s="327" t="s">
        <v>172</v>
      </c>
      <c r="E88" s="326">
        <f>VLOOKUP(D88,'Actual Factors'!$A$4:$B$9,2,FALSE)</f>
        <v>0</v>
      </c>
      <c r="F88" s="178">
        <f t="shared" si="21"/>
        <v>0</v>
      </c>
      <c r="G88" s="179">
        <f>INDEX('Actual NPC (Total System)'!E:E,MATCH($C88,'Actual NPC (Total System)'!$C:$C,0),1)*$E88</f>
        <v>0</v>
      </c>
      <c r="H88" s="179">
        <f>INDEX('Actual NPC (Total System)'!F:F,MATCH($C88,'Actual NPC (Total System)'!$C:$C,0),1)*$E88</f>
        <v>0</v>
      </c>
      <c r="I88" s="179">
        <f>INDEX('Actual NPC (Total System)'!G:G,MATCH($C88,'Actual NPC (Total System)'!$C:$C,0),1)*$E88</f>
        <v>0</v>
      </c>
      <c r="J88" s="179">
        <f>INDEX('Actual NPC (Total System)'!H:H,MATCH($C88,'Actual NPC (Total System)'!$C:$C,0),1)*$E88</f>
        <v>0</v>
      </c>
      <c r="K88" s="179">
        <f>INDEX('Actual NPC (Total System)'!I:I,MATCH($C88,'Actual NPC (Total System)'!$C:$C,0),1)*$E88</f>
        <v>0</v>
      </c>
      <c r="L88" s="179">
        <f>INDEX('Actual NPC (Total System)'!J:J,MATCH($C88,'Actual NPC (Total System)'!$C:$C,0),1)*$E88</f>
        <v>0</v>
      </c>
      <c r="M88" s="179">
        <f>INDEX('Actual NPC (Total System)'!K:K,MATCH($C88,'Actual NPC (Total System)'!$C:$C,0),1)*$E88</f>
        <v>0</v>
      </c>
      <c r="N88" s="179">
        <f>INDEX('Actual NPC (Total System)'!L:L,MATCH($C88,'Actual NPC (Total System)'!$C:$C,0),1)*$E88</f>
        <v>0</v>
      </c>
      <c r="O88" s="179">
        <f>INDEX('Actual NPC (Total System)'!M:M,MATCH($C88,'Actual NPC (Total System)'!$C:$C,0),1)*$E88</f>
        <v>0</v>
      </c>
      <c r="P88" s="179">
        <f>INDEX('Actual NPC (Total System)'!N:N,MATCH($C88,'Actual NPC (Total System)'!$C:$C,0),1)*$E88</f>
        <v>0</v>
      </c>
      <c r="Q88" s="179">
        <f>INDEX('Actual NPC (Total System)'!O:O,MATCH($C88,'Actual NPC (Total System)'!$C:$C,0),1)*$E88</f>
        <v>0</v>
      </c>
      <c r="R88" s="179">
        <f>INDEX('Actual NPC (Total System)'!P:P,MATCH($C88,'Actual NPC (Total System)'!$C:$C,0),1)*$E88</f>
        <v>0</v>
      </c>
      <c r="S88" s="59"/>
    </row>
    <row r="89" spans="1:19" s="10" customFormat="1" ht="12.75">
      <c r="B89" s="16"/>
      <c r="C89" s="251" t="s">
        <v>25</v>
      </c>
      <c r="D89" s="327" t="s">
        <v>172</v>
      </c>
      <c r="E89" s="326">
        <f>VLOOKUP(D89,'Actual Factors'!$A$4:$B$9,2,FALSE)</f>
        <v>0</v>
      </c>
      <c r="F89" s="178">
        <f t="shared" si="21"/>
        <v>0</v>
      </c>
      <c r="G89" s="179">
        <f>INDEX('Actual NPC (Total System)'!E:E,MATCH($C89,'Actual NPC (Total System)'!$C:$C,0),1)*$E89</f>
        <v>0</v>
      </c>
      <c r="H89" s="179">
        <f>INDEX('Actual NPC (Total System)'!F:F,MATCH($C89,'Actual NPC (Total System)'!$C:$C,0),1)*$E89</f>
        <v>0</v>
      </c>
      <c r="I89" s="179">
        <f>INDEX('Actual NPC (Total System)'!G:G,MATCH($C89,'Actual NPC (Total System)'!$C:$C,0),1)*$E89</f>
        <v>0</v>
      </c>
      <c r="J89" s="179">
        <f>INDEX('Actual NPC (Total System)'!H:H,MATCH($C89,'Actual NPC (Total System)'!$C:$C,0),1)*$E89</f>
        <v>0</v>
      </c>
      <c r="K89" s="179">
        <f>INDEX('Actual NPC (Total System)'!I:I,MATCH($C89,'Actual NPC (Total System)'!$C:$C,0),1)*$E89</f>
        <v>0</v>
      </c>
      <c r="L89" s="179">
        <f>INDEX('Actual NPC (Total System)'!J:J,MATCH($C89,'Actual NPC (Total System)'!$C:$C,0),1)*$E89</f>
        <v>0</v>
      </c>
      <c r="M89" s="179">
        <f>INDEX('Actual NPC (Total System)'!K:K,MATCH($C89,'Actual NPC (Total System)'!$C:$C,0),1)*$E89</f>
        <v>0</v>
      </c>
      <c r="N89" s="179">
        <f>INDEX('Actual NPC (Total System)'!L:L,MATCH($C89,'Actual NPC (Total System)'!$C:$C,0),1)*$E89</f>
        <v>0</v>
      </c>
      <c r="O89" s="179">
        <f>INDEX('Actual NPC (Total System)'!M:M,MATCH($C89,'Actual NPC (Total System)'!$C:$C,0),1)*$E89</f>
        <v>0</v>
      </c>
      <c r="P89" s="179">
        <f>INDEX('Actual NPC (Total System)'!N:N,MATCH($C89,'Actual NPC (Total System)'!$C:$C,0),1)*$E89</f>
        <v>0</v>
      </c>
      <c r="Q89" s="179">
        <f>INDEX('Actual NPC (Total System)'!O:O,MATCH($C89,'Actual NPC (Total System)'!$C:$C,0),1)*$E89</f>
        <v>0</v>
      </c>
      <c r="R89" s="179">
        <f>INDEX('Actual NPC (Total System)'!P:P,MATCH($C89,'Actual NPC (Total System)'!$C:$C,0),1)*$E89</f>
        <v>0</v>
      </c>
      <c r="S89" s="59"/>
    </row>
    <row r="90" spans="1:19" s="153" customFormat="1" ht="12.75">
      <c r="B90" s="170"/>
      <c r="C90" s="251" t="s">
        <v>147</v>
      </c>
      <c r="D90" s="327" t="s">
        <v>172</v>
      </c>
      <c r="E90" s="326">
        <f>VLOOKUP(D90,'Actual Factors'!$A$4:$B$9,2,FALSE)</f>
        <v>0</v>
      </c>
      <c r="F90" s="178">
        <f t="shared" ref="F90:F92" si="23">SUM(G90:R90)</f>
        <v>0</v>
      </c>
      <c r="G90" s="179">
        <f>INDEX('Actual NPC (Total System)'!E:E,MATCH($C90,'Actual NPC (Total System)'!$C:$C,0),1)*$E90</f>
        <v>0</v>
      </c>
      <c r="H90" s="179">
        <f>INDEX('Actual NPC (Total System)'!F:F,MATCH($C90,'Actual NPC (Total System)'!$C:$C,0),1)*$E90</f>
        <v>0</v>
      </c>
      <c r="I90" s="179">
        <f>INDEX('Actual NPC (Total System)'!G:G,MATCH($C90,'Actual NPC (Total System)'!$C:$C,0),1)*$E90</f>
        <v>0</v>
      </c>
      <c r="J90" s="179">
        <f>INDEX('Actual NPC (Total System)'!H:H,MATCH($C90,'Actual NPC (Total System)'!$C:$C,0),1)*$E90</f>
        <v>0</v>
      </c>
      <c r="K90" s="179">
        <f>INDEX('Actual NPC (Total System)'!I:I,MATCH($C90,'Actual NPC (Total System)'!$C:$C,0),1)*$E90</f>
        <v>0</v>
      </c>
      <c r="L90" s="179">
        <f>INDEX('Actual NPC (Total System)'!J:J,MATCH($C90,'Actual NPC (Total System)'!$C:$C,0),1)*$E90</f>
        <v>0</v>
      </c>
      <c r="M90" s="179">
        <f>INDEX('Actual NPC (Total System)'!K:K,MATCH($C90,'Actual NPC (Total System)'!$C:$C,0),1)*$E90</f>
        <v>0</v>
      </c>
      <c r="N90" s="179">
        <f>INDEX('Actual NPC (Total System)'!L:L,MATCH($C90,'Actual NPC (Total System)'!$C:$C,0),1)*$E90</f>
        <v>0</v>
      </c>
      <c r="O90" s="179">
        <f>INDEX('Actual NPC (Total System)'!M:M,MATCH($C90,'Actual NPC (Total System)'!$C:$C,0),1)*$E90</f>
        <v>0</v>
      </c>
      <c r="P90" s="179">
        <f>INDEX('Actual NPC (Total System)'!N:N,MATCH($C90,'Actual NPC (Total System)'!$C:$C,0),1)*$E90</f>
        <v>0</v>
      </c>
      <c r="Q90" s="179">
        <f>INDEX('Actual NPC (Total System)'!O:O,MATCH($C90,'Actual NPC (Total System)'!$C:$C,0),1)*$E90</f>
        <v>0</v>
      </c>
      <c r="R90" s="179">
        <f>INDEX('Actual NPC (Total System)'!P:P,MATCH($C90,'Actual NPC (Total System)'!$C:$C,0),1)*$E90</f>
        <v>0</v>
      </c>
      <c r="S90" s="59"/>
    </row>
    <row r="91" spans="1:19" s="153" customFormat="1" ht="12.75">
      <c r="B91" s="170"/>
      <c r="C91" s="251" t="s">
        <v>148</v>
      </c>
      <c r="D91" s="327" t="s">
        <v>172</v>
      </c>
      <c r="E91" s="326">
        <f>VLOOKUP(D91,'Actual Factors'!$A$4:$B$9,2,FALSE)</f>
        <v>0</v>
      </c>
      <c r="F91" s="178">
        <f t="shared" si="23"/>
        <v>0</v>
      </c>
      <c r="G91" s="179">
        <f>INDEX('Actual NPC (Total System)'!E:E,MATCH($C91,'Actual NPC (Total System)'!$C:$C,0),1)*$E91</f>
        <v>0</v>
      </c>
      <c r="H91" s="179">
        <f>INDEX('Actual NPC (Total System)'!F:F,MATCH($C91,'Actual NPC (Total System)'!$C:$C,0),1)*$E91</f>
        <v>0</v>
      </c>
      <c r="I91" s="179">
        <f>INDEX('Actual NPC (Total System)'!G:G,MATCH($C91,'Actual NPC (Total System)'!$C:$C,0),1)*$E91</f>
        <v>0</v>
      </c>
      <c r="J91" s="179">
        <f>INDEX('Actual NPC (Total System)'!H:H,MATCH($C91,'Actual NPC (Total System)'!$C:$C,0),1)*$E91</f>
        <v>0</v>
      </c>
      <c r="K91" s="179">
        <f>INDEX('Actual NPC (Total System)'!I:I,MATCH($C91,'Actual NPC (Total System)'!$C:$C,0),1)*$E91</f>
        <v>0</v>
      </c>
      <c r="L91" s="179">
        <f>INDEX('Actual NPC (Total System)'!J:J,MATCH($C91,'Actual NPC (Total System)'!$C:$C,0),1)*$E91</f>
        <v>0</v>
      </c>
      <c r="M91" s="179">
        <f>INDEX('Actual NPC (Total System)'!K:K,MATCH($C91,'Actual NPC (Total System)'!$C:$C,0),1)*$E91</f>
        <v>0</v>
      </c>
      <c r="N91" s="179">
        <f>INDEX('Actual NPC (Total System)'!L:L,MATCH($C91,'Actual NPC (Total System)'!$C:$C,0),1)*$E91</f>
        <v>0</v>
      </c>
      <c r="O91" s="179">
        <f>INDEX('Actual NPC (Total System)'!M:M,MATCH($C91,'Actual NPC (Total System)'!$C:$C,0),1)*$E91</f>
        <v>0</v>
      </c>
      <c r="P91" s="179">
        <f>INDEX('Actual NPC (Total System)'!N:N,MATCH($C91,'Actual NPC (Total System)'!$C:$C,0),1)*$E91</f>
        <v>0</v>
      </c>
      <c r="Q91" s="179">
        <f>INDEX('Actual NPC (Total System)'!O:O,MATCH($C91,'Actual NPC (Total System)'!$C:$C,0),1)*$E91</f>
        <v>0</v>
      </c>
      <c r="R91" s="179">
        <f>INDEX('Actual NPC (Total System)'!P:P,MATCH($C91,'Actual NPC (Total System)'!$C:$C,0),1)*$E91</f>
        <v>0</v>
      </c>
      <c r="S91" s="59"/>
    </row>
    <row r="92" spans="1:19" s="153" customFormat="1" ht="12.75">
      <c r="B92" s="170"/>
      <c r="C92" s="251" t="s">
        <v>149</v>
      </c>
      <c r="D92" s="327" t="s">
        <v>172</v>
      </c>
      <c r="E92" s="326">
        <f>VLOOKUP(D92,'Actual Factors'!$A$4:$B$9,2,FALSE)</f>
        <v>0</v>
      </c>
      <c r="F92" s="178">
        <f t="shared" si="23"/>
        <v>0</v>
      </c>
      <c r="G92" s="179">
        <f>INDEX('Actual NPC (Total System)'!E:E,MATCH($C92,'Actual NPC (Total System)'!$C:$C,0),1)*$E92</f>
        <v>0</v>
      </c>
      <c r="H92" s="179">
        <f>INDEX('Actual NPC (Total System)'!F:F,MATCH($C92,'Actual NPC (Total System)'!$C:$C,0),1)*$E92</f>
        <v>0</v>
      </c>
      <c r="I92" s="179">
        <f>INDEX('Actual NPC (Total System)'!G:G,MATCH($C92,'Actual NPC (Total System)'!$C:$C,0),1)*$E92</f>
        <v>0</v>
      </c>
      <c r="J92" s="179">
        <f>INDEX('Actual NPC (Total System)'!H:H,MATCH($C92,'Actual NPC (Total System)'!$C:$C,0),1)*$E92</f>
        <v>0</v>
      </c>
      <c r="K92" s="179">
        <f>INDEX('Actual NPC (Total System)'!I:I,MATCH($C92,'Actual NPC (Total System)'!$C:$C,0),1)*$E92</f>
        <v>0</v>
      </c>
      <c r="L92" s="179">
        <f>INDEX('Actual NPC (Total System)'!J:J,MATCH($C92,'Actual NPC (Total System)'!$C:$C,0),1)*$E92</f>
        <v>0</v>
      </c>
      <c r="M92" s="179">
        <f>INDEX('Actual NPC (Total System)'!K:K,MATCH($C92,'Actual NPC (Total System)'!$C:$C,0),1)*$E92</f>
        <v>0</v>
      </c>
      <c r="N92" s="179">
        <f>INDEX('Actual NPC (Total System)'!L:L,MATCH($C92,'Actual NPC (Total System)'!$C:$C,0),1)*$E92</f>
        <v>0</v>
      </c>
      <c r="O92" s="179">
        <f>INDEX('Actual NPC (Total System)'!M:M,MATCH($C92,'Actual NPC (Total System)'!$C:$C,0),1)*$E92</f>
        <v>0</v>
      </c>
      <c r="P92" s="179">
        <f>INDEX('Actual NPC (Total System)'!N:N,MATCH($C92,'Actual NPC (Total System)'!$C:$C,0),1)*$E92</f>
        <v>0</v>
      </c>
      <c r="Q92" s="179">
        <f>INDEX('Actual NPC (Total System)'!O:O,MATCH($C92,'Actual NPC (Total System)'!$C:$C,0),1)*$E92</f>
        <v>0</v>
      </c>
      <c r="R92" s="179">
        <f>INDEX('Actual NPC (Total System)'!P:P,MATCH($C92,'Actual NPC (Total System)'!$C:$C,0),1)*$E92</f>
        <v>0</v>
      </c>
      <c r="S92" s="59"/>
    </row>
    <row r="93" spans="1:19" s="10" customFormat="1" ht="12.75">
      <c r="B93" s="16"/>
      <c r="C93" s="251" t="s">
        <v>26</v>
      </c>
      <c r="D93" s="327" t="s">
        <v>172</v>
      </c>
      <c r="E93" s="326">
        <f>VLOOKUP(D93,'Actual Factors'!$A$4:$B$9,2,FALSE)</f>
        <v>0</v>
      </c>
      <c r="F93" s="178">
        <f t="shared" si="21"/>
        <v>0</v>
      </c>
      <c r="G93" s="179">
        <f>INDEX('Actual NPC (Total System)'!E:E,MATCH($C93,'Actual NPC (Total System)'!$C:$C,0),1)*$E93</f>
        <v>0</v>
      </c>
      <c r="H93" s="179">
        <f>INDEX('Actual NPC (Total System)'!F:F,MATCH($C93,'Actual NPC (Total System)'!$C:$C,0),1)*$E93</f>
        <v>0</v>
      </c>
      <c r="I93" s="179">
        <f>INDEX('Actual NPC (Total System)'!G:G,MATCH($C93,'Actual NPC (Total System)'!$C:$C,0),1)*$E93</f>
        <v>0</v>
      </c>
      <c r="J93" s="179">
        <f>INDEX('Actual NPC (Total System)'!H:H,MATCH($C93,'Actual NPC (Total System)'!$C:$C,0),1)*$E93</f>
        <v>0</v>
      </c>
      <c r="K93" s="179">
        <f>INDEX('Actual NPC (Total System)'!I:I,MATCH($C93,'Actual NPC (Total System)'!$C:$C,0),1)*$E93</f>
        <v>0</v>
      </c>
      <c r="L93" s="179">
        <f>INDEX('Actual NPC (Total System)'!J:J,MATCH($C93,'Actual NPC (Total System)'!$C:$C,0),1)*$E93</f>
        <v>0</v>
      </c>
      <c r="M93" s="179">
        <f>INDEX('Actual NPC (Total System)'!K:K,MATCH($C93,'Actual NPC (Total System)'!$C:$C,0),1)*$E93</f>
        <v>0</v>
      </c>
      <c r="N93" s="179">
        <f>INDEX('Actual NPC (Total System)'!L:L,MATCH($C93,'Actual NPC (Total System)'!$C:$C,0),1)*$E93</f>
        <v>0</v>
      </c>
      <c r="O93" s="179">
        <f>INDEX('Actual NPC (Total System)'!M:M,MATCH($C93,'Actual NPC (Total System)'!$C:$C,0),1)*$E93</f>
        <v>0</v>
      </c>
      <c r="P93" s="179">
        <f>INDEX('Actual NPC (Total System)'!N:N,MATCH($C93,'Actual NPC (Total System)'!$C:$C,0),1)*$E93</f>
        <v>0</v>
      </c>
      <c r="Q93" s="179">
        <f>INDEX('Actual NPC (Total System)'!O:O,MATCH($C93,'Actual NPC (Total System)'!$C:$C,0),1)*$E93</f>
        <v>0</v>
      </c>
      <c r="R93" s="179">
        <f>INDEX('Actual NPC (Total System)'!P:P,MATCH($C93,'Actual NPC (Total System)'!$C:$C,0),1)*$E93</f>
        <v>0</v>
      </c>
      <c r="S93" s="59"/>
    </row>
    <row r="94" spans="1:19" s="10" customFormat="1" ht="12.75">
      <c r="B94" s="16"/>
      <c r="C94" s="251" t="s">
        <v>99</v>
      </c>
      <c r="D94" s="327" t="s">
        <v>172</v>
      </c>
      <c r="E94" s="326">
        <f>VLOOKUP(D94,'Actual Factors'!$A$4:$B$9,2,FALSE)</f>
        <v>0</v>
      </c>
      <c r="F94" s="178">
        <f t="shared" si="21"/>
        <v>0</v>
      </c>
      <c r="G94" s="179">
        <f>INDEX('Actual NPC (Total System)'!E:E,MATCH($C94,'Actual NPC (Total System)'!$C:$C,0),1)*$E94</f>
        <v>0</v>
      </c>
      <c r="H94" s="179">
        <f>INDEX('Actual NPC (Total System)'!F:F,MATCH($C94,'Actual NPC (Total System)'!$C:$C,0),1)*$E94</f>
        <v>0</v>
      </c>
      <c r="I94" s="179">
        <f>INDEX('Actual NPC (Total System)'!G:G,MATCH($C94,'Actual NPC (Total System)'!$C:$C,0),1)*$E94</f>
        <v>0</v>
      </c>
      <c r="J94" s="179">
        <f>INDEX('Actual NPC (Total System)'!H:H,MATCH($C94,'Actual NPC (Total System)'!$C:$C,0),1)*$E94</f>
        <v>0</v>
      </c>
      <c r="K94" s="179">
        <f>INDEX('Actual NPC (Total System)'!I:I,MATCH($C94,'Actual NPC (Total System)'!$C:$C,0),1)*$E94</f>
        <v>0</v>
      </c>
      <c r="L94" s="179">
        <f>INDEX('Actual NPC (Total System)'!J:J,MATCH($C94,'Actual NPC (Total System)'!$C:$C,0),1)*$E94</f>
        <v>0</v>
      </c>
      <c r="M94" s="179">
        <f>INDEX('Actual NPC (Total System)'!K:K,MATCH($C94,'Actual NPC (Total System)'!$C:$C,0),1)*$E94</f>
        <v>0</v>
      </c>
      <c r="N94" s="179">
        <f>INDEX('Actual NPC (Total System)'!L:L,MATCH($C94,'Actual NPC (Total System)'!$C:$C,0),1)*$E94</f>
        <v>0</v>
      </c>
      <c r="O94" s="179">
        <f>INDEX('Actual NPC (Total System)'!M:M,MATCH($C94,'Actual NPC (Total System)'!$C:$C,0),1)*$E94</f>
        <v>0</v>
      </c>
      <c r="P94" s="179">
        <f>INDEX('Actual NPC (Total System)'!N:N,MATCH($C94,'Actual NPC (Total System)'!$C:$C,0),1)*$E94</f>
        <v>0</v>
      </c>
      <c r="Q94" s="179">
        <f>INDEX('Actual NPC (Total System)'!O:O,MATCH($C94,'Actual NPC (Total System)'!$C:$C,0),1)*$E94</f>
        <v>0</v>
      </c>
      <c r="R94" s="179">
        <f>INDEX('Actual NPC (Total System)'!P:P,MATCH($C94,'Actual NPC (Total System)'!$C:$C,0),1)*$E94</f>
        <v>0</v>
      </c>
      <c r="S94" s="59"/>
    </row>
    <row r="95" spans="1:19" s="153" customFormat="1" ht="12.75">
      <c r="B95" s="170"/>
      <c r="C95" s="251" t="s">
        <v>138</v>
      </c>
      <c r="D95" s="327" t="s">
        <v>172</v>
      </c>
      <c r="E95" s="326">
        <f>VLOOKUP(D95,'Actual Factors'!$A$4:$B$9,2,FALSE)</f>
        <v>0</v>
      </c>
      <c r="F95" s="178">
        <f t="shared" si="21"/>
        <v>0</v>
      </c>
      <c r="G95" s="179">
        <f>INDEX('Actual NPC (Total System)'!E:E,MATCH($C95,'Actual NPC (Total System)'!$C:$C,0),1)*$E95</f>
        <v>0</v>
      </c>
      <c r="H95" s="179">
        <f>INDEX('Actual NPC (Total System)'!F:F,MATCH($C95,'Actual NPC (Total System)'!$C:$C,0),1)*$E95</f>
        <v>0</v>
      </c>
      <c r="I95" s="179">
        <f>INDEX('Actual NPC (Total System)'!G:G,MATCH($C95,'Actual NPC (Total System)'!$C:$C,0),1)*$E95</f>
        <v>0</v>
      </c>
      <c r="J95" s="179">
        <f>INDEX('Actual NPC (Total System)'!H:H,MATCH($C95,'Actual NPC (Total System)'!$C:$C,0),1)*$E95</f>
        <v>0</v>
      </c>
      <c r="K95" s="179">
        <f>INDEX('Actual NPC (Total System)'!I:I,MATCH($C95,'Actual NPC (Total System)'!$C:$C,0),1)*$E95</f>
        <v>0</v>
      </c>
      <c r="L95" s="179">
        <f>INDEX('Actual NPC (Total System)'!J:J,MATCH($C95,'Actual NPC (Total System)'!$C:$C,0),1)*$E95</f>
        <v>0</v>
      </c>
      <c r="M95" s="179">
        <f>INDEX('Actual NPC (Total System)'!K:K,MATCH($C95,'Actual NPC (Total System)'!$C:$C,0),1)*$E95</f>
        <v>0</v>
      </c>
      <c r="N95" s="179">
        <f>INDEX('Actual NPC (Total System)'!L:L,MATCH($C95,'Actual NPC (Total System)'!$C:$C,0),1)*$E95</f>
        <v>0</v>
      </c>
      <c r="O95" s="179">
        <f>INDEX('Actual NPC (Total System)'!M:M,MATCH($C95,'Actual NPC (Total System)'!$C:$C,0),1)*$E95</f>
        <v>0</v>
      </c>
      <c r="P95" s="179">
        <f>INDEX('Actual NPC (Total System)'!N:N,MATCH($C95,'Actual NPC (Total System)'!$C:$C,0),1)*$E95</f>
        <v>0</v>
      </c>
      <c r="Q95" s="179">
        <f>INDEX('Actual NPC (Total System)'!O:O,MATCH($C95,'Actual NPC (Total System)'!$C:$C,0),1)*$E95</f>
        <v>0</v>
      </c>
      <c r="R95" s="179">
        <f>INDEX('Actual NPC (Total System)'!P:P,MATCH($C95,'Actual NPC (Total System)'!$C:$C,0),1)*$E95</f>
        <v>0</v>
      </c>
      <c r="S95" s="59"/>
    </row>
    <row r="96" spans="1:19" s="10" customFormat="1" ht="12.75">
      <c r="B96" s="16"/>
      <c r="C96" s="251" t="s">
        <v>27</v>
      </c>
      <c r="D96" s="327" t="s">
        <v>172</v>
      </c>
      <c r="E96" s="326">
        <f>VLOOKUP(D96,'Actual Factors'!$A$4:$B$9,2,FALSE)</f>
        <v>0</v>
      </c>
      <c r="F96" s="178">
        <f t="shared" si="21"/>
        <v>0</v>
      </c>
      <c r="G96" s="179">
        <f>INDEX('Actual NPC (Total System)'!E:E,MATCH($C96,'Actual NPC (Total System)'!$C:$C,0),1)*$E96</f>
        <v>0</v>
      </c>
      <c r="H96" s="179">
        <f>INDEX('Actual NPC (Total System)'!F:F,MATCH($C96,'Actual NPC (Total System)'!$C:$C,0),1)*$E96</f>
        <v>0</v>
      </c>
      <c r="I96" s="179">
        <f>INDEX('Actual NPC (Total System)'!G:G,MATCH($C96,'Actual NPC (Total System)'!$C:$C,0),1)*$E96</f>
        <v>0</v>
      </c>
      <c r="J96" s="179">
        <f>INDEX('Actual NPC (Total System)'!H:H,MATCH($C96,'Actual NPC (Total System)'!$C:$C,0),1)*$E96</f>
        <v>0</v>
      </c>
      <c r="K96" s="179">
        <f>INDEX('Actual NPC (Total System)'!I:I,MATCH($C96,'Actual NPC (Total System)'!$C:$C,0),1)*$E96</f>
        <v>0</v>
      </c>
      <c r="L96" s="179">
        <f>INDEX('Actual NPC (Total System)'!J:J,MATCH($C96,'Actual NPC (Total System)'!$C:$C,0),1)*$E96</f>
        <v>0</v>
      </c>
      <c r="M96" s="179">
        <f>INDEX('Actual NPC (Total System)'!K:K,MATCH($C96,'Actual NPC (Total System)'!$C:$C,0),1)*$E96</f>
        <v>0</v>
      </c>
      <c r="N96" s="179">
        <f>INDEX('Actual NPC (Total System)'!L:L,MATCH($C96,'Actual NPC (Total System)'!$C:$C,0),1)*$E96</f>
        <v>0</v>
      </c>
      <c r="O96" s="179">
        <f>INDEX('Actual NPC (Total System)'!M:M,MATCH($C96,'Actual NPC (Total System)'!$C:$C,0),1)*$E96</f>
        <v>0</v>
      </c>
      <c r="P96" s="179">
        <f>INDEX('Actual NPC (Total System)'!N:N,MATCH($C96,'Actual NPC (Total System)'!$C:$C,0),1)*$E96</f>
        <v>0</v>
      </c>
      <c r="Q96" s="179">
        <f>INDEX('Actual NPC (Total System)'!O:O,MATCH($C96,'Actual NPC (Total System)'!$C:$C,0),1)*$E96</f>
        <v>0</v>
      </c>
      <c r="R96" s="179">
        <f>INDEX('Actual NPC (Total System)'!P:P,MATCH($C96,'Actual NPC (Total System)'!$C:$C,0),1)*$E96</f>
        <v>0</v>
      </c>
      <c r="S96" s="59"/>
    </row>
    <row r="97" spans="1:19" s="153" customFormat="1" ht="12.75">
      <c r="B97" s="170"/>
      <c r="C97" s="251" t="s">
        <v>135</v>
      </c>
      <c r="D97" s="327" t="s">
        <v>172</v>
      </c>
      <c r="E97" s="326">
        <f>VLOOKUP(D97,'Actual Factors'!$A$4:$B$9,2,FALSE)</f>
        <v>0</v>
      </c>
      <c r="F97" s="178">
        <f t="shared" si="21"/>
        <v>0</v>
      </c>
      <c r="G97" s="179">
        <f>INDEX('Actual NPC (Total System)'!E:E,MATCH($C97,'Actual NPC (Total System)'!$C:$C,0),1)*$E97</f>
        <v>0</v>
      </c>
      <c r="H97" s="179">
        <f>INDEX('Actual NPC (Total System)'!F:F,MATCH($C97,'Actual NPC (Total System)'!$C:$C,0),1)*$E97</f>
        <v>0</v>
      </c>
      <c r="I97" s="179">
        <f>INDEX('Actual NPC (Total System)'!G:G,MATCH($C97,'Actual NPC (Total System)'!$C:$C,0),1)*$E97</f>
        <v>0</v>
      </c>
      <c r="J97" s="179">
        <f>INDEX('Actual NPC (Total System)'!H:H,MATCH($C97,'Actual NPC (Total System)'!$C:$C,0),1)*$E97</f>
        <v>0</v>
      </c>
      <c r="K97" s="179">
        <f>INDEX('Actual NPC (Total System)'!I:I,MATCH($C97,'Actual NPC (Total System)'!$C:$C,0),1)*$E97</f>
        <v>0</v>
      </c>
      <c r="L97" s="179">
        <f>INDEX('Actual NPC (Total System)'!J:J,MATCH($C97,'Actual NPC (Total System)'!$C:$C,0),1)*$E97</f>
        <v>0</v>
      </c>
      <c r="M97" s="179">
        <f>INDEX('Actual NPC (Total System)'!K:K,MATCH($C97,'Actual NPC (Total System)'!$C:$C,0),1)*$E97</f>
        <v>0</v>
      </c>
      <c r="N97" s="179">
        <f>INDEX('Actual NPC (Total System)'!L:L,MATCH($C97,'Actual NPC (Total System)'!$C:$C,0),1)*$E97</f>
        <v>0</v>
      </c>
      <c r="O97" s="179">
        <f>INDEX('Actual NPC (Total System)'!M:M,MATCH($C97,'Actual NPC (Total System)'!$C:$C,0),1)*$E97</f>
        <v>0</v>
      </c>
      <c r="P97" s="179">
        <f>INDEX('Actual NPC (Total System)'!N:N,MATCH($C97,'Actual NPC (Total System)'!$C:$C,0),1)*$E97</f>
        <v>0</v>
      </c>
      <c r="Q97" s="179">
        <f>INDEX('Actual NPC (Total System)'!O:O,MATCH($C97,'Actual NPC (Total System)'!$C:$C,0),1)*$E97</f>
        <v>0</v>
      </c>
      <c r="R97" s="179">
        <f>INDEX('Actual NPC (Total System)'!P:P,MATCH($C97,'Actual NPC (Total System)'!$C:$C,0),1)*$E97</f>
        <v>0</v>
      </c>
      <c r="S97" s="59"/>
    </row>
    <row r="98" spans="1:19" s="10" customFormat="1" ht="12.75">
      <c r="C98" s="251" t="s">
        <v>100</v>
      </c>
      <c r="D98" s="327" t="s">
        <v>172</v>
      </c>
      <c r="E98" s="326">
        <f>VLOOKUP(D98,'Actual Factors'!$A$4:$B$9,2,FALSE)</f>
        <v>0</v>
      </c>
      <c r="F98" s="178">
        <f t="shared" si="21"/>
        <v>0</v>
      </c>
      <c r="G98" s="179">
        <f>INDEX('Actual NPC (Total System)'!E:E,MATCH($C98,'Actual NPC (Total System)'!$C:$C,0),1)*$E98</f>
        <v>0</v>
      </c>
      <c r="H98" s="179">
        <f>INDEX('Actual NPC (Total System)'!F:F,MATCH($C98,'Actual NPC (Total System)'!$C:$C,0),1)*$E98</f>
        <v>0</v>
      </c>
      <c r="I98" s="179">
        <f>INDEX('Actual NPC (Total System)'!G:G,MATCH($C98,'Actual NPC (Total System)'!$C:$C,0),1)*$E98</f>
        <v>0</v>
      </c>
      <c r="J98" s="179">
        <f>INDEX('Actual NPC (Total System)'!H:H,MATCH($C98,'Actual NPC (Total System)'!$C:$C,0),1)*$E98</f>
        <v>0</v>
      </c>
      <c r="K98" s="179">
        <f>INDEX('Actual NPC (Total System)'!I:I,MATCH($C98,'Actual NPC (Total System)'!$C:$C,0),1)*$E98</f>
        <v>0</v>
      </c>
      <c r="L98" s="179">
        <f>INDEX('Actual NPC (Total System)'!J:J,MATCH($C98,'Actual NPC (Total System)'!$C:$C,0),1)*$E98</f>
        <v>0</v>
      </c>
      <c r="M98" s="179">
        <f>INDEX('Actual NPC (Total System)'!K:K,MATCH($C98,'Actual NPC (Total System)'!$C:$C,0),1)*$E98</f>
        <v>0</v>
      </c>
      <c r="N98" s="179">
        <f>INDEX('Actual NPC (Total System)'!L:L,MATCH($C98,'Actual NPC (Total System)'!$C:$C,0),1)*$E98</f>
        <v>0</v>
      </c>
      <c r="O98" s="179">
        <f>INDEX('Actual NPC (Total System)'!M:M,MATCH($C98,'Actual NPC (Total System)'!$C:$C,0),1)*$E98</f>
        <v>0</v>
      </c>
      <c r="P98" s="179">
        <f>INDEX('Actual NPC (Total System)'!N:N,MATCH($C98,'Actual NPC (Total System)'!$C:$C,0),1)*$E98</f>
        <v>0</v>
      </c>
      <c r="Q98" s="179">
        <f>INDEX('Actual NPC (Total System)'!O:O,MATCH($C98,'Actual NPC (Total System)'!$C:$C,0),1)*$E98</f>
        <v>0</v>
      </c>
      <c r="R98" s="179">
        <f>INDEX('Actual NPC (Total System)'!P:P,MATCH($C98,'Actual NPC (Total System)'!$C:$C,0),1)*$E98</f>
        <v>0</v>
      </c>
      <c r="S98" s="59"/>
    </row>
    <row r="99" spans="1:19" s="153" customFormat="1" ht="12.75">
      <c r="C99" s="251" t="s">
        <v>124</v>
      </c>
      <c r="D99" s="327" t="s">
        <v>172</v>
      </c>
      <c r="E99" s="326">
        <f>VLOOKUP(D99,'Actual Factors'!$A$4:$B$9,2,FALSE)</f>
        <v>0</v>
      </c>
      <c r="F99" s="178">
        <f t="shared" ref="F99:F100" si="24">SUM(G99:R99)</f>
        <v>0</v>
      </c>
      <c r="G99" s="179">
        <f>INDEX('Actual NPC (Total System)'!E:E,MATCH($C99,'Actual NPC (Total System)'!$C:$C,0),1)*$E99</f>
        <v>0</v>
      </c>
      <c r="H99" s="179">
        <f>INDEX('Actual NPC (Total System)'!F:F,MATCH($C99,'Actual NPC (Total System)'!$C:$C,0),1)*$E99</f>
        <v>0</v>
      </c>
      <c r="I99" s="179">
        <f>INDEX('Actual NPC (Total System)'!G:G,MATCH($C99,'Actual NPC (Total System)'!$C:$C,0),1)*$E99</f>
        <v>0</v>
      </c>
      <c r="J99" s="179">
        <f>INDEX('Actual NPC (Total System)'!H:H,MATCH($C99,'Actual NPC (Total System)'!$C:$C,0),1)*$E99</f>
        <v>0</v>
      </c>
      <c r="K99" s="179">
        <f>INDEX('Actual NPC (Total System)'!I:I,MATCH($C99,'Actual NPC (Total System)'!$C:$C,0),1)*$E99</f>
        <v>0</v>
      </c>
      <c r="L99" s="179">
        <f>INDEX('Actual NPC (Total System)'!J:J,MATCH($C99,'Actual NPC (Total System)'!$C:$C,0),1)*$E99</f>
        <v>0</v>
      </c>
      <c r="M99" s="179">
        <f>INDEX('Actual NPC (Total System)'!K:K,MATCH($C99,'Actual NPC (Total System)'!$C:$C,0),1)*$E99</f>
        <v>0</v>
      </c>
      <c r="N99" s="179">
        <f>INDEX('Actual NPC (Total System)'!L:L,MATCH($C99,'Actual NPC (Total System)'!$C:$C,0),1)*$E99</f>
        <v>0</v>
      </c>
      <c r="O99" s="179">
        <f>INDEX('Actual NPC (Total System)'!M:M,MATCH($C99,'Actual NPC (Total System)'!$C:$C,0),1)*$E99</f>
        <v>0</v>
      </c>
      <c r="P99" s="179">
        <f>INDEX('Actual NPC (Total System)'!N:N,MATCH($C99,'Actual NPC (Total System)'!$C:$C,0),1)*$E99</f>
        <v>0</v>
      </c>
      <c r="Q99" s="179">
        <f>INDEX('Actual NPC (Total System)'!O:O,MATCH($C99,'Actual NPC (Total System)'!$C:$C,0),1)*$E99</f>
        <v>0</v>
      </c>
      <c r="R99" s="179">
        <f>INDEX('Actual NPC (Total System)'!P:P,MATCH($C99,'Actual NPC (Total System)'!$C:$C,0),1)*$E99</f>
        <v>0</v>
      </c>
      <c r="S99" s="59"/>
    </row>
    <row r="100" spans="1:19" s="153" customFormat="1" ht="12.75">
      <c r="C100" s="251" t="s">
        <v>123</v>
      </c>
      <c r="D100" s="327" t="s">
        <v>172</v>
      </c>
      <c r="E100" s="326">
        <f>VLOOKUP(D100,'Actual Factors'!$A$4:$B$9,2,FALSE)</f>
        <v>0</v>
      </c>
      <c r="F100" s="178">
        <f t="shared" si="24"/>
        <v>0</v>
      </c>
      <c r="G100" s="179">
        <f>INDEX('Actual NPC (Total System)'!E:E,MATCH($C100,'Actual NPC (Total System)'!$C:$C,0),1)*$E100</f>
        <v>0</v>
      </c>
      <c r="H100" s="179">
        <f>INDEX('Actual NPC (Total System)'!F:F,MATCH($C100,'Actual NPC (Total System)'!$C:$C,0),1)*$E100</f>
        <v>0</v>
      </c>
      <c r="I100" s="179">
        <f>INDEX('Actual NPC (Total System)'!G:G,MATCH($C100,'Actual NPC (Total System)'!$C:$C,0),1)*$E100</f>
        <v>0</v>
      </c>
      <c r="J100" s="179">
        <f>INDEX('Actual NPC (Total System)'!H:H,MATCH($C100,'Actual NPC (Total System)'!$C:$C,0),1)*$E100</f>
        <v>0</v>
      </c>
      <c r="K100" s="179">
        <f>INDEX('Actual NPC (Total System)'!I:I,MATCH($C100,'Actual NPC (Total System)'!$C:$C,0),1)*$E100</f>
        <v>0</v>
      </c>
      <c r="L100" s="179">
        <f>INDEX('Actual NPC (Total System)'!J:J,MATCH($C100,'Actual NPC (Total System)'!$C:$C,0),1)*$E100</f>
        <v>0</v>
      </c>
      <c r="M100" s="179">
        <f>INDEX('Actual NPC (Total System)'!K:K,MATCH($C100,'Actual NPC (Total System)'!$C:$C,0),1)*$E100</f>
        <v>0</v>
      </c>
      <c r="N100" s="179">
        <f>INDEX('Actual NPC (Total System)'!L:L,MATCH($C100,'Actual NPC (Total System)'!$C:$C,0),1)*$E100</f>
        <v>0</v>
      </c>
      <c r="O100" s="179">
        <f>INDEX('Actual NPC (Total System)'!M:M,MATCH($C100,'Actual NPC (Total System)'!$C:$C,0),1)*$E100</f>
        <v>0</v>
      </c>
      <c r="P100" s="179">
        <f>INDEX('Actual NPC (Total System)'!N:N,MATCH($C100,'Actual NPC (Total System)'!$C:$C,0),1)*$E100</f>
        <v>0</v>
      </c>
      <c r="Q100" s="179">
        <f>INDEX('Actual NPC (Total System)'!O:O,MATCH($C100,'Actual NPC (Total System)'!$C:$C,0),1)*$E100</f>
        <v>0</v>
      </c>
      <c r="R100" s="179">
        <f>INDEX('Actual NPC (Total System)'!P:P,MATCH($C100,'Actual NPC (Total System)'!$C:$C,0),1)*$E100</f>
        <v>0</v>
      </c>
      <c r="S100" s="59"/>
    </row>
    <row r="101" spans="1:19" s="153" customFormat="1" ht="12.75">
      <c r="A101" s="10"/>
      <c r="B101" s="16"/>
      <c r="C101" s="91"/>
      <c r="D101" s="236"/>
      <c r="E101" s="47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59"/>
    </row>
    <row r="102" spans="1:19" s="153" customFormat="1" ht="12.75">
      <c r="A102" s="10"/>
      <c r="B102" s="167"/>
      <c r="C102" s="91" t="s">
        <v>101</v>
      </c>
      <c r="D102" s="170"/>
      <c r="E102" s="47"/>
      <c r="F102" s="181">
        <f>SUM(G102:R102)</f>
        <v>338738.26999999996</v>
      </c>
      <c r="G102" s="181">
        <f t="shared" ref="G102:R102" si="25">SUM(G57:G100)</f>
        <v>0</v>
      </c>
      <c r="H102" s="181">
        <f t="shared" si="25"/>
        <v>0.03</v>
      </c>
      <c r="I102" s="181">
        <f t="shared" si="25"/>
        <v>0</v>
      </c>
      <c r="J102" s="181">
        <f t="shared" si="25"/>
        <v>8815.869999999999</v>
      </c>
      <c r="K102" s="181">
        <f t="shared" si="25"/>
        <v>15.52</v>
      </c>
      <c r="L102" s="181">
        <f t="shared" si="25"/>
        <v>25447.67</v>
      </c>
      <c r="M102" s="181">
        <f t="shared" si="25"/>
        <v>142601.74</v>
      </c>
      <c r="N102" s="181">
        <f t="shared" si="25"/>
        <v>107845.62</v>
      </c>
      <c r="O102" s="181">
        <f t="shared" si="25"/>
        <v>45985.69</v>
      </c>
      <c r="P102" s="181">
        <f t="shared" si="25"/>
        <v>8026.1299999999992</v>
      </c>
      <c r="Q102" s="181">
        <f t="shared" si="25"/>
        <v>0</v>
      </c>
      <c r="R102" s="181">
        <f t="shared" si="25"/>
        <v>0</v>
      </c>
      <c r="S102" s="59"/>
    </row>
    <row r="103" spans="1:19" s="10" customFormat="1" ht="12.75">
      <c r="B103" s="16"/>
      <c r="C103" s="91"/>
      <c r="D103" s="170"/>
      <c r="E103" s="47"/>
      <c r="F103" s="20"/>
      <c r="G103" s="21"/>
      <c r="H103" s="21"/>
      <c r="I103" s="21"/>
      <c r="J103" s="21"/>
      <c r="K103" s="158"/>
      <c r="L103" s="158"/>
      <c r="M103" s="158"/>
      <c r="N103" s="158"/>
      <c r="O103" s="158"/>
      <c r="P103" s="158"/>
      <c r="Q103" s="158"/>
      <c r="R103" s="158"/>
      <c r="S103" s="59"/>
    </row>
    <row r="104" spans="1:19" s="10" customFormat="1" ht="12.75">
      <c r="B104" s="99" t="s">
        <v>28</v>
      </c>
      <c r="C104" s="91"/>
      <c r="D104" s="170"/>
      <c r="E104" s="47"/>
      <c r="F104" s="22"/>
      <c r="G104" s="22"/>
      <c r="H104" s="22"/>
      <c r="I104" s="22"/>
      <c r="J104" s="22"/>
      <c r="K104" s="146"/>
      <c r="L104" s="146"/>
      <c r="M104" s="146"/>
      <c r="N104" s="146"/>
      <c r="O104" s="146"/>
      <c r="P104" s="146"/>
      <c r="Q104" s="146"/>
      <c r="R104" s="146"/>
      <c r="S104" s="59"/>
    </row>
    <row r="105" spans="1:19" s="10" customFormat="1" ht="12.75">
      <c r="A105" s="15"/>
      <c r="B105" s="15"/>
      <c r="C105" s="91" t="s">
        <v>102</v>
      </c>
      <c r="D105" s="327" t="s">
        <v>197</v>
      </c>
      <c r="E105" s="326">
        <f>VLOOKUP(D105,'Actual Factors'!$A$4:$B$9,2,FALSE)</f>
        <v>7.5825828720678959E-2</v>
      </c>
      <c r="F105" s="178">
        <f t="shared" ref="F105:F106" si="26">SUM(G105:R105)</f>
        <v>166046.39940232702</v>
      </c>
      <c r="G105" s="179">
        <f>INDEX('Actual NPC (Total System)'!E:E,MATCH($C105,'Actual NPC (Total System)'!$C:$C,0),1)*$E105</f>
        <v>13837.199950193915</v>
      </c>
      <c r="H105" s="179">
        <f>INDEX('Actual NPC (Total System)'!F:F,MATCH($C105,'Actual NPC (Total System)'!$C:$C,0),1)*$E105</f>
        <v>13837.199950193915</v>
      </c>
      <c r="I105" s="179">
        <f>INDEX('Actual NPC (Total System)'!G:G,MATCH($C105,'Actual NPC (Total System)'!$C:$C,0),1)*$E105</f>
        <v>13837.199950193915</v>
      </c>
      <c r="J105" s="179">
        <f>INDEX('Actual NPC (Total System)'!H:H,MATCH($C105,'Actual NPC (Total System)'!$C:$C,0),1)*$E105</f>
        <v>13837.199950193915</v>
      </c>
      <c r="K105" s="179">
        <f>INDEX('Actual NPC (Total System)'!I:I,MATCH($C105,'Actual NPC (Total System)'!$C:$C,0),1)*$E105</f>
        <v>13837.199950193915</v>
      </c>
      <c r="L105" s="179">
        <f>INDEX('Actual NPC (Total System)'!J:J,MATCH($C105,'Actual NPC (Total System)'!$C:$C,0),1)*$E105</f>
        <v>13837.199950193915</v>
      </c>
      <c r="M105" s="179">
        <f>INDEX('Actual NPC (Total System)'!K:K,MATCH($C105,'Actual NPC (Total System)'!$C:$C,0),1)*$E105</f>
        <v>13837.199950193915</v>
      </c>
      <c r="N105" s="179">
        <f>INDEX('Actual NPC (Total System)'!L:L,MATCH($C105,'Actual NPC (Total System)'!$C:$C,0),1)*$E105</f>
        <v>13837.199950193915</v>
      </c>
      <c r="O105" s="179">
        <f>INDEX('Actual NPC (Total System)'!M:M,MATCH($C105,'Actual NPC (Total System)'!$C:$C,0),1)*$E105</f>
        <v>13837.199950193915</v>
      </c>
      <c r="P105" s="179">
        <f>INDEX('Actual NPC (Total System)'!N:N,MATCH($C105,'Actual NPC (Total System)'!$C:$C,0),1)*$E105</f>
        <v>13837.199950193915</v>
      </c>
      <c r="Q105" s="179">
        <f>INDEX('Actual NPC (Total System)'!O:O,MATCH($C105,'Actual NPC (Total System)'!$C:$C,0),1)*$E105</f>
        <v>13837.199950193915</v>
      </c>
      <c r="R105" s="179">
        <f>INDEX('Actual NPC (Total System)'!P:P,MATCH($C105,'Actual NPC (Total System)'!$C:$C,0),1)*$E105</f>
        <v>13837.199950193915</v>
      </c>
      <c r="S105" s="59"/>
    </row>
    <row r="106" spans="1:19" s="10" customFormat="1" ht="12.75">
      <c r="A106" s="15"/>
      <c r="B106" s="15"/>
      <c r="C106" s="91" t="s">
        <v>29</v>
      </c>
      <c r="D106" s="327" t="s">
        <v>197</v>
      </c>
      <c r="E106" s="326">
        <f>VLOOKUP(D106,'Actual Factors'!$A$4:$B$9,2,FALSE)</f>
        <v>7.5825828720678959E-2</v>
      </c>
      <c r="F106" s="178">
        <f t="shared" si="26"/>
        <v>-602920.81509018142</v>
      </c>
      <c r="G106" s="179">
        <f>INDEX('Actual NPC (Total System)'!E:E,MATCH($C106,'Actual NPC (Total System)'!$C:$C,0),1)*$E106</f>
        <v>-50243.401257515114</v>
      </c>
      <c r="H106" s="179">
        <f>INDEX('Actual NPC (Total System)'!F:F,MATCH($C106,'Actual NPC (Total System)'!$C:$C,0),1)*$E106</f>
        <v>-50243.401257515114</v>
      </c>
      <c r="I106" s="179">
        <f>INDEX('Actual NPC (Total System)'!G:G,MATCH($C106,'Actual NPC (Total System)'!$C:$C,0),1)*$E106</f>
        <v>-50243.401257515114</v>
      </c>
      <c r="J106" s="179">
        <f>INDEX('Actual NPC (Total System)'!H:H,MATCH($C106,'Actual NPC (Total System)'!$C:$C,0),1)*$E106</f>
        <v>-50243.401257515114</v>
      </c>
      <c r="K106" s="179">
        <f>INDEX('Actual NPC (Total System)'!I:I,MATCH($C106,'Actual NPC (Total System)'!$C:$C,0),1)*$E106</f>
        <v>-50243.401257515114</v>
      </c>
      <c r="L106" s="179">
        <f>INDEX('Actual NPC (Total System)'!J:J,MATCH($C106,'Actual NPC (Total System)'!$C:$C,0),1)*$E106</f>
        <v>-50243.401257515114</v>
      </c>
      <c r="M106" s="179">
        <f>INDEX('Actual NPC (Total System)'!K:K,MATCH($C106,'Actual NPC (Total System)'!$C:$C,0),1)*$E106</f>
        <v>-50243.401257515114</v>
      </c>
      <c r="N106" s="179">
        <f>INDEX('Actual NPC (Total System)'!L:L,MATCH($C106,'Actual NPC (Total System)'!$C:$C,0),1)*$E106</f>
        <v>-50243.401257515114</v>
      </c>
      <c r="O106" s="179">
        <f>INDEX('Actual NPC (Total System)'!M:M,MATCH($C106,'Actual NPC (Total System)'!$C:$C,0),1)*$E106</f>
        <v>-50243.401257515114</v>
      </c>
      <c r="P106" s="179">
        <f>INDEX('Actual NPC (Total System)'!N:N,MATCH($C106,'Actual NPC (Total System)'!$C:$C,0),1)*$E106</f>
        <v>-50243.401257515114</v>
      </c>
      <c r="Q106" s="179">
        <f>INDEX('Actual NPC (Total System)'!O:O,MATCH($C106,'Actual NPC (Total System)'!$C:$C,0),1)*$E106</f>
        <v>-50243.401257515114</v>
      </c>
      <c r="R106" s="179">
        <f>INDEX('Actual NPC (Total System)'!P:P,MATCH($C106,'Actual NPC (Total System)'!$C:$C,0),1)*$E106</f>
        <v>-50243.401257515114</v>
      </c>
      <c r="S106" s="59"/>
    </row>
    <row r="107" spans="1:19" s="10" customFormat="1" ht="12.75">
      <c r="A107" s="15"/>
      <c r="B107" s="15"/>
      <c r="C107" s="91"/>
      <c r="D107" s="236"/>
      <c r="E107" s="47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59"/>
    </row>
    <row r="108" spans="1:19" s="10" customFormat="1" ht="12.75">
      <c r="A108" s="15"/>
      <c r="B108" s="95" t="s">
        <v>103</v>
      </c>
      <c r="C108" s="91"/>
      <c r="D108" s="236"/>
      <c r="E108" s="47"/>
      <c r="F108" s="178">
        <f>SUM(G108:R108)</f>
        <v>-436874.4156878544</v>
      </c>
      <c r="G108" s="179">
        <f t="shared" ref="G108:R108" si="27">SUM(G105:G106)</f>
        <v>-36406.2013073212</v>
      </c>
      <c r="H108" s="179">
        <f t="shared" si="27"/>
        <v>-36406.2013073212</v>
      </c>
      <c r="I108" s="179">
        <f t="shared" si="27"/>
        <v>-36406.2013073212</v>
      </c>
      <c r="J108" s="179">
        <f t="shared" si="27"/>
        <v>-36406.2013073212</v>
      </c>
      <c r="K108" s="179">
        <f t="shared" si="27"/>
        <v>-36406.2013073212</v>
      </c>
      <c r="L108" s="179">
        <f t="shared" si="27"/>
        <v>-36406.2013073212</v>
      </c>
      <c r="M108" s="179">
        <f t="shared" si="27"/>
        <v>-36406.2013073212</v>
      </c>
      <c r="N108" s="179">
        <f t="shared" si="27"/>
        <v>-36406.2013073212</v>
      </c>
      <c r="O108" s="179">
        <f t="shared" si="27"/>
        <v>-36406.2013073212</v>
      </c>
      <c r="P108" s="179">
        <f t="shared" si="27"/>
        <v>-36406.2013073212</v>
      </c>
      <c r="Q108" s="179">
        <f t="shared" si="27"/>
        <v>-36406.2013073212</v>
      </c>
      <c r="R108" s="179">
        <f t="shared" si="27"/>
        <v>-36406.2013073212</v>
      </c>
      <c r="S108" s="59"/>
    </row>
    <row r="109" spans="1:19" s="10" customFormat="1" ht="12.75">
      <c r="A109" s="15"/>
      <c r="B109" s="15"/>
      <c r="C109" s="91"/>
      <c r="D109" s="236"/>
      <c r="E109" s="47"/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  <c r="Q109" s="215" t="s">
        <v>86</v>
      </c>
      <c r="R109" s="215" t="s">
        <v>86</v>
      </c>
      <c r="S109" s="59"/>
    </row>
    <row r="110" spans="1:19" s="10" customFormat="1" ht="12.75">
      <c r="A110" s="95"/>
      <c r="B110" s="95" t="s">
        <v>30</v>
      </c>
      <c r="C110" s="96"/>
      <c r="D110" s="251"/>
      <c r="E110" s="47"/>
      <c r="F110" s="180">
        <f>SUM(G110:R110)</f>
        <v>12480656.341639102</v>
      </c>
      <c r="G110" s="181">
        <f t="shared" ref="G110:R110" si="28">G108+G102+G54</f>
        <v>1279118.4962774003</v>
      </c>
      <c r="H110" s="181">
        <f t="shared" si="28"/>
        <v>1123831.7304273294</v>
      </c>
      <c r="I110" s="181">
        <f t="shared" si="28"/>
        <v>1102344.1256988421</v>
      </c>
      <c r="J110" s="181">
        <f t="shared" si="28"/>
        <v>1151810.2762117055</v>
      </c>
      <c r="K110" s="181">
        <f t="shared" si="28"/>
        <v>1098254.4042454292</v>
      </c>
      <c r="L110" s="181">
        <f t="shared" si="28"/>
        <v>972280.53972147207</v>
      </c>
      <c r="M110" s="181">
        <f t="shared" si="28"/>
        <v>959875.95730486605</v>
      </c>
      <c r="N110" s="181">
        <f t="shared" si="28"/>
        <v>861948.97457073198</v>
      </c>
      <c r="O110" s="181">
        <f t="shared" si="28"/>
        <v>858723.75144795491</v>
      </c>
      <c r="P110" s="181">
        <f t="shared" si="28"/>
        <v>892108.91591154772</v>
      </c>
      <c r="Q110" s="181">
        <f t="shared" si="28"/>
        <v>994049.40152089181</v>
      </c>
      <c r="R110" s="181">
        <f t="shared" si="28"/>
        <v>1186309.7683009326</v>
      </c>
      <c r="S110" s="59"/>
    </row>
    <row r="111" spans="1:19" s="10" customFormat="1" ht="12.75">
      <c r="A111" s="15"/>
      <c r="B111" s="15"/>
      <c r="C111" s="91"/>
      <c r="D111" s="251"/>
      <c r="E111" s="47"/>
      <c r="F111" s="21"/>
      <c r="G111" s="21"/>
      <c r="H111" s="21"/>
      <c r="I111" s="21"/>
      <c r="J111" s="21"/>
      <c r="K111" s="158"/>
      <c r="L111" s="158"/>
      <c r="M111" s="158"/>
      <c r="N111" s="158"/>
      <c r="O111" s="158"/>
      <c r="P111" s="158"/>
      <c r="Q111" s="158"/>
      <c r="R111" s="158"/>
      <c r="S111" s="59"/>
    </row>
    <row r="112" spans="1:19" s="94" customFormat="1" ht="12.75">
      <c r="A112" s="15"/>
      <c r="B112" s="15" t="s">
        <v>30</v>
      </c>
      <c r="C112" s="91"/>
      <c r="D112" s="170"/>
      <c r="E112" s="47"/>
      <c r="F112" s="21"/>
      <c r="G112" s="21"/>
      <c r="H112" s="21"/>
      <c r="I112" s="21"/>
      <c r="J112" s="21"/>
      <c r="K112" s="158"/>
      <c r="L112" s="158"/>
      <c r="M112" s="158"/>
      <c r="N112" s="158"/>
      <c r="O112" s="158"/>
      <c r="P112" s="158"/>
      <c r="Q112" s="158"/>
      <c r="R112" s="158"/>
      <c r="S112" s="59"/>
    </row>
    <row r="113" spans="1:19" s="10" customFormat="1" ht="12.75">
      <c r="A113" s="15"/>
      <c r="B113" s="15"/>
      <c r="C113" s="91" t="s">
        <v>104</v>
      </c>
      <c r="D113" s="327" t="s">
        <v>198</v>
      </c>
      <c r="E113" s="326">
        <f>VLOOKUP(D113,'Actual Factors'!$A$4:$B$9,2,FALSE)</f>
        <v>7.966085435555563E-2</v>
      </c>
      <c r="F113" s="178">
        <f t="shared" ref="F113" si="29">SUM(G113:R113)</f>
        <v>0</v>
      </c>
      <c r="G113" s="179">
        <f>INDEX('Actual NPC (Total System)'!E:E,MATCH($C113,'Actual NPC (Total System)'!$C:$C,0),1)*$E113</f>
        <v>0</v>
      </c>
      <c r="H113" s="179">
        <f>INDEX('Actual NPC (Total System)'!F:F,MATCH($C113,'Actual NPC (Total System)'!$C:$C,0),1)*$E113</f>
        <v>0</v>
      </c>
      <c r="I113" s="179">
        <f>INDEX('Actual NPC (Total System)'!G:G,MATCH($C113,'Actual NPC (Total System)'!$C:$C,0),1)*$E113</f>
        <v>0</v>
      </c>
      <c r="J113" s="179">
        <f>INDEX('Actual NPC (Total System)'!H:H,MATCH($C113,'Actual NPC (Total System)'!$C:$C,0),1)*$E113</f>
        <v>0</v>
      </c>
      <c r="K113" s="179">
        <f>INDEX('Actual NPC (Total System)'!I:I,MATCH($C113,'Actual NPC (Total System)'!$C:$C,0),1)*$E113</f>
        <v>0</v>
      </c>
      <c r="L113" s="179">
        <f>INDEX('Actual NPC (Total System)'!J:J,MATCH($C113,'Actual NPC (Total System)'!$C:$C,0),1)*$E113</f>
        <v>0</v>
      </c>
      <c r="M113" s="179">
        <f>INDEX('Actual NPC (Total System)'!K:K,MATCH($C113,'Actual NPC (Total System)'!$C:$C,0),1)*$E113</f>
        <v>0</v>
      </c>
      <c r="N113" s="179">
        <f>INDEX('Actual NPC (Total System)'!L:L,MATCH($C113,'Actual NPC (Total System)'!$C:$C,0),1)*$E113</f>
        <v>0</v>
      </c>
      <c r="O113" s="179">
        <f>INDEX('Actual NPC (Total System)'!M:M,MATCH($C113,'Actual NPC (Total System)'!$C:$C,0),1)*$E113</f>
        <v>0</v>
      </c>
      <c r="P113" s="179">
        <f>INDEX('Actual NPC (Total System)'!N:N,MATCH($C113,'Actual NPC (Total System)'!$C:$C,0),1)*$E113</f>
        <v>0</v>
      </c>
      <c r="Q113" s="179">
        <f>INDEX('Actual NPC (Total System)'!O:O,MATCH($C113,'Actual NPC (Total System)'!$C:$C,0),1)*$E113</f>
        <v>0</v>
      </c>
      <c r="R113" s="179">
        <f>INDEX('Actual NPC (Total System)'!P:P,MATCH($C113,'Actual NPC (Total System)'!$C:$C,0),1)*$E113</f>
        <v>0</v>
      </c>
      <c r="S113" s="59"/>
    </row>
    <row r="114" spans="1:19" s="10" customFormat="1" ht="12.75">
      <c r="A114" s="15"/>
      <c r="B114" s="15"/>
      <c r="C114" s="91" t="s">
        <v>32</v>
      </c>
      <c r="D114" s="327" t="s">
        <v>198</v>
      </c>
      <c r="E114" s="326">
        <f>VLOOKUP(D114,'Actual Factors'!$A$4:$B$9,2,FALSE)</f>
        <v>7.966085435555563E-2</v>
      </c>
      <c r="F114" s="178">
        <f t="shared" ref="F114" si="30">SUM(G114:R114)</f>
        <v>358473.8446000003</v>
      </c>
      <c r="G114" s="179">
        <f>INDEX('Actual NPC (Total System)'!E:E,MATCH($C114,'Actual NPC (Total System)'!$C:$C,0),1)*$E114</f>
        <v>35847.38446000003</v>
      </c>
      <c r="H114" s="179">
        <f>INDEX('Actual NPC (Total System)'!F:F,MATCH($C114,'Actual NPC (Total System)'!$C:$C,0),1)*$E114</f>
        <v>35847.38446000003</v>
      </c>
      <c r="I114" s="179">
        <f>INDEX('Actual NPC (Total System)'!G:G,MATCH($C114,'Actual NPC (Total System)'!$C:$C,0),1)*$E114</f>
        <v>35847.38446000003</v>
      </c>
      <c r="J114" s="179">
        <f>INDEX('Actual NPC (Total System)'!H:H,MATCH($C114,'Actual NPC (Total System)'!$C:$C,0),1)*$E114</f>
        <v>35847.38446000003</v>
      </c>
      <c r="K114" s="179">
        <f>INDEX('Actual NPC (Total System)'!I:I,MATCH($C114,'Actual NPC (Total System)'!$C:$C,0),1)*$E114</f>
        <v>35847.38446000003</v>
      </c>
      <c r="L114" s="179">
        <f>INDEX('Actual NPC (Total System)'!J:J,MATCH($C114,'Actual NPC (Total System)'!$C:$C,0),1)*$E114</f>
        <v>35847.38446000003</v>
      </c>
      <c r="M114" s="179">
        <f>INDEX('Actual NPC (Total System)'!K:K,MATCH($C114,'Actual NPC (Total System)'!$C:$C,0),1)*$E114</f>
        <v>35847.38446000003</v>
      </c>
      <c r="N114" s="179">
        <f>INDEX('Actual NPC (Total System)'!L:L,MATCH($C114,'Actual NPC (Total System)'!$C:$C,0),1)*$E114</f>
        <v>35847.38446000003</v>
      </c>
      <c r="O114" s="179">
        <f>INDEX('Actual NPC (Total System)'!M:M,MATCH($C114,'Actual NPC (Total System)'!$C:$C,0),1)*$E114</f>
        <v>35847.38446000003</v>
      </c>
      <c r="P114" s="179">
        <f>INDEX('Actual NPC (Total System)'!N:N,MATCH($C114,'Actual NPC (Total System)'!$C:$C,0),1)*$E114</f>
        <v>35847.38446000003</v>
      </c>
      <c r="Q114" s="179">
        <f>INDEX('Actual NPC (Total System)'!O:O,MATCH($C114,'Actual NPC (Total System)'!$C:$C,0),1)*$E114</f>
        <v>0</v>
      </c>
      <c r="R114" s="179">
        <f>INDEX('Actual NPC (Total System)'!P:P,MATCH($C114,'Actual NPC (Total System)'!$C:$C,0),1)*$E114</f>
        <v>0</v>
      </c>
      <c r="S114" s="59"/>
    </row>
    <row r="115" spans="1:19" s="10" customFormat="1" ht="12.75">
      <c r="A115" s="15"/>
      <c r="B115" s="15"/>
      <c r="C115" s="91" t="s">
        <v>105</v>
      </c>
      <c r="D115" s="327" t="s">
        <v>198</v>
      </c>
      <c r="E115" s="326">
        <f>VLOOKUP(D115,'Actual Factors'!$A$4:$B$9,2,FALSE)</f>
        <v>7.966085435555563E-2</v>
      </c>
      <c r="F115" s="178">
        <f t="shared" ref="F115" si="31">SUM(G115:R115)</f>
        <v>0</v>
      </c>
      <c r="G115" s="179">
        <f>INDEX('Actual NPC (Total System)'!E:E,MATCH($C115,'Actual NPC (Total System)'!$C:$C,0),1)*$E115</f>
        <v>0</v>
      </c>
      <c r="H115" s="179">
        <f>INDEX('Actual NPC (Total System)'!F:F,MATCH($C115,'Actual NPC (Total System)'!$C:$C,0),1)*$E115</f>
        <v>0</v>
      </c>
      <c r="I115" s="179">
        <f>INDEX('Actual NPC (Total System)'!G:G,MATCH($C115,'Actual NPC (Total System)'!$C:$C,0),1)*$E115</f>
        <v>0</v>
      </c>
      <c r="J115" s="179">
        <f>INDEX('Actual NPC (Total System)'!H:H,MATCH($C115,'Actual NPC (Total System)'!$C:$C,0),1)*$E115</f>
        <v>0</v>
      </c>
      <c r="K115" s="179">
        <f>INDEX('Actual NPC (Total System)'!I:I,MATCH($C115,'Actual NPC (Total System)'!$C:$C,0),1)*$E115</f>
        <v>0</v>
      </c>
      <c r="L115" s="179">
        <f>INDEX('Actual NPC (Total System)'!J:J,MATCH($C115,'Actual NPC (Total System)'!$C:$C,0),1)*$E115</f>
        <v>0</v>
      </c>
      <c r="M115" s="179">
        <f>INDEX('Actual NPC (Total System)'!K:K,MATCH($C115,'Actual NPC (Total System)'!$C:$C,0),1)*$E115</f>
        <v>0</v>
      </c>
      <c r="N115" s="179">
        <f>INDEX('Actual NPC (Total System)'!L:L,MATCH($C115,'Actual NPC (Total System)'!$C:$C,0),1)*$E115</f>
        <v>0</v>
      </c>
      <c r="O115" s="179">
        <f>INDEX('Actual NPC (Total System)'!M:M,MATCH($C115,'Actual NPC (Total System)'!$C:$C,0),1)*$E115</f>
        <v>0</v>
      </c>
      <c r="P115" s="179">
        <f>INDEX('Actual NPC (Total System)'!N:N,MATCH($C115,'Actual NPC (Total System)'!$C:$C,0),1)*$E115</f>
        <v>0</v>
      </c>
      <c r="Q115" s="179">
        <f>INDEX('Actual NPC (Total System)'!O:O,MATCH($C115,'Actual NPC (Total System)'!$C:$C,0),1)*$E115</f>
        <v>0</v>
      </c>
      <c r="R115" s="179">
        <f>INDEX('Actual NPC (Total System)'!P:P,MATCH($C115,'Actual NPC (Total System)'!$C:$C,0),1)*$E115</f>
        <v>0</v>
      </c>
      <c r="S115" s="59"/>
    </row>
    <row r="116" spans="1:19" s="153" customFormat="1" ht="12.75">
      <c r="A116" s="156"/>
      <c r="B116" s="156"/>
      <c r="C116" s="167"/>
      <c r="D116" s="236"/>
      <c r="E116" s="47"/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  <c r="Q116" s="215" t="s">
        <v>86</v>
      </c>
      <c r="R116" s="215" t="s">
        <v>86</v>
      </c>
      <c r="S116" s="59"/>
    </row>
    <row r="117" spans="1:19" s="10" customFormat="1" ht="12.75">
      <c r="A117" s="95"/>
      <c r="B117" s="95" t="s">
        <v>33</v>
      </c>
      <c r="C117" s="96"/>
      <c r="D117" s="236"/>
      <c r="E117" s="47"/>
      <c r="F117" s="161">
        <f>SUM(G117:R117)</f>
        <v>358473.8446000003</v>
      </c>
      <c r="G117" s="158">
        <f t="shared" ref="G117:R117" si="32">SUM(G112:G115)</f>
        <v>35847.38446000003</v>
      </c>
      <c r="H117" s="158">
        <f t="shared" si="32"/>
        <v>35847.38446000003</v>
      </c>
      <c r="I117" s="158">
        <f t="shared" si="32"/>
        <v>35847.38446000003</v>
      </c>
      <c r="J117" s="158">
        <f t="shared" si="32"/>
        <v>35847.38446000003</v>
      </c>
      <c r="K117" s="158">
        <f t="shared" si="32"/>
        <v>35847.38446000003</v>
      </c>
      <c r="L117" s="158">
        <f t="shared" si="32"/>
        <v>35847.38446000003</v>
      </c>
      <c r="M117" s="158">
        <f t="shared" si="32"/>
        <v>35847.38446000003</v>
      </c>
      <c r="N117" s="158">
        <f t="shared" si="32"/>
        <v>35847.38446000003</v>
      </c>
      <c r="O117" s="158">
        <f t="shared" si="32"/>
        <v>35847.38446000003</v>
      </c>
      <c r="P117" s="158">
        <f t="shared" si="32"/>
        <v>35847.38446000003</v>
      </c>
      <c r="Q117" s="158">
        <f t="shared" si="32"/>
        <v>0</v>
      </c>
      <c r="R117" s="158">
        <f t="shared" si="32"/>
        <v>0</v>
      </c>
      <c r="S117" s="59"/>
    </row>
    <row r="118" spans="1:19" s="10" customFormat="1" ht="12.75">
      <c r="A118" s="95"/>
      <c r="B118" s="95"/>
      <c r="C118" s="96"/>
      <c r="D118" s="236"/>
      <c r="E118" s="47"/>
      <c r="F118" s="97"/>
      <c r="G118" s="97"/>
      <c r="H118" s="97"/>
      <c r="I118" s="97"/>
      <c r="J118" s="97"/>
      <c r="K118" s="158"/>
      <c r="L118" s="158"/>
      <c r="M118" s="158"/>
      <c r="N118" s="158"/>
      <c r="O118" s="158"/>
      <c r="P118" s="158"/>
      <c r="Q118" s="158"/>
      <c r="R118" s="158"/>
      <c r="S118" s="59"/>
    </row>
    <row r="119" spans="1:19" s="94" customFormat="1" ht="12.75">
      <c r="A119" s="95"/>
      <c r="B119" s="95" t="s">
        <v>79</v>
      </c>
      <c r="C119" s="96"/>
      <c r="D119" s="236"/>
      <c r="E119" s="47"/>
      <c r="F119" s="98"/>
      <c r="G119" s="97"/>
      <c r="H119" s="97"/>
      <c r="I119" s="97"/>
      <c r="J119" s="97"/>
      <c r="K119" s="158"/>
      <c r="L119" s="158"/>
      <c r="M119" s="158"/>
      <c r="N119" s="158"/>
      <c r="O119" s="158"/>
      <c r="P119" s="158"/>
      <c r="Q119" s="158"/>
      <c r="R119" s="158"/>
      <c r="S119" s="59"/>
    </row>
    <row r="120" spans="1:19" s="94" customFormat="1" ht="12.75">
      <c r="A120" s="15"/>
      <c r="B120" s="15"/>
      <c r="C120" s="95" t="s">
        <v>79</v>
      </c>
      <c r="D120" s="327" t="s">
        <v>198</v>
      </c>
      <c r="E120" s="326">
        <f>VLOOKUP(D120,'Actual Factors'!$A$4:$B$9,2,FALSE)</f>
        <v>7.966085435555563E-2</v>
      </c>
      <c r="F120" s="180">
        <f t="shared" ref="F120:F122" si="33">SUM(G120:R120)</f>
        <v>55549262.2094585</v>
      </c>
      <c r="G120" s="181">
        <f>INDEX('Actual NPC (Total System)'!E:E,MATCH($C120,'Actual NPC (Total System)'!$C:$C,0),1)*$E120</f>
        <v>1853712.5020311961</v>
      </c>
      <c r="H120" s="181">
        <f>INDEX('Actual NPC (Total System)'!F:F,MATCH($C120,'Actual NPC (Total System)'!$C:$C,0),1)*$E120</f>
        <v>1749376.925072443</v>
      </c>
      <c r="I120" s="181">
        <f>INDEX('Actual NPC (Total System)'!G:G,MATCH($C120,'Actual NPC (Total System)'!$C:$C,0),1)*$E120</f>
        <v>1708329.2728706342</v>
      </c>
      <c r="J120" s="181">
        <f>INDEX('Actual NPC (Total System)'!H:H,MATCH($C120,'Actual NPC (Total System)'!$C:$C,0),1)*$E120</f>
        <v>2260881.3070209026</v>
      </c>
      <c r="K120" s="181">
        <f>INDEX('Actual NPC (Total System)'!I:I,MATCH($C120,'Actual NPC (Total System)'!$C:$C,0),1)*$E120</f>
        <v>2056598.5006888302</v>
      </c>
      <c r="L120" s="181">
        <f>INDEX('Actual NPC (Total System)'!J:J,MATCH($C120,'Actual NPC (Total System)'!$C:$C,0),1)*$E120</f>
        <v>2348496.4912597365</v>
      </c>
      <c r="M120" s="181">
        <f>INDEX('Actual NPC (Total System)'!K:K,MATCH($C120,'Actual NPC (Total System)'!$C:$C,0),1)*$E120</f>
        <v>8780815.1450228058</v>
      </c>
      <c r="N120" s="181">
        <f>INDEX('Actual NPC (Total System)'!L:L,MATCH($C120,'Actual NPC (Total System)'!$C:$C,0),1)*$E120</f>
        <v>9055623.0902215</v>
      </c>
      <c r="O120" s="181">
        <f>INDEX('Actual NPC (Total System)'!M:M,MATCH($C120,'Actual NPC (Total System)'!$C:$C,0),1)*$E120</f>
        <v>10610208.908893708</v>
      </c>
      <c r="P120" s="181">
        <f>INDEX('Actual NPC (Total System)'!N:N,MATCH($C120,'Actual NPC (Total System)'!$C:$C,0),1)*$E120</f>
        <v>2545302.9312414466</v>
      </c>
      <c r="Q120" s="181">
        <f>INDEX('Actual NPC (Total System)'!O:O,MATCH($C120,'Actual NPC (Total System)'!$C:$C,0),1)*$E120</f>
        <v>3498744.4525538967</v>
      </c>
      <c r="R120" s="181">
        <f>INDEX('Actual NPC (Total System)'!P:P,MATCH($C120,'Actual NPC (Total System)'!$C:$C,0),1)*$E120</f>
        <v>9081172.6825813986</v>
      </c>
      <c r="S120" s="59"/>
    </row>
    <row r="121" spans="1:19" s="94" customFormat="1" ht="12.75">
      <c r="A121" s="15"/>
      <c r="B121" s="15"/>
      <c r="C121" s="95" t="s">
        <v>118</v>
      </c>
      <c r="D121" s="327" t="s">
        <v>198</v>
      </c>
      <c r="E121" s="326">
        <f>VLOOKUP(D121,'Actual Factors'!$A$4:$B$9,2,FALSE)</f>
        <v>7.966085435555563E-2</v>
      </c>
      <c r="F121" s="178">
        <f t="shared" si="33"/>
        <v>-23476337.751206033</v>
      </c>
      <c r="G121" s="179">
        <f>INDEX('Actual NPC (Total System)'!E:E,MATCH($C121,'Actual NPC (Total System)'!$C:$C,0),1)*$E121</f>
        <v>-1131942.9620288769</v>
      </c>
      <c r="H121" s="179">
        <f>INDEX('Actual NPC (Total System)'!F:F,MATCH($C121,'Actual NPC (Total System)'!$C:$C,0),1)*$E121</f>
        <v>-918181.10829846782</v>
      </c>
      <c r="I121" s="179">
        <f>INDEX('Actual NPC (Total System)'!G:G,MATCH($C121,'Actual NPC (Total System)'!$C:$C,0),1)*$E121</f>
        <v>-900562.44066622888</v>
      </c>
      <c r="J121" s="179">
        <f>INDEX('Actual NPC (Total System)'!H:H,MATCH($C121,'Actual NPC (Total System)'!$C:$C,0),1)*$E121</f>
        <v>-1445611.1799109266</v>
      </c>
      <c r="K121" s="179">
        <f>INDEX('Actual NPC (Total System)'!I:I,MATCH($C121,'Actual NPC (Total System)'!$C:$C,0),1)*$E121</f>
        <v>-1916894.66346164</v>
      </c>
      <c r="L121" s="179">
        <f>INDEX('Actual NPC (Total System)'!J:J,MATCH($C121,'Actual NPC (Total System)'!$C:$C,0),1)*$E121</f>
        <v>-1253807.5236334272</v>
      </c>
      <c r="M121" s="179">
        <f>INDEX('Actual NPC (Total System)'!K:K,MATCH($C121,'Actual NPC (Total System)'!$C:$C,0),1)*$E121</f>
        <v>-2177511.8208790021</v>
      </c>
      <c r="N121" s="179">
        <f>INDEX('Actual NPC (Total System)'!L:L,MATCH($C121,'Actual NPC (Total System)'!$C:$C,0),1)*$E121</f>
        <v>-3197976.288782577</v>
      </c>
      <c r="O121" s="179">
        <f>INDEX('Actual NPC (Total System)'!M:M,MATCH($C121,'Actual NPC (Total System)'!$C:$C,0),1)*$E121</f>
        <v>-4124844.4076722534</v>
      </c>
      <c r="P121" s="179">
        <f>INDEX('Actual NPC (Total System)'!N:N,MATCH($C121,'Actual NPC (Total System)'!$C:$C,0),1)*$E121</f>
        <v>-1685175.5587731148</v>
      </c>
      <c r="Q121" s="179">
        <f>INDEX('Actual NPC (Total System)'!O:O,MATCH($C121,'Actual NPC (Total System)'!$C:$C,0),1)*$E121</f>
        <v>-1689150.5621174758</v>
      </c>
      <c r="R121" s="179">
        <f>INDEX('Actual NPC (Total System)'!P:P,MATCH($C121,'Actual NPC (Total System)'!$C:$C,0),1)*$E121</f>
        <v>-3034679.2349820416</v>
      </c>
      <c r="S121" s="59"/>
    </row>
    <row r="122" spans="1:19" s="10" customFormat="1" ht="12.75">
      <c r="A122" s="15"/>
      <c r="B122" s="15"/>
      <c r="C122" s="95" t="s">
        <v>119</v>
      </c>
      <c r="D122" s="327" t="s">
        <v>198</v>
      </c>
      <c r="E122" s="326">
        <f>VLOOKUP(D122,'Actual Factors'!$A$4:$B$9,2,FALSE)</f>
        <v>7.966085435555563E-2</v>
      </c>
      <c r="F122" s="178">
        <f t="shared" si="33"/>
        <v>370138.11111441773</v>
      </c>
      <c r="G122" s="179">
        <f>INDEX('Actual NPC (Total System)'!E:E,MATCH($C122,'Actual NPC (Total System)'!$C:$C,0),1)*$E122</f>
        <v>8677.7316948981043</v>
      </c>
      <c r="H122" s="179">
        <f>INDEX('Actual NPC (Total System)'!F:F,MATCH($C122,'Actual NPC (Total System)'!$C:$C,0),1)*$E122</f>
        <v>-3933.0913790542008</v>
      </c>
      <c r="I122" s="179">
        <f>INDEX('Actual NPC (Total System)'!G:G,MATCH($C122,'Actual NPC (Total System)'!$C:$C,0),1)*$E122</f>
        <v>-16947.122646978394</v>
      </c>
      <c r="J122" s="179">
        <f>INDEX('Actual NPC (Total System)'!H:H,MATCH($C122,'Actual NPC (Total System)'!$C:$C,0),1)*$E122</f>
        <v>-12454.099902310425</v>
      </c>
      <c r="K122" s="179">
        <f>INDEX('Actual NPC (Total System)'!I:I,MATCH($C122,'Actual NPC (Total System)'!$C:$C,0),1)*$E122</f>
        <v>40804.066834576333</v>
      </c>
      <c r="L122" s="179">
        <f>INDEX('Actual NPC (Total System)'!J:J,MATCH($C122,'Actual NPC (Total System)'!$C:$C,0),1)*$E122</f>
        <v>18506.184346176007</v>
      </c>
      <c r="M122" s="179">
        <f>INDEX('Actual NPC (Total System)'!K:K,MATCH($C122,'Actual NPC (Total System)'!$C:$C,0),1)*$E122</f>
        <v>111442.79889307519</v>
      </c>
      <c r="N122" s="179">
        <f>INDEX('Actual NPC (Total System)'!L:L,MATCH($C122,'Actual NPC (Total System)'!$C:$C,0),1)*$E122</f>
        <v>421897.97268911562</v>
      </c>
      <c r="O122" s="179">
        <f>INDEX('Actual NPC (Total System)'!M:M,MATCH($C122,'Actual NPC (Total System)'!$C:$C,0),1)*$E122</f>
        <v>-248831.71718416634</v>
      </c>
      <c r="P122" s="179">
        <f>INDEX('Actual NPC (Total System)'!N:N,MATCH($C122,'Actual NPC (Total System)'!$C:$C,0),1)*$E122</f>
        <v>97723.1015061449</v>
      </c>
      <c r="Q122" s="179">
        <f>INDEX('Actual NPC (Total System)'!O:O,MATCH($C122,'Actual NPC (Total System)'!$C:$C,0),1)*$E122</f>
        <v>-295747.39981567662</v>
      </c>
      <c r="R122" s="179">
        <f>INDEX('Actual NPC (Total System)'!P:P,MATCH($C122,'Actual NPC (Total System)'!$C:$C,0),1)*$E122</f>
        <v>248999.68607861747</v>
      </c>
      <c r="S122" s="59"/>
    </row>
    <row r="123" spans="1:19" s="10" customFormat="1" ht="12.75">
      <c r="A123" s="156"/>
      <c r="B123" s="156"/>
      <c r="C123" s="156"/>
      <c r="D123" s="236"/>
      <c r="E123" s="47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59"/>
    </row>
    <row r="124" spans="1:19" s="10" customFormat="1" ht="12.75">
      <c r="A124" s="95"/>
      <c r="B124" s="101" t="s">
        <v>34</v>
      </c>
      <c r="C124" s="56"/>
      <c r="D124" s="236"/>
      <c r="E124" s="47"/>
      <c r="F124" s="178">
        <f>SUM(G124:R124)</f>
        <v>32443062.569366883</v>
      </c>
      <c r="G124" s="179">
        <f t="shared" ref="G124:R124" si="34">SUM(G120:G122)</f>
        <v>730447.27169721737</v>
      </c>
      <c r="H124" s="179">
        <f t="shared" si="34"/>
        <v>827262.72539492091</v>
      </c>
      <c r="I124" s="179">
        <f t="shared" si="34"/>
        <v>790819.70955742698</v>
      </c>
      <c r="J124" s="179">
        <f t="shared" si="34"/>
        <v>802816.02720766561</v>
      </c>
      <c r="K124" s="179">
        <f t="shared" si="34"/>
        <v>180507.90406176649</v>
      </c>
      <c r="L124" s="179">
        <f t="shared" si="34"/>
        <v>1113195.1519724852</v>
      </c>
      <c r="M124" s="179">
        <f t="shared" si="34"/>
        <v>6714746.1230368791</v>
      </c>
      <c r="N124" s="179">
        <f t="shared" si="34"/>
        <v>6279544.7741280384</v>
      </c>
      <c r="O124" s="179">
        <f t="shared" si="34"/>
        <v>6236532.7840372883</v>
      </c>
      <c r="P124" s="179">
        <f t="shared" si="34"/>
        <v>957850.47397447668</v>
      </c>
      <c r="Q124" s="179">
        <f t="shared" si="34"/>
        <v>1513846.4906207444</v>
      </c>
      <c r="R124" s="179">
        <f t="shared" si="34"/>
        <v>6295493.1336779743</v>
      </c>
      <c r="S124" s="59"/>
    </row>
    <row r="125" spans="1:19" s="250" customFormat="1" ht="12.75">
      <c r="A125" s="156"/>
      <c r="B125" s="163"/>
      <c r="C125" s="56"/>
      <c r="D125" s="236"/>
      <c r="E125" s="47"/>
      <c r="F125" s="178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59"/>
    </row>
    <row r="126" spans="1:19" s="153" customFormat="1" ht="12.75">
      <c r="A126" s="95"/>
      <c r="B126" s="95"/>
      <c r="C126" s="56"/>
      <c r="D126" s="236"/>
      <c r="E126" s="47"/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  <c r="Q126" s="215" t="s">
        <v>86</v>
      </c>
      <c r="R126" s="215" t="s">
        <v>86</v>
      </c>
      <c r="S126" s="59"/>
    </row>
    <row r="127" spans="1:19" s="94" customFormat="1" ht="12.75">
      <c r="A127" s="100" t="s">
        <v>36</v>
      </c>
      <c r="B127" s="15"/>
      <c r="C127" s="91"/>
      <c r="D127" s="236"/>
      <c r="E127" s="47"/>
      <c r="F127" s="217">
        <f>SUM(G127:R127)</f>
        <v>45282192.755605996</v>
      </c>
      <c r="G127" s="157">
        <f t="shared" ref="G127:R127" si="35">SUM(G124,G117,G110)</f>
        <v>2045413.1524346177</v>
      </c>
      <c r="H127" s="157">
        <f t="shared" si="35"/>
        <v>1986941.8402822504</v>
      </c>
      <c r="I127" s="157">
        <f t="shared" si="35"/>
        <v>1929011.2197162691</v>
      </c>
      <c r="J127" s="157">
        <f t="shared" si="35"/>
        <v>1990473.6878793712</v>
      </c>
      <c r="K127" s="157">
        <f t="shared" si="35"/>
        <v>1314609.6927671956</v>
      </c>
      <c r="L127" s="157">
        <f t="shared" si="35"/>
        <v>2121323.0761539573</v>
      </c>
      <c r="M127" s="157">
        <f t="shared" si="35"/>
        <v>7710469.4648017455</v>
      </c>
      <c r="N127" s="157">
        <f t="shared" si="35"/>
        <v>7177341.1331587704</v>
      </c>
      <c r="O127" s="157">
        <f t="shared" si="35"/>
        <v>7131103.9199452437</v>
      </c>
      <c r="P127" s="157">
        <f t="shared" si="35"/>
        <v>1885806.7743460243</v>
      </c>
      <c r="Q127" s="157">
        <f t="shared" si="35"/>
        <v>2507895.8921416365</v>
      </c>
      <c r="R127" s="157">
        <f t="shared" si="35"/>
        <v>7481802.9019789072</v>
      </c>
      <c r="S127" s="59"/>
    </row>
    <row r="128" spans="1:19" s="153" customFormat="1" ht="12.75">
      <c r="A128" s="15"/>
      <c r="B128" s="15"/>
      <c r="C128" s="91"/>
      <c r="D128" s="236"/>
      <c r="E128" s="47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59"/>
    </row>
    <row r="129" spans="1:19" s="10" customFormat="1" ht="12.75">
      <c r="A129" s="86" t="s">
        <v>37</v>
      </c>
      <c r="B129" s="15"/>
      <c r="C129" s="91"/>
      <c r="D129" s="236"/>
      <c r="E129" s="47"/>
      <c r="F129" s="180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59"/>
    </row>
    <row r="130" spans="1:19" s="10" customFormat="1" ht="12.75">
      <c r="A130" s="15"/>
      <c r="B130" s="15"/>
      <c r="C130" s="107" t="s">
        <v>38</v>
      </c>
      <c r="D130" s="327" t="s">
        <v>198</v>
      </c>
      <c r="E130" s="326">
        <f>VLOOKUP(D130,'Actual Factors'!$A$4:$B$9,2,FALSE)</f>
        <v>7.966085435555563E-2</v>
      </c>
      <c r="F130" s="180">
        <f>SUM(G130:R130)</f>
        <v>11984879.865903877</v>
      </c>
      <c r="G130" s="181">
        <f>INDEX('Actual NPC (Total System)'!E:E,MATCH($C130,'Actual NPC (Total System)'!$C:$C,0),1)*$E130</f>
        <v>906648.48532891413</v>
      </c>
      <c r="H130" s="181">
        <f>INDEX('Actual NPC (Total System)'!F:F,MATCH($C130,'Actual NPC (Total System)'!$C:$C,0),1)*$E130</f>
        <v>949544.08772502281</v>
      </c>
      <c r="I130" s="181">
        <f>INDEX('Actual NPC (Total System)'!G:G,MATCH($C130,'Actual NPC (Total System)'!$C:$C,0),1)*$E130</f>
        <v>1004358.7383358603</v>
      </c>
      <c r="J130" s="181">
        <f>INDEX('Actual NPC (Total System)'!H:H,MATCH($C130,'Actual NPC (Total System)'!$C:$C,0),1)*$E130</f>
        <v>1002315.0423038024</v>
      </c>
      <c r="K130" s="181">
        <f>INDEX('Actual NPC (Total System)'!I:I,MATCH($C130,'Actual NPC (Total System)'!$C:$C,0),1)*$E130</f>
        <v>972797.0751792388</v>
      </c>
      <c r="L130" s="181">
        <f>INDEX('Actual NPC (Total System)'!J:J,MATCH($C130,'Actual NPC (Total System)'!$C:$C,0),1)*$E130</f>
        <v>977167.07686991687</v>
      </c>
      <c r="M130" s="181">
        <f>INDEX('Actual NPC (Total System)'!K:K,MATCH($C130,'Actual NPC (Total System)'!$C:$C,0),1)*$E130</f>
        <v>1014835.4495114527</v>
      </c>
      <c r="N130" s="181">
        <f>INDEX('Actual NPC (Total System)'!L:L,MATCH($C130,'Actual NPC (Total System)'!$C:$C,0),1)*$E130</f>
        <v>1035759.8681421753</v>
      </c>
      <c r="O130" s="181">
        <f>INDEX('Actual NPC (Total System)'!M:M,MATCH($C130,'Actual NPC (Total System)'!$C:$C,0),1)*$E130</f>
        <v>1036283.4207854308</v>
      </c>
      <c r="P130" s="181">
        <f>INDEX('Actual NPC (Total System)'!N:N,MATCH($C130,'Actual NPC (Total System)'!$C:$C,0),1)*$E130</f>
        <v>993299.3629766457</v>
      </c>
      <c r="Q130" s="181">
        <f>INDEX('Actual NPC (Total System)'!O:O,MATCH($C130,'Actual NPC (Total System)'!$C:$C,0),1)*$E130</f>
        <v>1006954.7230711648</v>
      </c>
      <c r="R130" s="181">
        <f>INDEX('Actual NPC (Total System)'!P:P,MATCH($C130,'Actual NPC (Total System)'!$C:$C,0),1)*$E130</f>
        <v>1084916.5356742491</v>
      </c>
      <c r="S130" s="59"/>
    </row>
    <row r="131" spans="1:19" s="10" customFormat="1" ht="12.75">
      <c r="A131" s="15"/>
      <c r="B131" s="15"/>
      <c r="C131" s="107" t="s">
        <v>39</v>
      </c>
      <c r="D131" s="327" t="s">
        <v>197</v>
      </c>
      <c r="E131" s="326">
        <f>VLOOKUP(D131,'Actual Factors'!$A$4:$B$9,2,FALSE)</f>
        <v>7.5825828720678959E-2</v>
      </c>
      <c r="F131" s="178">
        <f>SUM(G131:R131)</f>
        <v>1034258.8420156182</v>
      </c>
      <c r="G131" s="179">
        <f>INDEX('Actual NPC (Total System)'!E:E,MATCH($C131,'Actual NPC (Total System)'!$C:$C,0),1)*$E131</f>
        <v>43145.293111150553</v>
      </c>
      <c r="H131" s="179">
        <f>INDEX('Actual NPC (Total System)'!F:F,MATCH($C131,'Actual NPC (Total System)'!$C:$C,0),1)*$E131</f>
        <v>31177.05956113822</v>
      </c>
      <c r="I131" s="179">
        <f>INDEX('Actual NPC (Total System)'!G:G,MATCH($C131,'Actual NPC (Total System)'!$C:$C,0),1)*$E131</f>
        <v>34048.841502607997</v>
      </c>
      <c r="J131" s="179">
        <f>INDEX('Actual NPC (Total System)'!H:H,MATCH($C131,'Actual NPC (Total System)'!$C:$C,0),1)*$E131</f>
        <v>60950.765772903855</v>
      </c>
      <c r="K131" s="179">
        <f>INDEX('Actual NPC (Total System)'!I:I,MATCH($C131,'Actual NPC (Total System)'!$C:$C,0),1)*$E131</f>
        <v>36387.545878681049</v>
      </c>
      <c r="L131" s="179">
        <f>INDEX('Actual NPC (Total System)'!J:J,MATCH($C131,'Actual NPC (Total System)'!$C:$C,0),1)*$E131</f>
        <v>97588.789386372897</v>
      </c>
      <c r="M131" s="179">
        <f>INDEX('Actual NPC (Total System)'!K:K,MATCH($C131,'Actual NPC (Total System)'!$C:$C,0),1)*$E131</f>
        <v>210082.38440183614</v>
      </c>
      <c r="N131" s="179">
        <f>INDEX('Actual NPC (Total System)'!L:L,MATCH($C131,'Actual NPC (Total System)'!$C:$C,0),1)*$E131</f>
        <v>146535.66148027556</v>
      </c>
      <c r="O131" s="179">
        <f>INDEX('Actual NPC (Total System)'!M:M,MATCH($C131,'Actual NPC (Total System)'!$C:$C,0),1)*$E131</f>
        <v>86767.721766042567</v>
      </c>
      <c r="P131" s="179">
        <f>INDEX('Actual NPC (Total System)'!N:N,MATCH($C131,'Actual NPC (Total System)'!$C:$C,0),1)*$E131</f>
        <v>51217.703254171123</v>
      </c>
      <c r="Q131" s="179">
        <f>INDEX('Actual NPC (Total System)'!O:O,MATCH($C131,'Actual NPC (Total System)'!$C:$C,0),1)*$E131</f>
        <v>123113.39662210397</v>
      </c>
      <c r="R131" s="179">
        <f>INDEX('Actual NPC (Total System)'!P:P,MATCH($C131,'Actual NPC (Total System)'!$C:$C,0),1)*$E131</f>
        <v>113243.67927833425</v>
      </c>
      <c r="S131" s="59"/>
    </row>
    <row r="132" spans="1:19" s="153" customFormat="1" ht="12.75">
      <c r="A132" s="156"/>
      <c r="B132" s="156"/>
      <c r="C132" s="163"/>
      <c r="D132" s="236"/>
      <c r="E132" s="47"/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  <c r="Q132" s="215" t="s">
        <v>86</v>
      </c>
      <c r="R132" s="215" t="s">
        <v>86</v>
      </c>
      <c r="S132" s="59"/>
    </row>
    <row r="133" spans="1:19" s="10" customFormat="1" ht="12.75">
      <c r="A133" s="106" t="s">
        <v>40</v>
      </c>
      <c r="B133" s="15"/>
      <c r="C133" s="91"/>
      <c r="D133" s="236"/>
      <c r="E133" s="47"/>
      <c r="F133" s="217">
        <f>SUM(G133:R133)</f>
        <v>13019138.70791949</v>
      </c>
      <c r="G133" s="217">
        <f t="shared" ref="G133:R133" si="36">SUM(G130:G131)</f>
        <v>949793.77844006463</v>
      </c>
      <c r="H133" s="217">
        <f t="shared" si="36"/>
        <v>980721.14728616108</v>
      </c>
      <c r="I133" s="217">
        <f t="shared" si="36"/>
        <v>1038407.5798384683</v>
      </c>
      <c r="J133" s="217">
        <f t="shared" si="36"/>
        <v>1063265.8080767062</v>
      </c>
      <c r="K133" s="217">
        <f t="shared" si="36"/>
        <v>1009184.6210579198</v>
      </c>
      <c r="L133" s="217">
        <f t="shared" si="36"/>
        <v>1074755.8662562896</v>
      </c>
      <c r="M133" s="217">
        <f t="shared" si="36"/>
        <v>1224917.8339132888</v>
      </c>
      <c r="N133" s="217">
        <f t="shared" si="36"/>
        <v>1182295.5296224509</v>
      </c>
      <c r="O133" s="217">
        <f t="shared" si="36"/>
        <v>1123051.1425514733</v>
      </c>
      <c r="P133" s="217">
        <f t="shared" si="36"/>
        <v>1044517.0662308168</v>
      </c>
      <c r="Q133" s="217">
        <f t="shared" si="36"/>
        <v>1130068.1196932688</v>
      </c>
      <c r="R133" s="217">
        <f t="shared" si="36"/>
        <v>1198160.2149525834</v>
      </c>
      <c r="S133" s="59"/>
    </row>
    <row r="134" spans="1:19" s="10" customFormat="1" ht="12.75">
      <c r="A134" s="106"/>
      <c r="B134" s="104"/>
      <c r="C134" s="105"/>
      <c r="D134" s="236"/>
      <c r="E134" s="47"/>
      <c r="F134" s="48"/>
      <c r="G134" s="48"/>
      <c r="H134" s="48"/>
      <c r="I134" s="48"/>
      <c r="J134" s="48"/>
      <c r="K134" s="161"/>
      <c r="L134" s="161"/>
      <c r="M134" s="161"/>
      <c r="N134" s="161"/>
      <c r="O134" s="161"/>
      <c r="P134" s="161"/>
      <c r="Q134" s="161"/>
      <c r="R134" s="161"/>
      <c r="S134" s="59"/>
    </row>
    <row r="135" spans="1:19" s="10" customFormat="1" ht="12.75">
      <c r="A135" s="86" t="s">
        <v>140</v>
      </c>
      <c r="B135" s="104"/>
      <c r="C135" s="105"/>
      <c r="D135" s="236"/>
      <c r="E135" s="47"/>
      <c r="F135" s="48"/>
      <c r="G135" s="48"/>
      <c r="H135" s="48"/>
      <c r="I135" s="48"/>
      <c r="J135" s="48"/>
      <c r="K135" s="161"/>
      <c r="L135" s="161"/>
      <c r="M135" s="161"/>
      <c r="N135" s="161"/>
      <c r="O135" s="161"/>
      <c r="P135" s="161"/>
      <c r="Q135" s="161"/>
      <c r="R135" s="161"/>
      <c r="S135" s="59"/>
    </row>
    <row r="136" spans="1:19" s="250" customFormat="1" ht="12.75">
      <c r="A136" s="166"/>
      <c r="B136" s="156"/>
      <c r="C136" s="251" t="s">
        <v>41</v>
      </c>
      <c r="D136" s="236" t="s">
        <v>179</v>
      </c>
      <c r="E136" s="326">
        <f>VLOOKUP(D136,'Actual Factors'!$A$4:$B$9,2,FALSE)</f>
        <v>0.22468102422743336</v>
      </c>
      <c r="F136" s="178">
        <f>SUM(G136:R136)</f>
        <v>2377921.44296542</v>
      </c>
      <c r="G136" s="179">
        <f>'Colstrip Unit #4'!C5*$E$136</f>
        <v>183823.80002352459</v>
      </c>
      <c r="H136" s="179">
        <f>'Colstrip Unit #4'!D5*$E$136</f>
        <v>198790.03671557913</v>
      </c>
      <c r="I136" s="179">
        <f>'Colstrip Unit #4'!E5*$E$136</f>
        <v>195776.6103250203</v>
      </c>
      <c r="J136" s="179">
        <f>'Colstrip Unit #4'!F5*$E$136</f>
        <v>117035.2648043435</v>
      </c>
      <c r="K136" s="179">
        <f>'Colstrip Unit #4'!G5*$E$136</f>
        <v>239082.90038240267</v>
      </c>
      <c r="L136" s="179">
        <f>'Colstrip Unit #4'!H5*$E$136</f>
        <v>129566.82646252619</v>
      </c>
      <c r="M136" s="179">
        <f>'Colstrip Unit #4'!I5*$E$136</f>
        <v>227847.27640386144</v>
      </c>
      <c r="N136" s="179">
        <f>'Colstrip Unit #4'!J5*$E$136</f>
        <v>249882.74652721387</v>
      </c>
      <c r="O136" s="179">
        <f>'Colstrip Unit #4'!K5*$E$136</f>
        <v>213286.97091827862</v>
      </c>
      <c r="P136" s="179">
        <f>'Colstrip Unit #4'!L5*$E$136</f>
        <v>281467.57359331677</v>
      </c>
      <c r="Q136" s="179">
        <f>'Colstrip Unit #4'!M5*$E$136</f>
        <v>162187.15669265779</v>
      </c>
      <c r="R136" s="179">
        <f>'Colstrip Unit #4'!N5*$E$136</f>
        <v>179174.28011669521</v>
      </c>
      <c r="S136" s="59"/>
    </row>
    <row r="137" spans="1:19" s="10" customFormat="1" ht="12.75">
      <c r="A137" s="15"/>
      <c r="B137" s="15"/>
      <c r="C137" s="91" t="s">
        <v>42</v>
      </c>
      <c r="D137" s="327" t="s">
        <v>172</v>
      </c>
      <c r="E137" s="326">
        <f>VLOOKUP(D137,'Actual Factors'!$A$4:$B$9,2,FALSE)</f>
        <v>0</v>
      </c>
      <c r="F137" s="178">
        <f t="shared" ref="F137:F143" si="37">SUM(G137:R137)</f>
        <v>0</v>
      </c>
      <c r="G137" s="179">
        <f>INDEX('Actual NPC (Total System)'!E:E,MATCH($C137,'Actual NPC (Total System)'!$C:$C,0),1)*$E137</f>
        <v>0</v>
      </c>
      <c r="H137" s="179">
        <f>INDEX('Actual NPC (Total System)'!F:F,MATCH($C137,'Actual NPC (Total System)'!$C:$C,0),1)*$E137</f>
        <v>0</v>
      </c>
      <c r="I137" s="179">
        <f>INDEX('Actual NPC (Total System)'!G:G,MATCH($C137,'Actual NPC (Total System)'!$C:$C,0),1)*$E137</f>
        <v>0</v>
      </c>
      <c r="J137" s="179">
        <f>INDEX('Actual NPC (Total System)'!H:H,MATCH($C137,'Actual NPC (Total System)'!$C:$C,0),1)*$E137</f>
        <v>0</v>
      </c>
      <c r="K137" s="179">
        <f>INDEX('Actual NPC (Total System)'!I:I,MATCH($C137,'Actual NPC (Total System)'!$C:$C,0),1)*$E137</f>
        <v>0</v>
      </c>
      <c r="L137" s="179">
        <f>INDEX('Actual NPC (Total System)'!J:J,MATCH($C137,'Actual NPC (Total System)'!$C:$C,0),1)*$E137</f>
        <v>0</v>
      </c>
      <c r="M137" s="179">
        <f>INDEX('Actual NPC (Total System)'!K:K,MATCH($C137,'Actual NPC (Total System)'!$C:$C,0),1)*$E137</f>
        <v>0</v>
      </c>
      <c r="N137" s="179">
        <f>INDEX('Actual NPC (Total System)'!L:L,MATCH($C137,'Actual NPC (Total System)'!$C:$C,0),1)*$E137</f>
        <v>0</v>
      </c>
      <c r="O137" s="179">
        <f>INDEX('Actual NPC (Total System)'!M:M,MATCH($C137,'Actual NPC (Total System)'!$C:$C,0),1)*$E137</f>
        <v>0</v>
      </c>
      <c r="P137" s="179">
        <f>INDEX('Actual NPC (Total System)'!N:N,MATCH($C137,'Actual NPC (Total System)'!$C:$C,0),1)*$E137</f>
        <v>0</v>
      </c>
      <c r="Q137" s="179">
        <f>INDEX('Actual NPC (Total System)'!O:O,MATCH($C137,'Actual NPC (Total System)'!$C:$C,0),1)*$E137</f>
        <v>0</v>
      </c>
      <c r="R137" s="179">
        <f>INDEX('Actual NPC (Total System)'!P:P,MATCH($C137,'Actual NPC (Total System)'!$C:$C,0),1)*$E137</f>
        <v>0</v>
      </c>
      <c r="S137" s="59"/>
    </row>
    <row r="138" spans="1:19" s="10" customFormat="1" ht="12.75">
      <c r="A138" s="30"/>
      <c r="B138" s="15"/>
      <c r="C138" s="91" t="s">
        <v>43</v>
      </c>
      <c r="D138" s="327" t="s">
        <v>172</v>
      </c>
      <c r="E138" s="326">
        <f>VLOOKUP(D138,'Actual Factors'!$A$4:$B$9,2,FALSE)</f>
        <v>0</v>
      </c>
      <c r="F138" s="178">
        <f t="shared" si="37"/>
        <v>0</v>
      </c>
      <c r="G138" s="179">
        <f>INDEX('Actual NPC (Total System)'!E:E,MATCH($C138,'Actual NPC (Total System)'!$C:$C,0),1)*$E138</f>
        <v>0</v>
      </c>
      <c r="H138" s="179">
        <f>INDEX('Actual NPC (Total System)'!F:F,MATCH($C138,'Actual NPC (Total System)'!$C:$C,0),1)*$E138</f>
        <v>0</v>
      </c>
      <c r="I138" s="179">
        <f>INDEX('Actual NPC (Total System)'!G:G,MATCH($C138,'Actual NPC (Total System)'!$C:$C,0),1)*$E138</f>
        <v>0</v>
      </c>
      <c r="J138" s="179">
        <f>INDEX('Actual NPC (Total System)'!H:H,MATCH($C138,'Actual NPC (Total System)'!$C:$C,0),1)*$E138</f>
        <v>0</v>
      </c>
      <c r="K138" s="179">
        <f>INDEX('Actual NPC (Total System)'!I:I,MATCH($C138,'Actual NPC (Total System)'!$C:$C,0),1)*$E138</f>
        <v>0</v>
      </c>
      <c r="L138" s="179">
        <f>INDEX('Actual NPC (Total System)'!J:J,MATCH($C138,'Actual NPC (Total System)'!$C:$C,0),1)*$E138</f>
        <v>0</v>
      </c>
      <c r="M138" s="179">
        <f>INDEX('Actual NPC (Total System)'!K:K,MATCH($C138,'Actual NPC (Total System)'!$C:$C,0),1)*$E138</f>
        <v>0</v>
      </c>
      <c r="N138" s="179">
        <f>INDEX('Actual NPC (Total System)'!L:L,MATCH($C138,'Actual NPC (Total System)'!$C:$C,0),1)*$E138</f>
        <v>0</v>
      </c>
      <c r="O138" s="179">
        <f>INDEX('Actual NPC (Total System)'!M:M,MATCH($C138,'Actual NPC (Total System)'!$C:$C,0),1)*$E138</f>
        <v>0</v>
      </c>
      <c r="P138" s="179">
        <f>INDEX('Actual NPC (Total System)'!N:N,MATCH($C138,'Actual NPC (Total System)'!$C:$C,0),1)*$E138</f>
        <v>0</v>
      </c>
      <c r="Q138" s="179">
        <f>INDEX('Actual NPC (Total System)'!O:O,MATCH($C138,'Actual NPC (Total System)'!$C:$C,0),1)*$E138</f>
        <v>0</v>
      </c>
      <c r="R138" s="179">
        <f>INDEX('Actual NPC (Total System)'!P:P,MATCH($C138,'Actual NPC (Total System)'!$C:$C,0),1)*$E138</f>
        <v>0</v>
      </c>
      <c r="S138" s="59"/>
    </row>
    <row r="139" spans="1:19" s="10" customFormat="1" ht="12.75">
      <c r="A139" s="15"/>
      <c r="C139" s="91" t="s">
        <v>44</v>
      </c>
      <c r="D139" s="327" t="s">
        <v>172</v>
      </c>
      <c r="E139" s="326">
        <f>VLOOKUP(D139,'Actual Factors'!$A$4:$B$9,2,FALSE)</f>
        <v>0</v>
      </c>
      <c r="F139" s="178">
        <f t="shared" si="37"/>
        <v>0</v>
      </c>
      <c r="G139" s="179">
        <f>INDEX('Actual NPC (Total System)'!E:E,MATCH($C139,'Actual NPC (Total System)'!$C:$C,0),1)*$E139</f>
        <v>0</v>
      </c>
      <c r="H139" s="179">
        <f>INDEX('Actual NPC (Total System)'!F:F,MATCH($C139,'Actual NPC (Total System)'!$C:$C,0),1)*$E139</f>
        <v>0</v>
      </c>
      <c r="I139" s="179">
        <f>INDEX('Actual NPC (Total System)'!G:G,MATCH($C139,'Actual NPC (Total System)'!$C:$C,0),1)*$E139</f>
        <v>0</v>
      </c>
      <c r="J139" s="179">
        <f>INDEX('Actual NPC (Total System)'!H:H,MATCH($C139,'Actual NPC (Total System)'!$C:$C,0),1)*$E139</f>
        <v>0</v>
      </c>
      <c r="K139" s="179">
        <f>INDEX('Actual NPC (Total System)'!I:I,MATCH($C139,'Actual NPC (Total System)'!$C:$C,0),1)*$E139</f>
        <v>0</v>
      </c>
      <c r="L139" s="179">
        <f>INDEX('Actual NPC (Total System)'!J:J,MATCH($C139,'Actual NPC (Total System)'!$C:$C,0),1)*$E139</f>
        <v>0</v>
      </c>
      <c r="M139" s="179">
        <f>INDEX('Actual NPC (Total System)'!K:K,MATCH($C139,'Actual NPC (Total System)'!$C:$C,0),1)*$E139</f>
        <v>0</v>
      </c>
      <c r="N139" s="179">
        <f>INDEX('Actual NPC (Total System)'!L:L,MATCH($C139,'Actual NPC (Total System)'!$C:$C,0),1)*$E139</f>
        <v>0</v>
      </c>
      <c r="O139" s="179">
        <f>INDEX('Actual NPC (Total System)'!M:M,MATCH($C139,'Actual NPC (Total System)'!$C:$C,0),1)*$E139</f>
        <v>0</v>
      </c>
      <c r="P139" s="179">
        <f>INDEX('Actual NPC (Total System)'!N:N,MATCH($C139,'Actual NPC (Total System)'!$C:$C,0),1)*$E139</f>
        <v>0</v>
      </c>
      <c r="Q139" s="179">
        <f>INDEX('Actual NPC (Total System)'!O:O,MATCH($C139,'Actual NPC (Total System)'!$C:$C,0),1)*$E139</f>
        <v>0</v>
      </c>
      <c r="R139" s="179">
        <f>INDEX('Actual NPC (Total System)'!P:P,MATCH($C139,'Actual NPC (Total System)'!$C:$C,0),1)*$E139</f>
        <v>0</v>
      </c>
      <c r="S139" s="59"/>
    </row>
    <row r="140" spans="1:19" s="10" customFormat="1" ht="12.75">
      <c r="A140" s="15"/>
      <c r="C140" s="91" t="s">
        <v>45</v>
      </c>
      <c r="D140" s="327" t="s">
        <v>172</v>
      </c>
      <c r="E140" s="326">
        <f>VLOOKUP(D140,'Actual Factors'!$A$4:$B$9,2,FALSE)</f>
        <v>0</v>
      </c>
      <c r="F140" s="178">
        <f t="shared" si="37"/>
        <v>0</v>
      </c>
      <c r="G140" s="179">
        <f>INDEX('Actual NPC (Total System)'!E:E,MATCH($C140,'Actual NPC (Total System)'!$C:$C,0),1)*$E140</f>
        <v>0</v>
      </c>
      <c r="H140" s="179">
        <f>INDEX('Actual NPC (Total System)'!F:F,MATCH($C140,'Actual NPC (Total System)'!$C:$C,0),1)*$E140</f>
        <v>0</v>
      </c>
      <c r="I140" s="179">
        <f>INDEX('Actual NPC (Total System)'!G:G,MATCH($C140,'Actual NPC (Total System)'!$C:$C,0),1)*$E140</f>
        <v>0</v>
      </c>
      <c r="J140" s="179">
        <f>INDEX('Actual NPC (Total System)'!H:H,MATCH($C140,'Actual NPC (Total System)'!$C:$C,0),1)*$E140</f>
        <v>0</v>
      </c>
      <c r="K140" s="179">
        <f>INDEX('Actual NPC (Total System)'!I:I,MATCH($C140,'Actual NPC (Total System)'!$C:$C,0),1)*$E140</f>
        <v>0</v>
      </c>
      <c r="L140" s="179">
        <f>INDEX('Actual NPC (Total System)'!J:J,MATCH($C140,'Actual NPC (Total System)'!$C:$C,0),1)*$E140</f>
        <v>0</v>
      </c>
      <c r="M140" s="179">
        <f>INDEX('Actual NPC (Total System)'!K:K,MATCH($C140,'Actual NPC (Total System)'!$C:$C,0),1)*$E140</f>
        <v>0</v>
      </c>
      <c r="N140" s="179">
        <f>INDEX('Actual NPC (Total System)'!L:L,MATCH($C140,'Actual NPC (Total System)'!$C:$C,0),1)*$E140</f>
        <v>0</v>
      </c>
      <c r="O140" s="179">
        <f>INDEX('Actual NPC (Total System)'!M:M,MATCH($C140,'Actual NPC (Total System)'!$C:$C,0),1)*$E140</f>
        <v>0</v>
      </c>
      <c r="P140" s="179">
        <f>INDEX('Actual NPC (Total System)'!N:N,MATCH($C140,'Actual NPC (Total System)'!$C:$C,0),1)*$E140</f>
        <v>0</v>
      </c>
      <c r="Q140" s="179">
        <f>INDEX('Actual NPC (Total System)'!O:O,MATCH($C140,'Actual NPC (Total System)'!$C:$C,0),1)*$E140</f>
        <v>0</v>
      </c>
      <c r="R140" s="179">
        <f>INDEX('Actual NPC (Total System)'!P:P,MATCH($C140,'Actual NPC (Total System)'!$C:$C,0),1)*$E140</f>
        <v>0</v>
      </c>
      <c r="S140" s="59"/>
    </row>
    <row r="141" spans="1:19" s="10" customFormat="1" ht="12.75">
      <c r="A141" s="15"/>
      <c r="B141" s="15"/>
      <c r="C141" s="91" t="s">
        <v>46</v>
      </c>
      <c r="D141" s="327" t="s">
        <v>172</v>
      </c>
      <c r="E141" s="326">
        <f>VLOOKUP(D141,'Actual Factors'!$A$4:$B$9,2,FALSE)</f>
        <v>0</v>
      </c>
      <c r="F141" s="178">
        <f t="shared" si="37"/>
        <v>0</v>
      </c>
      <c r="G141" s="179">
        <f>INDEX('Actual NPC (Total System)'!E:E,MATCH($C141,'Actual NPC (Total System)'!$C:$C,0),1)*$E141</f>
        <v>0</v>
      </c>
      <c r="H141" s="179">
        <f>INDEX('Actual NPC (Total System)'!F:F,MATCH($C141,'Actual NPC (Total System)'!$C:$C,0),1)*$E141</f>
        <v>0</v>
      </c>
      <c r="I141" s="179">
        <f>INDEX('Actual NPC (Total System)'!G:G,MATCH($C141,'Actual NPC (Total System)'!$C:$C,0),1)*$E141</f>
        <v>0</v>
      </c>
      <c r="J141" s="179">
        <f>INDEX('Actual NPC (Total System)'!H:H,MATCH($C141,'Actual NPC (Total System)'!$C:$C,0),1)*$E141</f>
        <v>0</v>
      </c>
      <c r="K141" s="179">
        <f>INDEX('Actual NPC (Total System)'!I:I,MATCH($C141,'Actual NPC (Total System)'!$C:$C,0),1)*$E141</f>
        <v>0</v>
      </c>
      <c r="L141" s="179">
        <f>INDEX('Actual NPC (Total System)'!J:J,MATCH($C141,'Actual NPC (Total System)'!$C:$C,0),1)*$E141</f>
        <v>0</v>
      </c>
      <c r="M141" s="179">
        <f>INDEX('Actual NPC (Total System)'!K:K,MATCH($C141,'Actual NPC (Total System)'!$C:$C,0),1)*$E141</f>
        <v>0</v>
      </c>
      <c r="N141" s="179">
        <f>INDEX('Actual NPC (Total System)'!L:L,MATCH($C141,'Actual NPC (Total System)'!$C:$C,0),1)*$E141</f>
        <v>0</v>
      </c>
      <c r="O141" s="179">
        <f>INDEX('Actual NPC (Total System)'!M:M,MATCH($C141,'Actual NPC (Total System)'!$C:$C,0),1)*$E141</f>
        <v>0</v>
      </c>
      <c r="P141" s="179">
        <f>INDEX('Actual NPC (Total System)'!N:N,MATCH($C141,'Actual NPC (Total System)'!$C:$C,0),1)*$E141</f>
        <v>0</v>
      </c>
      <c r="Q141" s="179">
        <f>INDEX('Actual NPC (Total System)'!O:O,MATCH($C141,'Actual NPC (Total System)'!$C:$C,0),1)*$E141</f>
        <v>0</v>
      </c>
      <c r="R141" s="179">
        <f>INDEX('Actual NPC (Total System)'!P:P,MATCH($C141,'Actual NPC (Total System)'!$C:$C,0),1)*$E141</f>
        <v>0</v>
      </c>
      <c r="S141" s="59"/>
    </row>
    <row r="142" spans="1:19" s="10" customFormat="1" ht="12.75">
      <c r="A142" s="30"/>
      <c r="B142" s="15"/>
      <c r="C142" s="91" t="s">
        <v>47</v>
      </c>
      <c r="D142" s="236" t="s">
        <v>179</v>
      </c>
      <c r="E142" s="326">
        <f>VLOOKUP(D142,'Actual Factors'!$A$4:$B$9,2,FALSE)</f>
        <v>0.22468102422743336</v>
      </c>
      <c r="F142" s="178">
        <f>SUM(G142:R142)</f>
        <v>39780635.564470477</v>
      </c>
      <c r="G142" s="179">
        <f>INDEX('Actual NPC (Total System)'!E:E,MATCH($C142,'Actual NPC (Total System)'!$C:$C,0),1)*$E142</f>
        <v>3301610.5090392749</v>
      </c>
      <c r="H142" s="179">
        <f>INDEX('Actual NPC (Total System)'!F:F,MATCH($C142,'Actual NPC (Total System)'!$C:$C,0),1)*$E142</f>
        <v>2824323.9772414914</v>
      </c>
      <c r="I142" s="179">
        <f>INDEX('Actual NPC (Total System)'!G:G,MATCH($C142,'Actual NPC (Total System)'!$C:$C,0),1)*$E142</f>
        <v>3363256.9426613515</v>
      </c>
      <c r="J142" s="179">
        <f>INDEX('Actual NPC (Total System)'!H:H,MATCH($C142,'Actual NPC (Total System)'!$C:$C,0),1)*$E142</f>
        <v>2995535.9505577381</v>
      </c>
      <c r="K142" s="179">
        <f>INDEX('Actual NPC (Total System)'!I:I,MATCH($C142,'Actual NPC (Total System)'!$C:$C,0),1)*$E142</f>
        <v>2839419.192075504</v>
      </c>
      <c r="L142" s="179">
        <f>INDEX('Actual NPC (Total System)'!J:J,MATCH($C142,'Actual NPC (Total System)'!$C:$C,0),1)*$E142</f>
        <v>1955766.2983387236</v>
      </c>
      <c r="M142" s="179">
        <f>INDEX('Actual NPC (Total System)'!K:K,MATCH($C142,'Actual NPC (Total System)'!$C:$C,0),1)*$E142</f>
        <v>3966148.0106168259</v>
      </c>
      <c r="N142" s="179">
        <f>INDEX('Actual NPC (Total System)'!L:L,MATCH($C142,'Actual NPC (Total System)'!$C:$C,0),1)*$E142</f>
        <v>3681719.0265368689</v>
      </c>
      <c r="O142" s="179">
        <f>INDEX('Actual NPC (Total System)'!M:M,MATCH($C142,'Actual NPC (Total System)'!$C:$C,0),1)*$E142</f>
        <v>3651261.502807674</v>
      </c>
      <c r="P142" s="179">
        <f>INDEX('Actual NPC (Total System)'!N:N,MATCH($C142,'Actual NPC (Total System)'!$C:$C,0),1)*$E142</f>
        <v>4391889.5744161168</v>
      </c>
      <c r="Q142" s="179">
        <f>INDEX('Actual NPC (Total System)'!O:O,MATCH($C142,'Actual NPC (Total System)'!$C:$C,0),1)*$E142</f>
        <v>3451533.294747761</v>
      </c>
      <c r="R142" s="179">
        <f>INDEX('Actual NPC (Total System)'!P:P,MATCH($C142,'Actual NPC (Total System)'!$C:$C,0),1)*$E142</f>
        <v>3358171.2854311531</v>
      </c>
      <c r="S142" s="59"/>
    </row>
    <row r="143" spans="1:19" s="10" customFormat="1" ht="12.75">
      <c r="A143" s="15"/>
      <c r="B143" s="15"/>
      <c r="C143" s="91" t="s">
        <v>152</v>
      </c>
      <c r="D143" s="327" t="s">
        <v>172</v>
      </c>
      <c r="E143" s="326">
        <f>VLOOKUP(D143,'Actual Factors'!$A$4:$B$9,2,FALSE)</f>
        <v>0</v>
      </c>
      <c r="F143" s="178">
        <f t="shared" si="37"/>
        <v>0</v>
      </c>
      <c r="G143" s="179">
        <f>INDEX('Actual NPC (Total System)'!E:E,MATCH($C143,'Actual NPC (Total System)'!$C:$C,0),1)*$E143</f>
        <v>0</v>
      </c>
      <c r="H143" s="179">
        <f>INDEX('Actual NPC (Total System)'!F:F,MATCH($C143,'Actual NPC (Total System)'!$C:$C,0),1)*$E143</f>
        <v>0</v>
      </c>
      <c r="I143" s="179">
        <f>INDEX('Actual NPC (Total System)'!G:G,MATCH($C143,'Actual NPC (Total System)'!$C:$C,0),1)*$E143</f>
        <v>0</v>
      </c>
      <c r="J143" s="179">
        <f>INDEX('Actual NPC (Total System)'!H:H,MATCH($C143,'Actual NPC (Total System)'!$C:$C,0),1)*$E143</f>
        <v>0</v>
      </c>
      <c r="K143" s="179">
        <f>INDEX('Actual NPC (Total System)'!I:I,MATCH($C143,'Actual NPC (Total System)'!$C:$C,0),1)*$E143</f>
        <v>0</v>
      </c>
      <c r="L143" s="179">
        <f>INDEX('Actual NPC (Total System)'!J:J,MATCH($C143,'Actual NPC (Total System)'!$C:$C,0),1)*$E143</f>
        <v>0</v>
      </c>
      <c r="M143" s="179">
        <f>INDEX('Actual NPC (Total System)'!K:K,MATCH($C143,'Actual NPC (Total System)'!$C:$C,0),1)*$E143</f>
        <v>0</v>
      </c>
      <c r="N143" s="179">
        <f>INDEX('Actual NPC (Total System)'!L:L,MATCH($C143,'Actual NPC (Total System)'!$C:$C,0),1)*$E143</f>
        <v>0</v>
      </c>
      <c r="O143" s="179">
        <f>INDEX('Actual NPC (Total System)'!M:M,MATCH($C143,'Actual NPC (Total System)'!$C:$C,0),1)*$E143</f>
        <v>0</v>
      </c>
      <c r="P143" s="179">
        <f>INDEX('Actual NPC (Total System)'!N:N,MATCH($C143,'Actual NPC (Total System)'!$C:$C,0),1)*$E143</f>
        <v>0</v>
      </c>
      <c r="Q143" s="179">
        <f>INDEX('Actual NPC (Total System)'!O:O,MATCH($C143,'Actual NPC (Total System)'!$C:$C,0),1)*$E143</f>
        <v>0</v>
      </c>
      <c r="R143" s="179">
        <f>INDEX('Actual NPC (Total System)'!P:P,MATCH($C143,'Actual NPC (Total System)'!$C:$C,0),1)*$E143</f>
        <v>0</v>
      </c>
      <c r="S143" s="59"/>
    </row>
    <row r="144" spans="1:19" s="10" customFormat="1" ht="12.75">
      <c r="A144" s="30"/>
      <c r="B144" s="15"/>
      <c r="C144" s="91" t="s">
        <v>48</v>
      </c>
      <c r="D144" s="327" t="s">
        <v>172</v>
      </c>
      <c r="E144" s="326">
        <f>VLOOKUP(D144,'Actual Factors'!$A$4:$B$9,2,FALSE)</f>
        <v>0</v>
      </c>
      <c r="F144" s="178">
        <f t="shared" ref="F144" si="38">SUM(G144:R144)</f>
        <v>0</v>
      </c>
      <c r="G144" s="179">
        <f>INDEX('Actual NPC (Total System)'!E:E,MATCH($C144,'Actual NPC (Total System)'!$C:$C,0),1)*$E144</f>
        <v>0</v>
      </c>
      <c r="H144" s="179">
        <f>INDEX('Actual NPC (Total System)'!F:F,MATCH($C144,'Actual NPC (Total System)'!$C:$C,0),1)*$E144</f>
        <v>0</v>
      </c>
      <c r="I144" s="179">
        <f>INDEX('Actual NPC (Total System)'!G:G,MATCH($C144,'Actual NPC (Total System)'!$C:$C,0),1)*$E144</f>
        <v>0</v>
      </c>
      <c r="J144" s="179">
        <f>INDEX('Actual NPC (Total System)'!H:H,MATCH($C144,'Actual NPC (Total System)'!$C:$C,0),1)*$E144</f>
        <v>0</v>
      </c>
      <c r="K144" s="179">
        <f>INDEX('Actual NPC (Total System)'!I:I,MATCH($C144,'Actual NPC (Total System)'!$C:$C,0),1)*$E144</f>
        <v>0</v>
      </c>
      <c r="L144" s="179">
        <f>INDEX('Actual NPC (Total System)'!J:J,MATCH($C144,'Actual NPC (Total System)'!$C:$C,0),1)*$E144</f>
        <v>0</v>
      </c>
      <c r="M144" s="179">
        <f>INDEX('Actual NPC (Total System)'!K:K,MATCH($C144,'Actual NPC (Total System)'!$C:$C,0),1)*$E144</f>
        <v>0</v>
      </c>
      <c r="N144" s="179">
        <f>INDEX('Actual NPC (Total System)'!L:L,MATCH($C144,'Actual NPC (Total System)'!$C:$C,0),1)*$E144</f>
        <v>0</v>
      </c>
      <c r="O144" s="179">
        <f>INDEX('Actual NPC (Total System)'!M:M,MATCH($C144,'Actual NPC (Total System)'!$C:$C,0),1)*$E144</f>
        <v>0</v>
      </c>
      <c r="P144" s="179">
        <f>INDEX('Actual NPC (Total System)'!N:N,MATCH($C144,'Actual NPC (Total System)'!$C:$C,0),1)*$E144</f>
        <v>0</v>
      </c>
      <c r="Q144" s="179">
        <f>INDEX('Actual NPC (Total System)'!O:O,MATCH($C144,'Actual NPC (Total System)'!$C:$C,0),1)*$E144</f>
        <v>0</v>
      </c>
      <c r="R144" s="179">
        <f>INDEX('Actual NPC (Total System)'!P:P,MATCH($C144,'Actual NPC (Total System)'!$C:$C,0),1)*$E144</f>
        <v>0</v>
      </c>
      <c r="S144" s="59"/>
    </row>
    <row r="145" spans="1:19" s="153" customFormat="1" ht="12.75">
      <c r="A145" s="169"/>
      <c r="B145" s="156"/>
      <c r="C145" s="167"/>
      <c r="D145" s="236"/>
      <c r="E145" s="47"/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  <c r="Q145" s="215" t="s">
        <v>86</v>
      </c>
      <c r="R145" s="215" t="s">
        <v>86</v>
      </c>
      <c r="S145" s="59"/>
    </row>
    <row r="146" spans="1:19" s="10" customFormat="1" ht="12.75">
      <c r="A146" s="102" t="s">
        <v>49</v>
      </c>
      <c r="C146" s="91"/>
      <c r="D146" s="236"/>
      <c r="E146" s="47"/>
      <c r="F146" s="217">
        <f>SUM(G146:R146)</f>
        <v>42158557.007435896</v>
      </c>
      <c r="G146" s="217">
        <f t="shared" ref="G146:R146" si="39">SUM(G136:G144)</f>
        <v>3485434.3090627994</v>
      </c>
      <c r="H146" s="217">
        <f t="shared" si="39"/>
        <v>3023114.0139570707</v>
      </c>
      <c r="I146" s="217">
        <f t="shared" si="39"/>
        <v>3559033.5529863718</v>
      </c>
      <c r="J146" s="217">
        <f t="shared" si="39"/>
        <v>3112571.2153620818</v>
      </c>
      <c r="K146" s="217">
        <f t="shared" si="39"/>
        <v>3078502.0924579068</v>
      </c>
      <c r="L146" s="217">
        <f t="shared" si="39"/>
        <v>2085333.1248012497</v>
      </c>
      <c r="M146" s="217">
        <f t="shared" si="39"/>
        <v>4193995.2870206875</v>
      </c>
      <c r="N146" s="217">
        <f t="shared" si="39"/>
        <v>3931601.773064083</v>
      </c>
      <c r="O146" s="217">
        <f t="shared" si="39"/>
        <v>3864548.4737259527</v>
      </c>
      <c r="P146" s="217">
        <f t="shared" si="39"/>
        <v>4673357.1480094334</v>
      </c>
      <c r="Q146" s="217">
        <f t="shared" si="39"/>
        <v>3613720.4514404186</v>
      </c>
      <c r="R146" s="217">
        <f t="shared" si="39"/>
        <v>3537345.5655478481</v>
      </c>
      <c r="S146" s="59"/>
    </row>
    <row r="147" spans="1:19" s="10" customFormat="1" ht="12.75">
      <c r="A147" s="15"/>
      <c r="C147" s="91"/>
      <c r="D147" s="236"/>
      <c r="E147" s="47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59"/>
    </row>
    <row r="148" spans="1:19" s="10" customFormat="1" ht="12.75">
      <c r="A148" s="136" t="s">
        <v>141</v>
      </c>
      <c r="C148" s="91"/>
      <c r="D148" s="236"/>
      <c r="E148" s="47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59"/>
    </row>
    <row r="149" spans="1:19" s="10" customFormat="1" ht="12.75">
      <c r="A149" s="15"/>
      <c r="C149" s="91" t="s">
        <v>50</v>
      </c>
      <c r="D149" s="236" t="s">
        <v>179</v>
      </c>
      <c r="E149" s="326">
        <f>VLOOKUP(D149,'Actual Factors'!$A$4:$B$9,2,FALSE)</f>
        <v>0.22468102422743336</v>
      </c>
      <c r="F149" s="180">
        <f t="shared" ref="F149:F153" si="40">SUM(G149:R149)</f>
        <v>32466399.689913031</v>
      </c>
      <c r="G149" s="181">
        <f>INDEX('Actual NPC (Total System)'!E:E,MATCH($C149,'Actual NPC (Total System)'!$C:$C,0),1)*$E149</f>
        <v>3294928.6301873657</v>
      </c>
      <c r="H149" s="181">
        <f>INDEX('Actual NPC (Total System)'!F:F,MATCH($C149,'Actual NPC (Total System)'!$C:$C,0),1)*$E149</f>
        <v>1494860.9252426359</v>
      </c>
      <c r="I149" s="181">
        <f>INDEX('Actual NPC (Total System)'!G:G,MATCH($C149,'Actual NPC (Total System)'!$C:$C,0),1)*$E149</f>
        <v>842600.16109282989</v>
      </c>
      <c r="J149" s="181">
        <f>INDEX('Actual NPC (Total System)'!H:H,MATCH($C149,'Actual NPC (Total System)'!$C:$C,0),1)*$E149</f>
        <v>2393375.6756080459</v>
      </c>
      <c r="K149" s="181">
        <f>INDEX('Actual NPC (Total System)'!I:I,MATCH($C149,'Actual NPC (Total System)'!$C:$C,0),1)*$E149</f>
        <v>172246.07447068443</v>
      </c>
      <c r="L149" s="181">
        <f>INDEX('Actual NPC (Total System)'!J:J,MATCH($C149,'Actual NPC (Total System)'!$C:$C,0),1)*$E149</f>
        <v>169442.00585850069</v>
      </c>
      <c r="M149" s="181">
        <f>INDEX('Actual NPC (Total System)'!K:K,MATCH($C149,'Actual NPC (Total System)'!$C:$C,0),1)*$E149</f>
        <v>1881457.4533235745</v>
      </c>
      <c r="N149" s="181">
        <f>INDEX('Actual NPC (Total System)'!L:L,MATCH($C149,'Actual NPC (Total System)'!$C:$C,0),1)*$E149</f>
        <v>2521909.4816318606</v>
      </c>
      <c r="O149" s="181">
        <f>INDEX('Actual NPC (Total System)'!M:M,MATCH($C149,'Actual NPC (Total System)'!$C:$C,0),1)*$E149</f>
        <v>2529189.9017450707</v>
      </c>
      <c r="P149" s="181">
        <f>INDEX('Actual NPC (Total System)'!N:N,MATCH($C149,'Actual NPC (Total System)'!$C:$C,0),1)*$E149</f>
        <v>3505987.266383992</v>
      </c>
      <c r="Q149" s="181">
        <f>INDEX('Actual NPC (Total System)'!O:O,MATCH($C149,'Actual NPC (Total System)'!$C:$C,0),1)*$E149</f>
        <v>4706432.8055692138</v>
      </c>
      <c r="R149" s="181">
        <f>INDEX('Actual NPC (Total System)'!P:P,MATCH($C149,'Actual NPC (Total System)'!$C:$C,0),1)*$E149</f>
        <v>8953969.3087992594</v>
      </c>
      <c r="S149" s="59"/>
    </row>
    <row r="150" spans="1:19" s="10" customFormat="1" ht="12.75">
      <c r="A150" s="15"/>
      <c r="C150" s="105" t="s">
        <v>51</v>
      </c>
      <c r="D150" s="327" t="s">
        <v>172</v>
      </c>
      <c r="E150" s="326">
        <f>VLOOKUP(D150,'Actual Factors'!$A$4:$B$9,2,FALSE)</f>
        <v>0</v>
      </c>
      <c r="F150" s="178">
        <f t="shared" si="40"/>
        <v>0</v>
      </c>
      <c r="G150" s="179">
        <f>INDEX('Actual NPC (Total System)'!E:E,MATCH($C150,'Actual NPC (Total System)'!$C:$C,0),1)*$E150</f>
        <v>0</v>
      </c>
      <c r="H150" s="179">
        <f>INDEX('Actual NPC (Total System)'!F:F,MATCH($C150,'Actual NPC (Total System)'!$C:$C,0),1)*$E150</f>
        <v>0</v>
      </c>
      <c r="I150" s="179">
        <f>INDEX('Actual NPC (Total System)'!G:G,MATCH($C150,'Actual NPC (Total System)'!$C:$C,0),1)*$E150</f>
        <v>0</v>
      </c>
      <c r="J150" s="179">
        <f>INDEX('Actual NPC (Total System)'!H:H,MATCH($C150,'Actual NPC (Total System)'!$C:$C,0),1)*$E150</f>
        <v>0</v>
      </c>
      <c r="K150" s="179">
        <f>INDEX('Actual NPC (Total System)'!I:I,MATCH($C150,'Actual NPC (Total System)'!$C:$C,0),1)*$E150</f>
        <v>0</v>
      </c>
      <c r="L150" s="179">
        <f>INDEX('Actual NPC (Total System)'!J:J,MATCH($C150,'Actual NPC (Total System)'!$C:$C,0),1)*$E150</f>
        <v>0</v>
      </c>
      <c r="M150" s="179">
        <f>INDEX('Actual NPC (Total System)'!K:K,MATCH($C150,'Actual NPC (Total System)'!$C:$C,0),1)*$E150</f>
        <v>0</v>
      </c>
      <c r="N150" s="179">
        <f>INDEX('Actual NPC (Total System)'!L:L,MATCH($C150,'Actual NPC (Total System)'!$C:$C,0),1)*$E150</f>
        <v>0</v>
      </c>
      <c r="O150" s="179">
        <f>INDEX('Actual NPC (Total System)'!M:M,MATCH($C150,'Actual NPC (Total System)'!$C:$C,0),1)*$E150</f>
        <v>0</v>
      </c>
      <c r="P150" s="179">
        <f>INDEX('Actual NPC (Total System)'!N:N,MATCH($C150,'Actual NPC (Total System)'!$C:$C,0),1)*$E150</f>
        <v>0</v>
      </c>
      <c r="Q150" s="179">
        <f>INDEX('Actual NPC (Total System)'!O:O,MATCH($C150,'Actual NPC (Total System)'!$C:$C,0),1)*$E150</f>
        <v>0</v>
      </c>
      <c r="R150" s="179">
        <f>INDEX('Actual NPC (Total System)'!P:P,MATCH($C150,'Actual NPC (Total System)'!$C:$C,0),1)*$E150</f>
        <v>0</v>
      </c>
      <c r="S150" s="59"/>
    </row>
    <row r="151" spans="1:19" s="10" customFormat="1" ht="12.75">
      <c r="A151" s="15"/>
      <c r="C151" s="105" t="s">
        <v>52</v>
      </c>
      <c r="D151" s="327" t="s">
        <v>172</v>
      </c>
      <c r="E151" s="326">
        <f>VLOOKUP(D151,'Actual Factors'!$A$4:$B$9,2,FALSE)</f>
        <v>0</v>
      </c>
      <c r="F151" s="178">
        <f t="shared" si="40"/>
        <v>0</v>
      </c>
      <c r="G151" s="179">
        <f>INDEX('Actual NPC (Total System)'!E:E,MATCH($C151,'Actual NPC (Total System)'!$C:$C,0),1)*$E151</f>
        <v>0</v>
      </c>
      <c r="H151" s="179">
        <f>INDEX('Actual NPC (Total System)'!F:F,MATCH($C151,'Actual NPC (Total System)'!$C:$C,0),1)*$E151</f>
        <v>0</v>
      </c>
      <c r="I151" s="179">
        <f>INDEX('Actual NPC (Total System)'!G:G,MATCH($C151,'Actual NPC (Total System)'!$C:$C,0),1)*$E151</f>
        <v>0</v>
      </c>
      <c r="J151" s="179">
        <f>INDEX('Actual NPC (Total System)'!H:H,MATCH($C151,'Actual NPC (Total System)'!$C:$C,0),1)*$E151</f>
        <v>0</v>
      </c>
      <c r="K151" s="179">
        <f>INDEX('Actual NPC (Total System)'!I:I,MATCH($C151,'Actual NPC (Total System)'!$C:$C,0),1)*$E151</f>
        <v>0</v>
      </c>
      <c r="L151" s="179">
        <f>INDEX('Actual NPC (Total System)'!J:J,MATCH($C151,'Actual NPC (Total System)'!$C:$C,0),1)*$E151</f>
        <v>0</v>
      </c>
      <c r="M151" s="179">
        <f>INDEX('Actual NPC (Total System)'!K:K,MATCH($C151,'Actual NPC (Total System)'!$C:$C,0),1)*$E151</f>
        <v>0</v>
      </c>
      <c r="N151" s="179">
        <f>INDEX('Actual NPC (Total System)'!L:L,MATCH($C151,'Actual NPC (Total System)'!$C:$C,0),1)*$E151</f>
        <v>0</v>
      </c>
      <c r="O151" s="179">
        <f>INDEX('Actual NPC (Total System)'!M:M,MATCH($C151,'Actual NPC (Total System)'!$C:$C,0),1)*$E151</f>
        <v>0</v>
      </c>
      <c r="P151" s="179">
        <f>INDEX('Actual NPC (Total System)'!N:N,MATCH($C151,'Actual NPC (Total System)'!$C:$C,0),1)*$E151</f>
        <v>0</v>
      </c>
      <c r="Q151" s="179">
        <f>INDEX('Actual NPC (Total System)'!O:O,MATCH($C151,'Actual NPC (Total System)'!$C:$C,0),1)*$E151</f>
        <v>0</v>
      </c>
      <c r="R151" s="179">
        <f>INDEX('Actual NPC (Total System)'!P:P,MATCH($C151,'Actual NPC (Total System)'!$C:$C,0),1)*$E151</f>
        <v>0</v>
      </c>
      <c r="S151" s="59"/>
    </row>
    <row r="152" spans="1:19" s="10" customFormat="1" ht="12.75">
      <c r="A152" s="15"/>
      <c r="C152" s="105" t="s">
        <v>53</v>
      </c>
      <c r="D152" s="327" t="s">
        <v>172</v>
      </c>
      <c r="E152" s="326">
        <f>VLOOKUP(D152,'Actual Factors'!$A$4:$B$9,2,FALSE)</f>
        <v>0</v>
      </c>
      <c r="F152" s="178">
        <f t="shared" si="40"/>
        <v>0</v>
      </c>
      <c r="G152" s="179">
        <f>INDEX('Actual NPC (Total System)'!E:E,MATCH($C152,'Actual NPC (Total System)'!$C:$C,0),1)*$E152</f>
        <v>0</v>
      </c>
      <c r="H152" s="179">
        <f>INDEX('Actual NPC (Total System)'!F:F,MATCH($C152,'Actual NPC (Total System)'!$C:$C,0),1)*$E152</f>
        <v>0</v>
      </c>
      <c r="I152" s="179">
        <f>INDEX('Actual NPC (Total System)'!G:G,MATCH($C152,'Actual NPC (Total System)'!$C:$C,0),1)*$E152</f>
        <v>0</v>
      </c>
      <c r="J152" s="179">
        <f>INDEX('Actual NPC (Total System)'!H:H,MATCH($C152,'Actual NPC (Total System)'!$C:$C,0),1)*$E152</f>
        <v>0</v>
      </c>
      <c r="K152" s="179">
        <f>INDEX('Actual NPC (Total System)'!I:I,MATCH($C152,'Actual NPC (Total System)'!$C:$C,0),1)*$E152</f>
        <v>0</v>
      </c>
      <c r="L152" s="179">
        <f>INDEX('Actual NPC (Total System)'!J:J,MATCH($C152,'Actual NPC (Total System)'!$C:$C,0),1)*$E152</f>
        <v>0</v>
      </c>
      <c r="M152" s="179">
        <f>INDEX('Actual NPC (Total System)'!K:K,MATCH($C152,'Actual NPC (Total System)'!$C:$C,0),1)*$E152</f>
        <v>0</v>
      </c>
      <c r="N152" s="179">
        <f>INDEX('Actual NPC (Total System)'!L:L,MATCH($C152,'Actual NPC (Total System)'!$C:$C,0),1)*$E152</f>
        <v>0</v>
      </c>
      <c r="O152" s="179">
        <f>INDEX('Actual NPC (Total System)'!M:M,MATCH($C152,'Actual NPC (Total System)'!$C:$C,0),1)*$E152</f>
        <v>0</v>
      </c>
      <c r="P152" s="179">
        <f>INDEX('Actual NPC (Total System)'!N:N,MATCH($C152,'Actual NPC (Total System)'!$C:$C,0),1)*$E152</f>
        <v>0</v>
      </c>
      <c r="Q152" s="179">
        <f>INDEX('Actual NPC (Total System)'!O:O,MATCH($C152,'Actual NPC (Total System)'!$C:$C,0),1)*$E152</f>
        <v>0</v>
      </c>
      <c r="R152" s="179">
        <f>INDEX('Actual NPC (Total System)'!P:P,MATCH($C152,'Actual NPC (Total System)'!$C:$C,0),1)*$E152</f>
        <v>0</v>
      </c>
      <c r="S152" s="59"/>
    </row>
    <row r="153" spans="1:19" s="10" customFormat="1" ht="12.75">
      <c r="A153" s="15"/>
      <c r="C153" s="105" t="s">
        <v>54</v>
      </c>
      <c r="D153" s="236" t="s">
        <v>179</v>
      </c>
      <c r="E153" s="326">
        <f>VLOOKUP(D153,'Actual Factors'!$A$4:$B$9,2,FALSE)</f>
        <v>0.22468102422743336</v>
      </c>
      <c r="F153" s="178">
        <f t="shared" si="40"/>
        <v>17222483.91256373</v>
      </c>
      <c r="G153" s="179">
        <f>INDEX('Actual NPC (Total System)'!E:E,MATCH($C153,'Actual NPC (Total System)'!$C:$C,0),1)*$E153</f>
        <v>978490.65295671904</v>
      </c>
      <c r="H153" s="179">
        <f>INDEX('Actual NPC (Total System)'!F:F,MATCH($C153,'Actual NPC (Total System)'!$C:$C,0),1)*$E153</f>
        <v>912121.74549924664</v>
      </c>
      <c r="I153" s="179">
        <f>INDEX('Actual NPC (Total System)'!G:G,MATCH($C153,'Actual NPC (Total System)'!$C:$C,0),1)*$E153</f>
        <v>962586.12359257799</v>
      </c>
      <c r="J153" s="179">
        <f>INDEX('Actual NPC (Total System)'!H:H,MATCH($C153,'Actual NPC (Total System)'!$C:$C,0),1)*$E153</f>
        <v>1386986.6427498043</v>
      </c>
      <c r="K153" s="179">
        <f>INDEX('Actual NPC (Total System)'!I:I,MATCH($C153,'Actual NPC (Total System)'!$C:$C,0),1)*$E153</f>
        <v>1498711.4007889542</v>
      </c>
      <c r="L153" s="179">
        <f>INDEX('Actual NPC (Total System)'!J:J,MATCH($C153,'Actual NPC (Total System)'!$C:$C,0),1)*$E153</f>
        <v>1126842.893590943</v>
      </c>
      <c r="M153" s="179">
        <f>INDEX('Actual NPC (Total System)'!K:K,MATCH($C153,'Actual NPC (Total System)'!$C:$C,0),1)*$E153</f>
        <v>1072704.7875258122</v>
      </c>
      <c r="N153" s="179">
        <f>INDEX('Actual NPC (Total System)'!L:L,MATCH($C153,'Actual NPC (Total System)'!$C:$C,0),1)*$E153</f>
        <v>1208284.5028438002</v>
      </c>
      <c r="O153" s="179">
        <f>INDEX('Actual NPC (Total System)'!M:M,MATCH($C153,'Actual NPC (Total System)'!$C:$C,0),1)*$E153</f>
        <v>1105911.2386502253</v>
      </c>
      <c r="P153" s="179">
        <f>INDEX('Actual NPC (Total System)'!N:N,MATCH($C153,'Actual NPC (Total System)'!$C:$C,0),1)*$E153</f>
        <v>-122047.25137350778</v>
      </c>
      <c r="Q153" s="179">
        <f>INDEX('Actual NPC (Total System)'!O:O,MATCH($C153,'Actual NPC (Total System)'!$C:$C,0),1)*$E153</f>
        <v>1834106.2352806462</v>
      </c>
      <c r="R153" s="179">
        <f>INDEX('Actual NPC (Total System)'!P:P,MATCH($C153,'Actual NPC (Total System)'!$C:$C,0),1)*$E153</f>
        <v>5257784.9404585073</v>
      </c>
      <c r="S153" s="59"/>
    </row>
    <row r="154" spans="1:19" s="10" customFormat="1" ht="12.75">
      <c r="A154" s="15"/>
      <c r="C154" s="105" t="s">
        <v>115</v>
      </c>
      <c r="D154" s="327" t="s">
        <v>172</v>
      </c>
      <c r="E154" s="326">
        <f>VLOOKUP(D154,'Actual Factors'!$A$4:$B$9,2,FALSE)</f>
        <v>0</v>
      </c>
      <c r="F154" s="178">
        <f>SUM(G154:R154)</f>
        <v>0</v>
      </c>
      <c r="G154" s="179">
        <f>INDEX('Actual NPC (Total System)'!E:E,MATCH($C154,'Actual NPC (Total System)'!$C:$C,0),1)*$E154</f>
        <v>0</v>
      </c>
      <c r="H154" s="179">
        <f>INDEX('Actual NPC (Total System)'!F:F,MATCH($C154,'Actual NPC (Total System)'!$C:$C,0),1)*$E154</f>
        <v>0</v>
      </c>
      <c r="I154" s="179">
        <f>INDEX('Actual NPC (Total System)'!G:G,MATCH($C154,'Actual NPC (Total System)'!$C:$C,0),1)*$E154</f>
        <v>0</v>
      </c>
      <c r="J154" s="179">
        <f>INDEX('Actual NPC (Total System)'!H:H,MATCH($C154,'Actual NPC (Total System)'!$C:$C,0),1)*$E154</f>
        <v>0</v>
      </c>
      <c r="K154" s="179">
        <f>INDEX('Actual NPC (Total System)'!I:I,MATCH($C154,'Actual NPC (Total System)'!$C:$C,0),1)*$E154</f>
        <v>0</v>
      </c>
      <c r="L154" s="179">
        <f>INDEX('Actual NPC (Total System)'!J:J,MATCH($C154,'Actual NPC (Total System)'!$C:$C,0),1)*$E154</f>
        <v>0</v>
      </c>
      <c r="M154" s="179">
        <f>INDEX('Actual NPC (Total System)'!K:K,MATCH($C154,'Actual NPC (Total System)'!$C:$C,0),1)*$E154</f>
        <v>0</v>
      </c>
      <c r="N154" s="179">
        <f>INDEX('Actual NPC (Total System)'!L:L,MATCH($C154,'Actual NPC (Total System)'!$C:$C,0),1)*$E154</f>
        <v>0</v>
      </c>
      <c r="O154" s="179">
        <f>INDEX('Actual NPC (Total System)'!M:M,MATCH($C154,'Actual NPC (Total System)'!$C:$C,0),1)*$E154</f>
        <v>0</v>
      </c>
      <c r="P154" s="179">
        <f>INDEX('Actual NPC (Total System)'!N:N,MATCH($C154,'Actual NPC (Total System)'!$C:$C,0),1)*$E154</f>
        <v>0</v>
      </c>
      <c r="Q154" s="179">
        <f>INDEX('Actual NPC (Total System)'!O:O,MATCH($C154,'Actual NPC (Total System)'!$C:$C,0),1)*$E154</f>
        <v>0</v>
      </c>
      <c r="R154" s="179">
        <f>INDEX('Actual NPC (Total System)'!P:P,MATCH($C154,'Actual NPC (Total System)'!$C:$C,0),1)*$E154</f>
        <v>0</v>
      </c>
      <c r="S154" s="59"/>
    </row>
    <row r="155" spans="1:19" s="153" customFormat="1" ht="12.75">
      <c r="A155" s="156"/>
      <c r="C155" s="167" t="s">
        <v>116</v>
      </c>
      <c r="D155" s="327" t="s">
        <v>172</v>
      </c>
      <c r="E155" s="326">
        <f>VLOOKUP(D155,'Actual Factors'!$A$4:$B$9,2,FALSE)</f>
        <v>0</v>
      </c>
      <c r="F155" s="178">
        <f>SUM(G155:R155)</f>
        <v>0</v>
      </c>
      <c r="G155" s="179">
        <f>INDEX('Actual NPC (Total System)'!E:E,MATCH($C155,'Actual NPC (Total System)'!$C:$C,0),1)*$E155</f>
        <v>0</v>
      </c>
      <c r="H155" s="179">
        <f>INDEX('Actual NPC (Total System)'!F:F,MATCH($C155,'Actual NPC (Total System)'!$C:$C,0),1)*$E155</f>
        <v>0</v>
      </c>
      <c r="I155" s="179">
        <f>INDEX('Actual NPC (Total System)'!G:G,MATCH($C155,'Actual NPC (Total System)'!$C:$C,0),1)*$E155</f>
        <v>0</v>
      </c>
      <c r="J155" s="179">
        <f>INDEX('Actual NPC (Total System)'!H:H,MATCH($C155,'Actual NPC (Total System)'!$C:$C,0),1)*$E155</f>
        <v>0</v>
      </c>
      <c r="K155" s="179">
        <f>INDEX('Actual NPC (Total System)'!I:I,MATCH($C155,'Actual NPC (Total System)'!$C:$C,0),1)*$E155</f>
        <v>0</v>
      </c>
      <c r="L155" s="179">
        <f>INDEX('Actual NPC (Total System)'!J:J,MATCH($C155,'Actual NPC (Total System)'!$C:$C,0),1)*$E155</f>
        <v>0</v>
      </c>
      <c r="M155" s="179">
        <f>INDEX('Actual NPC (Total System)'!K:K,MATCH($C155,'Actual NPC (Total System)'!$C:$C,0),1)*$E155</f>
        <v>0</v>
      </c>
      <c r="N155" s="179">
        <f>INDEX('Actual NPC (Total System)'!L:L,MATCH($C155,'Actual NPC (Total System)'!$C:$C,0),1)*$E155</f>
        <v>0</v>
      </c>
      <c r="O155" s="179">
        <f>INDEX('Actual NPC (Total System)'!M:M,MATCH($C155,'Actual NPC (Total System)'!$C:$C,0),1)*$E155</f>
        <v>0</v>
      </c>
      <c r="P155" s="179">
        <f>INDEX('Actual NPC (Total System)'!N:N,MATCH($C155,'Actual NPC (Total System)'!$C:$C,0),1)*$E155</f>
        <v>0</v>
      </c>
      <c r="Q155" s="179">
        <f>INDEX('Actual NPC (Total System)'!O:O,MATCH($C155,'Actual NPC (Total System)'!$C:$C,0),1)*$E155</f>
        <v>0</v>
      </c>
      <c r="R155" s="179">
        <f>INDEX('Actual NPC (Total System)'!P:P,MATCH($C155,'Actual NPC (Total System)'!$C:$C,0),1)*$E155</f>
        <v>0</v>
      </c>
      <c r="S155" s="59"/>
    </row>
    <row r="156" spans="1:19" s="10" customFormat="1" ht="12.75">
      <c r="A156" s="156"/>
      <c r="B156" s="153"/>
      <c r="C156" s="167" t="s">
        <v>153</v>
      </c>
      <c r="D156" s="327" t="s">
        <v>172</v>
      </c>
      <c r="E156" s="326">
        <f>VLOOKUP(D156,'Actual Factors'!$A$4:$B$9,2,FALSE)</f>
        <v>0</v>
      </c>
      <c r="F156" s="178">
        <f t="shared" ref="F156" si="41">SUM(G156:R156)</f>
        <v>0</v>
      </c>
      <c r="G156" s="179">
        <f>INDEX('Actual NPC (Total System)'!E:E,MATCH($C156,'Actual NPC (Total System)'!$C:$C,0),1)*$E156</f>
        <v>0</v>
      </c>
      <c r="H156" s="179">
        <f>INDEX('Actual NPC (Total System)'!F:F,MATCH($C156,'Actual NPC (Total System)'!$C:$C,0),1)*$E156</f>
        <v>0</v>
      </c>
      <c r="I156" s="179">
        <f>INDEX('Actual NPC (Total System)'!G:G,MATCH($C156,'Actual NPC (Total System)'!$C:$C,0),1)*$E156</f>
        <v>0</v>
      </c>
      <c r="J156" s="179">
        <f>INDEX('Actual NPC (Total System)'!H:H,MATCH($C156,'Actual NPC (Total System)'!$C:$C,0),1)*$E156</f>
        <v>0</v>
      </c>
      <c r="K156" s="179">
        <f>INDEX('Actual NPC (Total System)'!I:I,MATCH($C156,'Actual NPC (Total System)'!$C:$C,0),1)*$E156</f>
        <v>0</v>
      </c>
      <c r="L156" s="179">
        <f>INDEX('Actual NPC (Total System)'!J:J,MATCH($C156,'Actual NPC (Total System)'!$C:$C,0),1)*$E156</f>
        <v>0</v>
      </c>
      <c r="M156" s="179">
        <f>INDEX('Actual NPC (Total System)'!K:K,MATCH($C156,'Actual NPC (Total System)'!$C:$C,0),1)*$E156</f>
        <v>0</v>
      </c>
      <c r="N156" s="179">
        <f>INDEX('Actual NPC (Total System)'!L:L,MATCH($C156,'Actual NPC (Total System)'!$C:$C,0),1)*$E156</f>
        <v>0</v>
      </c>
      <c r="O156" s="179">
        <f>INDEX('Actual NPC (Total System)'!M:M,MATCH($C156,'Actual NPC (Total System)'!$C:$C,0),1)*$E156</f>
        <v>0</v>
      </c>
      <c r="P156" s="179">
        <f>INDEX('Actual NPC (Total System)'!N:N,MATCH($C156,'Actual NPC (Total System)'!$C:$C,0),1)*$E156</f>
        <v>0</v>
      </c>
      <c r="Q156" s="179">
        <f>INDEX('Actual NPC (Total System)'!O:O,MATCH($C156,'Actual NPC (Total System)'!$C:$C,0),1)*$E156</f>
        <v>0</v>
      </c>
      <c r="R156" s="179">
        <f>INDEX('Actual NPC (Total System)'!P:P,MATCH($C156,'Actual NPC (Total System)'!$C:$C,0),1)*$E156</f>
        <v>0</v>
      </c>
      <c r="S156" s="59"/>
    </row>
    <row r="157" spans="1:19" s="153" customFormat="1" ht="12.75">
      <c r="A157" s="156"/>
      <c r="C157" s="167"/>
      <c r="D157" s="236"/>
      <c r="E157" s="47"/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  <c r="Q157" s="215" t="s">
        <v>86</v>
      </c>
      <c r="R157" s="215" t="s">
        <v>86</v>
      </c>
      <c r="S157" s="59"/>
    </row>
    <row r="158" spans="1:19" s="10" customFormat="1" ht="12.75">
      <c r="A158" s="102" t="s">
        <v>55</v>
      </c>
      <c r="B158" s="104"/>
      <c r="C158" s="105"/>
      <c r="D158" s="236"/>
      <c r="E158" s="47"/>
      <c r="F158" s="217">
        <f>SUM(G158:R158)</f>
        <v>49688883.602476761</v>
      </c>
      <c r="G158" s="217">
        <f t="shared" ref="G158:R158" si="42">SUM(G149:G156)</f>
        <v>4273419.2831440847</v>
      </c>
      <c r="H158" s="217">
        <f t="shared" si="42"/>
        <v>2406982.6707418826</v>
      </c>
      <c r="I158" s="217">
        <f t="shared" si="42"/>
        <v>1805186.2846854078</v>
      </c>
      <c r="J158" s="217">
        <f t="shared" si="42"/>
        <v>3780362.3183578504</v>
      </c>
      <c r="K158" s="217">
        <f t="shared" si="42"/>
        <v>1670957.4752596386</v>
      </c>
      <c r="L158" s="217">
        <f t="shared" si="42"/>
        <v>1296284.8994494437</v>
      </c>
      <c r="M158" s="217">
        <f t="shared" si="42"/>
        <v>2954162.2408493869</v>
      </c>
      <c r="N158" s="217">
        <f t="shared" si="42"/>
        <v>3730193.9844756611</v>
      </c>
      <c r="O158" s="217">
        <f t="shared" si="42"/>
        <v>3635101.1403952958</v>
      </c>
      <c r="P158" s="217">
        <f t="shared" si="42"/>
        <v>3383940.0150104845</v>
      </c>
      <c r="Q158" s="217">
        <f t="shared" si="42"/>
        <v>6540539.0408498598</v>
      </c>
      <c r="R158" s="217">
        <f t="shared" si="42"/>
        <v>14211754.249257766</v>
      </c>
      <c r="S158" s="59"/>
    </row>
    <row r="159" spans="1:19" s="153" customFormat="1" ht="12.75">
      <c r="A159" s="15"/>
      <c r="B159" s="15"/>
      <c r="C159" s="105"/>
      <c r="D159" s="250"/>
      <c r="E159" s="47"/>
      <c r="F159" s="20"/>
      <c r="G159" s="21"/>
      <c r="H159" s="21"/>
      <c r="I159" s="21"/>
      <c r="J159" s="21"/>
      <c r="K159" s="158"/>
      <c r="L159" s="158"/>
      <c r="M159" s="158"/>
      <c r="N159" s="158"/>
      <c r="O159" s="158"/>
      <c r="P159" s="158"/>
      <c r="Q159" s="158"/>
      <c r="R159" s="158"/>
      <c r="S159" s="59"/>
    </row>
    <row r="160" spans="1:19" s="103" customFormat="1" ht="12.75">
      <c r="A160" s="136" t="s">
        <v>142</v>
      </c>
      <c r="B160" s="16"/>
      <c r="C160" s="91"/>
      <c r="D160" s="250"/>
      <c r="E160" s="47"/>
      <c r="F160" s="48"/>
      <c r="G160" s="21"/>
      <c r="H160" s="21"/>
      <c r="I160" s="21"/>
      <c r="J160" s="21"/>
      <c r="K160" s="158"/>
      <c r="L160" s="158"/>
      <c r="M160" s="158"/>
      <c r="N160" s="158"/>
      <c r="O160" s="158"/>
      <c r="P160" s="158"/>
      <c r="Q160" s="158"/>
      <c r="R160" s="158"/>
      <c r="S160" s="59"/>
    </row>
    <row r="161" spans="1:19" s="10" customFormat="1" ht="12.75">
      <c r="A161" s="16"/>
      <c r="B161" s="16"/>
      <c r="C161" s="91" t="s">
        <v>56</v>
      </c>
      <c r="D161" s="327" t="s">
        <v>198</v>
      </c>
      <c r="E161" s="326">
        <f>VLOOKUP(D161,'Actual Factors'!$A$4:$B$9,2,FALSE)</f>
        <v>7.966085435555563E-2</v>
      </c>
      <c r="F161" s="178">
        <f t="shared" ref="F161" si="43">SUM(G161:R161)</f>
        <v>403895.75477193436</v>
      </c>
      <c r="G161" s="179">
        <f>INDEX('Actual NPC (Total System)'!E:E,MATCH($C161,'Actual NPC (Total System)'!$C:$C,0),1)*$E161</f>
        <v>28848.343559110828</v>
      </c>
      <c r="H161" s="179">
        <f>INDEX('Actual NPC (Total System)'!F:F,MATCH($C161,'Actual NPC (Total System)'!$C:$C,0),1)*$E161</f>
        <v>32264.345976631979</v>
      </c>
      <c r="I161" s="179">
        <f>INDEX('Actual NPC (Total System)'!G:G,MATCH($C161,'Actual NPC (Total System)'!$C:$C,0),1)*$E161</f>
        <v>32966.475153704756</v>
      </c>
      <c r="J161" s="179">
        <f>INDEX('Actual NPC (Total System)'!H:H,MATCH($C161,'Actual NPC (Total System)'!$C:$C,0),1)*$E161</f>
        <v>29890.909770140421</v>
      </c>
      <c r="K161" s="179">
        <f>INDEX('Actual NPC (Total System)'!I:I,MATCH($C161,'Actual NPC (Total System)'!$C:$C,0),1)*$E161</f>
        <v>29326.469600169956</v>
      </c>
      <c r="L161" s="179">
        <f>INDEX('Actual NPC (Total System)'!J:J,MATCH($C161,'Actual NPC (Total System)'!$C:$C,0),1)*$E161</f>
        <v>34406.902722161918</v>
      </c>
      <c r="M161" s="179">
        <f>INDEX('Actual NPC (Total System)'!K:K,MATCH($C161,'Actual NPC (Total System)'!$C:$C,0),1)*$E161</f>
        <v>31293.5279072948</v>
      </c>
      <c r="N161" s="179">
        <f>INDEX('Actual NPC (Total System)'!L:L,MATCH($C161,'Actual NPC (Total System)'!$C:$C,0),1)*$E161</f>
        <v>29146.718068750823</v>
      </c>
      <c r="O161" s="179">
        <f>INDEX('Actual NPC (Total System)'!M:M,MATCH($C161,'Actual NPC (Total System)'!$C:$C,0),1)*$E161</f>
        <v>35449.906271281921</v>
      </c>
      <c r="P161" s="179">
        <f>INDEX('Actual NPC (Total System)'!N:N,MATCH($C161,'Actual NPC (Total System)'!$C:$C,0),1)*$E161</f>
        <v>30603.311214382349</v>
      </c>
      <c r="Q161" s="179">
        <f>INDEX('Actual NPC (Total System)'!O:O,MATCH($C161,'Actual NPC (Total System)'!$C:$C,0),1)*$E161</f>
        <v>52271.745496006763</v>
      </c>
      <c r="R161" s="179">
        <f>INDEX('Actual NPC (Total System)'!P:P,MATCH($C161,'Actual NPC (Total System)'!$C:$C,0),1)*$E161</f>
        <v>37427.099032297876</v>
      </c>
      <c r="S161" s="59"/>
    </row>
    <row r="162" spans="1:19" s="153" customFormat="1" ht="12.75">
      <c r="A162" s="170"/>
      <c r="B162" s="170"/>
      <c r="C162" s="167"/>
      <c r="D162" s="236"/>
      <c r="E162" s="47"/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  <c r="Q162" s="215" t="s">
        <v>86</v>
      </c>
      <c r="R162" s="215" t="s">
        <v>86</v>
      </c>
      <c r="S162" s="59"/>
    </row>
    <row r="163" spans="1:19" s="10" customFormat="1" ht="12.75">
      <c r="A163" s="102" t="s">
        <v>57</v>
      </c>
      <c r="B163" s="15"/>
      <c r="C163" s="91"/>
      <c r="D163" s="236"/>
      <c r="E163" s="47"/>
      <c r="F163" s="179">
        <f>SUM(G163:R163)</f>
        <v>403895.75477193436</v>
      </c>
      <c r="G163" s="179">
        <f t="shared" ref="G163:R163" si="44">SUM(G161:G161)</f>
        <v>28848.343559110828</v>
      </c>
      <c r="H163" s="179">
        <f t="shared" si="44"/>
        <v>32264.345976631979</v>
      </c>
      <c r="I163" s="179">
        <f t="shared" si="44"/>
        <v>32966.475153704756</v>
      </c>
      <c r="J163" s="179">
        <f t="shared" si="44"/>
        <v>29890.909770140421</v>
      </c>
      <c r="K163" s="179">
        <f t="shared" si="44"/>
        <v>29326.469600169956</v>
      </c>
      <c r="L163" s="179">
        <f t="shared" si="44"/>
        <v>34406.902722161918</v>
      </c>
      <c r="M163" s="179">
        <f t="shared" si="44"/>
        <v>31293.5279072948</v>
      </c>
      <c r="N163" s="179">
        <f t="shared" si="44"/>
        <v>29146.718068750823</v>
      </c>
      <c r="O163" s="179">
        <f t="shared" si="44"/>
        <v>35449.906271281921</v>
      </c>
      <c r="P163" s="179">
        <f t="shared" si="44"/>
        <v>30603.311214382349</v>
      </c>
      <c r="Q163" s="179">
        <f t="shared" si="44"/>
        <v>52271.745496006763</v>
      </c>
      <c r="R163" s="179">
        <f t="shared" si="44"/>
        <v>37427.099032297876</v>
      </c>
      <c r="S163" s="59"/>
    </row>
    <row r="164" spans="1:19" s="10" customFormat="1" ht="12.75">
      <c r="B164" s="15"/>
      <c r="C164" s="91"/>
      <c r="D164" s="236"/>
      <c r="E164" s="47"/>
      <c r="F164" s="20"/>
      <c r="G164" s="21"/>
      <c r="H164" s="21"/>
      <c r="I164" s="21"/>
      <c r="J164" s="21"/>
      <c r="K164" s="158"/>
      <c r="L164" s="158"/>
      <c r="M164" s="158"/>
      <c r="N164" s="158"/>
      <c r="O164" s="158"/>
      <c r="P164" s="158"/>
      <c r="Q164" s="158"/>
      <c r="R164" s="158"/>
      <c r="S164" s="59"/>
    </row>
    <row r="165" spans="1:19" s="10" customFormat="1" ht="13.5" thickBot="1">
      <c r="A165" s="30" t="s">
        <v>58</v>
      </c>
      <c r="B165" s="30"/>
      <c r="C165" s="91"/>
      <c r="D165" s="250"/>
      <c r="E165" s="47"/>
      <c r="F165" s="219">
        <f>SUM(G165:R165)</f>
        <v>128913633.30257861</v>
      </c>
      <c r="G165" s="219">
        <f t="shared" ref="G165:R165" si="45">SUM(G163,G158,G146,G133,G127,-G22)</f>
        <v>9309614.217471011</v>
      </c>
      <c r="H165" s="219">
        <f t="shared" si="45"/>
        <v>7047157.8241812447</v>
      </c>
      <c r="I165" s="219">
        <f t="shared" si="45"/>
        <v>6911317.7766962089</v>
      </c>
      <c r="J165" s="219">
        <f t="shared" si="45"/>
        <v>8257291.260691463</v>
      </c>
      <c r="K165" s="219">
        <f t="shared" si="45"/>
        <v>6068365.8549820324</v>
      </c>
      <c r="L165" s="219">
        <f t="shared" si="45"/>
        <v>4686935.1205552351</v>
      </c>
      <c r="M165" s="219">
        <f t="shared" si="45"/>
        <v>14865697.585164301</v>
      </c>
      <c r="N165" s="219">
        <f t="shared" si="45"/>
        <v>14059518.588865366</v>
      </c>
      <c r="O165" s="219">
        <f t="shared" si="45"/>
        <v>12849498.598212797</v>
      </c>
      <c r="P165" s="219">
        <f t="shared" si="45"/>
        <v>9523725.3769209702</v>
      </c>
      <c r="Q165" s="219">
        <f t="shared" si="45"/>
        <v>12481121.435705276</v>
      </c>
      <c r="R165" s="219">
        <f t="shared" si="45"/>
        <v>22853389.663132716</v>
      </c>
      <c r="S165" s="59"/>
    </row>
    <row r="166" spans="1:19" s="250" customFormat="1" ht="13.5" thickTop="1">
      <c r="A166" s="169"/>
      <c r="B166" s="169"/>
      <c r="C166" s="251"/>
      <c r="E166" s="47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59"/>
    </row>
    <row r="167" spans="1:19" s="10" customFormat="1" ht="12.75">
      <c r="B167" s="15"/>
      <c r="C167" s="91"/>
      <c r="D167" s="250"/>
      <c r="E167" s="47"/>
      <c r="F167" s="20"/>
      <c r="G167" s="21"/>
      <c r="H167" s="21"/>
      <c r="I167" s="21"/>
      <c r="J167" s="21"/>
      <c r="K167" s="158"/>
      <c r="L167" s="158"/>
      <c r="M167" s="158"/>
      <c r="N167" s="158"/>
      <c r="O167" s="158"/>
      <c r="P167" s="158"/>
      <c r="Q167" s="158"/>
      <c r="R167" s="158"/>
      <c r="S167" s="59"/>
    </row>
    <row r="168" spans="1:19" s="10" customFormat="1" ht="12.75">
      <c r="B168" s="15"/>
      <c r="C168" s="108" t="s">
        <v>107</v>
      </c>
      <c r="D168" s="250"/>
      <c r="E168" s="47"/>
      <c r="F168" s="58">
        <f t="shared" ref="F168:R168" si="46">F165/F175</f>
        <v>27.744744608588427</v>
      </c>
      <c r="G168" s="58">
        <f>G165/G175</f>
        <v>19.465763224596078</v>
      </c>
      <c r="H168" s="58">
        <f t="shared" si="46"/>
        <v>18.491965483368389</v>
      </c>
      <c r="I168" s="58">
        <f t="shared" si="46"/>
        <v>19.361970646432898</v>
      </c>
      <c r="J168" s="58">
        <f t="shared" si="46"/>
        <v>23.928040662733974</v>
      </c>
      <c r="K168" s="58">
        <f t="shared" si="46"/>
        <v>18.738787409951289</v>
      </c>
      <c r="L168" s="58">
        <f t="shared" si="46"/>
        <v>14.05472607497525</v>
      </c>
      <c r="M168" s="58">
        <f t="shared" si="46"/>
        <v>35.041893852824984</v>
      </c>
      <c r="N168" s="58">
        <f t="shared" si="46"/>
        <v>33.267479005210802</v>
      </c>
      <c r="O168" s="58">
        <f t="shared" si="46"/>
        <v>39.619007904637286</v>
      </c>
      <c r="P168" s="58">
        <f t="shared" si="46"/>
        <v>28.052644386502269</v>
      </c>
      <c r="Q168" s="58">
        <f t="shared" si="46"/>
        <v>29.881466881218767</v>
      </c>
      <c r="R168" s="58">
        <f t="shared" si="46"/>
        <v>45.766048512106551</v>
      </c>
      <c r="S168" s="59"/>
    </row>
    <row r="169" spans="1:19" s="10" customFormat="1" ht="12.75">
      <c r="B169" s="15"/>
      <c r="C169" s="91"/>
      <c r="D169" s="250"/>
      <c r="E169" s="47"/>
      <c r="F169" s="20"/>
      <c r="G169" s="20"/>
      <c r="H169" s="20"/>
      <c r="I169" s="20"/>
      <c r="J169" s="20"/>
      <c r="K169" s="157"/>
      <c r="L169" s="157"/>
      <c r="M169" s="157"/>
      <c r="N169" s="157"/>
      <c r="O169" s="157"/>
      <c r="P169" s="157"/>
      <c r="Q169" s="157"/>
      <c r="R169" s="157"/>
      <c r="S169" s="59"/>
    </row>
    <row r="170" spans="1:19" s="250" customFormat="1" ht="12.75">
      <c r="B170" s="156"/>
      <c r="C170" s="251"/>
      <c r="E170" s="4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59"/>
    </row>
    <row r="171" spans="1:19" s="250" customFormat="1" ht="12.75">
      <c r="B171" s="156"/>
      <c r="C171" s="251"/>
      <c r="E171" s="4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59"/>
    </row>
    <row r="172" spans="1:19" s="250" customFormat="1" ht="12.75">
      <c r="B172" s="156"/>
      <c r="C172" s="251"/>
      <c r="E172" s="47"/>
      <c r="F172" s="157"/>
      <c r="G172" s="354" t="s">
        <v>108</v>
      </c>
      <c r="H172" s="354"/>
      <c r="I172" s="354"/>
      <c r="J172" s="354"/>
      <c r="K172" s="354"/>
      <c r="L172" s="354"/>
      <c r="M172" s="354"/>
      <c r="N172" s="354"/>
      <c r="O172" s="354"/>
      <c r="P172" s="354"/>
      <c r="Q172" s="354"/>
      <c r="R172" s="354"/>
      <c r="S172" s="59"/>
    </row>
    <row r="173" spans="1:19" s="10" customFormat="1" ht="12.75">
      <c r="A173" s="55"/>
      <c r="B173" s="55"/>
      <c r="C173" s="110"/>
      <c r="D173" s="250"/>
      <c r="E173" s="4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59"/>
    </row>
    <row r="174" spans="1:19" s="10" customFormat="1" ht="12.75">
      <c r="A174" s="55"/>
      <c r="B174" s="55"/>
      <c r="C174" s="47"/>
      <c r="D174" s="250"/>
      <c r="E174" s="47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59"/>
    </row>
    <row r="175" spans="1:19" s="336" customFormat="1" ht="12.75">
      <c r="A175" s="335" t="s">
        <v>59</v>
      </c>
      <c r="C175" s="337"/>
      <c r="E175" s="338"/>
      <c r="F175" s="339">
        <f>SUM(G175:R175)</f>
        <v>4646416.2896880014</v>
      </c>
      <c r="G175" s="339">
        <f>'Actual Factors'!$R$25</f>
        <v>478255.80276800005</v>
      </c>
      <c r="H175" s="339">
        <f>'Actual Factors'!$R$26</f>
        <v>381092.95794000017</v>
      </c>
      <c r="I175" s="339">
        <f>'Actual Factors'!$R$27</f>
        <v>356953.22045999987</v>
      </c>
      <c r="J175" s="339">
        <f>'Actual Factors'!$R$28</f>
        <v>345088.48330200056</v>
      </c>
      <c r="K175" s="339">
        <f>'Actual Factors'!$R$29</f>
        <v>323839.83671000018</v>
      </c>
      <c r="L175" s="339">
        <f>'Actual Factors'!$R$30</f>
        <v>333477.51464899955</v>
      </c>
      <c r="M175" s="339">
        <f>'Actual Factors'!$R$31</f>
        <v>424226.4315850003</v>
      </c>
      <c r="N175" s="339">
        <f>'Actual Factors'!$R$32</f>
        <v>422620.49933700036</v>
      </c>
      <c r="O175" s="339">
        <f>'Actual Factors'!$R$33</f>
        <v>324326.61184099974</v>
      </c>
      <c r="P175" s="339">
        <f>'Actual Factors'!$R$34</f>
        <v>339494.7458680002</v>
      </c>
      <c r="Q175" s="339">
        <f>'Actual Factors'!$R$35</f>
        <v>417687.70875000005</v>
      </c>
      <c r="R175" s="339">
        <f>'Actual Factors'!$R$36</f>
        <v>499352.47647800046</v>
      </c>
      <c r="S175" s="340"/>
    </row>
    <row r="176" spans="1:19" s="10" customFormat="1" ht="12.75">
      <c r="A176" s="112"/>
      <c r="B176" s="110"/>
      <c r="C176" s="109"/>
      <c r="D176" s="250"/>
      <c r="E176" s="47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59"/>
    </row>
    <row r="177" spans="1:19" s="10" customFormat="1" ht="12.75">
      <c r="A177" s="113" t="s">
        <v>0</v>
      </c>
      <c r="B177" s="110"/>
      <c r="C177" s="109"/>
      <c r="D177" s="250"/>
      <c r="E177" s="47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59"/>
    </row>
    <row r="178" spans="1:19" s="110" customFormat="1" ht="12.75">
      <c r="B178" s="119" t="s">
        <v>1</v>
      </c>
      <c r="C178" s="111"/>
      <c r="D178" s="250"/>
      <c r="E178" s="47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59"/>
    </row>
    <row r="179" spans="1:19" s="110" customFormat="1" ht="12.75">
      <c r="A179" s="112"/>
      <c r="C179" s="111" t="s">
        <v>2</v>
      </c>
      <c r="D179" s="327" t="s">
        <v>172</v>
      </c>
      <c r="E179" s="326">
        <f>VLOOKUP(D179,'Actual Factors'!$A$4:$B$9,2,FALSE)</f>
        <v>0</v>
      </c>
      <c r="F179" s="187">
        <f t="shared" ref="F179:F183" ca="1" si="47">SUM(G179:R179)</f>
        <v>0</v>
      </c>
      <c r="G179" s="194">
        <f ca="1">INDEX(OFFSET('Actual NPC (Total System)'!E$1,MATCH("NET SYSTEM LOAD",'Actual NPC (Total System)'!$A:$A,0),0,1000,1),MATCH($C179,OFFSET('Actual NPC (Total System)'!$C$1,MATCH("NET SYSTEM LOAD",'Actual NPC (Total System)'!$A:$A,0),0,1000,1),0),1)*$E179</f>
        <v>0</v>
      </c>
      <c r="H179" s="194">
        <f ca="1">INDEX(OFFSET('Actual NPC (Total System)'!F$1,MATCH("NET SYSTEM LOAD",'Actual NPC (Total System)'!$A:$A,0),0,1000,1),MATCH($C179,OFFSET('Actual NPC (Total System)'!$C$1,MATCH("NET SYSTEM LOAD",'Actual NPC (Total System)'!$A:$A,0),0,1000,1),0),1)*$E179</f>
        <v>0</v>
      </c>
      <c r="I179" s="194">
        <f ca="1">INDEX(OFFSET('Actual NPC (Total System)'!G$1,MATCH("NET SYSTEM LOAD",'Actual NPC (Total System)'!$A:$A,0),0,1000,1),MATCH($C179,OFFSET('Actual NPC (Total System)'!$C$1,MATCH("NET SYSTEM LOAD",'Actual NPC (Total System)'!$A:$A,0),0,1000,1),0),1)*$E179</f>
        <v>0</v>
      </c>
      <c r="J179" s="194">
        <f ca="1">INDEX(OFFSET('Actual NPC (Total System)'!H$1,MATCH("NET SYSTEM LOAD",'Actual NPC (Total System)'!$A:$A,0),0,1000,1),MATCH($C179,OFFSET('Actual NPC (Total System)'!$C$1,MATCH("NET SYSTEM LOAD",'Actual NPC (Total System)'!$A:$A,0),0,1000,1),0),1)*$E179</f>
        <v>0</v>
      </c>
      <c r="K179" s="194">
        <f ca="1">INDEX(OFFSET('Actual NPC (Total System)'!I$1,MATCH("NET SYSTEM LOAD",'Actual NPC (Total System)'!$A:$A,0),0,1000,1),MATCH($C179,OFFSET('Actual NPC (Total System)'!$C$1,MATCH("NET SYSTEM LOAD",'Actual NPC (Total System)'!$A:$A,0),0,1000,1),0),1)*$E179</f>
        <v>0</v>
      </c>
      <c r="L179" s="194">
        <f ca="1">INDEX(OFFSET('Actual NPC (Total System)'!J$1,MATCH("NET SYSTEM LOAD",'Actual NPC (Total System)'!$A:$A,0),0,1000,1),MATCH($C179,OFFSET('Actual NPC (Total System)'!$C$1,MATCH("NET SYSTEM LOAD",'Actual NPC (Total System)'!$A:$A,0),0,1000,1),0),1)*$E179</f>
        <v>0</v>
      </c>
      <c r="M179" s="194">
        <f ca="1">INDEX(OFFSET('Actual NPC (Total System)'!K$1,MATCH("NET SYSTEM LOAD",'Actual NPC (Total System)'!$A:$A,0),0,1000,1),MATCH($C179,OFFSET('Actual NPC (Total System)'!$C$1,MATCH("NET SYSTEM LOAD",'Actual NPC (Total System)'!$A:$A,0),0,1000,1),0),1)*$E179</f>
        <v>0</v>
      </c>
      <c r="N179" s="194">
        <f ca="1">INDEX(OFFSET('Actual NPC (Total System)'!L$1,MATCH("NET SYSTEM LOAD",'Actual NPC (Total System)'!$A:$A,0),0,1000,1),MATCH($C179,OFFSET('Actual NPC (Total System)'!$C$1,MATCH("NET SYSTEM LOAD",'Actual NPC (Total System)'!$A:$A,0),0,1000,1),0),1)*$E179</f>
        <v>0</v>
      </c>
      <c r="O179" s="194">
        <f ca="1">INDEX(OFFSET('Actual NPC (Total System)'!M$1,MATCH("NET SYSTEM LOAD",'Actual NPC (Total System)'!$A:$A,0),0,1000,1),MATCH($C179,OFFSET('Actual NPC (Total System)'!$C$1,MATCH("NET SYSTEM LOAD",'Actual NPC (Total System)'!$A:$A,0),0,1000,1),0),1)*$E179</f>
        <v>0</v>
      </c>
      <c r="P179" s="194">
        <f ca="1">INDEX(OFFSET('Actual NPC (Total System)'!N$1,MATCH("NET SYSTEM LOAD",'Actual NPC (Total System)'!$A:$A,0),0,1000,1),MATCH($C179,OFFSET('Actual NPC (Total System)'!$C$1,MATCH("NET SYSTEM LOAD",'Actual NPC (Total System)'!$A:$A,0),0,1000,1),0),1)*$E179</f>
        <v>0</v>
      </c>
      <c r="Q179" s="194">
        <f ca="1">INDEX(OFFSET('Actual NPC (Total System)'!O$1,MATCH("NET SYSTEM LOAD",'Actual NPC (Total System)'!$A:$A,0),0,1000,1),MATCH($C179,OFFSET('Actual NPC (Total System)'!$C$1,MATCH("NET SYSTEM LOAD",'Actual NPC (Total System)'!$A:$A,0),0,1000,1),0),1)*$E179</f>
        <v>0</v>
      </c>
      <c r="R179" s="194">
        <f ca="1">INDEX(OFFSET('Actual NPC (Total System)'!P$1,MATCH("NET SYSTEM LOAD",'Actual NPC (Total System)'!$A:$A,0),0,1000,1),MATCH($C179,OFFSET('Actual NPC (Total System)'!$C$1,MATCH("NET SYSTEM LOAD",'Actual NPC (Total System)'!$A:$A,0),0,1000,1),0),1)*$E179</f>
        <v>0</v>
      </c>
      <c r="S179" s="59"/>
    </row>
    <row r="180" spans="1:19" s="250" customFormat="1" ht="12.75">
      <c r="A180" s="169"/>
      <c r="C180" s="251" t="s">
        <v>3</v>
      </c>
      <c r="D180" s="327" t="s">
        <v>172</v>
      </c>
      <c r="E180" s="326">
        <f>VLOOKUP(D180,'Actual Factors'!$A$4:$B$9,2,FALSE)</f>
        <v>0</v>
      </c>
      <c r="F180" s="187">
        <f t="shared" ref="F180" ca="1" si="48">SUM(G180:R180)</f>
        <v>0</v>
      </c>
      <c r="G180" s="194">
        <f ca="1">INDEX(OFFSET('Actual NPC (Total System)'!E$1,MATCH("NET SYSTEM LOAD",'Actual NPC (Total System)'!$A:$A,0),0,1000,1),MATCH($C180,OFFSET('Actual NPC (Total System)'!$C$1,MATCH("NET SYSTEM LOAD",'Actual NPC (Total System)'!$A:$A,0),0,1000,1),0),1)*$E180</f>
        <v>0</v>
      </c>
      <c r="H180" s="194">
        <f ca="1">INDEX(OFFSET('Actual NPC (Total System)'!F$1,MATCH("NET SYSTEM LOAD",'Actual NPC (Total System)'!$A:$A,0),0,1000,1),MATCH($C180,OFFSET('Actual NPC (Total System)'!$C$1,MATCH("NET SYSTEM LOAD",'Actual NPC (Total System)'!$A:$A,0),0,1000,1),0),1)*$E180</f>
        <v>0</v>
      </c>
      <c r="I180" s="194">
        <f ca="1">INDEX(OFFSET('Actual NPC (Total System)'!G$1,MATCH("NET SYSTEM LOAD",'Actual NPC (Total System)'!$A:$A,0),0,1000,1),MATCH($C180,OFFSET('Actual NPC (Total System)'!$C$1,MATCH("NET SYSTEM LOAD",'Actual NPC (Total System)'!$A:$A,0),0,1000,1),0),1)*$E180</f>
        <v>0</v>
      </c>
      <c r="J180" s="194">
        <f ca="1">INDEX(OFFSET('Actual NPC (Total System)'!H$1,MATCH("NET SYSTEM LOAD",'Actual NPC (Total System)'!$A:$A,0),0,1000,1),MATCH($C180,OFFSET('Actual NPC (Total System)'!$C$1,MATCH("NET SYSTEM LOAD",'Actual NPC (Total System)'!$A:$A,0),0,1000,1),0),1)*$E180</f>
        <v>0</v>
      </c>
      <c r="K180" s="194">
        <f ca="1">INDEX(OFFSET('Actual NPC (Total System)'!I$1,MATCH("NET SYSTEM LOAD",'Actual NPC (Total System)'!$A:$A,0),0,1000,1),MATCH($C180,OFFSET('Actual NPC (Total System)'!$C$1,MATCH("NET SYSTEM LOAD",'Actual NPC (Total System)'!$A:$A,0),0,1000,1),0),1)*$E180</f>
        <v>0</v>
      </c>
      <c r="L180" s="194">
        <f ca="1">INDEX(OFFSET('Actual NPC (Total System)'!J$1,MATCH("NET SYSTEM LOAD",'Actual NPC (Total System)'!$A:$A,0),0,1000,1),MATCH($C180,OFFSET('Actual NPC (Total System)'!$C$1,MATCH("NET SYSTEM LOAD",'Actual NPC (Total System)'!$A:$A,0),0,1000,1),0),1)*$E180</f>
        <v>0</v>
      </c>
      <c r="M180" s="194">
        <f ca="1">INDEX(OFFSET('Actual NPC (Total System)'!K$1,MATCH("NET SYSTEM LOAD",'Actual NPC (Total System)'!$A:$A,0),0,1000,1),MATCH($C180,OFFSET('Actual NPC (Total System)'!$C$1,MATCH("NET SYSTEM LOAD",'Actual NPC (Total System)'!$A:$A,0),0,1000,1),0),1)*$E180</f>
        <v>0</v>
      </c>
      <c r="N180" s="194">
        <f ca="1">INDEX(OFFSET('Actual NPC (Total System)'!L$1,MATCH("NET SYSTEM LOAD",'Actual NPC (Total System)'!$A:$A,0),0,1000,1),MATCH($C180,OFFSET('Actual NPC (Total System)'!$C$1,MATCH("NET SYSTEM LOAD",'Actual NPC (Total System)'!$A:$A,0),0,1000,1),0),1)*$E180</f>
        <v>0</v>
      </c>
      <c r="O180" s="194">
        <f ca="1">INDEX(OFFSET('Actual NPC (Total System)'!M$1,MATCH("NET SYSTEM LOAD",'Actual NPC (Total System)'!$A:$A,0),0,1000,1),MATCH($C180,OFFSET('Actual NPC (Total System)'!$C$1,MATCH("NET SYSTEM LOAD",'Actual NPC (Total System)'!$A:$A,0),0,1000,1),0),1)*$E180</f>
        <v>0</v>
      </c>
      <c r="P180" s="194">
        <f ca="1">INDEX(OFFSET('Actual NPC (Total System)'!N$1,MATCH("NET SYSTEM LOAD",'Actual NPC (Total System)'!$A:$A,0),0,1000,1),MATCH($C180,OFFSET('Actual NPC (Total System)'!$C$1,MATCH("NET SYSTEM LOAD",'Actual NPC (Total System)'!$A:$A,0),0,1000,1),0),1)*$E180</f>
        <v>0</v>
      </c>
      <c r="Q180" s="194">
        <f ca="1">INDEX(OFFSET('Actual NPC (Total System)'!O$1,MATCH("NET SYSTEM LOAD",'Actual NPC (Total System)'!$A:$A,0),0,1000,1),MATCH($C180,OFFSET('Actual NPC (Total System)'!$C$1,MATCH("NET SYSTEM LOAD",'Actual NPC (Total System)'!$A:$A,0),0,1000,1),0),1)*$E180</f>
        <v>0</v>
      </c>
      <c r="R180" s="194">
        <f ca="1">INDEX(OFFSET('Actual NPC (Total System)'!P$1,MATCH("NET SYSTEM LOAD",'Actual NPC (Total System)'!$A:$A,0),0,1000,1),MATCH($C180,OFFSET('Actual NPC (Total System)'!$C$1,MATCH("NET SYSTEM LOAD",'Actual NPC (Total System)'!$A:$A,0),0,1000,1),0),1)*$E180</f>
        <v>0</v>
      </c>
      <c r="S180" s="59"/>
    </row>
    <row r="181" spans="1:19" s="110" customFormat="1" ht="12.75">
      <c r="A181" s="10"/>
      <c r="B181" s="15"/>
      <c r="C181" s="111" t="s">
        <v>223</v>
      </c>
      <c r="D181" s="327" t="s">
        <v>172</v>
      </c>
      <c r="E181" s="326">
        <f>VLOOKUP(D181,'Actual Factors'!$A$4:$B$9,2,FALSE)</f>
        <v>0</v>
      </c>
      <c r="F181" s="187">
        <f t="shared" ca="1" si="47"/>
        <v>0</v>
      </c>
      <c r="G181" s="194">
        <f ca="1">INDEX(OFFSET('Actual NPC (Total System)'!E$1,MATCH("NET SYSTEM LOAD",'Actual NPC (Total System)'!$A:$A,0),0,1000,1),MATCH($C181,OFFSET('Actual NPC (Total System)'!$C$1,MATCH("NET SYSTEM LOAD",'Actual NPC (Total System)'!$A:$A,0),0,1000,1),0),1)*$E181</f>
        <v>0</v>
      </c>
      <c r="H181" s="194">
        <f ca="1">INDEX(OFFSET('Actual NPC (Total System)'!F$1,MATCH("NET SYSTEM LOAD",'Actual NPC (Total System)'!$A:$A,0),0,1000,1),MATCH($C181,OFFSET('Actual NPC (Total System)'!$C$1,MATCH("NET SYSTEM LOAD",'Actual NPC (Total System)'!$A:$A,0),0,1000,1),0),1)*$E181</f>
        <v>0</v>
      </c>
      <c r="I181" s="194">
        <f ca="1">INDEX(OFFSET('Actual NPC (Total System)'!G$1,MATCH("NET SYSTEM LOAD",'Actual NPC (Total System)'!$A:$A,0),0,1000,1),MATCH($C181,OFFSET('Actual NPC (Total System)'!$C$1,MATCH("NET SYSTEM LOAD",'Actual NPC (Total System)'!$A:$A,0),0,1000,1),0),1)*$E181</f>
        <v>0</v>
      </c>
      <c r="J181" s="194">
        <f ca="1">INDEX(OFFSET('Actual NPC (Total System)'!H$1,MATCH("NET SYSTEM LOAD",'Actual NPC (Total System)'!$A:$A,0),0,1000,1),MATCH($C181,OFFSET('Actual NPC (Total System)'!$C$1,MATCH("NET SYSTEM LOAD",'Actual NPC (Total System)'!$A:$A,0),0,1000,1),0),1)*$E181</f>
        <v>0</v>
      </c>
      <c r="K181" s="194">
        <f ca="1">INDEX(OFFSET('Actual NPC (Total System)'!I$1,MATCH("NET SYSTEM LOAD",'Actual NPC (Total System)'!$A:$A,0),0,1000,1),MATCH($C181,OFFSET('Actual NPC (Total System)'!$C$1,MATCH("NET SYSTEM LOAD",'Actual NPC (Total System)'!$A:$A,0),0,1000,1),0),1)*$E181</f>
        <v>0</v>
      </c>
      <c r="L181" s="194">
        <f ca="1">INDEX(OFFSET('Actual NPC (Total System)'!J$1,MATCH("NET SYSTEM LOAD",'Actual NPC (Total System)'!$A:$A,0),0,1000,1),MATCH($C181,OFFSET('Actual NPC (Total System)'!$C$1,MATCH("NET SYSTEM LOAD",'Actual NPC (Total System)'!$A:$A,0),0,1000,1),0),1)*$E181</f>
        <v>0</v>
      </c>
      <c r="M181" s="194">
        <f ca="1">INDEX(OFFSET('Actual NPC (Total System)'!K$1,MATCH("NET SYSTEM LOAD",'Actual NPC (Total System)'!$A:$A,0),0,1000,1),MATCH($C181,OFFSET('Actual NPC (Total System)'!$C$1,MATCH("NET SYSTEM LOAD",'Actual NPC (Total System)'!$A:$A,0),0,1000,1),0),1)*$E181</f>
        <v>0</v>
      </c>
      <c r="N181" s="194">
        <f ca="1">INDEX(OFFSET('Actual NPC (Total System)'!L$1,MATCH("NET SYSTEM LOAD",'Actual NPC (Total System)'!$A:$A,0),0,1000,1),MATCH($C181,OFFSET('Actual NPC (Total System)'!$C$1,MATCH("NET SYSTEM LOAD",'Actual NPC (Total System)'!$A:$A,0),0,1000,1),0),1)*$E181</f>
        <v>0</v>
      </c>
      <c r="O181" s="194">
        <f ca="1">INDEX(OFFSET('Actual NPC (Total System)'!M$1,MATCH("NET SYSTEM LOAD",'Actual NPC (Total System)'!$A:$A,0),0,1000,1),MATCH($C181,OFFSET('Actual NPC (Total System)'!$C$1,MATCH("NET SYSTEM LOAD",'Actual NPC (Total System)'!$A:$A,0),0,1000,1),0),1)*$E181</f>
        <v>0</v>
      </c>
      <c r="P181" s="194">
        <f ca="1">INDEX(OFFSET('Actual NPC (Total System)'!N$1,MATCH("NET SYSTEM LOAD",'Actual NPC (Total System)'!$A:$A,0),0,1000,1),MATCH($C181,OFFSET('Actual NPC (Total System)'!$C$1,MATCH("NET SYSTEM LOAD",'Actual NPC (Total System)'!$A:$A,0),0,1000,1),0),1)*$E181</f>
        <v>0</v>
      </c>
      <c r="Q181" s="194">
        <f ca="1">INDEX(OFFSET('Actual NPC (Total System)'!O$1,MATCH("NET SYSTEM LOAD",'Actual NPC (Total System)'!$A:$A,0),0,1000,1),MATCH($C181,OFFSET('Actual NPC (Total System)'!$C$1,MATCH("NET SYSTEM LOAD",'Actual NPC (Total System)'!$A:$A,0),0,1000,1),0),1)*$E181</f>
        <v>0</v>
      </c>
      <c r="R181" s="194">
        <f ca="1">INDEX(OFFSET('Actual NPC (Total System)'!P$1,MATCH("NET SYSTEM LOAD",'Actual NPC (Total System)'!$A:$A,0),0,1000,1),MATCH($C181,OFFSET('Actual NPC (Total System)'!$C$1,MATCH("NET SYSTEM LOAD",'Actual NPC (Total System)'!$A:$A,0),0,1000,1),0),1)*$E181</f>
        <v>0</v>
      </c>
      <c r="S181" s="59"/>
    </row>
    <row r="182" spans="1:19" s="153" customFormat="1" ht="12.75">
      <c r="A182" s="169"/>
      <c r="C182" s="167"/>
      <c r="D182" s="236"/>
      <c r="E182" s="47"/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  <c r="Q182" s="215" t="s">
        <v>86</v>
      </c>
      <c r="R182" s="215" t="s">
        <v>86</v>
      </c>
      <c r="S182" s="59"/>
    </row>
    <row r="183" spans="1:19" s="10" customFormat="1" ht="12.75">
      <c r="B183" s="114" t="s">
        <v>4</v>
      </c>
      <c r="C183" s="91"/>
      <c r="D183" s="250"/>
      <c r="E183" s="47"/>
      <c r="F183" s="187">
        <f t="shared" ca="1" si="47"/>
        <v>0</v>
      </c>
      <c r="G183" s="187">
        <f t="shared" ref="G183:R183" ca="1" si="49">SUM(G179:G181)</f>
        <v>0</v>
      </c>
      <c r="H183" s="187">
        <f t="shared" ca="1" si="49"/>
        <v>0</v>
      </c>
      <c r="I183" s="187">
        <f t="shared" ca="1" si="49"/>
        <v>0</v>
      </c>
      <c r="J183" s="187">
        <f t="shared" ca="1" si="49"/>
        <v>0</v>
      </c>
      <c r="K183" s="187">
        <f t="shared" ca="1" si="49"/>
        <v>0</v>
      </c>
      <c r="L183" s="187">
        <f t="shared" ca="1" si="49"/>
        <v>0</v>
      </c>
      <c r="M183" s="187">
        <f t="shared" ca="1" si="49"/>
        <v>0</v>
      </c>
      <c r="N183" s="187">
        <f t="shared" ca="1" si="49"/>
        <v>0</v>
      </c>
      <c r="O183" s="187">
        <f t="shared" ca="1" si="49"/>
        <v>0</v>
      </c>
      <c r="P183" s="187">
        <f t="shared" ca="1" si="49"/>
        <v>0</v>
      </c>
      <c r="Q183" s="187">
        <f t="shared" ca="1" si="49"/>
        <v>0</v>
      </c>
      <c r="R183" s="187">
        <f t="shared" ca="1" si="49"/>
        <v>0</v>
      </c>
      <c r="S183" s="59"/>
    </row>
    <row r="184" spans="1:19" ht="12.75">
      <c r="B184" s="15"/>
      <c r="C184" s="91"/>
      <c r="E184" s="47"/>
      <c r="F184" s="192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59"/>
    </row>
    <row r="185" spans="1:19" ht="12.75">
      <c r="A185" s="16"/>
      <c r="B185" s="114" t="s">
        <v>78</v>
      </c>
      <c r="C185" s="91"/>
      <c r="E185" s="47"/>
      <c r="F185" s="192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59"/>
    </row>
    <row r="186" spans="1:19" ht="12.75">
      <c r="A186" s="16"/>
      <c r="C186" s="116" t="s">
        <v>78</v>
      </c>
      <c r="D186" s="327" t="s">
        <v>198</v>
      </c>
      <c r="E186" s="326">
        <f>VLOOKUP(D186,'Actual Factors'!$A$4:$B$9,2,FALSE)</f>
        <v>7.966085435555563E-2</v>
      </c>
      <c r="F186" s="187">
        <f t="shared" ref="F186:F187" ca="1" si="50">SUM(G186:R186)</f>
        <v>297417.70311833033</v>
      </c>
      <c r="G186" s="194">
        <f ca="1">INDEX(OFFSET('Actual NPC (Total System)'!E$1,MATCH("NET SYSTEM LOAD",'Actual NPC (Total System)'!$A:$A,0),0,1000,1),MATCH($C186,OFFSET('Actual NPC (Total System)'!$C$1,MATCH("NET SYSTEM LOAD",'Actual NPC (Total System)'!$A:$A,0),0,1000,1),0),1)*$E186</f>
        <v>35657.6323049251</v>
      </c>
      <c r="H186" s="194">
        <f ca="1">INDEX(OFFSET('Actual NPC (Total System)'!F$1,MATCH("NET SYSTEM LOAD",'Actual NPC (Total System)'!$A:$A,0),0,1000,1),MATCH($C186,OFFSET('Actual NPC (Total System)'!$C$1,MATCH("NET SYSTEM LOAD",'Actual NPC (Total System)'!$A:$A,0),0,1000,1),0),1)*$E186</f>
        <v>33358.779369932476</v>
      </c>
      <c r="I186" s="194">
        <f ca="1">INDEX(OFFSET('Actual NPC (Total System)'!G$1,MATCH("NET SYSTEM LOAD",'Actual NPC (Total System)'!$A:$A,0),0,1000,1),MATCH($C186,OFFSET('Actual NPC (Total System)'!$C$1,MATCH("NET SYSTEM LOAD",'Actual NPC (Total System)'!$A:$A,0),0,1000,1),0),1)*$E186</f>
        <v>39273.040179851989</v>
      </c>
      <c r="J186" s="194">
        <f ca="1">INDEX(OFFSET('Actual NPC (Total System)'!H$1,MATCH("NET SYSTEM LOAD",'Actual NPC (Total System)'!$A:$A,0),0,1000,1),MATCH($C186,OFFSET('Actual NPC (Total System)'!$C$1,MATCH("NET SYSTEM LOAD",'Actual NPC (Total System)'!$A:$A,0),0,1000,1),0),1)*$E186</f>
        <v>29638.776793236739</v>
      </c>
      <c r="K186" s="194">
        <f ca="1">INDEX(OFFSET('Actual NPC (Total System)'!I$1,MATCH("NET SYSTEM LOAD",'Actual NPC (Total System)'!$A:$A,0),0,1000,1),MATCH($C186,OFFSET('Actual NPC (Total System)'!$C$1,MATCH("NET SYSTEM LOAD",'Actual NPC (Total System)'!$A:$A,0),0,1000,1),0),1)*$E186</f>
        <v>19856.105234957085</v>
      </c>
      <c r="L186" s="194">
        <f ca="1">INDEX(OFFSET('Actual NPC (Total System)'!J$1,MATCH("NET SYSTEM LOAD",'Actual NPC (Total System)'!$A:$A,0),0,1000,1),MATCH($C186,OFFSET('Actual NPC (Total System)'!$C$1,MATCH("NET SYSTEM LOAD",'Actual NPC (Total System)'!$A:$A,0),0,1000,1),0),1)*$E186</f>
        <v>30299.404258407361</v>
      </c>
      <c r="M186" s="194">
        <f ca="1">INDEX(OFFSET('Actual NPC (Total System)'!K$1,MATCH("NET SYSTEM LOAD",'Actual NPC (Total System)'!$A:$A,0),0,1000,1),MATCH($C186,OFFSET('Actual NPC (Total System)'!$C$1,MATCH("NET SYSTEM LOAD",'Actual NPC (Total System)'!$A:$A,0),0,1000,1),0),1)*$E186</f>
        <v>13959.847778121924</v>
      </c>
      <c r="N186" s="194">
        <f ca="1">INDEX(OFFSET('Actual NPC (Total System)'!L$1,MATCH("NET SYSTEM LOAD",'Actual NPC (Total System)'!$A:$A,0),0,1000,1),MATCH($C186,OFFSET('Actual NPC (Total System)'!$C$1,MATCH("NET SYSTEM LOAD",'Actual NPC (Total System)'!$A:$A,0),0,1000,1),0),1)*$E186</f>
        <v>15282.217960424148</v>
      </c>
      <c r="O186" s="194">
        <f ca="1">INDEX(OFFSET('Actual NPC (Total System)'!M$1,MATCH("NET SYSTEM LOAD",'Actual NPC (Total System)'!$A:$A,0),0,1000,1),MATCH($C186,OFFSET('Actual NPC (Total System)'!$C$1,MATCH("NET SYSTEM LOAD",'Actual NPC (Total System)'!$A:$A,0),0,1000,1),0),1)*$E186</f>
        <v>20133.882634094909</v>
      </c>
      <c r="P186" s="194">
        <f ca="1">INDEX(OFFSET('Actual NPC (Total System)'!N$1,MATCH("NET SYSTEM LOAD",'Actual NPC (Total System)'!$A:$A,0),0,1000,1),MATCH($C186,OFFSET('Actual NPC (Total System)'!$C$1,MATCH("NET SYSTEM LOAD",'Actual NPC (Total System)'!$A:$A,0),0,1000,1),0),1)*$E186</f>
        <v>21266.182017904775</v>
      </c>
      <c r="Q186" s="194">
        <f ca="1">INDEX(OFFSET('Actual NPC (Total System)'!O$1,MATCH("NET SYSTEM LOAD",'Actual NPC (Total System)'!$A:$A,0),0,1000,1),MATCH($C186,OFFSET('Actual NPC (Total System)'!$C$1,MATCH("NET SYSTEM LOAD",'Actual NPC (Total System)'!$A:$A,0),0,1000,1),0),1)*$E186</f>
        <v>16751.881062429795</v>
      </c>
      <c r="R186" s="194">
        <f ca="1">INDEX(OFFSET('Actual NPC (Total System)'!P$1,MATCH("NET SYSTEM LOAD",'Actual NPC (Total System)'!$A:$A,0),0,1000,1),MATCH($C186,OFFSET('Actual NPC (Total System)'!$C$1,MATCH("NET SYSTEM LOAD",'Actual NPC (Total System)'!$A:$A,0),0,1000,1),0),1)*$E186</f>
        <v>21939.953524044064</v>
      </c>
      <c r="S186" s="59"/>
    </row>
    <row r="187" spans="1:19" ht="12.75">
      <c r="A187" s="160"/>
      <c r="B187" s="153"/>
      <c r="C187" s="153" t="s">
        <v>120</v>
      </c>
      <c r="D187" s="327" t="s">
        <v>198</v>
      </c>
      <c r="E187" s="326">
        <f>VLOOKUP(D187,'Actual Factors'!$A$4:$B$9,2,FALSE)</f>
        <v>7.966085435555563E-2</v>
      </c>
      <c r="F187" s="187">
        <f t="shared" ca="1" si="50"/>
        <v>39154.909016752732</v>
      </c>
      <c r="G187" s="194">
        <f ca="1">INDEX(OFFSET('Actual NPC (Total System)'!E$1,MATCH("NET SYSTEM LOAD",'Actual NPC (Total System)'!$A:$A,0),0,1000,1),MATCH($C187,OFFSET('Actual NPC (Total System)'!$C$1,MATCH("NET SYSTEM LOAD",'Actual NPC (Total System)'!$A:$A,0),0,1000,1),0),1)*$E187</f>
        <v>1552.0365989211109</v>
      </c>
      <c r="H187" s="194">
        <f ca="1">INDEX(OFFSET('Actual NPC (Total System)'!F$1,MATCH("NET SYSTEM LOAD",'Actual NPC (Total System)'!$A:$A,0),0,1000,1),MATCH($C187,OFFSET('Actual NPC (Total System)'!$C$1,MATCH("NET SYSTEM LOAD",'Actual NPC (Total System)'!$A:$A,0),0,1000,1),0),1)*$E187</f>
        <v>1437.9110820680646</v>
      </c>
      <c r="I187" s="194">
        <f ca="1">INDEX(OFFSET('Actual NPC (Total System)'!G$1,MATCH("NET SYSTEM LOAD",'Actual NPC (Total System)'!$A:$A,0),0,1000,1),MATCH($C187,OFFSET('Actual NPC (Total System)'!$C$1,MATCH("NET SYSTEM LOAD",'Actual NPC (Total System)'!$A:$A,0),0,1000,1),0),1)*$E187</f>
        <v>1708.2624961238803</v>
      </c>
      <c r="J187" s="194">
        <f ca="1">INDEX(OFFSET('Actual NPC (Total System)'!H$1,MATCH("NET SYSTEM LOAD",'Actual NPC (Total System)'!$A:$A,0),0,1000,1),MATCH($C187,OFFSET('Actual NPC (Total System)'!$C$1,MATCH("NET SYSTEM LOAD",'Actual NPC (Total System)'!$A:$A,0),0,1000,1),0),1)*$E187</f>
        <v>2025.9084985496952</v>
      </c>
      <c r="K187" s="194">
        <f ca="1">INDEX(OFFSET('Actual NPC (Total System)'!I$1,MATCH("NET SYSTEM LOAD",'Actual NPC (Total System)'!$A:$A,0),0,1000,1),MATCH($C187,OFFSET('Actual NPC (Total System)'!$C$1,MATCH("NET SYSTEM LOAD",'Actual NPC (Total System)'!$A:$A,0),0,1000,1),0),1)*$E187</f>
        <v>2140.0131744503647</v>
      </c>
      <c r="L187" s="194">
        <f ca="1">INDEX(OFFSET('Actual NPC (Total System)'!J$1,MATCH("NET SYSTEM LOAD",'Actual NPC (Total System)'!$A:$A,0),0,1000,1),MATCH($C187,OFFSET('Actual NPC (Total System)'!$C$1,MATCH("NET SYSTEM LOAD",'Actual NPC (Total System)'!$A:$A,0),0,1000,1),0),1)*$E187</f>
        <v>13875.180464669664</v>
      </c>
      <c r="M187" s="194">
        <f ca="1">INDEX(OFFSET('Actual NPC (Total System)'!K$1,MATCH("NET SYSTEM LOAD",'Actual NPC (Total System)'!$A:$A,0),0,1000,1),MATCH($C187,OFFSET('Actual NPC (Total System)'!$C$1,MATCH("NET SYSTEM LOAD",'Actual NPC (Total System)'!$A:$A,0),0,1000,1),0),1)*$E187</f>
        <v>4337.0109444554309</v>
      </c>
      <c r="N187" s="194">
        <f ca="1">INDEX(OFFSET('Actual NPC (Total System)'!L$1,MATCH("NET SYSTEM LOAD",'Actual NPC (Total System)'!$A:$A,0),0,1000,1),MATCH($C187,OFFSET('Actual NPC (Total System)'!$C$1,MATCH("NET SYSTEM LOAD",'Actual NPC (Total System)'!$A:$A,0),0,1000,1),0),1)*$E187</f>
        <v>3738.52236639889</v>
      </c>
      <c r="O187" s="194">
        <f ca="1">INDEX(OFFSET('Actual NPC (Total System)'!M$1,MATCH("NET SYSTEM LOAD",'Actual NPC (Total System)'!$A:$A,0),0,1000,1),MATCH($C187,OFFSET('Actual NPC (Total System)'!$C$1,MATCH("NET SYSTEM LOAD",'Actual NPC (Total System)'!$A:$A,0),0,1000,1),0),1)*$E187</f>
        <v>2761.6266021311362</v>
      </c>
      <c r="P187" s="194">
        <f ca="1">INDEX(OFFSET('Actual NPC (Total System)'!N$1,MATCH("NET SYSTEM LOAD",'Actual NPC (Total System)'!$A:$A,0),0,1000,1),MATCH($C187,OFFSET('Actual NPC (Total System)'!$C$1,MATCH("NET SYSTEM LOAD",'Actual NPC (Total System)'!$A:$A,0),0,1000,1),0),1)*$E187</f>
        <v>1684.8916745728839</v>
      </c>
      <c r="Q187" s="194">
        <f ca="1">INDEX(OFFSET('Actual NPC (Total System)'!O$1,MATCH("NET SYSTEM LOAD",'Actual NPC (Total System)'!$A:$A,0),0,1000,1),MATCH($C187,OFFSET('Actual NPC (Total System)'!$C$1,MATCH("NET SYSTEM LOAD",'Actual NPC (Total System)'!$A:$A,0),0,1000,1),0),1)*$E187</f>
        <v>1967.009327170578</v>
      </c>
      <c r="R187" s="194">
        <f ca="1">INDEX(OFFSET('Actual NPC (Total System)'!P$1,MATCH("NET SYSTEM LOAD",'Actual NPC (Total System)'!$A:$A,0),0,1000,1),MATCH($C187,OFFSET('Actual NPC (Total System)'!$C$1,MATCH("NET SYSTEM LOAD",'Actual NPC (Total System)'!$A:$A,0),0,1000,1),0),1)*$E187</f>
        <v>1926.5357872410327</v>
      </c>
      <c r="S187" s="59"/>
    </row>
    <row r="188" spans="1:19" ht="12.75">
      <c r="A188" s="160"/>
      <c r="B188" s="153"/>
      <c r="C188" s="153"/>
      <c r="D188" s="236"/>
      <c r="E188" s="47"/>
      <c r="F188" s="187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59"/>
    </row>
    <row r="189" spans="1:19" ht="12.75">
      <c r="A189" s="31"/>
      <c r="B189" s="116" t="s">
        <v>5</v>
      </c>
      <c r="C189" s="91"/>
      <c r="D189" s="236"/>
      <c r="E189" s="47"/>
      <c r="F189" s="187">
        <f t="shared" ref="F189" ca="1" si="51">SUM(G189:R189)</f>
        <v>336572.61213508307</v>
      </c>
      <c r="G189" s="187">
        <f t="shared" ref="G189:R189" ca="1" si="52">SUM(G185:G186,G187)</f>
        <v>37209.668903846214</v>
      </c>
      <c r="H189" s="187">
        <f t="shared" ca="1" si="52"/>
        <v>34796.690452000541</v>
      </c>
      <c r="I189" s="187">
        <f t="shared" ca="1" si="52"/>
        <v>40981.302675975872</v>
      </c>
      <c r="J189" s="187">
        <f t="shared" ca="1" si="52"/>
        <v>31664.685291786434</v>
      </c>
      <c r="K189" s="187">
        <f t="shared" ca="1" si="52"/>
        <v>21996.118409407449</v>
      </c>
      <c r="L189" s="187">
        <f t="shared" ca="1" si="52"/>
        <v>44174.584723077023</v>
      </c>
      <c r="M189" s="187">
        <f t="shared" ca="1" si="52"/>
        <v>18296.858722577355</v>
      </c>
      <c r="N189" s="187">
        <f t="shared" ca="1" si="52"/>
        <v>19020.740326823037</v>
      </c>
      <c r="O189" s="187">
        <f t="shared" ca="1" si="52"/>
        <v>22895.509236226044</v>
      </c>
      <c r="P189" s="187">
        <f t="shared" ca="1" si="52"/>
        <v>22951.073692477657</v>
      </c>
      <c r="Q189" s="187">
        <f t="shared" ca="1" si="52"/>
        <v>18718.890389600372</v>
      </c>
      <c r="R189" s="187">
        <f t="shared" ca="1" si="52"/>
        <v>23866.489311285095</v>
      </c>
      <c r="S189" s="59"/>
    </row>
    <row r="190" spans="1:19" ht="12.75">
      <c r="A190" s="160"/>
      <c r="B190" s="153"/>
      <c r="C190" s="167"/>
      <c r="D190" s="236"/>
      <c r="E190" s="47"/>
      <c r="F190" s="215" t="s">
        <v>86</v>
      </c>
      <c r="G190" s="215" t="s">
        <v>86</v>
      </c>
      <c r="H190" s="215" t="s">
        <v>86</v>
      </c>
      <c r="I190" s="215" t="s">
        <v>86</v>
      </c>
      <c r="J190" s="215" t="s">
        <v>86</v>
      </c>
      <c r="K190" s="215" t="s">
        <v>86</v>
      </c>
      <c r="L190" s="215" t="s">
        <v>86</v>
      </c>
      <c r="M190" s="215" t="s">
        <v>86</v>
      </c>
      <c r="N190" s="215" t="s">
        <v>86</v>
      </c>
      <c r="O190" s="215" t="s">
        <v>86</v>
      </c>
      <c r="P190" s="215" t="s">
        <v>86</v>
      </c>
      <c r="Q190" s="215" t="s">
        <v>86</v>
      </c>
      <c r="R190" s="215" t="s">
        <v>86</v>
      </c>
      <c r="S190" s="59"/>
    </row>
    <row r="191" spans="1:19" ht="12.75">
      <c r="A191" s="160"/>
      <c r="B191" s="250"/>
      <c r="C191" s="251"/>
      <c r="D191" s="236"/>
      <c r="E191" s="47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59"/>
    </row>
    <row r="192" spans="1:19" ht="12.75">
      <c r="A192" s="118" t="s">
        <v>6</v>
      </c>
      <c r="C192" s="117"/>
      <c r="D192" s="236"/>
      <c r="E192" s="47"/>
      <c r="F192" s="192">
        <f ca="1">SUM(G192:R192)</f>
        <v>336572.61213508307</v>
      </c>
      <c r="G192" s="192">
        <f t="shared" ref="G192:R192" ca="1" si="53">SUM(G189,G183)</f>
        <v>37209.668903846214</v>
      </c>
      <c r="H192" s="192">
        <f t="shared" ca="1" si="53"/>
        <v>34796.690452000541</v>
      </c>
      <c r="I192" s="192">
        <f t="shared" ca="1" si="53"/>
        <v>40981.302675975872</v>
      </c>
      <c r="J192" s="192">
        <f t="shared" ca="1" si="53"/>
        <v>31664.685291786434</v>
      </c>
      <c r="K192" s="192">
        <f t="shared" ca="1" si="53"/>
        <v>21996.118409407449</v>
      </c>
      <c r="L192" s="192">
        <f t="shared" ca="1" si="53"/>
        <v>44174.584723077023</v>
      </c>
      <c r="M192" s="192">
        <f t="shared" ca="1" si="53"/>
        <v>18296.858722577355</v>
      </c>
      <c r="N192" s="192">
        <f t="shared" ca="1" si="53"/>
        <v>19020.740326823037</v>
      </c>
      <c r="O192" s="192">
        <f t="shared" ca="1" si="53"/>
        <v>22895.509236226044</v>
      </c>
      <c r="P192" s="192">
        <f t="shared" ca="1" si="53"/>
        <v>22951.073692477657</v>
      </c>
      <c r="Q192" s="192">
        <f t="shared" ca="1" si="53"/>
        <v>18718.890389600372</v>
      </c>
      <c r="R192" s="192">
        <f t="shared" ca="1" si="53"/>
        <v>23866.489311285095</v>
      </c>
      <c r="S192" s="59"/>
    </row>
    <row r="193" spans="1:19" ht="12.75">
      <c r="A193" s="31"/>
      <c r="C193" s="117"/>
      <c r="D193" s="236"/>
      <c r="E193" s="47"/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  <c r="Q193" s="215" t="s">
        <v>86</v>
      </c>
      <c r="R193" s="215" t="s">
        <v>86</v>
      </c>
      <c r="S193" s="59"/>
    </row>
    <row r="194" spans="1:19" ht="12.75">
      <c r="A194" s="118" t="s">
        <v>60</v>
      </c>
      <c r="C194" s="117"/>
      <c r="D194" s="236"/>
      <c r="E194" s="47"/>
      <c r="F194" s="192">
        <f ca="1">SUM(G194:R194)</f>
        <v>4982988.9018230848</v>
      </c>
      <c r="G194" s="192">
        <f t="shared" ref="G194:R194" ca="1" si="54">SUM(G192,G175)</f>
        <v>515465.47167184629</v>
      </c>
      <c r="H194" s="192">
        <f t="shared" ca="1" si="54"/>
        <v>415889.6483920007</v>
      </c>
      <c r="I194" s="192">
        <f t="shared" ca="1" si="54"/>
        <v>397934.52313597576</v>
      </c>
      <c r="J194" s="192">
        <f t="shared" ca="1" si="54"/>
        <v>376753.16859378701</v>
      </c>
      <c r="K194" s="192">
        <f t="shared" ca="1" si="54"/>
        <v>345835.95511940762</v>
      </c>
      <c r="L194" s="192">
        <f t="shared" ca="1" si="54"/>
        <v>377652.09937207657</v>
      </c>
      <c r="M194" s="192">
        <f t="shared" ca="1" si="54"/>
        <v>442523.29030757764</v>
      </c>
      <c r="N194" s="192">
        <f t="shared" ca="1" si="54"/>
        <v>441641.23966382339</v>
      </c>
      <c r="O194" s="192">
        <f t="shared" ca="1" si="54"/>
        <v>347222.12107722578</v>
      </c>
      <c r="P194" s="192">
        <f t="shared" ca="1" si="54"/>
        <v>362445.81956047786</v>
      </c>
      <c r="Q194" s="192">
        <f t="shared" ca="1" si="54"/>
        <v>436406.59913960041</v>
      </c>
      <c r="R194" s="192">
        <f t="shared" ca="1" si="54"/>
        <v>523218.96578928555</v>
      </c>
      <c r="S194" s="59"/>
    </row>
    <row r="195" spans="1:19" ht="12.75">
      <c r="A195" s="118"/>
      <c r="B195" s="116"/>
      <c r="C195" s="117"/>
      <c r="D195" s="236"/>
      <c r="E195" s="47"/>
      <c r="F195" s="192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59"/>
    </row>
    <row r="196" spans="1:19" ht="12.75">
      <c r="A196" s="115" t="s">
        <v>139</v>
      </c>
      <c r="B196" s="23"/>
      <c r="C196" s="117"/>
      <c r="E196" s="4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59"/>
    </row>
    <row r="197" spans="1:19" ht="12.75">
      <c r="A197" s="115"/>
      <c r="B197" s="120" t="s">
        <v>7</v>
      </c>
      <c r="C197" s="117"/>
      <c r="E197" s="4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59"/>
    </row>
    <row r="198" spans="1:19" ht="12.75">
      <c r="B198" s="23"/>
      <c r="C198" s="117" t="s">
        <v>158</v>
      </c>
      <c r="D198" s="327" t="s">
        <v>172</v>
      </c>
      <c r="E198" s="326">
        <f>VLOOKUP(D198,'Actual Factors'!$A$4:$B$9,2,FALSE)</f>
        <v>0</v>
      </c>
      <c r="F198" s="187">
        <f t="shared" ref="F198" ca="1" si="55">SUM(G198:R198)</f>
        <v>0</v>
      </c>
      <c r="G198" s="194">
        <f ca="1">INDEX(OFFSET('Actual NPC (Total System)'!E$1,MATCH("NET SYSTEM LOAD",'Actual NPC (Total System)'!$A:$A,0),0,1000,1),MATCH($C198,OFFSET('Actual NPC (Total System)'!$C$1,MATCH("NET SYSTEM LOAD",'Actual NPC (Total System)'!$A:$A,0),0,1000,1),0),1)*$E198</f>
        <v>0</v>
      </c>
      <c r="H198" s="194">
        <f ca="1">INDEX(OFFSET('Actual NPC (Total System)'!F$1,MATCH("NET SYSTEM LOAD",'Actual NPC (Total System)'!$A:$A,0),0,1000,1),MATCH($C198,OFFSET('Actual NPC (Total System)'!$C$1,MATCH("NET SYSTEM LOAD",'Actual NPC (Total System)'!$A:$A,0),0,1000,1),0),1)*$E198</f>
        <v>0</v>
      </c>
      <c r="I198" s="194">
        <f ca="1">INDEX(OFFSET('Actual NPC (Total System)'!G$1,MATCH("NET SYSTEM LOAD",'Actual NPC (Total System)'!$A:$A,0),0,1000,1),MATCH($C198,OFFSET('Actual NPC (Total System)'!$C$1,MATCH("NET SYSTEM LOAD",'Actual NPC (Total System)'!$A:$A,0),0,1000,1),0),1)*$E198</f>
        <v>0</v>
      </c>
      <c r="J198" s="194">
        <f ca="1">INDEX(OFFSET('Actual NPC (Total System)'!H$1,MATCH("NET SYSTEM LOAD",'Actual NPC (Total System)'!$A:$A,0),0,1000,1),MATCH($C198,OFFSET('Actual NPC (Total System)'!$C$1,MATCH("NET SYSTEM LOAD",'Actual NPC (Total System)'!$A:$A,0),0,1000,1),0),1)*$E198</f>
        <v>0</v>
      </c>
      <c r="K198" s="194">
        <f ca="1">INDEX(OFFSET('Actual NPC (Total System)'!I$1,MATCH("NET SYSTEM LOAD",'Actual NPC (Total System)'!$A:$A,0),0,1000,1),MATCH($C198,OFFSET('Actual NPC (Total System)'!$C$1,MATCH("NET SYSTEM LOAD",'Actual NPC (Total System)'!$A:$A,0),0,1000,1),0),1)*$E198</f>
        <v>0</v>
      </c>
      <c r="L198" s="194">
        <f ca="1">INDEX(OFFSET('Actual NPC (Total System)'!J$1,MATCH("NET SYSTEM LOAD",'Actual NPC (Total System)'!$A:$A,0),0,1000,1),MATCH($C198,OFFSET('Actual NPC (Total System)'!$C$1,MATCH("NET SYSTEM LOAD",'Actual NPC (Total System)'!$A:$A,0),0,1000,1),0),1)*$E198</f>
        <v>0</v>
      </c>
      <c r="M198" s="194">
        <f ca="1">INDEX(OFFSET('Actual NPC (Total System)'!K$1,MATCH("NET SYSTEM LOAD",'Actual NPC (Total System)'!$A:$A,0),0,1000,1),MATCH($C198,OFFSET('Actual NPC (Total System)'!$C$1,MATCH("NET SYSTEM LOAD",'Actual NPC (Total System)'!$A:$A,0),0,1000,1),0),1)*$E198</f>
        <v>0</v>
      </c>
      <c r="N198" s="194">
        <f ca="1">INDEX(OFFSET('Actual NPC (Total System)'!L$1,MATCH("NET SYSTEM LOAD",'Actual NPC (Total System)'!$A:$A,0),0,1000,1),MATCH($C198,OFFSET('Actual NPC (Total System)'!$C$1,MATCH("NET SYSTEM LOAD",'Actual NPC (Total System)'!$A:$A,0),0,1000,1),0),1)*$E198</f>
        <v>0</v>
      </c>
      <c r="O198" s="194">
        <f ca="1">INDEX(OFFSET('Actual NPC (Total System)'!M$1,MATCH("NET SYSTEM LOAD",'Actual NPC (Total System)'!$A:$A,0),0,1000,1),MATCH($C198,OFFSET('Actual NPC (Total System)'!$C$1,MATCH("NET SYSTEM LOAD",'Actual NPC (Total System)'!$A:$A,0),0,1000,1),0),1)*$E198</f>
        <v>0</v>
      </c>
      <c r="P198" s="194">
        <f ca="1">INDEX(OFFSET('Actual NPC (Total System)'!N$1,MATCH("NET SYSTEM LOAD",'Actual NPC (Total System)'!$A:$A,0),0,1000,1),MATCH($C198,OFFSET('Actual NPC (Total System)'!$C$1,MATCH("NET SYSTEM LOAD",'Actual NPC (Total System)'!$A:$A,0),0,1000,1),0),1)*$E198</f>
        <v>0</v>
      </c>
      <c r="Q198" s="194">
        <f ca="1">INDEX(OFFSET('Actual NPC (Total System)'!O$1,MATCH("NET SYSTEM LOAD",'Actual NPC (Total System)'!$A:$A,0),0,1000,1),MATCH($C198,OFFSET('Actual NPC (Total System)'!$C$1,MATCH("NET SYSTEM LOAD",'Actual NPC (Total System)'!$A:$A,0),0,1000,1),0),1)*$E198</f>
        <v>0</v>
      </c>
      <c r="R198" s="194">
        <f ca="1">INDEX(OFFSET('Actual NPC (Total System)'!P$1,MATCH("NET SYSTEM LOAD",'Actual NPC (Total System)'!$A:$A,0),0,1000,1),MATCH($C198,OFFSET('Actual NPC (Total System)'!$C$1,MATCH("NET SYSTEM LOAD",'Actual NPC (Total System)'!$A:$A,0),0,1000,1),0),1)*$E198</f>
        <v>0</v>
      </c>
      <c r="S198" s="59"/>
    </row>
    <row r="199" spans="1:19" ht="12.75">
      <c r="A199" s="153"/>
      <c r="B199" s="165"/>
      <c r="C199" s="167" t="s">
        <v>151</v>
      </c>
      <c r="D199" s="327" t="s">
        <v>198</v>
      </c>
      <c r="E199" s="326">
        <f>VLOOKUP(D199,'Actual Factors'!$A$4:$B$9,2,FALSE)</f>
        <v>7.966085435555563E-2</v>
      </c>
      <c r="F199" s="187">
        <f t="shared" ref="F199:F224" ca="1" si="56">SUM(G199:R199)</f>
        <v>65408.412976333442</v>
      </c>
      <c r="G199" s="194">
        <f ca="1">INDEX(OFFSET('Actual NPC (Total System)'!E$1,MATCH("NET SYSTEM LOAD",'Actual NPC (Total System)'!$A:$A,0),0,1000,1),MATCH($C199,OFFSET('Actual NPC (Total System)'!$C$1,MATCH("NET SYSTEM LOAD",'Actual NPC (Total System)'!$A:$A,0),0,1000,1),0),1)*$E199</f>
        <v>7935.7624516842661</v>
      </c>
      <c r="H199" s="194">
        <f ca="1">INDEX(OFFSET('Actual NPC (Total System)'!F$1,MATCH("NET SYSTEM LOAD",'Actual NPC (Total System)'!$A:$A,0),0,1000,1),MATCH($C199,OFFSET('Actual NPC (Total System)'!$C$1,MATCH("NET SYSTEM LOAD",'Actual NPC (Total System)'!$A:$A,0),0,1000,1),0),1)*$E199</f>
        <v>6861.3779428862663</v>
      </c>
      <c r="I199" s="194">
        <f ca="1">INDEX(OFFSET('Actual NPC (Total System)'!G$1,MATCH("NET SYSTEM LOAD",'Actual NPC (Total System)'!$A:$A,0),0,1000,1),MATCH($C199,OFFSET('Actual NPC (Total System)'!$C$1,MATCH("NET SYSTEM LOAD",'Actual NPC (Total System)'!$A:$A,0),0,1000,1),0),1)*$E199</f>
        <v>6856.7756963475831</v>
      </c>
      <c r="J199" s="194">
        <f ca="1">INDEX(OFFSET('Actual NPC (Total System)'!H$1,MATCH("NET SYSTEM LOAD",'Actual NPC (Total System)'!$A:$A,0),0,1000,1),MATCH($C199,OFFSET('Actual NPC (Total System)'!$C$1,MATCH("NET SYSTEM LOAD",'Actual NPC (Total System)'!$A:$A,0),0,1000,1),0),1)*$E199</f>
        <v>6413.2666778529292</v>
      </c>
      <c r="K199" s="194">
        <f ca="1">INDEX(OFFSET('Actual NPC (Total System)'!I$1,MATCH("NET SYSTEM LOAD",'Actual NPC (Total System)'!$A:$A,0),0,1000,1),MATCH($C199,OFFSET('Actual NPC (Total System)'!$C$1,MATCH("NET SYSTEM LOAD",'Actual NPC (Total System)'!$A:$A,0),0,1000,1),0),1)*$E199</f>
        <v>5340.496336946735</v>
      </c>
      <c r="L199" s="194">
        <f ca="1">INDEX(OFFSET('Actual NPC (Total System)'!J$1,MATCH("NET SYSTEM LOAD",'Actual NPC (Total System)'!$A:$A,0),0,1000,1),MATCH($C199,OFFSET('Actual NPC (Total System)'!$C$1,MATCH("NET SYSTEM LOAD",'Actual NPC (Total System)'!$A:$A,0),0,1000,1),0),1)*$E199</f>
        <v>3772.6568082076715</v>
      </c>
      <c r="M199" s="194">
        <f ca="1">INDEX(OFFSET('Actual NPC (Total System)'!K$1,MATCH("NET SYSTEM LOAD",'Actual NPC (Total System)'!$A:$A,0),0,1000,1),MATCH($C199,OFFSET('Actual NPC (Total System)'!$C$1,MATCH("NET SYSTEM LOAD",'Actual NPC (Total System)'!$A:$A,0),0,1000,1),0),1)*$E199</f>
        <v>3409.6011102477032</v>
      </c>
      <c r="N199" s="194">
        <f ca="1">INDEX(OFFSET('Actual NPC (Total System)'!L$1,MATCH("NET SYSTEM LOAD",'Actual NPC (Total System)'!$A:$A,0),0,1000,1),MATCH($C199,OFFSET('Actual NPC (Total System)'!$C$1,MATCH("NET SYSTEM LOAD",'Actual NPC (Total System)'!$A:$A,0),0,1000,1),0),1)*$E199</f>
        <v>2886.7623079081955</v>
      </c>
      <c r="O199" s="194">
        <f ca="1">INDEX(OFFSET('Actual NPC (Total System)'!M$1,MATCH("NET SYSTEM LOAD",'Actual NPC (Total System)'!$A:$A,0),0,1000,1),MATCH($C199,OFFSET('Actual NPC (Total System)'!$C$1,MATCH("NET SYSTEM LOAD",'Actual NPC (Total System)'!$A:$A,0),0,1000,1),0),1)*$E199</f>
        <v>3860.416144338722</v>
      </c>
      <c r="P199" s="194">
        <f ca="1">INDEX(OFFSET('Actual NPC (Total System)'!N$1,MATCH("NET SYSTEM LOAD",'Actual NPC (Total System)'!$A:$A,0),0,1000,1),MATCH($C199,OFFSET('Actual NPC (Total System)'!$C$1,MATCH("NET SYSTEM LOAD",'Actual NPC (Total System)'!$A:$A,0),0,1000,1),0),1)*$E199</f>
        <v>4698.5556353299844</v>
      </c>
      <c r="Q199" s="194">
        <f ca="1">INDEX(OFFSET('Actual NPC (Total System)'!O$1,MATCH("NET SYSTEM LOAD",'Actual NPC (Total System)'!$A:$A,0),0,1000,1),MATCH($C199,OFFSET('Actual NPC (Total System)'!$C$1,MATCH("NET SYSTEM LOAD",'Actual NPC (Total System)'!$A:$A,0),0,1000,1),0),1)*$E199</f>
        <v>5808.4787631165027</v>
      </c>
      <c r="R199" s="194">
        <f ca="1">INDEX(OFFSET('Actual NPC (Total System)'!P$1,MATCH("NET SYSTEM LOAD",'Actual NPC (Total System)'!$A:$A,0),0,1000,1),MATCH($C199,OFFSET('Actual NPC (Total System)'!$C$1,MATCH("NET SYSTEM LOAD",'Actual NPC (Total System)'!$A:$A,0),0,1000,1),0),1)*$E199</f>
        <v>7564.2631014668805</v>
      </c>
      <c r="S199" s="59"/>
    </row>
    <row r="200" spans="1:19" ht="12.75">
      <c r="A200" s="153"/>
      <c r="B200" s="165"/>
      <c r="C200" s="167" t="s">
        <v>154</v>
      </c>
      <c r="D200" s="327" t="s">
        <v>198</v>
      </c>
      <c r="E200" s="326">
        <f>VLOOKUP(D200,'Actual Factors'!$A$4:$B$9,2,FALSE)</f>
        <v>7.966085435555563E-2</v>
      </c>
      <c r="F200" s="187">
        <f t="shared" ca="1" si="56"/>
        <v>45262.833500010936</v>
      </c>
      <c r="G200" s="194">
        <f ca="1">INDEX(OFFSET('Actual NPC (Total System)'!E$1,MATCH("NET SYSTEM LOAD",'Actual NPC (Total System)'!$A:$A,0),0,1000,1),MATCH($C200,OFFSET('Actual NPC (Total System)'!$C$1,MATCH("NET SYSTEM LOAD",'Actual NPC (Total System)'!$A:$A,0),0,1000,1),0),1)*$E200</f>
        <v>5577.0917828517822</v>
      </c>
      <c r="H200" s="194">
        <f ca="1">INDEX(OFFSET('Actual NPC (Total System)'!F$1,MATCH("NET SYSTEM LOAD",'Actual NPC (Total System)'!$A:$A,0),0,1000,1),MATCH($C200,OFFSET('Actual NPC (Total System)'!$C$1,MATCH("NET SYSTEM LOAD",'Actual NPC (Total System)'!$A:$A,0),0,1000,1),0),1)*$E200</f>
        <v>4606.7468989894787</v>
      </c>
      <c r="I200" s="194">
        <f ca="1">INDEX(OFFSET('Actual NPC (Total System)'!G$1,MATCH("NET SYSTEM LOAD",'Actual NPC (Total System)'!$A:$A,0),0,1000,1),MATCH($C200,OFFSET('Actual NPC (Total System)'!$C$1,MATCH("NET SYSTEM LOAD",'Actual NPC (Total System)'!$A:$A,0),0,1000,1),0),1)*$E200</f>
        <v>4633.490800335434</v>
      </c>
      <c r="J200" s="194">
        <f ca="1">INDEX(OFFSET('Actual NPC (Total System)'!H$1,MATCH("NET SYSTEM LOAD",'Actual NPC (Total System)'!$A:$A,0),0,1000,1),MATCH($C200,OFFSET('Actual NPC (Total System)'!$C$1,MATCH("NET SYSTEM LOAD",'Actual NPC (Total System)'!$A:$A,0),0,1000,1),0),1)*$E200</f>
        <v>4234.3433184143014</v>
      </c>
      <c r="K200" s="194">
        <f ca="1">INDEX(OFFSET('Actual NPC (Total System)'!I$1,MATCH("NET SYSTEM LOAD",'Actual NPC (Total System)'!$A:$A,0),0,1000,1),MATCH($C200,OFFSET('Actual NPC (Total System)'!$C$1,MATCH("NET SYSTEM LOAD",'Actual NPC (Total System)'!$A:$A,0),0,1000,1),0),1)*$E200</f>
        <v>3643.659118958964</v>
      </c>
      <c r="L200" s="194">
        <f ca="1">INDEX(OFFSET('Actual NPC (Total System)'!J$1,MATCH("NET SYSTEM LOAD",'Actual NPC (Total System)'!$A:$A,0),0,1000,1),MATCH($C200,OFFSET('Actual NPC (Total System)'!$C$1,MATCH("NET SYSTEM LOAD",'Actual NPC (Total System)'!$A:$A,0),0,1000,1),0),1)*$E200</f>
        <v>2649.0546371546352</v>
      </c>
      <c r="M200" s="194">
        <f ca="1">INDEX(OFFSET('Actual NPC (Total System)'!K$1,MATCH("NET SYSTEM LOAD",'Actual NPC (Total System)'!$A:$A,0),0,1000,1),MATCH($C200,OFFSET('Actual NPC (Total System)'!$C$1,MATCH("NET SYSTEM LOAD",'Actual NPC (Total System)'!$A:$A,0),0,1000,1),0),1)*$E200</f>
        <v>2419.1396301566979</v>
      </c>
      <c r="N200" s="194">
        <f ca="1">INDEX(OFFSET('Actual NPC (Total System)'!L$1,MATCH("NET SYSTEM LOAD",'Actual NPC (Total System)'!$A:$A,0),0,1000,1),MATCH($C200,OFFSET('Actual NPC (Total System)'!$C$1,MATCH("NET SYSTEM LOAD",'Actual NPC (Total System)'!$A:$A,0),0,1000,1),0),1)*$E200</f>
        <v>2099.8118463347068</v>
      </c>
      <c r="O200" s="194">
        <f ca="1">INDEX(OFFSET('Actual NPC (Total System)'!M$1,MATCH("NET SYSTEM LOAD",'Actual NPC (Total System)'!$A:$A,0),0,1000,1),MATCH($C200,OFFSET('Actual NPC (Total System)'!$C$1,MATCH("NET SYSTEM LOAD",'Actual NPC (Total System)'!$A:$A,0),0,1000,1),0),1)*$E200</f>
        <v>2786.894920219373</v>
      </c>
      <c r="P200" s="194">
        <f ca="1">INDEX(OFFSET('Actual NPC (Total System)'!N$1,MATCH("NET SYSTEM LOAD",'Actual NPC (Total System)'!$A:$A,0),0,1000,1),MATCH($C200,OFFSET('Actual NPC (Total System)'!$C$1,MATCH("NET SYSTEM LOAD",'Actual NPC (Total System)'!$A:$A,0),0,1000,1),0),1)*$E200</f>
        <v>3140.7559233870606</v>
      </c>
      <c r="Q200" s="194">
        <f ca="1">INDEX(OFFSET('Actual NPC (Total System)'!O$1,MATCH("NET SYSTEM LOAD",'Actual NPC (Total System)'!$A:$A,0),0,1000,1),MATCH($C200,OFFSET('Actual NPC (Total System)'!$C$1,MATCH("NET SYSTEM LOAD",'Actual NPC (Total System)'!$A:$A,0),0,1000,1),0),1)*$E200</f>
        <v>4046.295666640015</v>
      </c>
      <c r="R200" s="194">
        <f ca="1">INDEX(OFFSET('Actual NPC (Total System)'!P$1,MATCH("NET SYSTEM LOAD",'Actual NPC (Total System)'!$A:$A,0),0,1000,1),MATCH($C200,OFFSET('Actual NPC (Total System)'!$C$1,MATCH("NET SYSTEM LOAD",'Actual NPC (Total System)'!$A:$A,0),0,1000,1),0),1)*$E200</f>
        <v>5425.5489565684929</v>
      </c>
      <c r="S200" s="59"/>
    </row>
    <row r="201" spans="1:19" ht="12.75">
      <c r="B201" s="23"/>
      <c r="C201" s="117" t="s">
        <v>88</v>
      </c>
      <c r="D201" s="327" t="s">
        <v>198</v>
      </c>
      <c r="E201" s="326">
        <f>VLOOKUP(D201,'Actual Factors'!$A$4:$B$9,2,FALSE)</f>
        <v>7.966085435555563E-2</v>
      </c>
      <c r="F201" s="187">
        <f t="shared" ca="1" si="56"/>
        <v>6300.0789597247503</v>
      </c>
      <c r="G201" s="194">
        <f ca="1">INDEX(OFFSET('Actual NPC (Total System)'!E$1,MATCH("NET SYSTEM LOAD",'Actual NPC (Total System)'!$A:$A,0),0,1000,1),MATCH($C201,OFFSET('Actual NPC (Total System)'!$C$1,MATCH("NET SYSTEM LOAD",'Actual NPC (Total System)'!$A:$A,0),0,1000,1),0),1)*$E201</f>
        <v>319.29854828844265</v>
      </c>
      <c r="H201" s="194">
        <f ca="1">INDEX(OFFSET('Actual NPC (Total System)'!F$1,MATCH("NET SYSTEM LOAD",'Actual NPC (Total System)'!$A:$A,0),0,1000,1),MATCH($C201,OFFSET('Actual NPC (Total System)'!$C$1,MATCH("NET SYSTEM LOAD",'Actual NPC (Total System)'!$A:$A,0),0,1000,1),0),1)*$E201</f>
        <v>606.08662564498513</v>
      </c>
      <c r="I201" s="194">
        <f ca="1">INDEX(OFFSET('Actual NPC (Total System)'!G$1,MATCH("NET SYSTEM LOAD",'Actual NPC (Total System)'!$A:$A,0),0,1000,1),MATCH($C201,OFFSET('Actual NPC (Total System)'!$C$1,MATCH("NET SYSTEM LOAD",'Actual NPC (Total System)'!$A:$A,0),0,1000,1),0),1)*$E201</f>
        <v>553.53627188712949</v>
      </c>
      <c r="J201" s="194">
        <f ca="1">INDEX(OFFSET('Actual NPC (Total System)'!H$1,MATCH("NET SYSTEM LOAD",'Actual NPC (Total System)'!$A:$A,0),0,1000,1),MATCH($C201,OFFSET('Actual NPC (Total System)'!$C$1,MATCH("NET SYSTEM LOAD",'Actual NPC (Total System)'!$A:$A,0),0,1000,1),0),1)*$E201</f>
        <v>709.19589146266162</v>
      </c>
      <c r="K201" s="194">
        <f ca="1">INDEX(OFFSET('Actual NPC (Total System)'!I$1,MATCH("NET SYSTEM LOAD",'Actual NPC (Total System)'!$A:$A,0),0,1000,1),MATCH($C201,OFFSET('Actual NPC (Total System)'!$C$1,MATCH("NET SYSTEM LOAD",'Actual NPC (Total System)'!$A:$A,0),0,1000,1),0),1)*$E201</f>
        <v>748.63112114198145</v>
      </c>
      <c r="L201" s="194">
        <f ca="1">INDEX(OFFSET('Actual NPC (Total System)'!J$1,MATCH("NET SYSTEM LOAD",'Actual NPC (Total System)'!$A:$A,0),0,1000,1),MATCH($C201,OFFSET('Actual NPC (Total System)'!$C$1,MATCH("NET SYSTEM LOAD",'Actual NPC (Total System)'!$A:$A,0),0,1000,1),0),1)*$E201</f>
        <v>699.77041917531233</v>
      </c>
      <c r="M201" s="194">
        <f ca="1">INDEX(OFFSET('Actual NPC (Total System)'!K$1,MATCH("NET SYSTEM LOAD",'Actual NPC (Total System)'!$A:$A,0),0,1000,1),MATCH($C201,OFFSET('Actual NPC (Total System)'!$C$1,MATCH("NET SYSTEM LOAD",'Actual NPC (Total System)'!$A:$A,0),0,1000,1),0),1)*$E201</f>
        <v>482.81105522549097</v>
      </c>
      <c r="N201" s="194">
        <f ca="1">INDEX(OFFSET('Actual NPC (Total System)'!L$1,MATCH("NET SYSTEM LOAD",'Actual NPC (Total System)'!$A:$A,0),0,1000,1),MATCH($C201,OFFSET('Actual NPC (Total System)'!$C$1,MATCH("NET SYSTEM LOAD",'Actual NPC (Total System)'!$A:$A,0),0,1000,1),0),1)*$E201</f>
        <v>448.90580239467937</v>
      </c>
      <c r="O201" s="194">
        <f ca="1">INDEX(OFFSET('Actual NPC (Total System)'!M$1,MATCH("NET SYSTEM LOAD",'Actual NPC (Total System)'!$A:$A,0),0,1000,1),MATCH($C201,OFFSET('Actual NPC (Total System)'!$C$1,MATCH("NET SYSTEM LOAD",'Actual NPC (Total System)'!$A:$A,0),0,1000,1),0),1)*$E201</f>
        <v>425.26644386466825</v>
      </c>
      <c r="P201" s="194">
        <f ca="1">INDEX(OFFSET('Actual NPC (Total System)'!N$1,MATCH("NET SYSTEM LOAD",'Actual NPC (Total System)'!$A:$A,0),0,1000,1),MATCH($C201,OFFSET('Actual NPC (Total System)'!$C$1,MATCH("NET SYSTEM LOAD",'Actual NPC (Total System)'!$A:$A,0),0,1000,1),0),1)*$E201</f>
        <v>501.15639235759494</v>
      </c>
      <c r="Q201" s="194">
        <f ca="1">INDEX(OFFSET('Actual NPC (Total System)'!O$1,MATCH("NET SYSTEM LOAD",'Actual NPC (Total System)'!$A:$A,0),0,1000,1),MATCH($C201,OFFSET('Actual NPC (Total System)'!$C$1,MATCH("NET SYSTEM LOAD",'Actual NPC (Total System)'!$A:$A,0),0,1000,1),0),1)*$E201</f>
        <v>410.89682065174134</v>
      </c>
      <c r="R201" s="194">
        <f ca="1">INDEX(OFFSET('Actual NPC (Total System)'!P$1,MATCH("NET SYSTEM LOAD",'Actual NPC (Total System)'!$A:$A,0),0,1000,1),MATCH($C201,OFFSET('Actual NPC (Total System)'!$C$1,MATCH("NET SYSTEM LOAD",'Actual NPC (Total System)'!$A:$A,0),0,1000,1),0),1)*$E201</f>
        <v>394.5235676300635</v>
      </c>
      <c r="S201" s="59"/>
    </row>
    <row r="202" spans="1:19" ht="12.75">
      <c r="A202" s="250"/>
      <c r="B202" s="236"/>
      <c r="C202" s="251" t="s">
        <v>150</v>
      </c>
      <c r="D202" s="327" t="s">
        <v>198</v>
      </c>
      <c r="E202" s="326">
        <f>VLOOKUP(D202,'Actual Factors'!$A$4:$B$9,2,FALSE)</f>
        <v>7.966085435555563E-2</v>
      </c>
      <c r="F202" s="187">
        <f t="shared" ca="1" si="56"/>
        <v>12870.608272525407</v>
      </c>
      <c r="G202" s="194">
        <f ca="1">INDEX(OFFSET('Actual NPC (Total System)'!E$1,MATCH("NET SYSTEM LOAD",'Actual NPC (Total System)'!$A:$A,0),0,1000,1),MATCH($C202,OFFSET('Actual NPC (Total System)'!$C$1,MATCH("NET SYSTEM LOAD",'Actual NPC (Total System)'!$A:$A,0),0,1000,1),0),1)*$E202</f>
        <v>729.97606260814302</v>
      </c>
      <c r="H202" s="194">
        <f ca="1">INDEX(OFFSET('Actual NPC (Total System)'!F$1,MATCH("NET SYSTEM LOAD",'Actual NPC (Total System)'!$A:$A,0),0,1000,1),MATCH($C202,OFFSET('Actual NPC (Total System)'!$C$1,MATCH("NET SYSTEM LOAD",'Actual NPC (Total System)'!$A:$A,0),0,1000,1),0),1)*$E202</f>
        <v>879.75862299273956</v>
      </c>
      <c r="I202" s="194">
        <f ca="1">INDEX(OFFSET('Actual NPC (Total System)'!G$1,MATCH("NET SYSTEM LOAD",'Actual NPC (Total System)'!$A:$A,0),0,1000,1),MATCH($C202,OFFSET('Actual NPC (Total System)'!$C$1,MATCH("NET SYSTEM LOAD",'Actual NPC (Total System)'!$A:$A,0),0,1000,1),0),1)*$E202</f>
        <v>1088.3990039222103</v>
      </c>
      <c r="J202" s="194">
        <f ca="1">INDEX(OFFSET('Actual NPC (Total System)'!H$1,MATCH("NET SYSTEM LOAD",'Actual NPC (Total System)'!$A:$A,0),0,1000,1),MATCH($C202,OFFSET('Actual NPC (Total System)'!$C$1,MATCH("NET SYSTEM LOAD",'Actual NPC (Total System)'!$A:$A,0),0,1000,1),0),1)*$E202</f>
        <v>1347.2127383764209</v>
      </c>
      <c r="K202" s="194">
        <f ca="1">INDEX(OFFSET('Actual NPC (Total System)'!I$1,MATCH("NET SYSTEM LOAD",'Actual NPC (Total System)'!$A:$A,0),0,1000,1),MATCH($C202,OFFSET('Actual NPC (Total System)'!$C$1,MATCH("NET SYSTEM LOAD",'Actual NPC (Total System)'!$A:$A,0),0,1000,1),0),1)*$E202</f>
        <v>1326.3544995936709</v>
      </c>
      <c r="L202" s="194">
        <f ca="1">INDEX(OFFSET('Actual NPC (Total System)'!J$1,MATCH("NET SYSTEM LOAD",'Actual NPC (Total System)'!$A:$A,0),0,1000,1),MATCH($C202,OFFSET('Actual NPC (Total System)'!$C$1,MATCH("NET SYSTEM LOAD",'Actual NPC (Total System)'!$A:$A,0),0,1000,1),0),1)*$E202</f>
        <v>1554.8019146718154</v>
      </c>
      <c r="M202" s="194">
        <f ca="1">INDEX(OFFSET('Actual NPC (Total System)'!K$1,MATCH("NET SYSTEM LOAD",'Actual NPC (Total System)'!$A:$A,0),0,1000,1),MATCH($C202,OFFSET('Actual NPC (Total System)'!$C$1,MATCH("NET SYSTEM LOAD",'Actual NPC (Total System)'!$A:$A,0),0,1000,1),0),1)*$E202</f>
        <v>1385.0264713653335</v>
      </c>
      <c r="N202" s="194">
        <f ca="1">INDEX(OFFSET('Actual NPC (Total System)'!L$1,MATCH("NET SYSTEM LOAD",'Actual NPC (Total System)'!$A:$A,0),0,1000,1),MATCH($C202,OFFSET('Actual NPC (Total System)'!$C$1,MATCH("NET SYSTEM LOAD",'Actual NPC (Total System)'!$A:$A,0),0,1000,1),0),1)*$E202</f>
        <v>1155.6603276539061</v>
      </c>
      <c r="O202" s="194">
        <f ca="1">INDEX(OFFSET('Actual NPC (Total System)'!M$1,MATCH("NET SYSTEM LOAD",'Actual NPC (Total System)'!$A:$A,0),0,1000,1),MATCH($C202,OFFSET('Actual NPC (Total System)'!$C$1,MATCH("NET SYSTEM LOAD",'Actual NPC (Total System)'!$A:$A,0),0,1000,1),0),1)*$E202</f>
        <v>1137.4622834415056</v>
      </c>
      <c r="P202" s="194">
        <f ca="1">INDEX(OFFSET('Actual NPC (Total System)'!N$1,MATCH("NET SYSTEM LOAD",'Actual NPC (Total System)'!$A:$A,0),0,1000,1),MATCH($C202,OFFSET('Actual NPC (Total System)'!$C$1,MATCH("NET SYSTEM LOAD",'Actual NPC (Total System)'!$A:$A,0),0,1000,1),0),1)*$E202</f>
        <v>1033.6420444987057</v>
      </c>
      <c r="Q202" s="194">
        <f ca="1">INDEX(OFFSET('Actual NPC (Total System)'!O$1,MATCH("NET SYSTEM LOAD",'Actual NPC (Total System)'!$A:$A,0),0,1000,1),MATCH($C202,OFFSET('Actual NPC (Total System)'!$C$1,MATCH("NET SYSTEM LOAD",'Actual NPC (Total System)'!$A:$A,0),0,1000,1),0),1)*$E202</f>
        <v>716.52986801890586</v>
      </c>
      <c r="R202" s="194">
        <f ca="1">INDEX(OFFSET('Actual NPC (Total System)'!P$1,MATCH("NET SYSTEM LOAD",'Actual NPC (Total System)'!$A:$A,0),0,1000,1),MATCH($C202,OFFSET('Actual NPC (Total System)'!$C$1,MATCH("NET SYSTEM LOAD",'Actual NPC (Total System)'!$A:$A,0),0,1000,1),0),1)*$E202</f>
        <v>515.78443538205124</v>
      </c>
      <c r="S202" s="59"/>
    </row>
    <row r="203" spans="1:19" ht="12.75">
      <c r="A203" s="250"/>
      <c r="B203" s="236"/>
      <c r="C203" s="251" t="s">
        <v>159</v>
      </c>
      <c r="D203" s="327" t="s">
        <v>172</v>
      </c>
      <c r="E203" s="326">
        <f>VLOOKUP(D203,'Actual Factors'!$A$4:$B$9,2,FALSE)</f>
        <v>0</v>
      </c>
      <c r="F203" s="187">
        <f t="shared" ca="1" si="56"/>
        <v>0</v>
      </c>
      <c r="G203" s="194">
        <f ca="1">INDEX(OFFSET('Actual NPC (Total System)'!E$1,MATCH("NET SYSTEM LOAD",'Actual NPC (Total System)'!$A:$A,0),0,1000,1),MATCH($C203,OFFSET('Actual NPC (Total System)'!$C$1,MATCH("NET SYSTEM LOAD",'Actual NPC (Total System)'!$A:$A,0),0,1000,1),0),1)*$E203</f>
        <v>0</v>
      </c>
      <c r="H203" s="194">
        <f ca="1">INDEX(OFFSET('Actual NPC (Total System)'!F$1,MATCH("NET SYSTEM LOAD",'Actual NPC (Total System)'!$A:$A,0),0,1000,1),MATCH($C203,OFFSET('Actual NPC (Total System)'!$C$1,MATCH("NET SYSTEM LOAD",'Actual NPC (Total System)'!$A:$A,0),0,1000,1),0),1)*$E203</f>
        <v>0</v>
      </c>
      <c r="I203" s="194">
        <f ca="1">INDEX(OFFSET('Actual NPC (Total System)'!G$1,MATCH("NET SYSTEM LOAD",'Actual NPC (Total System)'!$A:$A,0),0,1000,1),MATCH($C203,OFFSET('Actual NPC (Total System)'!$C$1,MATCH("NET SYSTEM LOAD",'Actual NPC (Total System)'!$A:$A,0),0,1000,1),0),1)*$E203</f>
        <v>0</v>
      </c>
      <c r="J203" s="194">
        <f ca="1">INDEX(OFFSET('Actual NPC (Total System)'!H$1,MATCH("NET SYSTEM LOAD",'Actual NPC (Total System)'!$A:$A,0),0,1000,1),MATCH($C203,OFFSET('Actual NPC (Total System)'!$C$1,MATCH("NET SYSTEM LOAD",'Actual NPC (Total System)'!$A:$A,0),0,1000,1),0),1)*$E203</f>
        <v>0</v>
      </c>
      <c r="K203" s="194">
        <f ca="1">INDEX(OFFSET('Actual NPC (Total System)'!I$1,MATCH("NET SYSTEM LOAD",'Actual NPC (Total System)'!$A:$A,0),0,1000,1),MATCH($C203,OFFSET('Actual NPC (Total System)'!$C$1,MATCH("NET SYSTEM LOAD",'Actual NPC (Total System)'!$A:$A,0),0,1000,1),0),1)*$E203</f>
        <v>0</v>
      </c>
      <c r="L203" s="194">
        <f ca="1">INDEX(OFFSET('Actual NPC (Total System)'!J$1,MATCH("NET SYSTEM LOAD",'Actual NPC (Total System)'!$A:$A,0),0,1000,1),MATCH($C203,OFFSET('Actual NPC (Total System)'!$C$1,MATCH("NET SYSTEM LOAD",'Actual NPC (Total System)'!$A:$A,0),0,1000,1),0),1)*$E203</f>
        <v>0</v>
      </c>
      <c r="M203" s="194">
        <f ca="1">INDEX(OFFSET('Actual NPC (Total System)'!K$1,MATCH("NET SYSTEM LOAD",'Actual NPC (Total System)'!$A:$A,0),0,1000,1),MATCH($C203,OFFSET('Actual NPC (Total System)'!$C$1,MATCH("NET SYSTEM LOAD",'Actual NPC (Total System)'!$A:$A,0),0,1000,1),0),1)*$E203</f>
        <v>0</v>
      </c>
      <c r="N203" s="194">
        <f ca="1">INDEX(OFFSET('Actual NPC (Total System)'!L$1,MATCH("NET SYSTEM LOAD",'Actual NPC (Total System)'!$A:$A,0),0,1000,1),MATCH($C203,OFFSET('Actual NPC (Total System)'!$C$1,MATCH("NET SYSTEM LOAD",'Actual NPC (Total System)'!$A:$A,0),0,1000,1),0),1)*$E203</f>
        <v>0</v>
      </c>
      <c r="O203" s="194">
        <f ca="1">INDEX(OFFSET('Actual NPC (Total System)'!M$1,MATCH("NET SYSTEM LOAD",'Actual NPC (Total System)'!$A:$A,0),0,1000,1),MATCH($C203,OFFSET('Actual NPC (Total System)'!$C$1,MATCH("NET SYSTEM LOAD",'Actual NPC (Total System)'!$A:$A,0),0,1000,1),0),1)*$E203</f>
        <v>0</v>
      </c>
      <c r="P203" s="194">
        <f ca="1">INDEX(OFFSET('Actual NPC (Total System)'!N$1,MATCH("NET SYSTEM LOAD",'Actual NPC (Total System)'!$A:$A,0),0,1000,1),MATCH($C203,OFFSET('Actual NPC (Total System)'!$C$1,MATCH("NET SYSTEM LOAD",'Actual NPC (Total System)'!$A:$A,0),0,1000,1),0),1)*$E203</f>
        <v>0</v>
      </c>
      <c r="Q203" s="194">
        <f ca="1">INDEX(OFFSET('Actual NPC (Total System)'!O$1,MATCH("NET SYSTEM LOAD",'Actual NPC (Total System)'!$A:$A,0),0,1000,1),MATCH($C203,OFFSET('Actual NPC (Total System)'!$C$1,MATCH("NET SYSTEM LOAD",'Actual NPC (Total System)'!$A:$A,0),0,1000,1),0),1)*$E203</f>
        <v>0</v>
      </c>
      <c r="R203" s="194">
        <f ca="1">INDEX(OFFSET('Actual NPC (Total System)'!P$1,MATCH("NET SYSTEM LOAD",'Actual NPC (Total System)'!$A:$A,0),0,1000,1),MATCH($C203,OFFSET('Actual NPC (Total System)'!$C$1,MATCH("NET SYSTEM LOAD",'Actual NPC (Total System)'!$A:$A,0),0,1000,1),0),1)*$E203</f>
        <v>0</v>
      </c>
      <c r="S203" s="59"/>
    </row>
    <row r="204" spans="1:19" ht="12.75">
      <c r="A204" s="153"/>
      <c r="B204" s="165"/>
      <c r="C204" s="167" t="s">
        <v>8</v>
      </c>
      <c r="D204" s="327" t="s">
        <v>172</v>
      </c>
      <c r="E204" s="326">
        <f>VLOOKUP(D204,'Actual Factors'!$A$4:$B$9,2,FALSE)</f>
        <v>0</v>
      </c>
      <c r="F204" s="187">
        <f t="shared" ca="1" si="56"/>
        <v>0</v>
      </c>
      <c r="G204" s="194">
        <f ca="1">INDEX(OFFSET('Actual NPC (Total System)'!E$1,MATCH("NET SYSTEM LOAD",'Actual NPC (Total System)'!$A:$A,0),0,1000,1),MATCH($C204,OFFSET('Actual NPC (Total System)'!$C$1,MATCH("NET SYSTEM LOAD",'Actual NPC (Total System)'!$A:$A,0),0,1000,1),0),1)*$E204</f>
        <v>0</v>
      </c>
      <c r="H204" s="194">
        <f ca="1">INDEX(OFFSET('Actual NPC (Total System)'!F$1,MATCH("NET SYSTEM LOAD",'Actual NPC (Total System)'!$A:$A,0),0,1000,1),MATCH($C204,OFFSET('Actual NPC (Total System)'!$C$1,MATCH("NET SYSTEM LOAD",'Actual NPC (Total System)'!$A:$A,0),0,1000,1),0),1)*$E204</f>
        <v>0</v>
      </c>
      <c r="I204" s="194">
        <f ca="1">INDEX(OFFSET('Actual NPC (Total System)'!G$1,MATCH("NET SYSTEM LOAD",'Actual NPC (Total System)'!$A:$A,0),0,1000,1),MATCH($C204,OFFSET('Actual NPC (Total System)'!$C$1,MATCH("NET SYSTEM LOAD",'Actual NPC (Total System)'!$A:$A,0),0,1000,1),0),1)*$E204</f>
        <v>0</v>
      </c>
      <c r="J204" s="194">
        <f ca="1">INDEX(OFFSET('Actual NPC (Total System)'!H$1,MATCH("NET SYSTEM LOAD",'Actual NPC (Total System)'!$A:$A,0),0,1000,1),MATCH($C204,OFFSET('Actual NPC (Total System)'!$C$1,MATCH("NET SYSTEM LOAD",'Actual NPC (Total System)'!$A:$A,0),0,1000,1),0),1)*$E204</f>
        <v>0</v>
      </c>
      <c r="K204" s="194">
        <f ca="1">INDEX(OFFSET('Actual NPC (Total System)'!I$1,MATCH("NET SYSTEM LOAD",'Actual NPC (Total System)'!$A:$A,0),0,1000,1),MATCH($C204,OFFSET('Actual NPC (Total System)'!$C$1,MATCH("NET SYSTEM LOAD",'Actual NPC (Total System)'!$A:$A,0),0,1000,1),0),1)*$E204</f>
        <v>0</v>
      </c>
      <c r="L204" s="194">
        <f ca="1">INDEX(OFFSET('Actual NPC (Total System)'!J$1,MATCH("NET SYSTEM LOAD",'Actual NPC (Total System)'!$A:$A,0),0,1000,1),MATCH($C204,OFFSET('Actual NPC (Total System)'!$C$1,MATCH("NET SYSTEM LOAD",'Actual NPC (Total System)'!$A:$A,0),0,1000,1),0),1)*$E204</f>
        <v>0</v>
      </c>
      <c r="M204" s="194">
        <f ca="1">INDEX(OFFSET('Actual NPC (Total System)'!K$1,MATCH("NET SYSTEM LOAD",'Actual NPC (Total System)'!$A:$A,0),0,1000,1),MATCH($C204,OFFSET('Actual NPC (Total System)'!$C$1,MATCH("NET SYSTEM LOAD",'Actual NPC (Total System)'!$A:$A,0),0,1000,1),0),1)*$E204</f>
        <v>0</v>
      </c>
      <c r="N204" s="194">
        <f ca="1">INDEX(OFFSET('Actual NPC (Total System)'!L$1,MATCH("NET SYSTEM LOAD",'Actual NPC (Total System)'!$A:$A,0),0,1000,1),MATCH($C204,OFFSET('Actual NPC (Total System)'!$C$1,MATCH("NET SYSTEM LOAD",'Actual NPC (Total System)'!$A:$A,0),0,1000,1),0),1)*$E204</f>
        <v>0</v>
      </c>
      <c r="O204" s="194">
        <f ca="1">INDEX(OFFSET('Actual NPC (Total System)'!M$1,MATCH("NET SYSTEM LOAD",'Actual NPC (Total System)'!$A:$A,0),0,1000,1),MATCH($C204,OFFSET('Actual NPC (Total System)'!$C$1,MATCH("NET SYSTEM LOAD",'Actual NPC (Total System)'!$A:$A,0),0,1000,1),0),1)*$E204</f>
        <v>0</v>
      </c>
      <c r="P204" s="194">
        <f ca="1">INDEX(OFFSET('Actual NPC (Total System)'!N$1,MATCH("NET SYSTEM LOAD",'Actual NPC (Total System)'!$A:$A,0),0,1000,1),MATCH($C204,OFFSET('Actual NPC (Total System)'!$C$1,MATCH("NET SYSTEM LOAD",'Actual NPC (Total System)'!$A:$A,0),0,1000,1),0),1)*$E204</f>
        <v>0</v>
      </c>
      <c r="Q204" s="194">
        <f ca="1">INDEX(OFFSET('Actual NPC (Total System)'!O$1,MATCH("NET SYSTEM LOAD",'Actual NPC (Total System)'!$A:$A,0),0,1000,1),MATCH($C204,OFFSET('Actual NPC (Total System)'!$C$1,MATCH("NET SYSTEM LOAD",'Actual NPC (Total System)'!$A:$A,0),0,1000,1),0),1)*$E204</f>
        <v>0</v>
      </c>
      <c r="R204" s="194">
        <f ca="1">INDEX(OFFSET('Actual NPC (Total System)'!P$1,MATCH("NET SYSTEM LOAD",'Actual NPC (Total System)'!$A:$A,0),0,1000,1),MATCH($C204,OFFSET('Actual NPC (Total System)'!$C$1,MATCH("NET SYSTEM LOAD",'Actual NPC (Total System)'!$A:$A,0),0,1000,1),0),1)*$E204</f>
        <v>0</v>
      </c>
      <c r="S204" s="59"/>
    </row>
    <row r="205" spans="1:19" ht="12.75">
      <c r="A205" s="153"/>
      <c r="B205" s="165"/>
      <c r="C205" s="167" t="s">
        <v>117</v>
      </c>
      <c r="D205" s="327" t="s">
        <v>172</v>
      </c>
      <c r="E205" s="326">
        <f>VLOOKUP(D205,'Actual Factors'!$A$4:$B$9,2,FALSE)</f>
        <v>0</v>
      </c>
      <c r="F205" s="187">
        <f t="shared" ca="1" si="56"/>
        <v>0</v>
      </c>
      <c r="G205" s="194">
        <f ca="1">INDEX(OFFSET('Actual NPC (Total System)'!E$1,MATCH("NET SYSTEM LOAD",'Actual NPC (Total System)'!$A:$A,0),0,1000,1),MATCH($C205,OFFSET('Actual NPC (Total System)'!$C$1,MATCH("NET SYSTEM LOAD",'Actual NPC (Total System)'!$A:$A,0),0,1000,1),0),1)*$E205</f>
        <v>0</v>
      </c>
      <c r="H205" s="194">
        <f ca="1">INDEX(OFFSET('Actual NPC (Total System)'!F$1,MATCH("NET SYSTEM LOAD",'Actual NPC (Total System)'!$A:$A,0),0,1000,1),MATCH($C205,OFFSET('Actual NPC (Total System)'!$C$1,MATCH("NET SYSTEM LOAD",'Actual NPC (Total System)'!$A:$A,0),0,1000,1),0),1)*$E205</f>
        <v>0</v>
      </c>
      <c r="I205" s="194">
        <f ca="1">INDEX(OFFSET('Actual NPC (Total System)'!G$1,MATCH("NET SYSTEM LOAD",'Actual NPC (Total System)'!$A:$A,0),0,1000,1),MATCH($C205,OFFSET('Actual NPC (Total System)'!$C$1,MATCH("NET SYSTEM LOAD",'Actual NPC (Total System)'!$A:$A,0),0,1000,1),0),1)*$E205</f>
        <v>0</v>
      </c>
      <c r="J205" s="194">
        <f ca="1">INDEX(OFFSET('Actual NPC (Total System)'!H$1,MATCH("NET SYSTEM LOAD",'Actual NPC (Total System)'!$A:$A,0),0,1000,1),MATCH($C205,OFFSET('Actual NPC (Total System)'!$C$1,MATCH("NET SYSTEM LOAD",'Actual NPC (Total System)'!$A:$A,0),0,1000,1),0),1)*$E205</f>
        <v>0</v>
      </c>
      <c r="K205" s="194">
        <f ca="1">INDEX(OFFSET('Actual NPC (Total System)'!I$1,MATCH("NET SYSTEM LOAD",'Actual NPC (Total System)'!$A:$A,0),0,1000,1),MATCH($C205,OFFSET('Actual NPC (Total System)'!$C$1,MATCH("NET SYSTEM LOAD",'Actual NPC (Total System)'!$A:$A,0),0,1000,1),0),1)*$E205</f>
        <v>0</v>
      </c>
      <c r="L205" s="194">
        <f ca="1">INDEX(OFFSET('Actual NPC (Total System)'!J$1,MATCH("NET SYSTEM LOAD",'Actual NPC (Total System)'!$A:$A,0),0,1000,1),MATCH($C205,OFFSET('Actual NPC (Total System)'!$C$1,MATCH("NET SYSTEM LOAD",'Actual NPC (Total System)'!$A:$A,0),0,1000,1),0),1)*$E205</f>
        <v>0</v>
      </c>
      <c r="M205" s="194">
        <f ca="1">INDEX(OFFSET('Actual NPC (Total System)'!K$1,MATCH("NET SYSTEM LOAD",'Actual NPC (Total System)'!$A:$A,0),0,1000,1),MATCH($C205,OFFSET('Actual NPC (Total System)'!$C$1,MATCH("NET SYSTEM LOAD",'Actual NPC (Total System)'!$A:$A,0),0,1000,1),0),1)*$E205</f>
        <v>0</v>
      </c>
      <c r="N205" s="194">
        <f ca="1">INDEX(OFFSET('Actual NPC (Total System)'!L$1,MATCH("NET SYSTEM LOAD",'Actual NPC (Total System)'!$A:$A,0),0,1000,1),MATCH($C205,OFFSET('Actual NPC (Total System)'!$C$1,MATCH("NET SYSTEM LOAD",'Actual NPC (Total System)'!$A:$A,0),0,1000,1),0),1)*$E205</f>
        <v>0</v>
      </c>
      <c r="O205" s="194">
        <f ca="1">INDEX(OFFSET('Actual NPC (Total System)'!M$1,MATCH("NET SYSTEM LOAD",'Actual NPC (Total System)'!$A:$A,0),0,1000,1),MATCH($C205,OFFSET('Actual NPC (Total System)'!$C$1,MATCH("NET SYSTEM LOAD",'Actual NPC (Total System)'!$A:$A,0),0,1000,1),0),1)*$E205</f>
        <v>0</v>
      </c>
      <c r="P205" s="194">
        <f ca="1">INDEX(OFFSET('Actual NPC (Total System)'!N$1,MATCH("NET SYSTEM LOAD",'Actual NPC (Total System)'!$A:$A,0),0,1000,1),MATCH($C205,OFFSET('Actual NPC (Total System)'!$C$1,MATCH("NET SYSTEM LOAD",'Actual NPC (Total System)'!$A:$A,0),0,1000,1),0),1)*$E205</f>
        <v>0</v>
      </c>
      <c r="Q205" s="194">
        <f ca="1">INDEX(OFFSET('Actual NPC (Total System)'!O$1,MATCH("NET SYSTEM LOAD",'Actual NPC (Total System)'!$A:$A,0),0,1000,1),MATCH($C205,OFFSET('Actual NPC (Total System)'!$C$1,MATCH("NET SYSTEM LOAD",'Actual NPC (Total System)'!$A:$A,0),0,1000,1),0),1)*$E205</f>
        <v>0</v>
      </c>
      <c r="R205" s="194">
        <f ca="1">INDEX(OFFSET('Actual NPC (Total System)'!P$1,MATCH("NET SYSTEM LOAD",'Actual NPC (Total System)'!$A:$A,0),0,1000,1),MATCH($C205,OFFSET('Actual NPC (Total System)'!$C$1,MATCH("NET SYSTEM LOAD",'Actual NPC (Total System)'!$A:$A,0),0,1000,1),0),1)*$E205</f>
        <v>0</v>
      </c>
      <c r="S205" s="59"/>
    </row>
    <row r="206" spans="1:19" ht="12.75">
      <c r="B206" s="23"/>
      <c r="C206" s="117" t="s">
        <v>89</v>
      </c>
      <c r="D206" s="327" t="s">
        <v>197</v>
      </c>
      <c r="E206" s="326">
        <f>VLOOKUP(D206,'Actual Factors'!$A$4:$B$9,2,FALSE)</f>
        <v>7.5825828720678959E-2</v>
      </c>
      <c r="F206" s="187">
        <f t="shared" ca="1" si="56"/>
        <v>2611.2898894827422</v>
      </c>
      <c r="G206" s="194">
        <f ca="1">INDEX(OFFSET('Actual NPC (Total System)'!E$1,MATCH("NET SYSTEM LOAD",'Actual NPC (Total System)'!$A:$A,0),0,1000,1),MATCH($C206,OFFSET('Actual NPC (Total System)'!$C$1,MATCH("NET SYSTEM LOAD",'Actual NPC (Total System)'!$A:$A,0),0,1000,1),0),1)*$E206</f>
        <v>0</v>
      </c>
      <c r="H206" s="194">
        <f ca="1">INDEX(OFFSET('Actual NPC (Total System)'!F$1,MATCH("NET SYSTEM LOAD",'Actual NPC (Total System)'!$A:$A,0),0,1000,1),MATCH($C206,OFFSET('Actual NPC (Total System)'!$C$1,MATCH("NET SYSTEM LOAD",'Actual NPC (Total System)'!$A:$A,0),0,1000,1),0),1)*$E206</f>
        <v>0</v>
      </c>
      <c r="I206" s="194">
        <f ca="1">INDEX(OFFSET('Actual NPC (Total System)'!G$1,MATCH("NET SYSTEM LOAD",'Actual NPC (Total System)'!$A:$A,0),0,1000,1),MATCH($C206,OFFSET('Actual NPC (Total System)'!$C$1,MATCH("NET SYSTEM LOAD",'Actual NPC (Total System)'!$A:$A,0),0,1000,1),0),1)*$E206</f>
        <v>0</v>
      </c>
      <c r="J206" s="194">
        <f ca="1">INDEX(OFFSET('Actual NPC (Total System)'!H$1,MATCH("NET SYSTEM LOAD",'Actual NPC (Total System)'!$A:$A,0),0,1000,1),MATCH($C206,OFFSET('Actual NPC (Total System)'!$C$1,MATCH("NET SYSTEM LOAD",'Actual NPC (Total System)'!$A:$A,0),0,1000,1),0),1)*$E206</f>
        <v>0</v>
      </c>
      <c r="K206" s="194">
        <f ca="1">INDEX(OFFSET('Actual NPC (Total System)'!I$1,MATCH("NET SYSTEM LOAD",'Actual NPC (Total System)'!$A:$A,0),0,1000,1),MATCH($C206,OFFSET('Actual NPC (Total System)'!$C$1,MATCH("NET SYSTEM LOAD",'Actual NPC (Total System)'!$A:$A,0),0,1000,1),0),1)*$E206</f>
        <v>0</v>
      </c>
      <c r="L206" s="194">
        <f ca="1">INDEX(OFFSET('Actual NPC (Total System)'!J$1,MATCH("NET SYSTEM LOAD",'Actual NPC (Total System)'!$A:$A,0),0,1000,1),MATCH($C206,OFFSET('Actual NPC (Total System)'!$C$1,MATCH("NET SYSTEM LOAD",'Actual NPC (Total System)'!$A:$A,0),0,1000,1),0),1)*$E206</f>
        <v>559.59461595861069</v>
      </c>
      <c r="M206" s="194">
        <f ca="1">INDEX(OFFSET('Actual NPC (Total System)'!K$1,MATCH("NET SYSTEM LOAD",'Actual NPC (Total System)'!$A:$A,0),0,1000,1),MATCH($C206,OFFSET('Actual NPC (Total System)'!$C$1,MATCH("NET SYSTEM LOAD",'Actual NPC (Total System)'!$A:$A,0),0,1000,1),0),1)*$E206</f>
        <v>997.18547350564904</v>
      </c>
      <c r="N206" s="194">
        <f ca="1">INDEX(OFFSET('Actual NPC (Total System)'!L$1,MATCH("NET SYSTEM LOAD",'Actual NPC (Total System)'!$A:$A,0),0,1000,1),MATCH($C206,OFFSET('Actual NPC (Total System)'!$C$1,MATCH("NET SYSTEM LOAD",'Actual NPC (Total System)'!$A:$A,0),0,1000,1),0),1)*$E206</f>
        <v>1054.5098000184823</v>
      </c>
      <c r="O206" s="194">
        <f ca="1">INDEX(OFFSET('Actual NPC (Total System)'!M$1,MATCH("NET SYSTEM LOAD",'Actual NPC (Total System)'!$A:$A,0),0,1000,1),MATCH($C206,OFFSET('Actual NPC (Total System)'!$C$1,MATCH("NET SYSTEM LOAD",'Actual NPC (Total System)'!$A:$A,0),0,1000,1),0),1)*$E206</f>
        <v>0</v>
      </c>
      <c r="P206" s="194">
        <f ca="1">INDEX(OFFSET('Actual NPC (Total System)'!N$1,MATCH("NET SYSTEM LOAD",'Actual NPC (Total System)'!$A:$A,0),0,1000,1),MATCH($C206,OFFSET('Actual NPC (Total System)'!$C$1,MATCH("NET SYSTEM LOAD",'Actual NPC (Total System)'!$A:$A,0),0,1000,1),0),1)*$E206</f>
        <v>0</v>
      </c>
      <c r="Q206" s="194">
        <f ca="1">INDEX(OFFSET('Actual NPC (Total System)'!O$1,MATCH("NET SYSTEM LOAD",'Actual NPC (Total System)'!$A:$A,0),0,1000,1),MATCH($C206,OFFSET('Actual NPC (Total System)'!$C$1,MATCH("NET SYSTEM LOAD",'Actual NPC (Total System)'!$A:$A,0),0,1000,1),0),1)*$E206</f>
        <v>0</v>
      </c>
      <c r="R206" s="194">
        <f ca="1">INDEX(OFFSET('Actual NPC (Total System)'!P$1,MATCH("NET SYSTEM LOAD",'Actual NPC (Total System)'!$A:$A,0),0,1000,1),MATCH($C206,OFFSET('Actual NPC (Total System)'!$C$1,MATCH("NET SYSTEM LOAD",'Actual NPC (Total System)'!$A:$A,0),0,1000,1),0),1)*$E206</f>
        <v>0</v>
      </c>
      <c r="S206" s="59"/>
    </row>
    <row r="207" spans="1:19" ht="12.75">
      <c r="A207" s="250"/>
      <c r="B207" s="236"/>
      <c r="C207" s="251" t="s">
        <v>222</v>
      </c>
      <c r="D207" s="327" t="s">
        <v>172</v>
      </c>
      <c r="E207" s="326">
        <f>VLOOKUP(D207,'Actual Factors'!$A$4:$B$9,2,FALSE)</f>
        <v>0</v>
      </c>
      <c r="F207" s="187">
        <f t="shared" ref="F207" ca="1" si="57">SUM(G207:R207)</f>
        <v>0</v>
      </c>
      <c r="G207" s="194">
        <f ca="1">INDEX(OFFSET('Actual NPC (Total System)'!E$1,MATCH("NET SYSTEM LOAD",'Actual NPC (Total System)'!$A:$A,0),0,1000,1),MATCH($C207,OFFSET('Actual NPC (Total System)'!$C$1,MATCH("NET SYSTEM LOAD",'Actual NPC (Total System)'!$A:$A,0),0,1000,1),0),1)*$E207</f>
        <v>0</v>
      </c>
      <c r="H207" s="194">
        <f ca="1">INDEX(OFFSET('Actual NPC (Total System)'!F$1,MATCH("NET SYSTEM LOAD",'Actual NPC (Total System)'!$A:$A,0),0,1000,1),MATCH($C207,OFFSET('Actual NPC (Total System)'!$C$1,MATCH("NET SYSTEM LOAD",'Actual NPC (Total System)'!$A:$A,0),0,1000,1),0),1)*$E207</f>
        <v>0</v>
      </c>
      <c r="I207" s="194">
        <f ca="1">INDEX(OFFSET('Actual NPC (Total System)'!G$1,MATCH("NET SYSTEM LOAD",'Actual NPC (Total System)'!$A:$A,0),0,1000,1),MATCH($C207,OFFSET('Actual NPC (Total System)'!$C$1,MATCH("NET SYSTEM LOAD",'Actual NPC (Total System)'!$A:$A,0),0,1000,1),0),1)*$E207</f>
        <v>0</v>
      </c>
      <c r="J207" s="194">
        <f ca="1">INDEX(OFFSET('Actual NPC (Total System)'!H$1,MATCH("NET SYSTEM LOAD",'Actual NPC (Total System)'!$A:$A,0),0,1000,1),MATCH($C207,OFFSET('Actual NPC (Total System)'!$C$1,MATCH("NET SYSTEM LOAD",'Actual NPC (Total System)'!$A:$A,0),0,1000,1),0),1)*$E207</f>
        <v>0</v>
      </c>
      <c r="K207" s="194">
        <f ca="1">INDEX(OFFSET('Actual NPC (Total System)'!I$1,MATCH("NET SYSTEM LOAD",'Actual NPC (Total System)'!$A:$A,0),0,1000,1),MATCH($C207,OFFSET('Actual NPC (Total System)'!$C$1,MATCH("NET SYSTEM LOAD",'Actual NPC (Total System)'!$A:$A,0),0,1000,1),0),1)*$E207</f>
        <v>0</v>
      </c>
      <c r="L207" s="194">
        <f ca="1">INDEX(OFFSET('Actual NPC (Total System)'!J$1,MATCH("NET SYSTEM LOAD",'Actual NPC (Total System)'!$A:$A,0),0,1000,1),MATCH($C207,OFFSET('Actual NPC (Total System)'!$C$1,MATCH("NET SYSTEM LOAD",'Actual NPC (Total System)'!$A:$A,0),0,1000,1),0),1)*$E207</f>
        <v>0</v>
      </c>
      <c r="M207" s="194">
        <f ca="1">INDEX(OFFSET('Actual NPC (Total System)'!K$1,MATCH("NET SYSTEM LOAD",'Actual NPC (Total System)'!$A:$A,0),0,1000,1),MATCH($C207,OFFSET('Actual NPC (Total System)'!$C$1,MATCH("NET SYSTEM LOAD",'Actual NPC (Total System)'!$A:$A,0),0,1000,1),0),1)*$E207</f>
        <v>0</v>
      </c>
      <c r="N207" s="194">
        <f ca="1">INDEX(OFFSET('Actual NPC (Total System)'!L$1,MATCH("NET SYSTEM LOAD",'Actual NPC (Total System)'!$A:$A,0),0,1000,1),MATCH($C207,OFFSET('Actual NPC (Total System)'!$C$1,MATCH("NET SYSTEM LOAD",'Actual NPC (Total System)'!$A:$A,0),0,1000,1),0),1)*$E207</f>
        <v>0</v>
      </c>
      <c r="O207" s="194">
        <f ca="1">INDEX(OFFSET('Actual NPC (Total System)'!M$1,MATCH("NET SYSTEM LOAD",'Actual NPC (Total System)'!$A:$A,0),0,1000,1),MATCH($C207,OFFSET('Actual NPC (Total System)'!$C$1,MATCH("NET SYSTEM LOAD",'Actual NPC (Total System)'!$A:$A,0),0,1000,1),0),1)*$E207</f>
        <v>0</v>
      </c>
      <c r="P207" s="194">
        <f ca="1">INDEX(OFFSET('Actual NPC (Total System)'!N$1,MATCH("NET SYSTEM LOAD",'Actual NPC (Total System)'!$A:$A,0),0,1000,1),MATCH($C207,OFFSET('Actual NPC (Total System)'!$C$1,MATCH("NET SYSTEM LOAD",'Actual NPC (Total System)'!$A:$A,0),0,1000,1),0),1)*$E207</f>
        <v>0</v>
      </c>
      <c r="Q207" s="194">
        <f ca="1">INDEX(OFFSET('Actual NPC (Total System)'!O$1,MATCH("NET SYSTEM LOAD",'Actual NPC (Total System)'!$A:$A,0),0,1000,1),MATCH($C207,OFFSET('Actual NPC (Total System)'!$C$1,MATCH("NET SYSTEM LOAD",'Actual NPC (Total System)'!$A:$A,0),0,1000,1),0),1)*$E207</f>
        <v>0</v>
      </c>
      <c r="R207" s="194">
        <f ca="1">INDEX(OFFSET('Actual NPC (Total System)'!P$1,MATCH("NET SYSTEM LOAD",'Actual NPC (Total System)'!$A:$A,0),0,1000,1),MATCH($C207,OFFSET('Actual NPC (Total System)'!$C$1,MATCH("NET SYSTEM LOAD",'Actual NPC (Total System)'!$A:$A,0),0,1000,1),0),1)*$E207</f>
        <v>0</v>
      </c>
      <c r="S207" s="59"/>
    </row>
    <row r="208" spans="1:19" ht="12.75">
      <c r="A208" s="153"/>
      <c r="B208" s="165"/>
      <c r="C208" s="147" t="s">
        <v>160</v>
      </c>
      <c r="D208" s="327" t="s">
        <v>198</v>
      </c>
      <c r="E208" s="326">
        <f>VLOOKUP(D208,'Actual Factors'!$A$4:$B$9,2,FALSE)</f>
        <v>7.966085435555563E-2</v>
      </c>
      <c r="F208" s="187">
        <f t="shared" ca="1" si="56"/>
        <v>21732.565810049338</v>
      </c>
      <c r="G208" s="194">
        <f ca="1">INDEX(OFFSET('Actual NPC (Total System)'!E$1,MATCH("NET SYSTEM LOAD",'Actual NPC (Total System)'!$A:$A,0),0,1000,1),MATCH($C208,OFFSET('Actual NPC (Total System)'!$C$1,MATCH("NET SYSTEM LOAD",'Actual NPC (Total System)'!$A:$A,0),0,1000,1),0),1)*$E208</f>
        <v>1325.7523431955972</v>
      </c>
      <c r="H208" s="194">
        <f ca="1">INDEX(OFFSET('Actual NPC (Total System)'!F$1,MATCH("NET SYSTEM LOAD",'Actual NPC (Total System)'!$A:$A,0),0,1000,1),MATCH($C208,OFFSET('Actual NPC (Total System)'!$C$1,MATCH("NET SYSTEM LOAD",'Actual NPC (Total System)'!$A:$A,0),0,1000,1),0),1)*$E208</f>
        <v>1550.3468017311268</v>
      </c>
      <c r="I208" s="194">
        <f ca="1">INDEX(OFFSET('Actual NPC (Total System)'!G$1,MATCH("NET SYSTEM LOAD",'Actual NPC (Total System)'!$A:$A,0),0,1000,1),MATCH($C208,OFFSET('Actual NPC (Total System)'!$C$1,MATCH("NET SYSTEM LOAD",'Actual NPC (Total System)'!$A:$A,0),0,1000,1),0),1)*$E208</f>
        <v>1757.742003846166</v>
      </c>
      <c r="J208" s="194">
        <f ca="1">INDEX(OFFSET('Actual NPC (Total System)'!H$1,MATCH("NET SYSTEM LOAD",'Actual NPC (Total System)'!$A:$A,0),0,1000,1),MATCH($C208,OFFSET('Actual NPC (Total System)'!$C$1,MATCH("NET SYSTEM LOAD",'Actual NPC (Total System)'!$A:$A,0),0,1000,1),0),1)*$E208</f>
        <v>2156.8362723165878</v>
      </c>
      <c r="K208" s="194">
        <f ca="1">INDEX(OFFSET('Actual NPC (Total System)'!I$1,MATCH("NET SYSTEM LOAD",'Actual NPC (Total System)'!$A:$A,0),0,1000,1),MATCH($C208,OFFSET('Actual NPC (Total System)'!$C$1,MATCH("NET SYSTEM LOAD",'Actual NPC (Total System)'!$A:$A,0),0,1000,1),0),1)*$E208</f>
        <v>2399.4968566897051</v>
      </c>
      <c r="L208" s="194">
        <f ca="1">INDEX(OFFSET('Actual NPC (Total System)'!J$1,MATCH("NET SYSTEM LOAD",'Actual NPC (Total System)'!$A:$A,0),0,1000,1),MATCH($C208,OFFSET('Actual NPC (Total System)'!$C$1,MATCH("NET SYSTEM LOAD",'Actual NPC (Total System)'!$A:$A,0),0,1000,1),0),1)*$E208</f>
        <v>2378.9971714124094</v>
      </c>
      <c r="M208" s="194">
        <f ca="1">INDEX(OFFSET('Actual NPC (Total System)'!K$1,MATCH("NET SYSTEM LOAD",'Actual NPC (Total System)'!$A:$A,0),0,1000,1),MATCH($C208,OFFSET('Actual NPC (Total System)'!$C$1,MATCH("NET SYSTEM LOAD",'Actual NPC (Total System)'!$A:$A,0),0,1000,1),0),1)*$E208</f>
        <v>2164.934355787811</v>
      </c>
      <c r="N208" s="194">
        <f ca="1">INDEX(OFFSET('Actual NPC (Total System)'!L$1,MATCH("NET SYSTEM LOAD",'Actual NPC (Total System)'!$A:$A,0),0,1000,1),MATCH($C208,OFFSET('Actual NPC (Total System)'!$C$1,MATCH("NET SYSTEM LOAD",'Actual NPC (Total System)'!$A:$A,0),0,1000,1),0),1)*$E208</f>
        <v>2042.4753887863151</v>
      </c>
      <c r="O208" s="194">
        <f ca="1">INDEX(OFFSET('Actual NPC (Total System)'!M$1,MATCH("NET SYSTEM LOAD",'Actual NPC (Total System)'!$A:$A,0),0,1000,1),MATCH($C208,OFFSET('Actual NPC (Total System)'!$C$1,MATCH("NET SYSTEM LOAD",'Actual NPC (Total System)'!$A:$A,0),0,1000,1),0),1)*$E208</f>
        <v>1954.0005388614438</v>
      </c>
      <c r="P208" s="194">
        <f ca="1">INDEX(OFFSET('Actual NPC (Total System)'!N$1,MATCH("NET SYSTEM LOAD",'Actual NPC (Total System)'!$A:$A,0),0,1000,1),MATCH($C208,OFFSET('Actual NPC (Total System)'!$C$1,MATCH("NET SYSTEM LOAD",'Actual NPC (Total System)'!$A:$A,0),0,1000,1),0),1)*$E208</f>
        <v>1837.5662426140048</v>
      </c>
      <c r="Q208" s="194">
        <f ca="1">INDEX(OFFSET('Actual NPC (Total System)'!O$1,MATCH("NET SYSTEM LOAD",'Actual NPC (Total System)'!$A:$A,0),0,1000,1),MATCH($C208,OFFSET('Actual NPC (Total System)'!$C$1,MATCH("NET SYSTEM LOAD",'Actual NPC (Total System)'!$A:$A,0),0,1000,1),0),1)*$E208</f>
        <v>1255.3071344370185</v>
      </c>
      <c r="R208" s="194">
        <f ca="1">INDEX(OFFSET('Actual NPC (Total System)'!P$1,MATCH("NET SYSTEM LOAD",'Actual NPC (Total System)'!$A:$A,0),0,1000,1),MATCH($C208,OFFSET('Actual NPC (Total System)'!$C$1,MATCH("NET SYSTEM LOAD",'Actual NPC (Total System)'!$A:$A,0),0,1000,1),0),1)*$E208</f>
        <v>909.11070037115064</v>
      </c>
      <c r="S208" s="59"/>
    </row>
    <row r="209" spans="1:19" ht="12.75">
      <c r="B209" s="23"/>
      <c r="C209" s="117" t="s">
        <v>9</v>
      </c>
      <c r="D209" s="327" t="s">
        <v>172</v>
      </c>
      <c r="E209" s="326">
        <f>VLOOKUP(D209,'Actual Factors'!$A$4:$B$9,2,FALSE)</f>
        <v>0</v>
      </c>
      <c r="F209" s="187">
        <f t="shared" ca="1" si="56"/>
        <v>0</v>
      </c>
      <c r="G209" s="194">
        <f ca="1">INDEX(OFFSET('Actual NPC (Total System)'!E$1,MATCH("NET SYSTEM LOAD",'Actual NPC (Total System)'!$A:$A,0),0,1000,1),MATCH($C209,OFFSET('Actual NPC (Total System)'!$C$1,MATCH("NET SYSTEM LOAD",'Actual NPC (Total System)'!$A:$A,0),0,1000,1),0),1)*$E209</f>
        <v>0</v>
      </c>
      <c r="H209" s="194">
        <f ca="1">INDEX(OFFSET('Actual NPC (Total System)'!F$1,MATCH("NET SYSTEM LOAD",'Actual NPC (Total System)'!$A:$A,0),0,1000,1),MATCH($C209,OFFSET('Actual NPC (Total System)'!$C$1,MATCH("NET SYSTEM LOAD",'Actual NPC (Total System)'!$A:$A,0),0,1000,1),0),1)*$E209</f>
        <v>0</v>
      </c>
      <c r="I209" s="194">
        <f ca="1">INDEX(OFFSET('Actual NPC (Total System)'!G$1,MATCH("NET SYSTEM LOAD",'Actual NPC (Total System)'!$A:$A,0),0,1000,1),MATCH($C209,OFFSET('Actual NPC (Total System)'!$C$1,MATCH("NET SYSTEM LOAD",'Actual NPC (Total System)'!$A:$A,0),0,1000,1),0),1)*$E209</f>
        <v>0</v>
      </c>
      <c r="J209" s="194">
        <f ca="1">INDEX(OFFSET('Actual NPC (Total System)'!H$1,MATCH("NET SYSTEM LOAD",'Actual NPC (Total System)'!$A:$A,0),0,1000,1),MATCH($C209,OFFSET('Actual NPC (Total System)'!$C$1,MATCH("NET SYSTEM LOAD",'Actual NPC (Total System)'!$A:$A,0),0,1000,1),0),1)*$E209</f>
        <v>0</v>
      </c>
      <c r="K209" s="194">
        <f ca="1">INDEX(OFFSET('Actual NPC (Total System)'!I$1,MATCH("NET SYSTEM LOAD",'Actual NPC (Total System)'!$A:$A,0),0,1000,1),MATCH($C209,OFFSET('Actual NPC (Total System)'!$C$1,MATCH("NET SYSTEM LOAD",'Actual NPC (Total System)'!$A:$A,0),0,1000,1),0),1)*$E209</f>
        <v>0</v>
      </c>
      <c r="L209" s="194">
        <f ca="1">INDEX(OFFSET('Actual NPC (Total System)'!J$1,MATCH("NET SYSTEM LOAD",'Actual NPC (Total System)'!$A:$A,0),0,1000,1),MATCH($C209,OFFSET('Actual NPC (Total System)'!$C$1,MATCH("NET SYSTEM LOAD",'Actual NPC (Total System)'!$A:$A,0),0,1000,1),0),1)*$E209</f>
        <v>0</v>
      </c>
      <c r="M209" s="194">
        <f ca="1">INDEX(OFFSET('Actual NPC (Total System)'!K$1,MATCH("NET SYSTEM LOAD",'Actual NPC (Total System)'!$A:$A,0),0,1000,1),MATCH($C209,OFFSET('Actual NPC (Total System)'!$C$1,MATCH("NET SYSTEM LOAD",'Actual NPC (Total System)'!$A:$A,0),0,1000,1),0),1)*$E209</f>
        <v>0</v>
      </c>
      <c r="N209" s="194">
        <f ca="1">INDEX(OFFSET('Actual NPC (Total System)'!L$1,MATCH("NET SYSTEM LOAD",'Actual NPC (Total System)'!$A:$A,0),0,1000,1),MATCH($C209,OFFSET('Actual NPC (Total System)'!$C$1,MATCH("NET SYSTEM LOAD",'Actual NPC (Total System)'!$A:$A,0),0,1000,1),0),1)*$E209</f>
        <v>0</v>
      </c>
      <c r="O209" s="194">
        <f ca="1">INDEX(OFFSET('Actual NPC (Total System)'!M$1,MATCH("NET SYSTEM LOAD",'Actual NPC (Total System)'!$A:$A,0),0,1000,1),MATCH($C209,OFFSET('Actual NPC (Total System)'!$C$1,MATCH("NET SYSTEM LOAD",'Actual NPC (Total System)'!$A:$A,0),0,1000,1),0),1)*$E209</f>
        <v>0</v>
      </c>
      <c r="P209" s="194">
        <f ca="1">INDEX(OFFSET('Actual NPC (Total System)'!N$1,MATCH("NET SYSTEM LOAD",'Actual NPC (Total System)'!$A:$A,0),0,1000,1),MATCH($C209,OFFSET('Actual NPC (Total System)'!$C$1,MATCH("NET SYSTEM LOAD",'Actual NPC (Total System)'!$A:$A,0),0,1000,1),0),1)*$E209</f>
        <v>0</v>
      </c>
      <c r="Q209" s="194">
        <f ca="1">INDEX(OFFSET('Actual NPC (Total System)'!O$1,MATCH("NET SYSTEM LOAD",'Actual NPC (Total System)'!$A:$A,0),0,1000,1),MATCH($C209,OFFSET('Actual NPC (Total System)'!$C$1,MATCH("NET SYSTEM LOAD",'Actual NPC (Total System)'!$A:$A,0),0,1000,1),0),1)*$E209</f>
        <v>0</v>
      </c>
      <c r="R209" s="194">
        <f ca="1">INDEX(OFFSET('Actual NPC (Total System)'!P$1,MATCH("NET SYSTEM LOAD",'Actual NPC (Total System)'!$A:$A,0),0,1000,1),MATCH($C209,OFFSET('Actual NPC (Total System)'!$C$1,MATCH("NET SYSTEM LOAD",'Actual NPC (Total System)'!$A:$A,0),0,1000,1),0),1)*$E209</f>
        <v>0</v>
      </c>
      <c r="S209" s="59"/>
    </row>
    <row r="210" spans="1:19" ht="12.75">
      <c r="C210" s="117" t="s">
        <v>90</v>
      </c>
      <c r="D210" s="327" t="s">
        <v>198</v>
      </c>
      <c r="E210" s="326">
        <f>VLOOKUP(D210,'Actual Factors'!$A$4:$B$9,2,FALSE)</f>
        <v>7.966085435555563E-2</v>
      </c>
      <c r="F210" s="187">
        <f t="shared" ca="1" si="56"/>
        <v>0</v>
      </c>
      <c r="G210" s="194">
        <f ca="1">INDEX(OFFSET('Actual NPC (Total System)'!E$1,MATCH("NET SYSTEM LOAD",'Actual NPC (Total System)'!$A:$A,0),0,1000,1),MATCH($C210,OFFSET('Actual NPC (Total System)'!$C$1,MATCH("NET SYSTEM LOAD",'Actual NPC (Total System)'!$A:$A,0),0,1000,1),0),1)*$E210</f>
        <v>0</v>
      </c>
      <c r="H210" s="194">
        <f ca="1">INDEX(OFFSET('Actual NPC (Total System)'!F$1,MATCH("NET SYSTEM LOAD",'Actual NPC (Total System)'!$A:$A,0),0,1000,1),MATCH($C210,OFFSET('Actual NPC (Total System)'!$C$1,MATCH("NET SYSTEM LOAD",'Actual NPC (Total System)'!$A:$A,0),0,1000,1),0),1)*$E210</f>
        <v>0</v>
      </c>
      <c r="I210" s="194">
        <f ca="1">INDEX(OFFSET('Actual NPC (Total System)'!G$1,MATCH("NET SYSTEM LOAD",'Actual NPC (Total System)'!$A:$A,0),0,1000,1),MATCH($C210,OFFSET('Actual NPC (Total System)'!$C$1,MATCH("NET SYSTEM LOAD",'Actual NPC (Total System)'!$A:$A,0),0,1000,1),0),1)*$E210</f>
        <v>0</v>
      </c>
      <c r="J210" s="194">
        <f ca="1">INDEX(OFFSET('Actual NPC (Total System)'!H$1,MATCH("NET SYSTEM LOAD",'Actual NPC (Total System)'!$A:$A,0),0,1000,1),MATCH($C210,OFFSET('Actual NPC (Total System)'!$C$1,MATCH("NET SYSTEM LOAD",'Actual NPC (Total System)'!$A:$A,0),0,1000,1),0),1)*$E210</f>
        <v>0</v>
      </c>
      <c r="K210" s="194">
        <f ca="1">INDEX(OFFSET('Actual NPC (Total System)'!I$1,MATCH("NET SYSTEM LOAD",'Actual NPC (Total System)'!$A:$A,0),0,1000,1),MATCH($C210,OFFSET('Actual NPC (Total System)'!$C$1,MATCH("NET SYSTEM LOAD",'Actual NPC (Total System)'!$A:$A,0),0,1000,1),0),1)*$E210</f>
        <v>0</v>
      </c>
      <c r="L210" s="194">
        <f ca="1">INDEX(OFFSET('Actual NPC (Total System)'!J$1,MATCH("NET SYSTEM LOAD",'Actual NPC (Total System)'!$A:$A,0),0,1000,1),MATCH($C210,OFFSET('Actual NPC (Total System)'!$C$1,MATCH("NET SYSTEM LOAD",'Actual NPC (Total System)'!$A:$A,0),0,1000,1),0),1)*$E210</f>
        <v>0</v>
      </c>
      <c r="M210" s="194">
        <f ca="1">INDEX(OFFSET('Actual NPC (Total System)'!K$1,MATCH("NET SYSTEM LOAD",'Actual NPC (Total System)'!$A:$A,0),0,1000,1),MATCH($C210,OFFSET('Actual NPC (Total System)'!$C$1,MATCH("NET SYSTEM LOAD",'Actual NPC (Total System)'!$A:$A,0),0,1000,1),0),1)*$E210</f>
        <v>0</v>
      </c>
      <c r="N210" s="194">
        <f ca="1">INDEX(OFFSET('Actual NPC (Total System)'!L$1,MATCH("NET SYSTEM LOAD",'Actual NPC (Total System)'!$A:$A,0),0,1000,1),MATCH($C210,OFFSET('Actual NPC (Total System)'!$C$1,MATCH("NET SYSTEM LOAD",'Actual NPC (Total System)'!$A:$A,0),0,1000,1),0),1)*$E210</f>
        <v>0</v>
      </c>
      <c r="O210" s="194">
        <f ca="1">INDEX(OFFSET('Actual NPC (Total System)'!M$1,MATCH("NET SYSTEM LOAD",'Actual NPC (Total System)'!$A:$A,0),0,1000,1),MATCH($C210,OFFSET('Actual NPC (Total System)'!$C$1,MATCH("NET SYSTEM LOAD",'Actual NPC (Total System)'!$A:$A,0),0,1000,1),0),1)*$E210</f>
        <v>0</v>
      </c>
      <c r="P210" s="194">
        <f ca="1">INDEX(OFFSET('Actual NPC (Total System)'!N$1,MATCH("NET SYSTEM LOAD",'Actual NPC (Total System)'!$A:$A,0),0,1000,1),MATCH($C210,OFFSET('Actual NPC (Total System)'!$C$1,MATCH("NET SYSTEM LOAD",'Actual NPC (Total System)'!$A:$A,0),0,1000,1),0),1)*$E210</f>
        <v>0</v>
      </c>
      <c r="Q210" s="194">
        <f ca="1">INDEX(OFFSET('Actual NPC (Total System)'!O$1,MATCH("NET SYSTEM LOAD",'Actual NPC (Total System)'!$A:$A,0),0,1000,1),MATCH($C210,OFFSET('Actual NPC (Total System)'!$C$1,MATCH("NET SYSTEM LOAD",'Actual NPC (Total System)'!$A:$A,0),0,1000,1),0),1)*$E210</f>
        <v>0</v>
      </c>
      <c r="R210" s="194">
        <f ca="1">INDEX(OFFSET('Actual NPC (Total System)'!P$1,MATCH("NET SYSTEM LOAD",'Actual NPC (Total System)'!$A:$A,0),0,1000,1),MATCH($C210,OFFSET('Actual NPC (Total System)'!$C$1,MATCH("NET SYSTEM LOAD",'Actual NPC (Total System)'!$A:$A,0),0,1000,1),0),1)*$E210</f>
        <v>0</v>
      </c>
      <c r="S210" s="59"/>
    </row>
    <row r="211" spans="1:19" ht="12.75">
      <c r="A211" s="24"/>
      <c r="C211" s="167" t="s">
        <v>161</v>
      </c>
      <c r="D211" s="327" t="s">
        <v>198</v>
      </c>
      <c r="E211" s="326">
        <f>VLOOKUP(D211,'Actual Factors'!$A$4:$B$9,2,FALSE)</f>
        <v>7.966085435555563E-2</v>
      </c>
      <c r="F211" s="187">
        <f t="shared" ca="1" si="56"/>
        <v>20663.611224066772</v>
      </c>
      <c r="G211" s="194">
        <f ca="1">INDEX(OFFSET('Actual NPC (Total System)'!E$1,MATCH("NET SYSTEM LOAD",'Actual NPC (Total System)'!$A:$A,0),0,1000,1),MATCH($C211,OFFSET('Actual NPC (Total System)'!$C$1,MATCH("NET SYSTEM LOAD",'Actual NPC (Total System)'!$A:$A,0),0,1000,1),0),1)*$E211</f>
        <v>1157.4696646388841</v>
      </c>
      <c r="H211" s="194">
        <f ca="1">INDEX(OFFSET('Actual NPC (Total System)'!F$1,MATCH("NET SYSTEM LOAD",'Actual NPC (Total System)'!$A:$A,0),0,1000,1),MATCH($C211,OFFSET('Actual NPC (Total System)'!$C$1,MATCH("NET SYSTEM LOAD",'Actual NPC (Total System)'!$A:$A,0),0,1000,1),0),1)*$E211</f>
        <v>1393.2582257501647</v>
      </c>
      <c r="I211" s="194">
        <f ca="1">INDEX(OFFSET('Actual NPC (Total System)'!G$1,MATCH("NET SYSTEM LOAD",'Actual NPC (Total System)'!$A:$A,0),0,1000,1),MATCH($C211,OFFSET('Actual NPC (Total System)'!$C$1,MATCH("NET SYSTEM LOAD",'Actual NPC (Total System)'!$A:$A,0),0,1000,1),0),1)*$E211</f>
        <v>1725.8460367447642</v>
      </c>
      <c r="J211" s="194">
        <f ca="1">INDEX(OFFSET('Actual NPC (Total System)'!H$1,MATCH("NET SYSTEM LOAD",'Actual NPC (Total System)'!$A:$A,0),0,1000,1),MATCH($C211,OFFSET('Actual NPC (Total System)'!$C$1,MATCH("NET SYSTEM LOAD",'Actual NPC (Total System)'!$A:$A,0),0,1000,1),0),1)*$E211</f>
        <v>2148.6455432717498</v>
      </c>
      <c r="K211" s="194">
        <f ca="1">INDEX(OFFSET('Actual NPC (Total System)'!I$1,MATCH("NET SYSTEM LOAD",'Actual NPC (Total System)'!$A:$A,0),0,1000,1),MATCH($C211,OFFSET('Actual NPC (Total System)'!$C$1,MATCH("NET SYSTEM LOAD",'Actual NPC (Total System)'!$A:$A,0),0,1000,1),0),1)*$E211</f>
        <v>2495.5920639422293</v>
      </c>
      <c r="L211" s="194">
        <f ca="1">INDEX(OFFSET('Actual NPC (Total System)'!J$1,MATCH("NET SYSTEM LOAD",'Actual NPC (Total System)'!$A:$A,0),0,1000,1),MATCH($C211,OFFSET('Actual NPC (Total System)'!$C$1,MATCH("NET SYSTEM LOAD",'Actual NPC (Total System)'!$A:$A,0),0,1000,1),0),1)*$E211</f>
        <v>2113.7536110988899</v>
      </c>
      <c r="M211" s="194">
        <f ca="1">INDEX(OFFSET('Actual NPC (Total System)'!K$1,MATCH("NET SYSTEM LOAD",'Actual NPC (Total System)'!$A:$A,0),0,1000,1),MATCH($C211,OFFSET('Actual NPC (Total System)'!$C$1,MATCH("NET SYSTEM LOAD",'Actual NPC (Total System)'!$A:$A,0),0,1000,1),0),1)*$E211</f>
        <v>2205.4455646269112</v>
      </c>
      <c r="N211" s="194">
        <f ca="1">INDEX(OFFSET('Actual NPC (Total System)'!L$1,MATCH("NET SYSTEM LOAD",'Actual NPC (Total System)'!$A:$A,0),0,1000,1),MATCH($C211,OFFSET('Actual NPC (Total System)'!$C$1,MATCH("NET SYSTEM LOAD",'Actual NPC (Total System)'!$A:$A,0),0,1000,1),0),1)*$E211</f>
        <v>2034.9028279712763</v>
      </c>
      <c r="O211" s="194">
        <f ca="1">INDEX(OFFSET('Actual NPC (Total System)'!M$1,MATCH("NET SYSTEM LOAD",'Actual NPC (Total System)'!$A:$A,0),0,1000,1),MATCH($C211,OFFSET('Actual NPC (Total System)'!$C$1,MATCH("NET SYSTEM LOAD",'Actual NPC (Total System)'!$A:$A,0),0,1000,1),0),1)*$E211</f>
        <v>1953.343735117282</v>
      </c>
      <c r="P211" s="194">
        <f ca="1">INDEX(OFFSET('Actual NPC (Total System)'!N$1,MATCH("NET SYSTEM LOAD",'Actual NPC (Total System)'!$A:$A,0),0,1000,1),MATCH($C211,OFFSET('Actual NPC (Total System)'!$C$1,MATCH("NET SYSTEM LOAD",'Actual NPC (Total System)'!$A:$A,0),0,1000,1),0),1)*$E211</f>
        <v>1678.6305704031004</v>
      </c>
      <c r="Q211" s="194">
        <f ca="1">INDEX(OFFSET('Actual NPC (Total System)'!O$1,MATCH("NET SYSTEM LOAD",'Actual NPC (Total System)'!$A:$A,0),0,1000,1),MATCH($C211,OFFSET('Actual NPC (Total System)'!$C$1,MATCH("NET SYSTEM LOAD",'Actual NPC (Total System)'!$A:$A,0),0,1000,1),0),1)*$E211</f>
        <v>1080.2857052278055</v>
      </c>
      <c r="R211" s="194">
        <f ca="1">INDEX(OFFSET('Actual NPC (Total System)'!P$1,MATCH("NET SYSTEM LOAD",'Actual NPC (Total System)'!$A:$A,0),0,1000,1),MATCH($C211,OFFSET('Actual NPC (Total System)'!$C$1,MATCH("NET SYSTEM LOAD",'Actual NPC (Total System)'!$A:$A,0),0,1000,1),0),1)*$E211</f>
        <v>676.43767527371551</v>
      </c>
      <c r="S211" s="59"/>
    </row>
    <row r="212" spans="1:19" ht="12.75">
      <c r="A212" s="166"/>
      <c r="B212" s="153"/>
      <c r="C212" s="167" t="s">
        <v>162</v>
      </c>
      <c r="D212" s="327" t="s">
        <v>198</v>
      </c>
      <c r="E212" s="326">
        <f>VLOOKUP(D212,'Actual Factors'!$A$4:$B$9,2,FALSE)</f>
        <v>7.966085435555563E-2</v>
      </c>
      <c r="F212" s="187">
        <f t="shared" ca="1" si="56"/>
        <v>11283.16396854688</v>
      </c>
      <c r="G212" s="194">
        <f ca="1">INDEX(OFFSET('Actual NPC (Total System)'!E$1,MATCH("NET SYSTEM LOAD",'Actual NPC (Total System)'!$A:$A,0),0,1000,1),MATCH($C212,OFFSET('Actual NPC (Total System)'!$C$1,MATCH("NET SYSTEM LOAD",'Actual NPC (Total System)'!$A:$A,0),0,1000,1),0),1)*$E212</f>
        <v>490.86309472289616</v>
      </c>
      <c r="H212" s="194">
        <f ca="1">INDEX(OFFSET('Actual NPC (Total System)'!F$1,MATCH("NET SYSTEM LOAD",'Actual NPC (Total System)'!$A:$A,0),0,1000,1),MATCH($C212,OFFSET('Actual NPC (Total System)'!$C$1,MATCH("NET SYSTEM LOAD",'Actual NPC (Total System)'!$A:$A,0),0,1000,1),0),1)*$E212</f>
        <v>688.51625231537685</v>
      </c>
      <c r="I212" s="194">
        <f ca="1">INDEX(OFFSET('Actual NPC (Total System)'!G$1,MATCH("NET SYSTEM LOAD",'Actual NPC (Total System)'!$A:$A,0),0,1000,1),MATCH($C212,OFFSET('Actual NPC (Total System)'!$C$1,MATCH("NET SYSTEM LOAD",'Actual NPC (Total System)'!$A:$A,0),0,1000,1),0),1)*$E212</f>
        <v>696.98396215080925</v>
      </c>
      <c r="J212" s="194">
        <f ca="1">INDEX(OFFSET('Actual NPC (Total System)'!H$1,MATCH("NET SYSTEM LOAD",'Actual NPC (Total System)'!$A:$A,0),0,1000,1),MATCH($C212,OFFSET('Actual NPC (Total System)'!$C$1,MATCH("NET SYSTEM LOAD",'Actual NPC (Total System)'!$A:$A,0),0,1000,1),0),1)*$E212</f>
        <v>978.57257554356454</v>
      </c>
      <c r="K212" s="194">
        <f ca="1">INDEX(OFFSET('Actual NPC (Total System)'!I$1,MATCH("NET SYSTEM LOAD",'Actual NPC (Total System)'!$A:$A,0),0,1000,1),MATCH($C212,OFFSET('Actual NPC (Total System)'!$C$1,MATCH("NET SYSTEM LOAD",'Actual NPC (Total System)'!$A:$A,0),0,1000,1),0),1)*$E212</f>
        <v>1262.5895704204945</v>
      </c>
      <c r="L212" s="194">
        <f ca="1">INDEX(OFFSET('Actual NPC (Total System)'!J$1,MATCH("NET SYSTEM LOAD",'Actual NPC (Total System)'!$A:$A,0),0,1000,1),MATCH($C212,OFFSET('Actual NPC (Total System)'!$C$1,MATCH("NET SYSTEM LOAD",'Actual NPC (Total System)'!$A:$A,0),0,1000,1),0),1)*$E212</f>
        <v>1331.2678217686127</v>
      </c>
      <c r="M212" s="194">
        <f ca="1">INDEX(OFFSET('Actual NPC (Total System)'!K$1,MATCH("NET SYSTEM LOAD",'Actual NPC (Total System)'!$A:$A,0),0,1000,1),MATCH($C212,OFFSET('Actual NPC (Total System)'!$C$1,MATCH("NET SYSTEM LOAD",'Actual NPC (Total System)'!$A:$A,0),0,1000,1),0),1)*$E212</f>
        <v>1518.3437704414714</v>
      </c>
      <c r="N212" s="194">
        <f ca="1">INDEX(OFFSET('Actual NPC (Total System)'!L$1,MATCH("NET SYSTEM LOAD",'Actual NPC (Total System)'!$A:$A,0),0,1000,1),MATCH($C212,OFFSET('Actual NPC (Total System)'!$C$1,MATCH("NET SYSTEM LOAD",'Actual NPC (Total System)'!$A:$A,0),0,1000,1),0),1)*$E212</f>
        <v>1446.3685156532856</v>
      </c>
      <c r="O212" s="194">
        <f ca="1">INDEX(OFFSET('Actual NPC (Total System)'!M$1,MATCH("NET SYSTEM LOAD",'Actual NPC (Total System)'!$A:$A,0),0,1000,1),MATCH($C212,OFFSET('Actual NPC (Total System)'!$C$1,MATCH("NET SYSTEM LOAD",'Actual NPC (Total System)'!$A:$A,0),0,1000,1),0),1)*$E212</f>
        <v>1094.4897931853816</v>
      </c>
      <c r="P212" s="194">
        <f ca="1">INDEX(OFFSET('Actual NPC (Total System)'!N$1,MATCH("NET SYSTEM LOAD",'Actual NPC (Total System)'!$A:$A,0),0,1000,1),MATCH($C212,OFFSET('Actual NPC (Total System)'!$C$1,MATCH("NET SYSTEM LOAD",'Actual NPC (Total System)'!$A:$A,0),0,1000,1),0),1)*$E212</f>
        <v>918.05988041030821</v>
      </c>
      <c r="Q212" s="194">
        <f ca="1">INDEX(OFFSET('Actual NPC (Total System)'!O$1,MATCH("NET SYSTEM LOAD",'Actual NPC (Total System)'!$A:$A,0),0,1000,1),MATCH($C212,OFFSET('Actual NPC (Total System)'!$C$1,MATCH("NET SYSTEM LOAD",'Actual NPC (Total System)'!$A:$A,0),0,1000,1),0),1)*$E212</f>
        <v>470.02094743272596</v>
      </c>
      <c r="R212" s="194">
        <f ca="1">INDEX(OFFSET('Actual NPC (Total System)'!P$1,MATCH("NET SYSTEM LOAD",'Actual NPC (Total System)'!$A:$A,0),0,1000,1),MATCH($C212,OFFSET('Actual NPC (Total System)'!$C$1,MATCH("NET SYSTEM LOAD",'Actual NPC (Total System)'!$A:$A,0),0,1000,1),0),1)*$E212</f>
        <v>387.08778450195285</v>
      </c>
      <c r="S212" s="59"/>
    </row>
    <row r="213" spans="1:19" ht="12.75">
      <c r="A213" s="153"/>
      <c r="B213" s="153"/>
      <c r="C213" s="167" t="s">
        <v>91</v>
      </c>
      <c r="D213" s="327" t="s">
        <v>198</v>
      </c>
      <c r="E213" s="326">
        <f>VLOOKUP(D213,'Actual Factors'!$A$4:$B$9,2,FALSE)</f>
        <v>7.966085435555563E-2</v>
      </c>
      <c r="F213" s="187">
        <f t="shared" ca="1" si="56"/>
        <v>0</v>
      </c>
      <c r="G213" s="194">
        <f ca="1">INDEX(OFFSET('Actual NPC (Total System)'!E$1,MATCH("NET SYSTEM LOAD",'Actual NPC (Total System)'!$A:$A,0),0,1000,1),MATCH($C213,OFFSET('Actual NPC (Total System)'!$C$1,MATCH("NET SYSTEM LOAD",'Actual NPC (Total System)'!$A:$A,0),0,1000,1),0),1)*$E213</f>
        <v>0</v>
      </c>
      <c r="H213" s="194">
        <f ca="1">INDEX(OFFSET('Actual NPC (Total System)'!F$1,MATCH("NET SYSTEM LOAD",'Actual NPC (Total System)'!$A:$A,0),0,1000,1),MATCH($C213,OFFSET('Actual NPC (Total System)'!$C$1,MATCH("NET SYSTEM LOAD",'Actual NPC (Total System)'!$A:$A,0),0,1000,1),0),1)*$E213</f>
        <v>0</v>
      </c>
      <c r="I213" s="194">
        <f ca="1">INDEX(OFFSET('Actual NPC (Total System)'!G$1,MATCH("NET SYSTEM LOAD",'Actual NPC (Total System)'!$A:$A,0),0,1000,1),MATCH($C213,OFFSET('Actual NPC (Total System)'!$C$1,MATCH("NET SYSTEM LOAD",'Actual NPC (Total System)'!$A:$A,0),0,1000,1),0),1)*$E213</f>
        <v>0</v>
      </c>
      <c r="J213" s="194">
        <f ca="1">INDEX(OFFSET('Actual NPC (Total System)'!H$1,MATCH("NET SYSTEM LOAD",'Actual NPC (Total System)'!$A:$A,0),0,1000,1),MATCH($C213,OFFSET('Actual NPC (Total System)'!$C$1,MATCH("NET SYSTEM LOAD",'Actual NPC (Total System)'!$A:$A,0),0,1000,1),0),1)*$E213</f>
        <v>0</v>
      </c>
      <c r="K213" s="194">
        <f ca="1">INDEX(OFFSET('Actual NPC (Total System)'!I$1,MATCH("NET SYSTEM LOAD",'Actual NPC (Total System)'!$A:$A,0),0,1000,1),MATCH($C213,OFFSET('Actual NPC (Total System)'!$C$1,MATCH("NET SYSTEM LOAD",'Actual NPC (Total System)'!$A:$A,0),0,1000,1),0),1)*$E213</f>
        <v>0</v>
      </c>
      <c r="L213" s="194">
        <f ca="1">INDEX(OFFSET('Actual NPC (Total System)'!J$1,MATCH("NET SYSTEM LOAD",'Actual NPC (Total System)'!$A:$A,0),0,1000,1),MATCH($C213,OFFSET('Actual NPC (Total System)'!$C$1,MATCH("NET SYSTEM LOAD",'Actual NPC (Total System)'!$A:$A,0),0,1000,1),0),1)*$E213</f>
        <v>0</v>
      </c>
      <c r="M213" s="194">
        <f ca="1">INDEX(OFFSET('Actual NPC (Total System)'!K$1,MATCH("NET SYSTEM LOAD",'Actual NPC (Total System)'!$A:$A,0),0,1000,1),MATCH($C213,OFFSET('Actual NPC (Total System)'!$C$1,MATCH("NET SYSTEM LOAD",'Actual NPC (Total System)'!$A:$A,0),0,1000,1),0),1)*$E213</f>
        <v>0</v>
      </c>
      <c r="N213" s="194">
        <f ca="1">INDEX(OFFSET('Actual NPC (Total System)'!L$1,MATCH("NET SYSTEM LOAD",'Actual NPC (Total System)'!$A:$A,0),0,1000,1),MATCH($C213,OFFSET('Actual NPC (Total System)'!$C$1,MATCH("NET SYSTEM LOAD",'Actual NPC (Total System)'!$A:$A,0),0,1000,1),0),1)*$E213</f>
        <v>0</v>
      </c>
      <c r="O213" s="194">
        <f ca="1">INDEX(OFFSET('Actual NPC (Total System)'!M$1,MATCH("NET SYSTEM LOAD",'Actual NPC (Total System)'!$A:$A,0),0,1000,1),MATCH($C213,OFFSET('Actual NPC (Total System)'!$C$1,MATCH("NET SYSTEM LOAD",'Actual NPC (Total System)'!$A:$A,0),0,1000,1),0),1)*$E213</f>
        <v>0</v>
      </c>
      <c r="P213" s="194">
        <f ca="1">INDEX(OFFSET('Actual NPC (Total System)'!N$1,MATCH("NET SYSTEM LOAD",'Actual NPC (Total System)'!$A:$A,0),0,1000,1),MATCH($C213,OFFSET('Actual NPC (Total System)'!$C$1,MATCH("NET SYSTEM LOAD",'Actual NPC (Total System)'!$A:$A,0),0,1000,1),0),1)*$E213</f>
        <v>0</v>
      </c>
      <c r="Q213" s="194">
        <f ca="1">INDEX(OFFSET('Actual NPC (Total System)'!O$1,MATCH("NET SYSTEM LOAD",'Actual NPC (Total System)'!$A:$A,0),0,1000,1),MATCH($C213,OFFSET('Actual NPC (Total System)'!$C$1,MATCH("NET SYSTEM LOAD",'Actual NPC (Total System)'!$A:$A,0),0,1000,1),0),1)*$E213</f>
        <v>0</v>
      </c>
      <c r="R213" s="194">
        <f ca="1">INDEX(OFFSET('Actual NPC (Total System)'!P$1,MATCH("NET SYSTEM LOAD",'Actual NPC (Total System)'!$A:$A,0),0,1000,1),MATCH($C213,OFFSET('Actual NPC (Total System)'!$C$1,MATCH("NET SYSTEM LOAD",'Actual NPC (Total System)'!$A:$A,0),0,1000,1),0),1)*$E213</f>
        <v>0</v>
      </c>
      <c r="S213" s="59"/>
    </row>
    <row r="214" spans="1:19" ht="12.75">
      <c r="A214" s="153"/>
      <c r="B214" s="153"/>
      <c r="C214" s="167" t="s">
        <v>121</v>
      </c>
      <c r="D214" s="327" t="s">
        <v>172</v>
      </c>
      <c r="E214" s="326">
        <f>VLOOKUP(D214,'Actual Factors'!$A$4:$B$9,2,FALSE)</f>
        <v>0</v>
      </c>
      <c r="F214" s="187">
        <f t="shared" ca="1" si="56"/>
        <v>0</v>
      </c>
      <c r="G214" s="194">
        <f ca="1">INDEX(OFFSET('Actual NPC (Total System)'!E$1,MATCH("NET SYSTEM LOAD",'Actual NPC (Total System)'!$A:$A,0),0,1000,1),MATCH($C214,OFFSET('Actual NPC (Total System)'!$C$1,MATCH("NET SYSTEM LOAD",'Actual NPC (Total System)'!$A:$A,0),0,1000,1),0),1)*$E214</f>
        <v>0</v>
      </c>
      <c r="H214" s="194">
        <f ca="1">INDEX(OFFSET('Actual NPC (Total System)'!F$1,MATCH("NET SYSTEM LOAD",'Actual NPC (Total System)'!$A:$A,0),0,1000,1),MATCH($C214,OFFSET('Actual NPC (Total System)'!$C$1,MATCH("NET SYSTEM LOAD",'Actual NPC (Total System)'!$A:$A,0),0,1000,1),0),1)*$E214</f>
        <v>0</v>
      </c>
      <c r="I214" s="194">
        <f ca="1">INDEX(OFFSET('Actual NPC (Total System)'!G$1,MATCH("NET SYSTEM LOAD",'Actual NPC (Total System)'!$A:$A,0),0,1000,1),MATCH($C214,OFFSET('Actual NPC (Total System)'!$C$1,MATCH("NET SYSTEM LOAD",'Actual NPC (Total System)'!$A:$A,0),0,1000,1),0),1)*$E214</f>
        <v>0</v>
      </c>
      <c r="J214" s="194">
        <f ca="1">INDEX(OFFSET('Actual NPC (Total System)'!H$1,MATCH("NET SYSTEM LOAD",'Actual NPC (Total System)'!$A:$A,0),0,1000,1),MATCH($C214,OFFSET('Actual NPC (Total System)'!$C$1,MATCH("NET SYSTEM LOAD",'Actual NPC (Total System)'!$A:$A,0),0,1000,1),0),1)*$E214</f>
        <v>0</v>
      </c>
      <c r="K214" s="194">
        <f ca="1">INDEX(OFFSET('Actual NPC (Total System)'!I$1,MATCH("NET SYSTEM LOAD",'Actual NPC (Total System)'!$A:$A,0),0,1000,1),MATCH($C214,OFFSET('Actual NPC (Total System)'!$C$1,MATCH("NET SYSTEM LOAD",'Actual NPC (Total System)'!$A:$A,0),0,1000,1),0),1)*$E214</f>
        <v>0</v>
      </c>
      <c r="L214" s="194">
        <f ca="1">INDEX(OFFSET('Actual NPC (Total System)'!J$1,MATCH("NET SYSTEM LOAD",'Actual NPC (Total System)'!$A:$A,0),0,1000,1),MATCH($C214,OFFSET('Actual NPC (Total System)'!$C$1,MATCH("NET SYSTEM LOAD",'Actual NPC (Total System)'!$A:$A,0),0,1000,1),0),1)*$E214</f>
        <v>0</v>
      </c>
      <c r="M214" s="194">
        <f ca="1">INDEX(OFFSET('Actual NPC (Total System)'!K$1,MATCH("NET SYSTEM LOAD",'Actual NPC (Total System)'!$A:$A,0),0,1000,1),MATCH($C214,OFFSET('Actual NPC (Total System)'!$C$1,MATCH("NET SYSTEM LOAD",'Actual NPC (Total System)'!$A:$A,0),0,1000,1),0),1)*$E214</f>
        <v>0</v>
      </c>
      <c r="N214" s="194">
        <f ca="1">INDEX(OFFSET('Actual NPC (Total System)'!L$1,MATCH("NET SYSTEM LOAD",'Actual NPC (Total System)'!$A:$A,0),0,1000,1),MATCH($C214,OFFSET('Actual NPC (Total System)'!$C$1,MATCH("NET SYSTEM LOAD",'Actual NPC (Total System)'!$A:$A,0),0,1000,1),0),1)*$E214</f>
        <v>0</v>
      </c>
      <c r="O214" s="194">
        <f ca="1">INDEX(OFFSET('Actual NPC (Total System)'!M$1,MATCH("NET SYSTEM LOAD",'Actual NPC (Total System)'!$A:$A,0),0,1000,1),MATCH($C214,OFFSET('Actual NPC (Total System)'!$C$1,MATCH("NET SYSTEM LOAD",'Actual NPC (Total System)'!$A:$A,0),0,1000,1),0),1)*$E214</f>
        <v>0</v>
      </c>
      <c r="P214" s="194">
        <f ca="1">INDEX(OFFSET('Actual NPC (Total System)'!N$1,MATCH("NET SYSTEM LOAD",'Actual NPC (Total System)'!$A:$A,0),0,1000,1),MATCH($C214,OFFSET('Actual NPC (Total System)'!$C$1,MATCH("NET SYSTEM LOAD",'Actual NPC (Total System)'!$A:$A,0),0,1000,1),0),1)*$E214</f>
        <v>0</v>
      </c>
      <c r="Q214" s="194">
        <f ca="1">INDEX(OFFSET('Actual NPC (Total System)'!O$1,MATCH("NET SYSTEM LOAD",'Actual NPC (Total System)'!$A:$A,0),0,1000,1),MATCH($C214,OFFSET('Actual NPC (Total System)'!$C$1,MATCH("NET SYSTEM LOAD",'Actual NPC (Total System)'!$A:$A,0),0,1000,1),0),1)*$E214</f>
        <v>0</v>
      </c>
      <c r="R214" s="194">
        <f ca="1">INDEX(OFFSET('Actual NPC (Total System)'!P$1,MATCH("NET SYSTEM LOAD",'Actual NPC (Total System)'!$A:$A,0),0,1000,1),MATCH($C214,OFFSET('Actual NPC (Total System)'!$C$1,MATCH("NET SYSTEM LOAD",'Actual NPC (Total System)'!$A:$A,0),0,1000,1),0),1)*$E214</f>
        <v>0</v>
      </c>
      <c r="S214" s="59"/>
    </row>
    <row r="215" spans="1:19" ht="12.75">
      <c r="A215" s="250"/>
      <c r="B215" s="250"/>
      <c r="C215" s="251" t="s">
        <v>218</v>
      </c>
      <c r="D215" s="352" t="s">
        <v>198</v>
      </c>
      <c r="E215" s="326">
        <f>VLOOKUP(D215,'Actual Factors'!$A$4:$B$9,2,FALSE)</f>
        <v>7.966085435555563E-2</v>
      </c>
      <c r="F215" s="187">
        <f t="shared" ref="F215" ca="1" si="58">SUM(G215:R215)</f>
        <v>0</v>
      </c>
      <c r="G215" s="194">
        <f ca="1">INDEX(OFFSET('Actual NPC (Total System)'!E$1,MATCH("NET SYSTEM LOAD",'Actual NPC (Total System)'!$A:$A,0),0,1000,1),MATCH($C215,OFFSET('Actual NPC (Total System)'!$C$1,MATCH("NET SYSTEM LOAD",'Actual NPC (Total System)'!$A:$A,0),0,1000,1),0),1)*$E215</f>
        <v>0</v>
      </c>
      <c r="H215" s="194">
        <f ca="1">INDEX(OFFSET('Actual NPC (Total System)'!F$1,MATCH("NET SYSTEM LOAD",'Actual NPC (Total System)'!$A:$A,0),0,1000,1),MATCH($C215,OFFSET('Actual NPC (Total System)'!$C$1,MATCH("NET SYSTEM LOAD",'Actual NPC (Total System)'!$A:$A,0),0,1000,1),0),1)*$E215</f>
        <v>0</v>
      </c>
      <c r="I215" s="194">
        <f ca="1">INDEX(OFFSET('Actual NPC (Total System)'!G$1,MATCH("NET SYSTEM LOAD",'Actual NPC (Total System)'!$A:$A,0),0,1000,1),MATCH($C215,OFFSET('Actual NPC (Total System)'!$C$1,MATCH("NET SYSTEM LOAD",'Actual NPC (Total System)'!$A:$A,0),0,1000,1),0),1)*$E215</f>
        <v>0</v>
      </c>
      <c r="J215" s="194">
        <f ca="1">INDEX(OFFSET('Actual NPC (Total System)'!H$1,MATCH("NET SYSTEM LOAD",'Actual NPC (Total System)'!$A:$A,0),0,1000,1),MATCH($C215,OFFSET('Actual NPC (Total System)'!$C$1,MATCH("NET SYSTEM LOAD",'Actual NPC (Total System)'!$A:$A,0),0,1000,1),0),1)*$E215</f>
        <v>0</v>
      </c>
      <c r="K215" s="194">
        <f ca="1">INDEX(OFFSET('Actual NPC (Total System)'!I$1,MATCH("NET SYSTEM LOAD",'Actual NPC (Total System)'!$A:$A,0),0,1000,1),MATCH($C215,OFFSET('Actual NPC (Total System)'!$C$1,MATCH("NET SYSTEM LOAD",'Actual NPC (Total System)'!$A:$A,0),0,1000,1),0),1)*$E215</f>
        <v>0</v>
      </c>
      <c r="L215" s="194">
        <f ca="1">INDEX(OFFSET('Actual NPC (Total System)'!J$1,MATCH("NET SYSTEM LOAD",'Actual NPC (Total System)'!$A:$A,0),0,1000,1),MATCH($C215,OFFSET('Actual NPC (Total System)'!$C$1,MATCH("NET SYSTEM LOAD",'Actual NPC (Total System)'!$A:$A,0),0,1000,1),0),1)*$E215</f>
        <v>0</v>
      </c>
      <c r="M215" s="194">
        <f ca="1">INDEX(OFFSET('Actual NPC (Total System)'!K$1,MATCH("NET SYSTEM LOAD",'Actual NPC (Total System)'!$A:$A,0),0,1000,1),MATCH($C215,OFFSET('Actual NPC (Total System)'!$C$1,MATCH("NET SYSTEM LOAD",'Actual NPC (Total System)'!$A:$A,0),0,1000,1),0),1)*$E215</f>
        <v>0</v>
      </c>
      <c r="N215" s="194">
        <f ca="1">INDEX(OFFSET('Actual NPC (Total System)'!L$1,MATCH("NET SYSTEM LOAD",'Actual NPC (Total System)'!$A:$A,0),0,1000,1),MATCH($C215,OFFSET('Actual NPC (Total System)'!$C$1,MATCH("NET SYSTEM LOAD",'Actual NPC (Total System)'!$A:$A,0),0,1000,1),0),1)*$E215</f>
        <v>0</v>
      </c>
      <c r="O215" s="194">
        <f ca="1">INDEX(OFFSET('Actual NPC (Total System)'!M$1,MATCH("NET SYSTEM LOAD",'Actual NPC (Total System)'!$A:$A,0),0,1000,1),MATCH($C215,OFFSET('Actual NPC (Total System)'!$C$1,MATCH("NET SYSTEM LOAD",'Actual NPC (Total System)'!$A:$A,0),0,1000,1),0),1)*$E215</f>
        <v>0</v>
      </c>
      <c r="P215" s="194">
        <f ca="1">INDEX(OFFSET('Actual NPC (Total System)'!N$1,MATCH("NET SYSTEM LOAD",'Actual NPC (Total System)'!$A:$A,0),0,1000,1),MATCH($C215,OFFSET('Actual NPC (Total System)'!$C$1,MATCH("NET SYSTEM LOAD",'Actual NPC (Total System)'!$A:$A,0),0,1000,1),0),1)*$E215</f>
        <v>0</v>
      </c>
      <c r="Q215" s="194">
        <f ca="1">INDEX(OFFSET('Actual NPC (Total System)'!O$1,MATCH("NET SYSTEM LOAD",'Actual NPC (Total System)'!$A:$A,0),0,1000,1),MATCH($C215,OFFSET('Actual NPC (Total System)'!$C$1,MATCH("NET SYSTEM LOAD",'Actual NPC (Total System)'!$A:$A,0),0,1000,1),0),1)*$E215</f>
        <v>0</v>
      </c>
      <c r="R215" s="194">
        <f ca="1">INDEX(OFFSET('Actual NPC (Total System)'!P$1,MATCH("NET SYSTEM LOAD",'Actual NPC (Total System)'!$A:$A,0),0,1000,1),MATCH($C215,OFFSET('Actual NPC (Total System)'!$C$1,MATCH("NET SYSTEM LOAD",'Actual NPC (Total System)'!$A:$A,0),0,1000,1),0),1)*$E215</f>
        <v>0</v>
      </c>
      <c r="S215" s="59"/>
    </row>
    <row r="216" spans="1:19" ht="12.75">
      <c r="A216" s="24"/>
      <c r="C216" s="167" t="s">
        <v>134</v>
      </c>
      <c r="D216" s="327" t="s">
        <v>172</v>
      </c>
      <c r="E216" s="326">
        <f>VLOOKUP(D216,'Actual Factors'!$A$4:$B$9,2,FALSE)</f>
        <v>0</v>
      </c>
      <c r="F216" s="187">
        <f t="shared" ca="1" si="56"/>
        <v>0</v>
      </c>
      <c r="G216" s="194">
        <f ca="1">INDEX(OFFSET('Actual NPC (Total System)'!E$1,MATCH("NET SYSTEM LOAD",'Actual NPC (Total System)'!$A:$A,0),0,1000,1),MATCH($C216,OFFSET('Actual NPC (Total System)'!$C$1,MATCH("NET SYSTEM LOAD",'Actual NPC (Total System)'!$A:$A,0),0,1000,1),0),1)*$E216</f>
        <v>0</v>
      </c>
      <c r="H216" s="194">
        <f ca="1">INDEX(OFFSET('Actual NPC (Total System)'!F$1,MATCH("NET SYSTEM LOAD",'Actual NPC (Total System)'!$A:$A,0),0,1000,1),MATCH($C216,OFFSET('Actual NPC (Total System)'!$C$1,MATCH("NET SYSTEM LOAD",'Actual NPC (Total System)'!$A:$A,0),0,1000,1),0),1)*$E216</f>
        <v>0</v>
      </c>
      <c r="I216" s="194">
        <f ca="1">INDEX(OFFSET('Actual NPC (Total System)'!G$1,MATCH("NET SYSTEM LOAD",'Actual NPC (Total System)'!$A:$A,0),0,1000,1),MATCH($C216,OFFSET('Actual NPC (Total System)'!$C$1,MATCH("NET SYSTEM LOAD",'Actual NPC (Total System)'!$A:$A,0),0,1000,1),0),1)*$E216</f>
        <v>0</v>
      </c>
      <c r="J216" s="194">
        <f ca="1">INDEX(OFFSET('Actual NPC (Total System)'!H$1,MATCH("NET SYSTEM LOAD",'Actual NPC (Total System)'!$A:$A,0),0,1000,1),MATCH($C216,OFFSET('Actual NPC (Total System)'!$C$1,MATCH("NET SYSTEM LOAD",'Actual NPC (Total System)'!$A:$A,0),0,1000,1),0),1)*$E216</f>
        <v>0</v>
      </c>
      <c r="K216" s="194">
        <f ca="1">INDEX(OFFSET('Actual NPC (Total System)'!I$1,MATCH("NET SYSTEM LOAD",'Actual NPC (Total System)'!$A:$A,0),0,1000,1),MATCH($C216,OFFSET('Actual NPC (Total System)'!$C$1,MATCH("NET SYSTEM LOAD",'Actual NPC (Total System)'!$A:$A,0),0,1000,1),0),1)*$E216</f>
        <v>0</v>
      </c>
      <c r="L216" s="194">
        <f ca="1">INDEX(OFFSET('Actual NPC (Total System)'!J$1,MATCH("NET SYSTEM LOAD",'Actual NPC (Total System)'!$A:$A,0),0,1000,1),MATCH($C216,OFFSET('Actual NPC (Total System)'!$C$1,MATCH("NET SYSTEM LOAD",'Actual NPC (Total System)'!$A:$A,0),0,1000,1),0),1)*$E216</f>
        <v>0</v>
      </c>
      <c r="M216" s="194">
        <f ca="1">INDEX(OFFSET('Actual NPC (Total System)'!K$1,MATCH("NET SYSTEM LOAD",'Actual NPC (Total System)'!$A:$A,0),0,1000,1),MATCH($C216,OFFSET('Actual NPC (Total System)'!$C$1,MATCH("NET SYSTEM LOAD",'Actual NPC (Total System)'!$A:$A,0),0,1000,1),0),1)*$E216</f>
        <v>0</v>
      </c>
      <c r="N216" s="194">
        <f ca="1">INDEX(OFFSET('Actual NPC (Total System)'!L$1,MATCH("NET SYSTEM LOAD",'Actual NPC (Total System)'!$A:$A,0),0,1000,1),MATCH($C216,OFFSET('Actual NPC (Total System)'!$C$1,MATCH("NET SYSTEM LOAD",'Actual NPC (Total System)'!$A:$A,0),0,1000,1),0),1)*$E216</f>
        <v>0</v>
      </c>
      <c r="O216" s="194">
        <f ca="1">INDEX(OFFSET('Actual NPC (Total System)'!M$1,MATCH("NET SYSTEM LOAD",'Actual NPC (Total System)'!$A:$A,0),0,1000,1),MATCH($C216,OFFSET('Actual NPC (Total System)'!$C$1,MATCH("NET SYSTEM LOAD",'Actual NPC (Total System)'!$A:$A,0),0,1000,1),0),1)*$E216</f>
        <v>0</v>
      </c>
      <c r="P216" s="194">
        <f ca="1">INDEX(OFFSET('Actual NPC (Total System)'!N$1,MATCH("NET SYSTEM LOAD",'Actual NPC (Total System)'!$A:$A,0),0,1000,1),MATCH($C216,OFFSET('Actual NPC (Total System)'!$C$1,MATCH("NET SYSTEM LOAD",'Actual NPC (Total System)'!$A:$A,0),0,1000,1),0),1)*$E216</f>
        <v>0</v>
      </c>
      <c r="Q216" s="194">
        <f ca="1">INDEX(OFFSET('Actual NPC (Total System)'!O$1,MATCH("NET SYSTEM LOAD",'Actual NPC (Total System)'!$A:$A,0),0,1000,1),MATCH($C216,OFFSET('Actual NPC (Total System)'!$C$1,MATCH("NET SYSTEM LOAD",'Actual NPC (Total System)'!$A:$A,0),0,1000,1),0),1)*$E216</f>
        <v>0</v>
      </c>
      <c r="R216" s="194">
        <f ca="1">INDEX(OFFSET('Actual NPC (Total System)'!P$1,MATCH("NET SYSTEM LOAD",'Actual NPC (Total System)'!$A:$A,0),0,1000,1),MATCH($C216,OFFSET('Actual NPC (Total System)'!$C$1,MATCH("NET SYSTEM LOAD",'Actual NPC (Total System)'!$A:$A,0),0,1000,1),0),1)*$E216</f>
        <v>0</v>
      </c>
      <c r="S216" s="59"/>
    </row>
    <row r="217" spans="1:19" ht="12.75">
      <c r="C217" s="167" t="s">
        <v>10</v>
      </c>
      <c r="D217" s="327" t="s">
        <v>197</v>
      </c>
      <c r="E217" s="326">
        <f>VLOOKUP(D217,'Actual Factors'!$A$4:$B$9,2,FALSE)</f>
        <v>7.5825828720678959E-2</v>
      </c>
      <c r="F217" s="187">
        <f t="shared" ca="1" si="56"/>
        <v>838.3220214946673</v>
      </c>
      <c r="G217" s="194">
        <f ca="1">INDEX(OFFSET('Actual NPC (Total System)'!E$1,MATCH("NET SYSTEM LOAD",'Actual NPC (Total System)'!$A:$A,0),0,1000,1),MATCH($C217,OFFSET('Actual NPC (Total System)'!$C$1,MATCH("NET SYSTEM LOAD",'Actual NPC (Total System)'!$A:$A,0),0,1000,1),0),1)*$E217</f>
        <v>76.811564494047786</v>
      </c>
      <c r="H217" s="194">
        <f ca="1">INDEX(OFFSET('Actual NPC (Total System)'!F$1,MATCH("NET SYSTEM LOAD",'Actual NPC (Total System)'!$A:$A,0),0,1000,1),MATCH($C217,OFFSET('Actual NPC (Total System)'!$C$1,MATCH("NET SYSTEM LOAD",'Actual NPC (Total System)'!$A:$A,0),0,1000,1),0),1)*$E217</f>
        <v>69.153155793259216</v>
      </c>
      <c r="I217" s="194">
        <f ca="1">INDEX(OFFSET('Actual NPC (Total System)'!G$1,MATCH("NET SYSTEM LOAD",'Actual NPC (Total System)'!$A:$A,0),0,1000,1),MATCH($C217,OFFSET('Actual NPC (Total System)'!$C$1,MATCH("NET SYSTEM LOAD",'Actual NPC (Total System)'!$A:$A,0),0,1000,1),0),1)*$E217</f>
        <v>76.735738665327105</v>
      </c>
      <c r="J217" s="194">
        <f ca="1">INDEX(OFFSET('Actual NPC (Total System)'!H$1,MATCH("NET SYSTEM LOAD",'Actual NPC (Total System)'!$A:$A,0),0,1000,1),MATCH($C217,OFFSET('Actual NPC (Total System)'!$C$1,MATCH("NET SYSTEM LOAD",'Actual NPC (Total System)'!$A:$A,0),0,1000,1),0),1)*$E217</f>
        <v>71.352104826158907</v>
      </c>
      <c r="K217" s="194">
        <f ca="1">INDEX(OFFSET('Actual NPC (Total System)'!I$1,MATCH("NET SYSTEM LOAD",'Actual NPC (Total System)'!$A:$A,0),0,1000,1),MATCH($C217,OFFSET('Actual NPC (Total System)'!$C$1,MATCH("NET SYSTEM LOAD",'Actual NPC (Total System)'!$A:$A,0),0,1000,1),0),1)*$E217</f>
        <v>73.171924715455191</v>
      </c>
      <c r="L217" s="194">
        <f ca="1">INDEX(OFFSET('Actual NPC (Total System)'!J$1,MATCH("NET SYSTEM LOAD",'Actual NPC (Total System)'!$A:$A,0),0,1000,1),MATCH($C217,OFFSET('Actual NPC (Total System)'!$C$1,MATCH("NET SYSTEM LOAD",'Actual NPC (Total System)'!$A:$A,0),0,1000,1),0),1)*$E217</f>
        <v>74.991744604751489</v>
      </c>
      <c r="M217" s="194">
        <f ca="1">INDEX(OFFSET('Actual NPC (Total System)'!K$1,MATCH("NET SYSTEM LOAD",'Actual NPC (Total System)'!$A:$A,0),0,1000,1),MATCH($C217,OFFSET('Actual NPC (Total System)'!$C$1,MATCH("NET SYSTEM LOAD",'Actual NPC (Total System)'!$A:$A,0),0,1000,1),0),1)*$E217</f>
        <v>64.982735213621865</v>
      </c>
      <c r="N217" s="194">
        <f ca="1">INDEX(OFFSET('Actual NPC (Total System)'!L$1,MATCH("NET SYSTEM LOAD",'Actual NPC (Total System)'!$A:$A,0),0,1000,1),MATCH($C217,OFFSET('Actual NPC (Total System)'!$C$1,MATCH("NET SYSTEM LOAD",'Actual NPC (Total System)'!$A:$A,0),0,1000,1),0),1)*$E217</f>
        <v>56.414416568185146</v>
      </c>
      <c r="O217" s="194">
        <f ca="1">INDEX(OFFSET('Actual NPC (Total System)'!M$1,MATCH("NET SYSTEM LOAD",'Actual NPC (Total System)'!$A:$A,0),0,1000,1),MATCH($C217,OFFSET('Actual NPC (Total System)'!$C$1,MATCH("NET SYSTEM LOAD",'Actual NPC (Total System)'!$A:$A,0),0,1000,1),0),1)*$E217</f>
        <v>55.26793003792848</v>
      </c>
      <c r="P217" s="194">
        <f ca="1">INDEX(OFFSET('Actual NPC (Total System)'!N$1,MATCH("NET SYSTEM LOAD",'Actual NPC (Total System)'!$A:$A,0),0,1000,1),MATCH($C217,OFFSET('Actual NPC (Total System)'!$C$1,MATCH("NET SYSTEM LOAD",'Actual NPC (Total System)'!$A:$A,0),0,1000,1),0),1)*$E217</f>
        <v>76.811564494047786</v>
      </c>
      <c r="Q217" s="194">
        <f ca="1">INDEX(OFFSET('Actual NPC (Total System)'!O$1,MATCH("NET SYSTEM LOAD",'Actual NPC (Total System)'!$A:$A,0),0,1000,1),MATCH($C217,OFFSET('Actual NPC (Total System)'!$C$1,MATCH("NET SYSTEM LOAD",'Actual NPC (Total System)'!$A:$A,0),0,1000,1),0),1)*$E217</f>
        <v>63.873403339438333</v>
      </c>
      <c r="R217" s="194">
        <f ca="1">INDEX(OFFSET('Actual NPC (Total System)'!P$1,MATCH("NET SYSTEM LOAD",'Actual NPC (Total System)'!$A:$A,0),0,1000,1),MATCH($C217,OFFSET('Actual NPC (Total System)'!$C$1,MATCH("NET SYSTEM LOAD",'Actual NPC (Total System)'!$A:$A,0),0,1000,1),0),1)*$E217</f>
        <v>78.755738742445999</v>
      </c>
      <c r="S217" s="59"/>
    </row>
    <row r="218" spans="1:19" ht="12.75">
      <c r="A218" s="16"/>
      <c r="C218" s="167" t="s">
        <v>163</v>
      </c>
      <c r="D218" s="327" t="s">
        <v>198</v>
      </c>
      <c r="E218" s="326">
        <f>VLOOKUP(D218,'Actual Factors'!$A$4:$B$9,2,FALSE)</f>
        <v>7.966085435555563E-2</v>
      </c>
      <c r="F218" s="187">
        <f t="shared" ca="1" si="56"/>
        <v>7738.9439008628688</v>
      </c>
      <c r="G218" s="194">
        <f ca="1">INDEX(OFFSET('Actual NPC (Total System)'!E$1,MATCH("NET SYSTEM LOAD",'Actual NPC (Total System)'!$A:$A,0),0,1000,1),MATCH($C218,OFFSET('Actual NPC (Total System)'!$C$1,MATCH("NET SYSTEM LOAD",'Actual NPC (Total System)'!$A:$A,0),0,1000,1),0),1)*$E218</f>
        <v>337.05718322821792</v>
      </c>
      <c r="H218" s="194">
        <f ca="1">INDEX(OFFSET('Actual NPC (Total System)'!F$1,MATCH("NET SYSTEM LOAD",'Actual NPC (Total System)'!$A:$A,0),0,1000,1),MATCH($C218,OFFSET('Actual NPC (Total System)'!$C$1,MATCH("NET SYSTEM LOAD",'Actual NPC (Total System)'!$A:$A,0),0,1000,1),0),1)*$E218</f>
        <v>470.61402249340313</v>
      </c>
      <c r="I218" s="194">
        <f ca="1">INDEX(OFFSET('Actual NPC (Total System)'!G$1,MATCH("NET SYSTEM LOAD",'Actual NPC (Total System)'!$A:$A,0),0,1000,1),MATCH($C218,OFFSET('Actual NPC (Total System)'!$C$1,MATCH("NET SYSTEM LOAD",'Actual NPC (Total System)'!$A:$A,0),0,1000,1),0),1)*$E218</f>
        <v>580.87093812898615</v>
      </c>
      <c r="J218" s="194">
        <f ca="1">INDEX(OFFSET('Actual NPC (Total System)'!H$1,MATCH("NET SYSTEM LOAD",'Actual NPC (Total System)'!$A:$A,0),0,1000,1),MATCH($C218,OFFSET('Actual NPC (Total System)'!$C$1,MATCH("NET SYSTEM LOAD",'Actual NPC (Total System)'!$A:$A,0),0,1000,1),0),1)*$E218</f>
        <v>717.80491965372084</v>
      </c>
      <c r="K218" s="194">
        <f ca="1">INDEX(OFFSET('Actual NPC (Total System)'!I$1,MATCH("NET SYSTEM LOAD",'Actual NPC (Total System)'!$A:$A,0),0,1000,1),MATCH($C218,OFFSET('Actual NPC (Total System)'!$C$1,MATCH("NET SYSTEM LOAD",'Actual NPC (Total System)'!$A:$A,0),0,1000,1),0),1)*$E218</f>
        <v>837.54960236475938</v>
      </c>
      <c r="L218" s="194">
        <f ca="1">INDEX(OFFSET('Actual NPC (Total System)'!J$1,MATCH("NET SYSTEM LOAD",'Actual NPC (Total System)'!$A:$A,0),0,1000,1),MATCH($C218,OFFSET('Actual NPC (Total System)'!$C$1,MATCH("NET SYSTEM LOAD",'Actual NPC (Total System)'!$A:$A,0),0,1000,1),0),1)*$E218</f>
        <v>841.47297910262478</v>
      </c>
      <c r="M218" s="194">
        <f ca="1">INDEX(OFFSET('Actual NPC (Total System)'!K$1,MATCH("NET SYSTEM LOAD",'Actual NPC (Total System)'!$A:$A,0),0,1000,1),MATCH($C218,OFFSET('Actual NPC (Total System)'!$C$1,MATCH("NET SYSTEM LOAD",'Actual NPC (Total System)'!$A:$A,0),0,1000,1),0),1)*$E218</f>
        <v>1058.3592940490021</v>
      </c>
      <c r="N218" s="194">
        <f ca="1">INDEX(OFFSET('Actual NPC (Total System)'!L$1,MATCH("NET SYSTEM LOAD",'Actual NPC (Total System)'!$A:$A,0),0,1000,1),MATCH($C218,OFFSET('Actual NPC (Total System)'!$C$1,MATCH("NET SYSTEM LOAD",'Actual NPC (Total System)'!$A:$A,0),0,1000,1),0),1)*$E218</f>
        <v>963.50448595964815</v>
      </c>
      <c r="O218" s="194">
        <f ca="1">INDEX(OFFSET('Actual NPC (Total System)'!M$1,MATCH("NET SYSTEM LOAD",'Actual NPC (Total System)'!$A:$A,0),0,1000,1),MATCH($C218,OFFSET('Actual NPC (Total System)'!$C$1,MATCH("NET SYSTEM LOAD",'Actual NPC (Total System)'!$A:$A,0),0,1000,1),0),1)*$E218</f>
        <v>740.72008135678561</v>
      </c>
      <c r="P218" s="194">
        <f ca="1">INDEX(OFFSET('Actual NPC (Total System)'!N$1,MATCH("NET SYSTEM LOAD",'Actual NPC (Total System)'!$A:$A,0),0,1000,1),MATCH($C218,OFFSET('Actual NPC (Total System)'!$C$1,MATCH("NET SYSTEM LOAD",'Actual NPC (Total System)'!$A:$A,0),0,1000,1),0),1)*$E218</f>
        <v>621.84880025290147</v>
      </c>
      <c r="Q218" s="194">
        <f ca="1">INDEX(OFFSET('Actual NPC (Total System)'!O$1,MATCH("NET SYSTEM LOAD",'Actual NPC (Total System)'!$A:$A,0),0,1000,1),MATCH($C218,OFFSET('Actual NPC (Total System)'!$C$1,MATCH("NET SYSTEM LOAD",'Actual NPC (Total System)'!$A:$A,0),0,1000,1),0),1)*$E218</f>
        <v>314.23888912404948</v>
      </c>
      <c r="R218" s="194">
        <f ca="1">INDEX(OFFSET('Actual NPC (Total System)'!P$1,MATCH("NET SYSTEM LOAD",'Actual NPC (Total System)'!$A:$A,0),0,1000,1),MATCH($C218,OFFSET('Actual NPC (Total System)'!$C$1,MATCH("NET SYSTEM LOAD",'Actual NPC (Total System)'!$A:$A,0),0,1000,1),0),1)*$E218</f>
        <v>254.90270514877034</v>
      </c>
      <c r="S218" s="59"/>
    </row>
    <row r="219" spans="1:19" ht="12.75">
      <c r="A219" s="25"/>
      <c r="C219" s="167" t="s">
        <v>164</v>
      </c>
      <c r="D219" s="327" t="s">
        <v>198</v>
      </c>
      <c r="E219" s="326">
        <f>VLOOKUP(D219,'Actual Factors'!$A$4:$B$9,2,FALSE)</f>
        <v>7.966085435555563E-2</v>
      </c>
      <c r="F219" s="187">
        <f t="shared" ca="1" si="56"/>
        <v>16240.419025005074</v>
      </c>
      <c r="G219" s="194">
        <f ca="1">INDEX(OFFSET('Actual NPC (Total System)'!E$1,MATCH("NET SYSTEM LOAD",'Actual NPC (Total System)'!$A:$A,0),0,1000,1),MATCH($C219,OFFSET('Actual NPC (Total System)'!$C$1,MATCH("NET SYSTEM LOAD",'Actual NPC (Total System)'!$A:$A,0),0,1000,1),0),1)*$E219</f>
        <v>1177.9204381516054</v>
      </c>
      <c r="H219" s="194">
        <f ca="1">INDEX(OFFSET('Actual NPC (Total System)'!F$1,MATCH("NET SYSTEM LOAD",'Actual NPC (Total System)'!$A:$A,0),0,1000,1),MATCH($C219,OFFSET('Actual NPC (Total System)'!$C$1,MATCH("NET SYSTEM LOAD",'Actual NPC (Total System)'!$A:$A,0),0,1000,1),0),1)*$E219</f>
        <v>1297.9726117604562</v>
      </c>
      <c r="I219" s="194">
        <f ca="1">INDEX(OFFSET('Actual NPC (Total System)'!G$1,MATCH("NET SYSTEM LOAD",'Actual NPC (Total System)'!$A:$A,0),0,1000,1),MATCH($C219,OFFSET('Actual NPC (Total System)'!$C$1,MATCH("NET SYSTEM LOAD",'Actual NPC (Total System)'!$A:$A,0),0,1000,1),0),1)*$E219</f>
        <v>1075.5174454686451</v>
      </c>
      <c r="J219" s="194">
        <f ca="1">INDEX(OFFSET('Actual NPC (Total System)'!H$1,MATCH("NET SYSTEM LOAD",'Actual NPC (Total System)'!$A:$A,0),0,1000,1),MATCH($C219,OFFSET('Actual NPC (Total System)'!$C$1,MATCH("NET SYSTEM LOAD",'Actual NPC (Total System)'!$A:$A,0),0,1000,1),0),1)*$E219</f>
        <v>994.11002688134397</v>
      </c>
      <c r="K219" s="194">
        <f ca="1">INDEX(OFFSET('Actual NPC (Total System)'!I$1,MATCH("NET SYSTEM LOAD",'Actual NPC (Total System)'!$A:$A,0),0,1000,1),MATCH($C219,OFFSET('Actual NPC (Total System)'!$C$1,MATCH("NET SYSTEM LOAD",'Actual NPC (Total System)'!$A:$A,0),0,1000,1),0),1)*$E219</f>
        <v>1755.4997897786197</v>
      </c>
      <c r="L219" s="194">
        <f ca="1">INDEX(OFFSET('Actual NPC (Total System)'!J$1,MATCH("NET SYSTEM LOAD",'Actual NPC (Total System)'!$A:$A,0),0,1000,1),MATCH($C219,OFFSET('Actual NPC (Total System)'!$C$1,MATCH("NET SYSTEM LOAD",'Actual NPC (Total System)'!$A:$A,0),0,1000,1),0),1)*$E219</f>
        <v>2039.924329586433</v>
      </c>
      <c r="M219" s="194">
        <f ca="1">INDEX(OFFSET('Actual NPC (Total System)'!K$1,MATCH("NET SYSTEM LOAD",'Actual NPC (Total System)'!$A:$A,0),0,1000,1),MATCH($C219,OFFSET('Actual NPC (Total System)'!$C$1,MATCH("NET SYSTEM LOAD",'Actual NPC (Total System)'!$A:$A,0),0,1000,1),0),1)*$E219</f>
        <v>1827.3694142739303</v>
      </c>
      <c r="N219" s="194">
        <f ca="1">INDEX(OFFSET('Actual NPC (Total System)'!L$1,MATCH("NET SYSTEM LOAD",'Actual NPC (Total System)'!$A:$A,0),0,1000,1),MATCH($C219,OFFSET('Actual NPC (Total System)'!$C$1,MATCH("NET SYSTEM LOAD",'Actual NPC (Total System)'!$A:$A,0),0,1000,1),0),1)*$E219</f>
        <v>1558.2352974945402</v>
      </c>
      <c r="O219" s="194">
        <f ca="1">INDEX(OFFSET('Actual NPC (Total System)'!M$1,MATCH("NET SYSTEM LOAD",'Actual NPC (Total System)'!$A:$A,0),0,1000,1),MATCH($C219,OFFSET('Actual NPC (Total System)'!$C$1,MATCH("NET SYSTEM LOAD",'Actual NPC (Total System)'!$A:$A,0),0,1000,1),0),1)*$E219</f>
        <v>1403.5257929289066</v>
      </c>
      <c r="P219" s="194">
        <f ca="1">INDEX(OFFSET('Actual NPC (Total System)'!N$1,MATCH("NET SYSTEM LOAD",'Actual NPC (Total System)'!$A:$A,0),0,1000,1),MATCH($C219,OFFSET('Actual NPC (Total System)'!$C$1,MATCH("NET SYSTEM LOAD",'Actual NPC (Total System)'!$A:$A,0),0,1000,1),0),1)*$E219</f>
        <v>1490.4867679776053</v>
      </c>
      <c r="Q219" s="194">
        <f ca="1">INDEX(OFFSET('Actual NPC (Total System)'!O$1,MATCH("NET SYSTEM LOAD",'Actual NPC (Total System)'!$A:$A,0),0,1000,1),MATCH($C219,OFFSET('Actual NPC (Total System)'!$C$1,MATCH("NET SYSTEM LOAD",'Actual NPC (Total System)'!$A:$A,0),0,1000,1),0),1)*$E219</f>
        <v>956.36902425245796</v>
      </c>
      <c r="R219" s="194">
        <f ca="1">INDEX(OFFSET('Actual NPC (Total System)'!P$1,MATCH("NET SYSTEM LOAD",'Actual NPC (Total System)'!$A:$A,0),0,1000,1),MATCH($C219,OFFSET('Actual NPC (Total System)'!$C$1,MATCH("NET SYSTEM LOAD",'Actual NPC (Total System)'!$A:$A,0),0,1000,1),0),1)*$E219</f>
        <v>663.48808645053077</v>
      </c>
      <c r="S219" s="59"/>
    </row>
    <row r="220" spans="1:19" ht="12.75">
      <c r="A220" s="167"/>
      <c r="B220" s="153"/>
      <c r="C220" s="167" t="s">
        <v>165</v>
      </c>
      <c r="D220" s="327" t="s">
        <v>197</v>
      </c>
      <c r="E220" s="326">
        <f>VLOOKUP(D220,'Actual Factors'!$A$4:$B$9,2,FALSE)</f>
        <v>7.5825828720678959E-2</v>
      </c>
      <c r="F220" s="187">
        <f t="shared" ca="1" si="56"/>
        <v>11.572889415308634</v>
      </c>
      <c r="G220" s="194">
        <f ca="1">INDEX(OFFSET('Actual NPC (Total System)'!E$1,MATCH("NET SYSTEM LOAD",'Actual NPC (Total System)'!$A:$A,0),0,1000,1),MATCH($C220,OFFSET('Actual NPC (Total System)'!$C$1,MATCH("NET SYSTEM LOAD",'Actual NPC (Total System)'!$A:$A,0),0,1000,1),0),1)*$E220</f>
        <v>1.3562082839840737</v>
      </c>
      <c r="H220" s="194">
        <f ca="1">INDEX(OFFSET('Actual NPC (Total System)'!F$1,MATCH("NET SYSTEM LOAD",'Actual NPC (Total System)'!$A:$A,0),0,1000,1),MATCH($C220,OFFSET('Actual NPC (Total System)'!$C$1,MATCH("NET SYSTEM LOAD",'Actual NPC (Total System)'!$A:$A,0),0,1000,1),0),1)*$E220</f>
        <v>2.5318155093254724</v>
      </c>
      <c r="I220" s="194">
        <f ca="1">INDEX(OFFSET('Actual NPC (Total System)'!G$1,MATCH("NET SYSTEM LOAD",'Actual NPC (Total System)'!$A:$A,0),0,1000,1),MATCH($C220,OFFSET('Actual NPC (Total System)'!$C$1,MATCH("NET SYSTEM LOAD",'Actual NPC (Total System)'!$A:$A,0),0,1000,1),0),1)*$E220</f>
        <v>1.9309197882915836</v>
      </c>
      <c r="J220" s="194">
        <f ca="1">INDEX(OFFSET('Actual NPC (Total System)'!H$1,MATCH("NET SYSTEM LOAD",'Actual NPC (Total System)'!$A:$A,0),0,1000,1),MATCH($C220,OFFSET('Actual NPC (Total System)'!$C$1,MATCH("NET SYSTEM LOAD",'Actual NPC (Total System)'!$A:$A,0),0,1000,1),0),1)*$E220</f>
        <v>1.414363428036133</v>
      </c>
      <c r="K220" s="194">
        <f ca="1">INDEX(OFFSET('Actual NPC (Total System)'!I$1,MATCH("NET SYSTEM LOAD",'Actual NPC (Total System)'!$A:$A,0),0,1000,1),MATCH($C220,OFFSET('Actual NPC (Total System)'!$C$1,MATCH("NET SYSTEM LOAD",'Actual NPC (Total System)'!$A:$A,0),0,1000,1),0),1)*$E220</f>
        <v>1.3935712900231185</v>
      </c>
      <c r="L220" s="194">
        <f ca="1">INDEX(OFFSET('Actual NPC (Total System)'!J$1,MATCH("NET SYSTEM LOAD",'Actual NPC (Total System)'!$A:$A,0),0,1000,1),MATCH($C220,OFFSET('Actual NPC (Total System)'!$C$1,MATCH("NET SYSTEM LOAD",'Actual NPC (Total System)'!$A:$A,0),0,1000,1),0),1)*$E220</f>
        <v>1.4906622233964903</v>
      </c>
      <c r="M220" s="194">
        <f ca="1">INDEX(OFFSET('Actual NPC (Total System)'!K$1,MATCH("NET SYSTEM LOAD",'Actual NPC (Total System)'!$A:$A,0),0,1000,1),MATCH($C220,OFFSET('Actual NPC (Total System)'!$C$1,MATCH("NET SYSTEM LOAD",'Actual NPC (Total System)'!$A:$A,0),0,1000,1),0),1)*$E220</f>
        <v>1.3449973627182288</v>
      </c>
      <c r="N220" s="194">
        <f ca="1">INDEX(OFFSET('Actual NPC (Total System)'!L$1,MATCH("NET SYSTEM LOAD",'Actual NPC (Total System)'!$A:$A,0),0,1000,1),MATCH($C220,OFFSET('Actual NPC (Total System)'!$C$1,MATCH("NET SYSTEM LOAD",'Actual NPC (Total System)'!$A:$A,0),0,1000,1),0),1)*$E220</f>
        <v>1.7894525135543571</v>
      </c>
      <c r="O220" s="194">
        <f ca="1">INDEX(OFFSET('Actual NPC (Total System)'!M$1,MATCH("NET SYSTEM LOAD",'Actual NPC (Total System)'!$A:$A,0),0,1000,1),MATCH($C220,OFFSET('Actual NPC (Total System)'!$C$1,MATCH("NET SYSTEM LOAD",'Actual NPC (Total System)'!$A:$A,0),0,1000,1),0),1)*$E220</f>
        <v>1.6298474564279755</v>
      </c>
      <c r="P220" s="194">
        <f ca="1">INDEX(OFFSET('Actual NPC (Total System)'!N$1,MATCH("NET SYSTEM LOAD",'Actual NPC (Total System)'!$A:$A,0),0,1000,1),MATCH($C220,OFFSET('Actual NPC (Total System)'!$C$1,MATCH("NET SYSTEM LOAD",'Actual NPC (Total System)'!$A:$A,0),0,1000,1),0),1)*$E220</f>
        <v>1.5922901682373691</v>
      </c>
      <c r="Q220" s="194">
        <f ca="1">INDEX(OFFSET('Actual NPC (Total System)'!O$1,MATCH("NET SYSTEM LOAD",'Actual NPC (Total System)'!$A:$A,0),0,1000,1),MATCH($C220,OFFSET('Actual NPC (Total System)'!$C$1,MATCH("NET SYSTEM LOAD",'Actual NPC (Total System)'!$A:$A,0),0,1000,1),0),1)*$E220</f>
        <v>1.0991051688381464</v>
      </c>
      <c r="R220" s="194">
        <f ca="1">INDEX(OFFSET('Actual NPC (Total System)'!P$1,MATCH("NET SYSTEM LOAD",'Actual NPC (Total System)'!$A:$A,0),0,1000,1),MATCH($C220,OFFSET('Actual NPC (Total System)'!$C$1,MATCH("NET SYSTEM LOAD",'Actual NPC (Total System)'!$A:$A,0),0,1000,1),0),1)*$E220</f>
        <v>-6.0003437775243142</v>
      </c>
      <c r="S220" s="59"/>
    </row>
    <row r="221" spans="1:19" ht="12.75">
      <c r="C221" s="167" t="s">
        <v>166</v>
      </c>
      <c r="D221" s="327" t="s">
        <v>197</v>
      </c>
      <c r="E221" s="326">
        <f>VLOOKUP(D221,'Actual Factors'!$A$4:$B$9,2,FALSE)</f>
        <v>7.5825828720678959E-2</v>
      </c>
      <c r="F221" s="187">
        <f t="shared" ca="1" si="56"/>
        <v>0</v>
      </c>
      <c r="G221" s="194">
        <f ca="1">INDEX(OFFSET('Actual NPC (Total System)'!E$1,MATCH("NET SYSTEM LOAD",'Actual NPC (Total System)'!$A:$A,0),0,1000,1),MATCH($C221,OFFSET('Actual NPC (Total System)'!$C$1,MATCH("NET SYSTEM LOAD",'Actual NPC (Total System)'!$A:$A,0),0,1000,1),0),1)*$E221</f>
        <v>0</v>
      </c>
      <c r="H221" s="194">
        <f ca="1">INDEX(OFFSET('Actual NPC (Total System)'!F$1,MATCH("NET SYSTEM LOAD",'Actual NPC (Total System)'!$A:$A,0),0,1000,1),MATCH($C221,OFFSET('Actual NPC (Total System)'!$C$1,MATCH("NET SYSTEM LOAD",'Actual NPC (Total System)'!$A:$A,0),0,1000,1),0),1)*$E221</f>
        <v>0</v>
      </c>
      <c r="I221" s="194">
        <f ca="1">INDEX(OFFSET('Actual NPC (Total System)'!G$1,MATCH("NET SYSTEM LOAD",'Actual NPC (Total System)'!$A:$A,0),0,1000,1),MATCH($C221,OFFSET('Actual NPC (Total System)'!$C$1,MATCH("NET SYSTEM LOAD",'Actual NPC (Total System)'!$A:$A,0),0,1000,1),0),1)*$E221</f>
        <v>0</v>
      </c>
      <c r="J221" s="194">
        <f ca="1">INDEX(OFFSET('Actual NPC (Total System)'!H$1,MATCH("NET SYSTEM LOAD",'Actual NPC (Total System)'!$A:$A,0),0,1000,1),MATCH($C221,OFFSET('Actual NPC (Total System)'!$C$1,MATCH("NET SYSTEM LOAD",'Actual NPC (Total System)'!$A:$A,0),0,1000,1),0),1)*$E221</f>
        <v>0</v>
      </c>
      <c r="K221" s="194">
        <f ca="1">INDEX(OFFSET('Actual NPC (Total System)'!I$1,MATCH("NET SYSTEM LOAD",'Actual NPC (Total System)'!$A:$A,0),0,1000,1),MATCH($C221,OFFSET('Actual NPC (Total System)'!$C$1,MATCH("NET SYSTEM LOAD",'Actual NPC (Total System)'!$A:$A,0),0,1000,1),0),1)*$E221</f>
        <v>0</v>
      </c>
      <c r="L221" s="194">
        <f ca="1">INDEX(OFFSET('Actual NPC (Total System)'!J$1,MATCH("NET SYSTEM LOAD",'Actual NPC (Total System)'!$A:$A,0),0,1000,1),MATCH($C221,OFFSET('Actual NPC (Total System)'!$C$1,MATCH("NET SYSTEM LOAD",'Actual NPC (Total System)'!$A:$A,0),0,1000,1),0),1)*$E221</f>
        <v>0</v>
      </c>
      <c r="M221" s="194">
        <f ca="1">INDEX(OFFSET('Actual NPC (Total System)'!K$1,MATCH("NET SYSTEM LOAD",'Actual NPC (Total System)'!$A:$A,0),0,1000,1),MATCH($C221,OFFSET('Actual NPC (Total System)'!$C$1,MATCH("NET SYSTEM LOAD",'Actual NPC (Total System)'!$A:$A,0),0,1000,1),0),1)*$E221</f>
        <v>0</v>
      </c>
      <c r="N221" s="194">
        <f ca="1">INDEX(OFFSET('Actual NPC (Total System)'!L$1,MATCH("NET SYSTEM LOAD",'Actual NPC (Total System)'!$A:$A,0),0,1000,1),MATCH($C221,OFFSET('Actual NPC (Total System)'!$C$1,MATCH("NET SYSTEM LOAD",'Actual NPC (Total System)'!$A:$A,0),0,1000,1),0),1)*$E221</f>
        <v>0</v>
      </c>
      <c r="O221" s="194">
        <f ca="1">INDEX(OFFSET('Actual NPC (Total System)'!M$1,MATCH("NET SYSTEM LOAD",'Actual NPC (Total System)'!$A:$A,0),0,1000,1),MATCH($C221,OFFSET('Actual NPC (Total System)'!$C$1,MATCH("NET SYSTEM LOAD",'Actual NPC (Total System)'!$A:$A,0),0,1000,1),0),1)*$E221</f>
        <v>0</v>
      </c>
      <c r="P221" s="194">
        <f ca="1">INDEX(OFFSET('Actual NPC (Total System)'!N$1,MATCH("NET SYSTEM LOAD",'Actual NPC (Total System)'!$A:$A,0),0,1000,1),MATCH($C221,OFFSET('Actual NPC (Total System)'!$C$1,MATCH("NET SYSTEM LOAD",'Actual NPC (Total System)'!$A:$A,0),0,1000,1),0),1)*$E221</f>
        <v>0</v>
      </c>
      <c r="Q221" s="194">
        <f ca="1">INDEX(OFFSET('Actual NPC (Total System)'!O$1,MATCH("NET SYSTEM LOAD",'Actual NPC (Total System)'!$A:$A,0),0,1000,1),MATCH($C221,OFFSET('Actual NPC (Total System)'!$C$1,MATCH("NET SYSTEM LOAD",'Actual NPC (Total System)'!$A:$A,0),0,1000,1),0),1)*$E221</f>
        <v>0</v>
      </c>
      <c r="R221" s="194">
        <f ca="1">INDEX(OFFSET('Actual NPC (Total System)'!P$1,MATCH("NET SYSTEM LOAD",'Actual NPC (Total System)'!$A:$A,0),0,1000,1),MATCH($C221,OFFSET('Actual NPC (Total System)'!$C$1,MATCH("NET SYSTEM LOAD",'Actual NPC (Total System)'!$A:$A,0),0,1000,1),0),1)*$E221</f>
        <v>0</v>
      </c>
      <c r="S221" s="59"/>
    </row>
    <row r="222" spans="1:19" ht="12.75">
      <c r="C222" s="167" t="s">
        <v>11</v>
      </c>
      <c r="D222" s="327" t="s">
        <v>198</v>
      </c>
      <c r="E222" s="326">
        <f>VLOOKUP(D222,'Actual Factors'!$A$4:$B$9,2,FALSE)</f>
        <v>7.966085435555563E-2</v>
      </c>
      <c r="F222" s="187">
        <f t="shared" ca="1" si="56"/>
        <v>25310.121555455516</v>
      </c>
      <c r="G222" s="194">
        <f ca="1">INDEX(OFFSET('Actual NPC (Total System)'!E$1,MATCH("NET SYSTEM LOAD",'Actual NPC (Total System)'!$A:$A,0),0,1000,1),MATCH($C222,OFFSET('Actual NPC (Total System)'!$C$1,MATCH("NET SYSTEM LOAD",'Actual NPC (Total System)'!$A:$A,0),0,1000,1),0),1)*$E222</f>
        <v>3571.5705067750296</v>
      </c>
      <c r="H222" s="194">
        <f ca="1">INDEX(OFFSET('Actual NPC (Total System)'!F$1,MATCH("NET SYSTEM LOAD",'Actual NPC (Total System)'!$A:$A,0),0,1000,1),MATCH($C222,OFFSET('Actual NPC (Total System)'!$C$1,MATCH("NET SYSTEM LOAD",'Actual NPC (Total System)'!$A:$A,0),0,1000,1),0),1)*$E222</f>
        <v>2753.8842587829745</v>
      </c>
      <c r="I222" s="194">
        <f ca="1">INDEX(OFFSET('Actual NPC (Total System)'!G$1,MATCH("NET SYSTEM LOAD",'Actual NPC (Total System)'!$A:$A,0),0,1000,1),MATCH($C222,OFFSET('Actual NPC (Total System)'!$C$1,MATCH("NET SYSTEM LOAD",'Actual NPC (Total System)'!$A:$A,0),0,1000,1),0),1)*$E222</f>
        <v>2339.9770544451367</v>
      </c>
      <c r="J222" s="194">
        <f ca="1">INDEX(OFFSET('Actual NPC (Total System)'!H$1,MATCH("NET SYSTEM LOAD",'Actual NPC (Total System)'!$A:$A,0),0,1000,1),MATCH($C222,OFFSET('Actual NPC (Total System)'!$C$1,MATCH("NET SYSTEM LOAD",'Actual NPC (Total System)'!$A:$A,0),0,1000,1),0),1)*$E222</f>
        <v>2255.8260363729755</v>
      </c>
      <c r="K222" s="194">
        <f ca="1">INDEX(OFFSET('Actual NPC (Total System)'!I$1,MATCH("NET SYSTEM LOAD",'Actual NPC (Total System)'!$A:$A,0),0,1000,1),MATCH($C222,OFFSET('Actual NPC (Total System)'!$C$1,MATCH("NET SYSTEM LOAD",'Actual NPC (Total System)'!$A:$A,0),0,1000,1),0),1)*$E222</f>
        <v>1879.5714111156892</v>
      </c>
      <c r="L222" s="194">
        <f ca="1">INDEX(OFFSET('Actual NPC (Total System)'!J$1,MATCH("NET SYSTEM LOAD",'Actual NPC (Total System)'!$A:$A,0),0,1000,1),MATCH($C222,OFFSET('Actual NPC (Total System)'!$C$1,MATCH("NET SYSTEM LOAD",'Actual NPC (Total System)'!$A:$A,0),0,1000,1),0),1)*$E222</f>
        <v>1571.2964911746769</v>
      </c>
      <c r="M222" s="194">
        <f ca="1">INDEX(OFFSET('Actual NPC (Total System)'!K$1,MATCH("NET SYSTEM LOAD",'Actual NPC (Total System)'!$A:$A,0),0,1000,1),MATCH($C222,OFFSET('Actual NPC (Total System)'!$C$1,MATCH("NET SYSTEM LOAD",'Actual NPC (Total System)'!$A:$A,0),0,1000,1),0),1)*$E222</f>
        <v>1216.6923318967065</v>
      </c>
      <c r="N222" s="194">
        <f ca="1">INDEX(OFFSET('Actual NPC (Total System)'!L$1,MATCH("NET SYSTEM LOAD",'Actual NPC (Total System)'!$A:$A,0),0,1000,1),MATCH($C222,OFFSET('Actual NPC (Total System)'!$C$1,MATCH("NET SYSTEM LOAD",'Actual NPC (Total System)'!$A:$A,0),0,1000,1),0),1)*$E222</f>
        <v>950.61623599431709</v>
      </c>
      <c r="O222" s="194">
        <f ca="1">INDEX(OFFSET('Actual NPC (Total System)'!M$1,MATCH("NET SYSTEM LOAD",'Actual NPC (Total System)'!$A:$A,0),0,1000,1),MATCH($C222,OFFSET('Actual NPC (Total System)'!$C$1,MATCH("NET SYSTEM LOAD",'Actual NPC (Total System)'!$A:$A,0),0,1000,1),0),1)*$E222</f>
        <v>1217.0810768659614</v>
      </c>
      <c r="P222" s="194">
        <f ca="1">INDEX(OFFSET('Actual NPC (Total System)'!N$1,MATCH("NET SYSTEM LOAD",'Actual NPC (Total System)'!$A:$A,0),0,1000,1),MATCH($C222,OFFSET('Actual NPC (Total System)'!$C$1,MATCH("NET SYSTEM LOAD",'Actual NPC (Total System)'!$A:$A,0),0,1000,1),0),1)*$E222</f>
        <v>1641.2743297007519</v>
      </c>
      <c r="Q222" s="194">
        <f ca="1">INDEX(OFFSET('Actual NPC (Total System)'!O$1,MATCH("NET SYSTEM LOAD",'Actual NPC (Total System)'!$A:$A,0),0,1000,1),MATCH($C222,OFFSET('Actual NPC (Total System)'!$C$1,MATCH("NET SYSTEM LOAD",'Actual NPC (Total System)'!$A:$A,0),0,1000,1),0),1)*$E222</f>
        <v>2348.4105101131959</v>
      </c>
      <c r="R222" s="194">
        <f ca="1">INDEX(OFFSET('Actual NPC (Total System)'!P$1,MATCH("NET SYSTEM LOAD",'Actual NPC (Total System)'!$A:$A,0),0,1000,1),MATCH($C222,OFFSET('Actual NPC (Total System)'!$C$1,MATCH("NET SYSTEM LOAD",'Actual NPC (Total System)'!$A:$A,0),0,1000,1),0),1)*$E222</f>
        <v>3563.9213122181009</v>
      </c>
      <c r="S222" s="59"/>
    </row>
    <row r="223" spans="1:19" ht="12.75">
      <c r="C223" s="167" t="s">
        <v>92</v>
      </c>
      <c r="D223" s="327" t="s">
        <v>198</v>
      </c>
      <c r="E223" s="326">
        <f>VLOOKUP(D223,'Actual Factors'!$A$4:$B$9,2,FALSE)</f>
        <v>7.966085435555563E-2</v>
      </c>
      <c r="F223" s="187">
        <f t="shared" ca="1" si="56"/>
        <v>31427.014724669007</v>
      </c>
      <c r="G223" s="194">
        <f ca="1">INDEX(OFFSET('Actual NPC (Total System)'!E$1,MATCH("NET SYSTEM LOAD",'Actual NPC (Total System)'!$A:$A,0),0,1000,1),MATCH($C223,OFFSET('Actual NPC (Total System)'!$C$1,MATCH("NET SYSTEM LOAD",'Actual NPC (Total System)'!$A:$A,0),0,1000,1),0),1)*$E223</f>
        <v>4689.6295569385902</v>
      </c>
      <c r="H223" s="194">
        <f ca="1">INDEX(OFFSET('Actual NPC (Total System)'!F$1,MATCH("NET SYSTEM LOAD",'Actual NPC (Total System)'!$A:$A,0),0,1000,1),MATCH($C223,OFFSET('Actual NPC (Total System)'!$C$1,MATCH("NET SYSTEM LOAD",'Actual NPC (Total System)'!$A:$A,0),0,1000,1),0),1)*$E223</f>
        <v>4374.2002956679053</v>
      </c>
      <c r="I223" s="194">
        <f ca="1">INDEX(OFFSET('Actual NPC (Total System)'!G$1,MATCH("NET SYSTEM LOAD",'Actual NPC (Total System)'!$A:$A,0),0,1000,1),MATCH($C223,OFFSET('Actual NPC (Total System)'!$C$1,MATCH("NET SYSTEM LOAD",'Actual NPC (Total System)'!$A:$A,0),0,1000,1),0),1)*$E223</f>
        <v>3779.0488748220159</v>
      </c>
      <c r="J223" s="194">
        <f ca="1">INDEX(OFFSET('Actual NPC (Total System)'!H$1,MATCH("NET SYSTEM LOAD",'Actual NPC (Total System)'!$A:$A,0),0,1000,1),MATCH($C223,OFFSET('Actual NPC (Total System)'!$C$1,MATCH("NET SYSTEM LOAD",'Actual NPC (Total System)'!$A:$A,0),0,1000,1),0),1)*$E223</f>
        <v>3394.3710701468822</v>
      </c>
      <c r="K223" s="194">
        <f ca="1">INDEX(OFFSET('Actual NPC (Total System)'!I$1,MATCH("NET SYSTEM LOAD",'Actual NPC (Total System)'!$A:$A,0),0,1000,1),MATCH($C223,OFFSET('Actual NPC (Total System)'!$C$1,MATCH("NET SYSTEM LOAD",'Actual NPC (Total System)'!$A:$A,0),0,1000,1),0),1)*$E223</f>
        <v>3206.8394613871096</v>
      </c>
      <c r="L223" s="194">
        <f ca="1">INDEX(OFFSET('Actual NPC (Total System)'!J$1,MATCH("NET SYSTEM LOAD",'Actual NPC (Total System)'!$A:$A,0),0,1000,1),MATCH($C223,OFFSET('Actual NPC (Total System)'!$C$1,MATCH("NET SYSTEM LOAD",'Actual NPC (Total System)'!$A:$A,0),0,1000,1),0),1)*$E223</f>
        <v>1724.5031937228925</v>
      </c>
      <c r="M223" s="194">
        <f ca="1">INDEX(OFFSET('Actual NPC (Total System)'!K$1,MATCH("NET SYSTEM LOAD",'Actual NPC (Total System)'!$A:$A,0),0,1000,1),MATCH($C223,OFFSET('Actual NPC (Total System)'!$C$1,MATCH("NET SYSTEM LOAD",'Actual NPC (Total System)'!$A:$A,0),0,1000,1),0),1)*$E223</f>
        <v>1438.0879291647343</v>
      </c>
      <c r="N223" s="194">
        <f ca="1">INDEX(OFFSET('Actual NPC (Total System)'!L$1,MATCH("NET SYSTEM LOAD",'Actual NPC (Total System)'!$A:$A,0),0,1000,1),MATCH($C223,OFFSET('Actual NPC (Total System)'!$C$1,MATCH("NET SYSTEM LOAD",'Actual NPC (Total System)'!$A:$A,0),0,1000,1),0),1)*$E223</f>
        <v>1426.3455209284534</v>
      </c>
      <c r="O223" s="194">
        <f ca="1">INDEX(OFFSET('Actual NPC (Total System)'!M$1,MATCH("NET SYSTEM LOAD",'Actual NPC (Total System)'!$A:$A,0),0,1000,1),MATCH($C223,OFFSET('Actual NPC (Total System)'!$C$1,MATCH("NET SYSTEM LOAD",'Actual NPC (Total System)'!$A:$A,0),0,1000,1),0),1)*$E223</f>
        <v>1625.8202832774828</v>
      </c>
      <c r="P223" s="194">
        <f ca="1">INDEX(OFFSET('Actual NPC (Total System)'!N$1,MATCH("NET SYSTEM LOAD",'Actual NPC (Total System)'!$A:$A,0),0,1000,1),MATCH($C223,OFFSET('Actual NPC (Total System)'!$C$1,MATCH("NET SYSTEM LOAD",'Actual NPC (Total System)'!$A:$A,0),0,1000,1),0),1)*$E223</f>
        <v>1617.6728897374137</v>
      </c>
      <c r="Q223" s="194">
        <f ca="1">INDEX(OFFSET('Actual NPC (Total System)'!O$1,MATCH("NET SYSTEM LOAD",'Actual NPC (Total System)'!$A:$A,0),0,1000,1),MATCH($C223,OFFSET('Actual NPC (Total System)'!$C$1,MATCH("NET SYSTEM LOAD",'Actual NPC (Total System)'!$A:$A,0),0,1000,1),0),1)*$E223</f>
        <v>1558.2959194047046</v>
      </c>
      <c r="R223" s="194">
        <f ca="1">INDEX(OFFSET('Actual NPC (Total System)'!P$1,MATCH("NET SYSTEM LOAD",'Actual NPC (Total System)'!$A:$A,0),0,1000,1),MATCH($C223,OFFSET('Actual NPC (Total System)'!$C$1,MATCH("NET SYSTEM LOAD",'Actual NPC (Total System)'!$A:$A,0),0,1000,1),0),1)*$E223</f>
        <v>2592.1997294708226</v>
      </c>
      <c r="S223" s="59"/>
    </row>
    <row r="224" spans="1:19" ht="12.75">
      <c r="C224" s="167" t="s">
        <v>93</v>
      </c>
      <c r="D224" s="327" t="s">
        <v>198</v>
      </c>
      <c r="E224" s="326">
        <f>VLOOKUP(D224,'Actual Factors'!$A$4:$B$9,2,FALSE)</f>
        <v>7.966085435555563E-2</v>
      </c>
      <c r="F224" s="187">
        <f t="shared" ca="1" si="56"/>
        <v>11625.467058016977</v>
      </c>
      <c r="G224" s="194">
        <f ca="1">INDEX(OFFSET('Actual NPC (Total System)'!E$1,MATCH("NET SYSTEM LOAD",'Actual NPC (Total System)'!$A:$A,0),0,1000,1),MATCH($C224,OFFSET('Actual NPC (Total System)'!$C$1,MATCH("NET SYSTEM LOAD",'Actual NPC (Total System)'!$A:$A,0),0,1000,1),0),1)*$E224</f>
        <v>556.9730801265913</v>
      </c>
      <c r="H224" s="194">
        <f ca="1">INDEX(OFFSET('Actual NPC (Total System)'!F$1,MATCH("NET SYSTEM LOAD",'Actual NPC (Total System)'!$A:$A,0),0,1000,1),MATCH($C224,OFFSET('Actual NPC (Total System)'!$C$1,MATCH("NET SYSTEM LOAD",'Actual NPC (Total System)'!$A:$A,0),0,1000,1),0),1)*$E224</f>
        <v>716.06082490846029</v>
      </c>
      <c r="I224" s="194">
        <f ca="1">INDEX(OFFSET('Actual NPC (Total System)'!G$1,MATCH("NET SYSTEM LOAD",'Actual NPC (Total System)'!$A:$A,0),0,1000,1),MATCH($C224,OFFSET('Actual NPC (Total System)'!$C$1,MATCH("NET SYSTEM LOAD",'Actual NPC (Total System)'!$A:$A,0),0,1000,1),0),1)*$E224</f>
        <v>1143.801295926849</v>
      </c>
      <c r="J224" s="194">
        <f ca="1">INDEX(OFFSET('Actual NPC (Total System)'!H$1,MATCH("NET SYSTEM LOAD",'Actual NPC (Total System)'!$A:$A,0),0,1000,1),MATCH($C224,OFFSET('Actual NPC (Total System)'!$C$1,MATCH("NET SYSTEM LOAD",'Actual NPC (Total System)'!$A:$A,0),0,1000,1),0),1)*$E224</f>
        <v>1518.0777031879238</v>
      </c>
      <c r="K224" s="194">
        <f ca="1">INDEX(OFFSET('Actual NPC (Total System)'!I$1,MATCH("NET SYSTEM LOAD",'Actual NPC (Total System)'!$A:$A,0),0,1000,1),MATCH($C224,OFFSET('Actual NPC (Total System)'!$C$1,MATCH("NET SYSTEM LOAD",'Actual NPC (Total System)'!$A:$A,0),0,1000,1),0),1)*$E224</f>
        <v>1342.5390360513804</v>
      </c>
      <c r="L224" s="194">
        <f ca="1">INDEX(OFFSET('Actual NPC (Total System)'!J$1,MATCH("NET SYSTEM LOAD",'Actual NPC (Total System)'!$A:$A,0),0,1000,1),MATCH($C224,OFFSET('Actual NPC (Total System)'!$C$1,MATCH("NET SYSTEM LOAD",'Actual NPC (Total System)'!$A:$A,0),0,1000,1),0),1)*$E224</f>
        <v>1111.6512107000535</v>
      </c>
      <c r="M224" s="194">
        <f ca="1">INDEX(OFFSET('Actual NPC (Total System)'!K$1,MATCH("NET SYSTEM LOAD",'Actual NPC (Total System)'!$A:$A,0),0,1000,1),MATCH($C224,OFFSET('Actual NPC (Total System)'!$C$1,MATCH("NET SYSTEM LOAD",'Actual NPC (Total System)'!$A:$A,0),0,1000,1),0),1)*$E224</f>
        <v>870.30869482310322</v>
      </c>
      <c r="N224" s="194">
        <f ca="1">INDEX(OFFSET('Actual NPC (Total System)'!L$1,MATCH("NET SYSTEM LOAD",'Actual NPC (Total System)'!$A:$A,0),0,1000,1),MATCH($C224,OFFSET('Actual NPC (Total System)'!$C$1,MATCH("NET SYSTEM LOAD",'Actual NPC (Total System)'!$A:$A,0),0,1000,1),0),1)*$E224</f>
        <v>649.7896059355495</v>
      </c>
      <c r="O224" s="194">
        <f ca="1">INDEX(OFFSET('Actual NPC (Total System)'!M$1,MATCH("NET SYSTEM LOAD",'Actual NPC (Total System)'!$A:$A,0),0,1000,1),MATCH($C224,OFFSET('Actual NPC (Total System)'!$C$1,MATCH("NET SYSTEM LOAD",'Actual NPC (Total System)'!$A:$A,0),0,1000,1),0),1)*$E224</f>
        <v>848.06579106994491</v>
      </c>
      <c r="P224" s="194">
        <f ca="1">INDEX(OFFSET('Actual NPC (Total System)'!N$1,MATCH("NET SYSTEM LOAD",'Actual NPC (Total System)'!$A:$A,0),0,1000,1),MATCH($C224,OFFSET('Actual NPC (Total System)'!$C$1,MATCH("NET SYSTEM LOAD",'Actual NPC (Total System)'!$A:$A,0),0,1000,1),0),1)*$E224</f>
        <v>738.30572018297732</v>
      </c>
      <c r="Q224" s="194">
        <f ca="1">INDEX(OFFSET('Actual NPC (Total System)'!O$1,MATCH("NET SYSTEM LOAD",'Actual NPC (Total System)'!$A:$A,0),0,1000,1),MATCH($C224,OFFSET('Actual NPC (Total System)'!$C$1,MATCH("NET SYSTEM LOAD",'Actual NPC (Total System)'!$A:$A,0),0,1000,1),0),1)*$E224</f>
        <v>1028.5051939664422</v>
      </c>
      <c r="R224" s="194">
        <f ca="1">INDEX(OFFSET('Actual NPC (Total System)'!P$1,MATCH("NET SYSTEM LOAD",'Actual NPC (Total System)'!$A:$A,0),0,1000,1),MATCH($C224,OFFSET('Actual NPC (Total System)'!$C$1,MATCH("NET SYSTEM LOAD",'Actual NPC (Total System)'!$A:$A,0),0,1000,1),0),1)*$E224</f>
        <v>1101.3889011376989</v>
      </c>
      <c r="S224" s="59"/>
    </row>
    <row r="225" spans="1:19" ht="12.75">
      <c r="C225" s="91"/>
      <c r="D225" s="236"/>
      <c r="E225" s="47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59"/>
    </row>
    <row r="226" spans="1:19" ht="12.75">
      <c r="C226" s="91" t="s">
        <v>94</v>
      </c>
      <c r="D226" s="236"/>
      <c r="E226" s="47"/>
      <c r="F226" s="187">
        <f ca="1">SUM(G226:R226)</f>
        <v>279324.42577565968</v>
      </c>
      <c r="G226" s="187">
        <f t="shared" ref="G226:R226" ca="1" si="59">SUM(G198:G224)</f>
        <v>27947.532485988078</v>
      </c>
      <c r="H226" s="187">
        <f t="shared" ca="1" si="59"/>
        <v>26270.508355225924</v>
      </c>
      <c r="I226" s="187">
        <f t="shared" ca="1" si="59"/>
        <v>26310.656042479346</v>
      </c>
      <c r="J226" s="187">
        <f t="shared" ca="1" si="59"/>
        <v>26941.02924173525</v>
      </c>
      <c r="K226" s="187">
        <f t="shared" ca="1" si="59"/>
        <v>26313.384364396818</v>
      </c>
      <c r="L226" s="187">
        <f t="shared" ca="1" si="59"/>
        <v>22425.22761056279</v>
      </c>
      <c r="M226" s="187">
        <f t="shared" ca="1" si="59"/>
        <v>21059.632828140882</v>
      </c>
      <c r="N226" s="187">
        <f t="shared" ca="1" si="59"/>
        <v>18776.091832115093</v>
      </c>
      <c r="O226" s="187">
        <f t="shared" ca="1" si="59"/>
        <v>19103.984662021816</v>
      </c>
      <c r="P226" s="187">
        <f t="shared" ca="1" si="59"/>
        <v>19996.35905151469</v>
      </c>
      <c r="Q226" s="187">
        <f t="shared" ca="1" si="59"/>
        <v>20058.606950893838</v>
      </c>
      <c r="R226" s="187">
        <f t="shared" ca="1" si="59"/>
        <v>24121.412350585153</v>
      </c>
      <c r="S226" s="59"/>
    </row>
    <row r="227" spans="1:19" ht="12.75">
      <c r="C227" s="91"/>
      <c r="D227" s="236"/>
      <c r="E227" s="47"/>
      <c r="F227" s="187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59"/>
    </row>
    <row r="228" spans="1:19" ht="12.75">
      <c r="A228" s="39"/>
      <c r="B228" s="121" t="s">
        <v>12</v>
      </c>
      <c r="C228" s="91"/>
      <c r="D228" s="236"/>
      <c r="E228" s="47"/>
      <c r="F228" s="187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59"/>
    </row>
    <row r="229" spans="1:19" ht="12.75">
      <c r="A229" s="39"/>
      <c r="B229" s="39"/>
      <c r="C229" s="91" t="s">
        <v>13</v>
      </c>
      <c r="D229" s="327" t="s">
        <v>172</v>
      </c>
      <c r="E229" s="326">
        <f>VLOOKUP(D229,'Actual Factors'!$A$4:$B$9,2,FALSE)</f>
        <v>0</v>
      </c>
      <c r="F229" s="187">
        <f t="shared" ref="F229:F231" ca="1" si="60">SUM(G229:R229)</f>
        <v>0</v>
      </c>
      <c r="G229" s="194">
        <f ca="1">INDEX(OFFSET('Actual NPC (Total System)'!E$1,MATCH("NET SYSTEM LOAD",'Actual NPC (Total System)'!$A:$A,0),0,1000,1),MATCH($C229,OFFSET('Actual NPC (Total System)'!$C$1,MATCH("NET SYSTEM LOAD",'Actual NPC (Total System)'!$A:$A,0),0,1000,1),0),1)*$E229</f>
        <v>0</v>
      </c>
      <c r="H229" s="194">
        <f ca="1">INDEX(OFFSET('Actual NPC (Total System)'!F$1,MATCH("NET SYSTEM LOAD",'Actual NPC (Total System)'!$A:$A,0),0,1000,1),MATCH($C229,OFFSET('Actual NPC (Total System)'!$C$1,MATCH("NET SYSTEM LOAD",'Actual NPC (Total System)'!$A:$A,0),0,1000,1),0),1)*$E229</f>
        <v>0</v>
      </c>
      <c r="I229" s="194">
        <f ca="1">INDEX(OFFSET('Actual NPC (Total System)'!G$1,MATCH("NET SYSTEM LOAD",'Actual NPC (Total System)'!$A:$A,0),0,1000,1),MATCH($C229,OFFSET('Actual NPC (Total System)'!$C$1,MATCH("NET SYSTEM LOAD",'Actual NPC (Total System)'!$A:$A,0),0,1000,1),0),1)*$E229</f>
        <v>0</v>
      </c>
      <c r="J229" s="194">
        <f ca="1">INDEX(OFFSET('Actual NPC (Total System)'!H$1,MATCH("NET SYSTEM LOAD",'Actual NPC (Total System)'!$A:$A,0),0,1000,1),MATCH($C229,OFFSET('Actual NPC (Total System)'!$C$1,MATCH("NET SYSTEM LOAD",'Actual NPC (Total System)'!$A:$A,0),0,1000,1),0),1)*$E229</f>
        <v>0</v>
      </c>
      <c r="K229" s="194">
        <f ca="1">INDEX(OFFSET('Actual NPC (Total System)'!I$1,MATCH("NET SYSTEM LOAD",'Actual NPC (Total System)'!$A:$A,0),0,1000,1),MATCH($C229,OFFSET('Actual NPC (Total System)'!$C$1,MATCH("NET SYSTEM LOAD",'Actual NPC (Total System)'!$A:$A,0),0,1000,1),0),1)*$E229</f>
        <v>0</v>
      </c>
      <c r="L229" s="194">
        <f ca="1">INDEX(OFFSET('Actual NPC (Total System)'!J$1,MATCH("NET SYSTEM LOAD",'Actual NPC (Total System)'!$A:$A,0),0,1000,1),MATCH($C229,OFFSET('Actual NPC (Total System)'!$C$1,MATCH("NET SYSTEM LOAD",'Actual NPC (Total System)'!$A:$A,0),0,1000,1),0),1)*$E229</f>
        <v>0</v>
      </c>
      <c r="M229" s="194">
        <f ca="1">INDEX(OFFSET('Actual NPC (Total System)'!K$1,MATCH("NET SYSTEM LOAD",'Actual NPC (Total System)'!$A:$A,0),0,1000,1),MATCH($C229,OFFSET('Actual NPC (Total System)'!$C$1,MATCH("NET SYSTEM LOAD",'Actual NPC (Total System)'!$A:$A,0),0,1000,1),0),1)*$E229</f>
        <v>0</v>
      </c>
      <c r="N229" s="194">
        <f ca="1">INDEX(OFFSET('Actual NPC (Total System)'!L$1,MATCH("NET SYSTEM LOAD",'Actual NPC (Total System)'!$A:$A,0),0,1000,1),MATCH($C229,OFFSET('Actual NPC (Total System)'!$C$1,MATCH("NET SYSTEM LOAD",'Actual NPC (Total System)'!$A:$A,0),0,1000,1),0),1)*$E229</f>
        <v>0</v>
      </c>
      <c r="O229" s="194">
        <f ca="1">INDEX(OFFSET('Actual NPC (Total System)'!M$1,MATCH("NET SYSTEM LOAD",'Actual NPC (Total System)'!$A:$A,0),0,1000,1),MATCH($C229,OFFSET('Actual NPC (Total System)'!$C$1,MATCH("NET SYSTEM LOAD",'Actual NPC (Total System)'!$A:$A,0),0,1000,1),0),1)*$E229</f>
        <v>0</v>
      </c>
      <c r="P229" s="194">
        <f ca="1">INDEX(OFFSET('Actual NPC (Total System)'!N$1,MATCH("NET SYSTEM LOAD",'Actual NPC (Total System)'!$A:$A,0),0,1000,1),MATCH($C229,OFFSET('Actual NPC (Total System)'!$C$1,MATCH("NET SYSTEM LOAD",'Actual NPC (Total System)'!$A:$A,0),0,1000,1),0),1)*$E229</f>
        <v>0</v>
      </c>
      <c r="Q229" s="194">
        <f ca="1">INDEX(OFFSET('Actual NPC (Total System)'!O$1,MATCH("NET SYSTEM LOAD",'Actual NPC (Total System)'!$A:$A,0),0,1000,1),MATCH($C229,OFFSET('Actual NPC (Total System)'!$C$1,MATCH("NET SYSTEM LOAD",'Actual NPC (Total System)'!$A:$A,0),0,1000,1),0),1)*$E229</f>
        <v>0</v>
      </c>
      <c r="R229" s="194">
        <f ca="1">INDEX(OFFSET('Actual NPC (Total System)'!P$1,MATCH("NET SYSTEM LOAD",'Actual NPC (Total System)'!$A:$A,0),0,1000,1),MATCH($C229,OFFSET('Actual NPC (Total System)'!$C$1,MATCH("NET SYSTEM LOAD",'Actual NPC (Total System)'!$A:$A,0),0,1000,1),0),1)*$E229</f>
        <v>0</v>
      </c>
      <c r="S229" s="59"/>
    </row>
    <row r="230" spans="1:19" ht="12.75">
      <c r="A230" s="39"/>
      <c r="B230" s="39"/>
      <c r="C230" s="167" t="s">
        <v>14</v>
      </c>
      <c r="D230" s="327" t="s">
        <v>172</v>
      </c>
      <c r="E230" s="326">
        <f>VLOOKUP(D230,'Actual Factors'!$A$4:$B$9,2,FALSE)</f>
        <v>0</v>
      </c>
      <c r="F230" s="187">
        <f t="shared" ca="1" si="60"/>
        <v>0</v>
      </c>
      <c r="G230" s="194">
        <f ca="1">INDEX(OFFSET('Actual NPC (Total System)'!E$1,MATCH("NET SYSTEM LOAD",'Actual NPC (Total System)'!$A:$A,0),0,1000,1),MATCH($C230,OFFSET('Actual NPC (Total System)'!$C$1,MATCH("NET SYSTEM LOAD",'Actual NPC (Total System)'!$A:$A,0),0,1000,1),0),1)*$E230</f>
        <v>0</v>
      </c>
      <c r="H230" s="194">
        <f ca="1">INDEX(OFFSET('Actual NPC (Total System)'!F$1,MATCH("NET SYSTEM LOAD",'Actual NPC (Total System)'!$A:$A,0),0,1000,1),MATCH($C230,OFFSET('Actual NPC (Total System)'!$C$1,MATCH("NET SYSTEM LOAD",'Actual NPC (Total System)'!$A:$A,0),0,1000,1),0),1)*$E230</f>
        <v>0</v>
      </c>
      <c r="I230" s="194">
        <f ca="1">INDEX(OFFSET('Actual NPC (Total System)'!G$1,MATCH("NET SYSTEM LOAD",'Actual NPC (Total System)'!$A:$A,0),0,1000,1),MATCH($C230,OFFSET('Actual NPC (Total System)'!$C$1,MATCH("NET SYSTEM LOAD",'Actual NPC (Total System)'!$A:$A,0),0,1000,1),0),1)*$E230</f>
        <v>0</v>
      </c>
      <c r="J230" s="194">
        <f ca="1">INDEX(OFFSET('Actual NPC (Total System)'!H$1,MATCH("NET SYSTEM LOAD",'Actual NPC (Total System)'!$A:$A,0),0,1000,1),MATCH($C230,OFFSET('Actual NPC (Total System)'!$C$1,MATCH("NET SYSTEM LOAD",'Actual NPC (Total System)'!$A:$A,0),0,1000,1),0),1)*$E230</f>
        <v>0</v>
      </c>
      <c r="K230" s="194">
        <f ca="1">INDEX(OFFSET('Actual NPC (Total System)'!I$1,MATCH("NET SYSTEM LOAD",'Actual NPC (Total System)'!$A:$A,0),0,1000,1),MATCH($C230,OFFSET('Actual NPC (Total System)'!$C$1,MATCH("NET SYSTEM LOAD",'Actual NPC (Total System)'!$A:$A,0),0,1000,1),0),1)*$E230</f>
        <v>0</v>
      </c>
      <c r="L230" s="194">
        <f ca="1">INDEX(OFFSET('Actual NPC (Total System)'!J$1,MATCH("NET SYSTEM LOAD",'Actual NPC (Total System)'!$A:$A,0),0,1000,1),MATCH($C230,OFFSET('Actual NPC (Total System)'!$C$1,MATCH("NET SYSTEM LOAD",'Actual NPC (Total System)'!$A:$A,0),0,1000,1),0),1)*$E230</f>
        <v>0</v>
      </c>
      <c r="M230" s="194">
        <f ca="1">INDEX(OFFSET('Actual NPC (Total System)'!K$1,MATCH("NET SYSTEM LOAD",'Actual NPC (Total System)'!$A:$A,0),0,1000,1),MATCH($C230,OFFSET('Actual NPC (Total System)'!$C$1,MATCH("NET SYSTEM LOAD",'Actual NPC (Total System)'!$A:$A,0),0,1000,1),0),1)*$E230</f>
        <v>0</v>
      </c>
      <c r="N230" s="194">
        <f ca="1">INDEX(OFFSET('Actual NPC (Total System)'!L$1,MATCH("NET SYSTEM LOAD",'Actual NPC (Total System)'!$A:$A,0),0,1000,1),MATCH($C230,OFFSET('Actual NPC (Total System)'!$C$1,MATCH("NET SYSTEM LOAD",'Actual NPC (Total System)'!$A:$A,0),0,1000,1),0),1)*$E230</f>
        <v>0</v>
      </c>
      <c r="O230" s="194">
        <f ca="1">INDEX(OFFSET('Actual NPC (Total System)'!M$1,MATCH("NET SYSTEM LOAD",'Actual NPC (Total System)'!$A:$A,0),0,1000,1),MATCH($C230,OFFSET('Actual NPC (Total System)'!$C$1,MATCH("NET SYSTEM LOAD",'Actual NPC (Total System)'!$A:$A,0),0,1000,1),0),1)*$E230</f>
        <v>0</v>
      </c>
      <c r="P230" s="194">
        <f ca="1">INDEX(OFFSET('Actual NPC (Total System)'!N$1,MATCH("NET SYSTEM LOAD",'Actual NPC (Total System)'!$A:$A,0),0,1000,1),MATCH($C230,OFFSET('Actual NPC (Total System)'!$C$1,MATCH("NET SYSTEM LOAD",'Actual NPC (Total System)'!$A:$A,0),0,1000,1),0),1)*$E230</f>
        <v>0</v>
      </c>
      <c r="Q230" s="194">
        <f ca="1">INDEX(OFFSET('Actual NPC (Total System)'!O$1,MATCH("NET SYSTEM LOAD",'Actual NPC (Total System)'!$A:$A,0),0,1000,1),MATCH($C230,OFFSET('Actual NPC (Total System)'!$C$1,MATCH("NET SYSTEM LOAD",'Actual NPC (Total System)'!$A:$A,0),0,1000,1),0),1)*$E230</f>
        <v>0</v>
      </c>
      <c r="R230" s="194">
        <f ca="1">INDEX(OFFSET('Actual NPC (Total System)'!P$1,MATCH("NET SYSTEM LOAD",'Actual NPC (Total System)'!$A:$A,0),0,1000,1),MATCH($C230,OFFSET('Actual NPC (Total System)'!$C$1,MATCH("NET SYSTEM LOAD",'Actual NPC (Total System)'!$A:$A,0),0,1000,1),0),1)*$E230</f>
        <v>0</v>
      </c>
      <c r="S230" s="59"/>
    </row>
    <row r="231" spans="1:19" ht="12.75">
      <c r="A231" s="39"/>
      <c r="B231" s="39"/>
      <c r="C231" s="167" t="s">
        <v>15</v>
      </c>
      <c r="D231" s="327" t="s">
        <v>172</v>
      </c>
      <c r="E231" s="326">
        <f>VLOOKUP(D231,'Actual Factors'!$A$4:$B$9,2,FALSE)</f>
        <v>0</v>
      </c>
      <c r="F231" s="187">
        <f t="shared" ca="1" si="60"/>
        <v>0</v>
      </c>
      <c r="G231" s="194">
        <f ca="1">INDEX(OFFSET('Actual NPC (Total System)'!E$1,MATCH("NET SYSTEM LOAD",'Actual NPC (Total System)'!$A:$A,0),0,1000,1),MATCH($C231,OFFSET('Actual NPC (Total System)'!$C$1,MATCH("NET SYSTEM LOAD",'Actual NPC (Total System)'!$A:$A,0),0,1000,1),0),1)*$E231</f>
        <v>0</v>
      </c>
      <c r="H231" s="194">
        <f ca="1">INDEX(OFFSET('Actual NPC (Total System)'!F$1,MATCH("NET SYSTEM LOAD",'Actual NPC (Total System)'!$A:$A,0),0,1000,1),MATCH($C231,OFFSET('Actual NPC (Total System)'!$C$1,MATCH("NET SYSTEM LOAD",'Actual NPC (Total System)'!$A:$A,0),0,1000,1),0),1)*$E231</f>
        <v>0</v>
      </c>
      <c r="I231" s="194">
        <f ca="1">INDEX(OFFSET('Actual NPC (Total System)'!G$1,MATCH("NET SYSTEM LOAD",'Actual NPC (Total System)'!$A:$A,0),0,1000,1),MATCH($C231,OFFSET('Actual NPC (Total System)'!$C$1,MATCH("NET SYSTEM LOAD",'Actual NPC (Total System)'!$A:$A,0),0,1000,1),0),1)*$E231</f>
        <v>0</v>
      </c>
      <c r="J231" s="194">
        <f ca="1">INDEX(OFFSET('Actual NPC (Total System)'!H$1,MATCH("NET SYSTEM LOAD",'Actual NPC (Total System)'!$A:$A,0),0,1000,1),MATCH($C231,OFFSET('Actual NPC (Total System)'!$C$1,MATCH("NET SYSTEM LOAD",'Actual NPC (Total System)'!$A:$A,0),0,1000,1),0),1)*$E231</f>
        <v>0</v>
      </c>
      <c r="K231" s="194">
        <f ca="1">INDEX(OFFSET('Actual NPC (Total System)'!I$1,MATCH("NET SYSTEM LOAD",'Actual NPC (Total System)'!$A:$A,0),0,1000,1),MATCH($C231,OFFSET('Actual NPC (Total System)'!$C$1,MATCH("NET SYSTEM LOAD",'Actual NPC (Total System)'!$A:$A,0),0,1000,1),0),1)*$E231</f>
        <v>0</v>
      </c>
      <c r="L231" s="194">
        <f ca="1">INDEX(OFFSET('Actual NPC (Total System)'!J$1,MATCH("NET SYSTEM LOAD",'Actual NPC (Total System)'!$A:$A,0),0,1000,1),MATCH($C231,OFFSET('Actual NPC (Total System)'!$C$1,MATCH("NET SYSTEM LOAD",'Actual NPC (Total System)'!$A:$A,0),0,1000,1),0),1)*$E231</f>
        <v>0</v>
      </c>
      <c r="M231" s="194">
        <f ca="1">INDEX(OFFSET('Actual NPC (Total System)'!K$1,MATCH("NET SYSTEM LOAD",'Actual NPC (Total System)'!$A:$A,0),0,1000,1),MATCH($C231,OFFSET('Actual NPC (Total System)'!$C$1,MATCH("NET SYSTEM LOAD",'Actual NPC (Total System)'!$A:$A,0),0,1000,1),0),1)*$E231</f>
        <v>0</v>
      </c>
      <c r="N231" s="194">
        <f ca="1">INDEX(OFFSET('Actual NPC (Total System)'!L$1,MATCH("NET SYSTEM LOAD",'Actual NPC (Total System)'!$A:$A,0),0,1000,1),MATCH($C231,OFFSET('Actual NPC (Total System)'!$C$1,MATCH("NET SYSTEM LOAD",'Actual NPC (Total System)'!$A:$A,0),0,1000,1),0),1)*$E231</f>
        <v>0</v>
      </c>
      <c r="O231" s="194">
        <f ca="1">INDEX(OFFSET('Actual NPC (Total System)'!M$1,MATCH("NET SYSTEM LOAD",'Actual NPC (Total System)'!$A:$A,0),0,1000,1),MATCH($C231,OFFSET('Actual NPC (Total System)'!$C$1,MATCH("NET SYSTEM LOAD",'Actual NPC (Total System)'!$A:$A,0),0,1000,1),0),1)*$E231</f>
        <v>0</v>
      </c>
      <c r="P231" s="194">
        <f ca="1">INDEX(OFFSET('Actual NPC (Total System)'!N$1,MATCH("NET SYSTEM LOAD",'Actual NPC (Total System)'!$A:$A,0),0,1000,1),MATCH($C231,OFFSET('Actual NPC (Total System)'!$C$1,MATCH("NET SYSTEM LOAD",'Actual NPC (Total System)'!$A:$A,0),0,1000,1),0),1)*$E231</f>
        <v>0</v>
      </c>
      <c r="Q231" s="194">
        <f ca="1">INDEX(OFFSET('Actual NPC (Total System)'!O$1,MATCH("NET SYSTEM LOAD",'Actual NPC (Total System)'!$A:$A,0),0,1000,1),MATCH($C231,OFFSET('Actual NPC (Total System)'!$C$1,MATCH("NET SYSTEM LOAD",'Actual NPC (Total System)'!$A:$A,0),0,1000,1),0),1)*$E231</f>
        <v>0</v>
      </c>
      <c r="R231" s="194">
        <f ca="1">INDEX(OFFSET('Actual NPC (Total System)'!P$1,MATCH("NET SYSTEM LOAD",'Actual NPC (Total System)'!$A:$A,0),0,1000,1),MATCH($C231,OFFSET('Actual NPC (Total System)'!$C$1,MATCH("NET SYSTEM LOAD",'Actual NPC (Total System)'!$A:$A,0),0,1000,1),0),1)*$E231</f>
        <v>0</v>
      </c>
      <c r="S231" s="59"/>
    </row>
    <row r="232" spans="1:19" ht="12.75">
      <c r="A232" s="39"/>
      <c r="B232" s="39"/>
      <c r="C232" s="167" t="s">
        <v>16</v>
      </c>
      <c r="D232" s="327" t="s">
        <v>172</v>
      </c>
      <c r="E232" s="326">
        <f>VLOOKUP(D232,'Actual Factors'!$A$4:$B$9,2,FALSE)</f>
        <v>0</v>
      </c>
      <c r="F232" s="187">
        <f t="shared" ref="F232:F270" ca="1" si="61">SUM(G232:R232)</f>
        <v>0</v>
      </c>
      <c r="G232" s="194">
        <f ca="1">INDEX(OFFSET('Actual NPC (Total System)'!E$1,MATCH("NET SYSTEM LOAD",'Actual NPC (Total System)'!$A:$A,0),0,1000,1),MATCH($C232,OFFSET('Actual NPC (Total System)'!$C$1,MATCH("NET SYSTEM LOAD",'Actual NPC (Total System)'!$A:$A,0),0,1000,1),0),1)*$E232</f>
        <v>0</v>
      </c>
      <c r="H232" s="194">
        <f ca="1">INDEX(OFFSET('Actual NPC (Total System)'!F$1,MATCH("NET SYSTEM LOAD",'Actual NPC (Total System)'!$A:$A,0),0,1000,1),MATCH($C232,OFFSET('Actual NPC (Total System)'!$C$1,MATCH("NET SYSTEM LOAD",'Actual NPC (Total System)'!$A:$A,0),0,1000,1),0),1)*$E232</f>
        <v>0</v>
      </c>
      <c r="I232" s="194">
        <f ca="1">INDEX(OFFSET('Actual NPC (Total System)'!G$1,MATCH("NET SYSTEM LOAD",'Actual NPC (Total System)'!$A:$A,0),0,1000,1),MATCH($C232,OFFSET('Actual NPC (Total System)'!$C$1,MATCH("NET SYSTEM LOAD",'Actual NPC (Total System)'!$A:$A,0),0,1000,1),0),1)*$E232</f>
        <v>0</v>
      </c>
      <c r="J232" s="194">
        <f ca="1">INDEX(OFFSET('Actual NPC (Total System)'!H$1,MATCH("NET SYSTEM LOAD",'Actual NPC (Total System)'!$A:$A,0),0,1000,1),MATCH($C232,OFFSET('Actual NPC (Total System)'!$C$1,MATCH("NET SYSTEM LOAD",'Actual NPC (Total System)'!$A:$A,0),0,1000,1),0),1)*$E232</f>
        <v>0</v>
      </c>
      <c r="K232" s="194">
        <f ca="1">INDEX(OFFSET('Actual NPC (Total System)'!I$1,MATCH("NET SYSTEM LOAD",'Actual NPC (Total System)'!$A:$A,0),0,1000,1),MATCH($C232,OFFSET('Actual NPC (Total System)'!$C$1,MATCH("NET SYSTEM LOAD",'Actual NPC (Total System)'!$A:$A,0),0,1000,1),0),1)*$E232</f>
        <v>0</v>
      </c>
      <c r="L232" s="194">
        <f ca="1">INDEX(OFFSET('Actual NPC (Total System)'!J$1,MATCH("NET SYSTEM LOAD",'Actual NPC (Total System)'!$A:$A,0),0,1000,1),MATCH($C232,OFFSET('Actual NPC (Total System)'!$C$1,MATCH("NET SYSTEM LOAD",'Actual NPC (Total System)'!$A:$A,0),0,1000,1),0),1)*$E232</f>
        <v>0</v>
      </c>
      <c r="M232" s="194">
        <f ca="1">INDEX(OFFSET('Actual NPC (Total System)'!K$1,MATCH("NET SYSTEM LOAD",'Actual NPC (Total System)'!$A:$A,0),0,1000,1),MATCH($C232,OFFSET('Actual NPC (Total System)'!$C$1,MATCH("NET SYSTEM LOAD",'Actual NPC (Total System)'!$A:$A,0),0,1000,1),0),1)*$E232</f>
        <v>0</v>
      </c>
      <c r="N232" s="194">
        <f ca="1">INDEX(OFFSET('Actual NPC (Total System)'!L$1,MATCH("NET SYSTEM LOAD",'Actual NPC (Total System)'!$A:$A,0),0,1000,1),MATCH($C232,OFFSET('Actual NPC (Total System)'!$C$1,MATCH("NET SYSTEM LOAD",'Actual NPC (Total System)'!$A:$A,0),0,1000,1),0),1)*$E232</f>
        <v>0</v>
      </c>
      <c r="O232" s="194">
        <f ca="1">INDEX(OFFSET('Actual NPC (Total System)'!M$1,MATCH("NET SYSTEM LOAD",'Actual NPC (Total System)'!$A:$A,0),0,1000,1),MATCH($C232,OFFSET('Actual NPC (Total System)'!$C$1,MATCH("NET SYSTEM LOAD",'Actual NPC (Total System)'!$A:$A,0),0,1000,1),0),1)*$E232</f>
        <v>0</v>
      </c>
      <c r="P232" s="194">
        <f ca="1">INDEX(OFFSET('Actual NPC (Total System)'!N$1,MATCH("NET SYSTEM LOAD",'Actual NPC (Total System)'!$A:$A,0),0,1000,1),MATCH($C232,OFFSET('Actual NPC (Total System)'!$C$1,MATCH("NET SYSTEM LOAD",'Actual NPC (Total System)'!$A:$A,0),0,1000,1),0),1)*$E232</f>
        <v>0</v>
      </c>
      <c r="Q232" s="194">
        <f ca="1">INDEX(OFFSET('Actual NPC (Total System)'!O$1,MATCH("NET SYSTEM LOAD",'Actual NPC (Total System)'!$A:$A,0),0,1000,1),MATCH($C232,OFFSET('Actual NPC (Total System)'!$C$1,MATCH("NET SYSTEM LOAD",'Actual NPC (Total System)'!$A:$A,0),0,1000,1),0),1)*$E232</f>
        <v>0</v>
      </c>
      <c r="R232" s="194">
        <f ca="1">INDEX(OFFSET('Actual NPC (Total System)'!P$1,MATCH("NET SYSTEM LOAD",'Actual NPC (Total System)'!$A:$A,0),0,1000,1),MATCH($C232,OFFSET('Actual NPC (Total System)'!$C$1,MATCH("NET SYSTEM LOAD",'Actual NPC (Total System)'!$A:$A,0),0,1000,1),0),1)*$E232</f>
        <v>0</v>
      </c>
      <c r="S232" s="59"/>
    </row>
    <row r="233" spans="1:19" ht="12.75">
      <c r="A233" s="39"/>
      <c r="B233" s="39"/>
      <c r="C233" s="167" t="s">
        <v>17</v>
      </c>
      <c r="D233" s="327" t="s">
        <v>203</v>
      </c>
      <c r="E233" s="325">
        <f>VLOOKUP(D233,'Actual Factors'!$A$4:$B$9,2,FALSE)</f>
        <v>1</v>
      </c>
      <c r="F233" s="187">
        <f t="shared" ca="1" si="61"/>
        <v>5151.5190000000002</v>
      </c>
      <c r="G233" s="194">
        <f ca="1">INDEX(OFFSET('Actual NPC (Total System)'!E$1,MATCH("NET SYSTEM LOAD",'Actual NPC (Total System)'!$A:$A,0),0,1000,1),MATCH($C233,OFFSET('Actual NPC (Total System)'!$C$1,MATCH("NET SYSTEM LOAD",'Actual NPC (Total System)'!$A:$A,0),0,1000,1),0),1)*$E233</f>
        <v>0</v>
      </c>
      <c r="H233" s="194">
        <f ca="1">INDEX(OFFSET('Actual NPC (Total System)'!F$1,MATCH("NET SYSTEM LOAD",'Actual NPC (Total System)'!$A:$A,0),0,1000,1),MATCH($C233,OFFSET('Actual NPC (Total System)'!$C$1,MATCH("NET SYSTEM LOAD",'Actual NPC (Total System)'!$A:$A,0),0,1000,1),0),1)*$E233</f>
        <v>1E-3</v>
      </c>
      <c r="I233" s="194">
        <f ca="1">INDEX(OFFSET('Actual NPC (Total System)'!G$1,MATCH("NET SYSTEM LOAD",'Actual NPC (Total System)'!$A:$A,0),0,1000,1),MATCH($C233,OFFSET('Actual NPC (Total System)'!$C$1,MATCH("NET SYSTEM LOAD",'Actual NPC (Total System)'!$A:$A,0),0,1000,1),0),1)*$E233</f>
        <v>0</v>
      </c>
      <c r="J233" s="194">
        <f ca="1">INDEX(OFFSET('Actual NPC (Total System)'!H$1,MATCH("NET SYSTEM LOAD",'Actual NPC (Total System)'!$A:$A,0),0,1000,1),MATCH($C233,OFFSET('Actual NPC (Total System)'!$C$1,MATCH("NET SYSTEM LOAD",'Actual NPC (Total System)'!$A:$A,0),0,1000,1),0),1)*$E233</f>
        <v>225.07400000000001</v>
      </c>
      <c r="K233" s="194">
        <f ca="1">INDEX(OFFSET('Actual NPC (Total System)'!I$1,MATCH("NET SYSTEM LOAD",'Actual NPC (Total System)'!$A:$A,0),0,1000,1),MATCH($C233,OFFSET('Actual NPC (Total System)'!$C$1,MATCH("NET SYSTEM LOAD",'Actual NPC (Total System)'!$A:$A,0),0,1000,1),0),1)*$E233</f>
        <v>0.48399999999999999</v>
      </c>
      <c r="L233" s="194">
        <f ca="1">INDEX(OFFSET('Actual NPC (Total System)'!J$1,MATCH("NET SYSTEM LOAD",'Actual NPC (Total System)'!$A:$A,0),0,1000,1),MATCH($C233,OFFSET('Actual NPC (Total System)'!$C$1,MATCH("NET SYSTEM LOAD",'Actual NPC (Total System)'!$A:$A,0),0,1000,1),0),1)*$E233</f>
        <v>421.21699999999998</v>
      </c>
      <c r="M233" s="194">
        <f ca="1">INDEX(OFFSET('Actual NPC (Total System)'!K$1,MATCH("NET SYSTEM LOAD",'Actual NPC (Total System)'!$A:$A,0),0,1000,1),MATCH($C233,OFFSET('Actual NPC (Total System)'!$C$1,MATCH("NET SYSTEM LOAD",'Actual NPC (Total System)'!$A:$A,0),0,1000,1),0),1)*$E233</f>
        <v>2064.19</v>
      </c>
      <c r="N233" s="194">
        <f ca="1">INDEX(OFFSET('Actual NPC (Total System)'!L$1,MATCH("NET SYSTEM LOAD",'Actual NPC (Total System)'!$A:$A,0),0,1000,1),MATCH($C233,OFFSET('Actual NPC (Total System)'!$C$1,MATCH("NET SYSTEM LOAD",'Actual NPC (Total System)'!$A:$A,0),0,1000,1),0),1)*$E233</f>
        <v>1564.356</v>
      </c>
      <c r="O233" s="194">
        <f ca="1">INDEX(OFFSET('Actual NPC (Total System)'!M$1,MATCH("NET SYSTEM LOAD",'Actual NPC (Total System)'!$A:$A,0),0,1000,1),MATCH($C233,OFFSET('Actual NPC (Total System)'!$C$1,MATCH("NET SYSTEM LOAD",'Actual NPC (Total System)'!$A:$A,0),0,1000,1),0),1)*$E233</f>
        <v>671.572</v>
      </c>
      <c r="P233" s="194">
        <f ca="1">INDEX(OFFSET('Actual NPC (Total System)'!N$1,MATCH("NET SYSTEM LOAD",'Actual NPC (Total System)'!$A:$A,0),0,1000,1),MATCH($C233,OFFSET('Actual NPC (Total System)'!$C$1,MATCH("NET SYSTEM LOAD",'Actual NPC (Total System)'!$A:$A,0),0,1000,1),0),1)*$E233</f>
        <v>204.625</v>
      </c>
      <c r="Q233" s="194">
        <f ca="1">INDEX(OFFSET('Actual NPC (Total System)'!O$1,MATCH("NET SYSTEM LOAD",'Actual NPC (Total System)'!$A:$A,0),0,1000,1),MATCH($C233,OFFSET('Actual NPC (Total System)'!$C$1,MATCH("NET SYSTEM LOAD",'Actual NPC (Total System)'!$A:$A,0),0,1000,1),0),1)*$E233</f>
        <v>0</v>
      </c>
      <c r="R233" s="194">
        <f ca="1">INDEX(OFFSET('Actual NPC (Total System)'!P$1,MATCH("NET SYSTEM LOAD",'Actual NPC (Total System)'!$A:$A,0),0,1000,1),MATCH($C233,OFFSET('Actual NPC (Total System)'!$C$1,MATCH("NET SYSTEM LOAD",'Actual NPC (Total System)'!$A:$A,0),0,1000,1),0),1)*$E233</f>
        <v>0</v>
      </c>
      <c r="S233" s="59"/>
    </row>
    <row r="234" spans="1:19" ht="12.75">
      <c r="A234" s="39"/>
      <c r="B234" s="39"/>
      <c r="C234" s="167" t="s">
        <v>18</v>
      </c>
      <c r="D234" s="327" t="s">
        <v>172</v>
      </c>
      <c r="E234" s="326">
        <f>VLOOKUP(D234,'Actual Factors'!$A$4:$B$9,2,FALSE)</f>
        <v>0</v>
      </c>
      <c r="F234" s="187">
        <f t="shared" ca="1" si="61"/>
        <v>0</v>
      </c>
      <c r="G234" s="194">
        <f ca="1">INDEX(OFFSET('Actual NPC (Total System)'!E$1,MATCH("NET SYSTEM LOAD",'Actual NPC (Total System)'!$A:$A,0),0,1000,1),MATCH($C234,OFFSET('Actual NPC (Total System)'!$C$1,MATCH("NET SYSTEM LOAD",'Actual NPC (Total System)'!$A:$A,0),0,1000,1),0),1)*$E234</f>
        <v>0</v>
      </c>
      <c r="H234" s="194">
        <f ca="1">INDEX(OFFSET('Actual NPC (Total System)'!F$1,MATCH("NET SYSTEM LOAD",'Actual NPC (Total System)'!$A:$A,0),0,1000,1),MATCH($C234,OFFSET('Actual NPC (Total System)'!$C$1,MATCH("NET SYSTEM LOAD",'Actual NPC (Total System)'!$A:$A,0),0,1000,1),0),1)*$E234</f>
        <v>0</v>
      </c>
      <c r="I234" s="194">
        <f ca="1">INDEX(OFFSET('Actual NPC (Total System)'!G$1,MATCH("NET SYSTEM LOAD",'Actual NPC (Total System)'!$A:$A,0),0,1000,1),MATCH($C234,OFFSET('Actual NPC (Total System)'!$C$1,MATCH("NET SYSTEM LOAD",'Actual NPC (Total System)'!$A:$A,0),0,1000,1),0),1)*$E234</f>
        <v>0</v>
      </c>
      <c r="J234" s="194">
        <f ca="1">INDEX(OFFSET('Actual NPC (Total System)'!H$1,MATCH("NET SYSTEM LOAD",'Actual NPC (Total System)'!$A:$A,0),0,1000,1),MATCH($C234,OFFSET('Actual NPC (Total System)'!$C$1,MATCH("NET SYSTEM LOAD",'Actual NPC (Total System)'!$A:$A,0),0,1000,1),0),1)*$E234</f>
        <v>0</v>
      </c>
      <c r="K234" s="194">
        <f ca="1">INDEX(OFFSET('Actual NPC (Total System)'!I$1,MATCH("NET SYSTEM LOAD",'Actual NPC (Total System)'!$A:$A,0),0,1000,1),MATCH($C234,OFFSET('Actual NPC (Total System)'!$C$1,MATCH("NET SYSTEM LOAD",'Actual NPC (Total System)'!$A:$A,0),0,1000,1),0),1)*$E234</f>
        <v>0</v>
      </c>
      <c r="L234" s="194">
        <f ca="1">INDEX(OFFSET('Actual NPC (Total System)'!J$1,MATCH("NET SYSTEM LOAD",'Actual NPC (Total System)'!$A:$A,0),0,1000,1),MATCH($C234,OFFSET('Actual NPC (Total System)'!$C$1,MATCH("NET SYSTEM LOAD",'Actual NPC (Total System)'!$A:$A,0),0,1000,1),0),1)*$E234</f>
        <v>0</v>
      </c>
      <c r="M234" s="194">
        <f ca="1">INDEX(OFFSET('Actual NPC (Total System)'!K$1,MATCH("NET SYSTEM LOAD",'Actual NPC (Total System)'!$A:$A,0),0,1000,1),MATCH($C234,OFFSET('Actual NPC (Total System)'!$C$1,MATCH("NET SYSTEM LOAD",'Actual NPC (Total System)'!$A:$A,0),0,1000,1),0),1)*$E234</f>
        <v>0</v>
      </c>
      <c r="N234" s="194">
        <f ca="1">INDEX(OFFSET('Actual NPC (Total System)'!L$1,MATCH("NET SYSTEM LOAD",'Actual NPC (Total System)'!$A:$A,0),0,1000,1),MATCH($C234,OFFSET('Actual NPC (Total System)'!$C$1,MATCH("NET SYSTEM LOAD",'Actual NPC (Total System)'!$A:$A,0),0,1000,1),0),1)*$E234</f>
        <v>0</v>
      </c>
      <c r="O234" s="194">
        <f ca="1">INDEX(OFFSET('Actual NPC (Total System)'!M$1,MATCH("NET SYSTEM LOAD",'Actual NPC (Total System)'!$A:$A,0),0,1000,1),MATCH($C234,OFFSET('Actual NPC (Total System)'!$C$1,MATCH("NET SYSTEM LOAD",'Actual NPC (Total System)'!$A:$A,0),0,1000,1),0),1)*$E234</f>
        <v>0</v>
      </c>
      <c r="P234" s="194">
        <f ca="1">INDEX(OFFSET('Actual NPC (Total System)'!N$1,MATCH("NET SYSTEM LOAD",'Actual NPC (Total System)'!$A:$A,0),0,1000,1),MATCH($C234,OFFSET('Actual NPC (Total System)'!$C$1,MATCH("NET SYSTEM LOAD",'Actual NPC (Total System)'!$A:$A,0),0,1000,1),0),1)*$E234</f>
        <v>0</v>
      </c>
      <c r="Q234" s="194">
        <f ca="1">INDEX(OFFSET('Actual NPC (Total System)'!O$1,MATCH("NET SYSTEM LOAD",'Actual NPC (Total System)'!$A:$A,0),0,1000,1),MATCH($C234,OFFSET('Actual NPC (Total System)'!$C$1,MATCH("NET SYSTEM LOAD",'Actual NPC (Total System)'!$A:$A,0),0,1000,1),0),1)*$E234</f>
        <v>0</v>
      </c>
      <c r="R234" s="194">
        <f ca="1">INDEX(OFFSET('Actual NPC (Total System)'!P$1,MATCH("NET SYSTEM LOAD",'Actual NPC (Total System)'!$A:$A,0),0,1000,1),MATCH($C234,OFFSET('Actual NPC (Total System)'!$C$1,MATCH("NET SYSTEM LOAD",'Actual NPC (Total System)'!$A:$A,0),0,1000,1),0),1)*$E234</f>
        <v>0</v>
      </c>
      <c r="S234" s="59"/>
    </row>
    <row r="235" spans="1:19" ht="12.75">
      <c r="A235" s="39"/>
      <c r="B235" s="39"/>
      <c r="C235" s="167" t="s">
        <v>95</v>
      </c>
      <c r="D235" s="327" t="s">
        <v>172</v>
      </c>
      <c r="E235" s="326">
        <f>VLOOKUP(D235,'Actual Factors'!$A$4:$B$9,2,FALSE)</f>
        <v>0</v>
      </c>
      <c r="F235" s="187">
        <f t="shared" ca="1" si="61"/>
        <v>0</v>
      </c>
      <c r="G235" s="194">
        <f ca="1">INDEX(OFFSET('Actual NPC (Total System)'!E$1,MATCH("NET SYSTEM LOAD",'Actual NPC (Total System)'!$A:$A,0),0,1000,1),MATCH($C235,OFFSET('Actual NPC (Total System)'!$C$1,MATCH("NET SYSTEM LOAD",'Actual NPC (Total System)'!$A:$A,0),0,1000,1),0),1)*$E235</f>
        <v>0</v>
      </c>
      <c r="H235" s="194">
        <f ca="1">INDEX(OFFSET('Actual NPC (Total System)'!F$1,MATCH("NET SYSTEM LOAD",'Actual NPC (Total System)'!$A:$A,0),0,1000,1),MATCH($C235,OFFSET('Actual NPC (Total System)'!$C$1,MATCH("NET SYSTEM LOAD",'Actual NPC (Total System)'!$A:$A,0),0,1000,1),0),1)*$E235</f>
        <v>0</v>
      </c>
      <c r="I235" s="194">
        <f ca="1">INDEX(OFFSET('Actual NPC (Total System)'!G$1,MATCH("NET SYSTEM LOAD",'Actual NPC (Total System)'!$A:$A,0),0,1000,1),MATCH($C235,OFFSET('Actual NPC (Total System)'!$C$1,MATCH("NET SYSTEM LOAD",'Actual NPC (Total System)'!$A:$A,0),0,1000,1),0),1)*$E235</f>
        <v>0</v>
      </c>
      <c r="J235" s="194">
        <f ca="1">INDEX(OFFSET('Actual NPC (Total System)'!H$1,MATCH("NET SYSTEM LOAD",'Actual NPC (Total System)'!$A:$A,0),0,1000,1),MATCH($C235,OFFSET('Actual NPC (Total System)'!$C$1,MATCH("NET SYSTEM LOAD",'Actual NPC (Total System)'!$A:$A,0),0,1000,1),0),1)*$E235</f>
        <v>0</v>
      </c>
      <c r="K235" s="194">
        <f ca="1">INDEX(OFFSET('Actual NPC (Total System)'!I$1,MATCH("NET SYSTEM LOAD",'Actual NPC (Total System)'!$A:$A,0),0,1000,1),MATCH($C235,OFFSET('Actual NPC (Total System)'!$C$1,MATCH("NET SYSTEM LOAD",'Actual NPC (Total System)'!$A:$A,0),0,1000,1),0),1)*$E235</f>
        <v>0</v>
      </c>
      <c r="L235" s="194">
        <f ca="1">INDEX(OFFSET('Actual NPC (Total System)'!J$1,MATCH("NET SYSTEM LOAD",'Actual NPC (Total System)'!$A:$A,0),0,1000,1),MATCH($C235,OFFSET('Actual NPC (Total System)'!$C$1,MATCH("NET SYSTEM LOAD",'Actual NPC (Total System)'!$A:$A,0),0,1000,1),0),1)*$E235</f>
        <v>0</v>
      </c>
      <c r="M235" s="194">
        <f ca="1">INDEX(OFFSET('Actual NPC (Total System)'!K$1,MATCH("NET SYSTEM LOAD",'Actual NPC (Total System)'!$A:$A,0),0,1000,1),MATCH($C235,OFFSET('Actual NPC (Total System)'!$C$1,MATCH("NET SYSTEM LOAD",'Actual NPC (Total System)'!$A:$A,0),0,1000,1),0),1)*$E235</f>
        <v>0</v>
      </c>
      <c r="N235" s="194">
        <f ca="1">INDEX(OFFSET('Actual NPC (Total System)'!L$1,MATCH("NET SYSTEM LOAD",'Actual NPC (Total System)'!$A:$A,0),0,1000,1),MATCH($C235,OFFSET('Actual NPC (Total System)'!$C$1,MATCH("NET SYSTEM LOAD",'Actual NPC (Total System)'!$A:$A,0),0,1000,1),0),1)*$E235</f>
        <v>0</v>
      </c>
      <c r="O235" s="194">
        <f ca="1">INDEX(OFFSET('Actual NPC (Total System)'!M$1,MATCH("NET SYSTEM LOAD",'Actual NPC (Total System)'!$A:$A,0),0,1000,1),MATCH($C235,OFFSET('Actual NPC (Total System)'!$C$1,MATCH("NET SYSTEM LOAD",'Actual NPC (Total System)'!$A:$A,0),0,1000,1),0),1)*$E235</f>
        <v>0</v>
      </c>
      <c r="P235" s="194">
        <f ca="1">INDEX(OFFSET('Actual NPC (Total System)'!N$1,MATCH("NET SYSTEM LOAD",'Actual NPC (Total System)'!$A:$A,0),0,1000,1),MATCH($C235,OFFSET('Actual NPC (Total System)'!$C$1,MATCH("NET SYSTEM LOAD",'Actual NPC (Total System)'!$A:$A,0),0,1000,1),0),1)*$E235</f>
        <v>0</v>
      </c>
      <c r="Q235" s="194">
        <f ca="1">INDEX(OFFSET('Actual NPC (Total System)'!O$1,MATCH("NET SYSTEM LOAD",'Actual NPC (Total System)'!$A:$A,0),0,1000,1),MATCH($C235,OFFSET('Actual NPC (Total System)'!$C$1,MATCH("NET SYSTEM LOAD",'Actual NPC (Total System)'!$A:$A,0),0,1000,1),0),1)*$E235</f>
        <v>0</v>
      </c>
      <c r="R235" s="194">
        <f ca="1">INDEX(OFFSET('Actual NPC (Total System)'!P$1,MATCH("NET SYSTEM LOAD",'Actual NPC (Total System)'!$A:$A,0),0,1000,1),MATCH($C235,OFFSET('Actual NPC (Total System)'!$C$1,MATCH("NET SYSTEM LOAD",'Actual NPC (Total System)'!$A:$A,0),0,1000,1),0),1)*$E235</f>
        <v>0</v>
      </c>
      <c r="S235" s="59"/>
    </row>
    <row r="236" spans="1:19" ht="12.75">
      <c r="A236" s="39"/>
      <c r="B236" s="39"/>
      <c r="C236" s="167" t="s">
        <v>137</v>
      </c>
      <c r="D236" s="327" t="s">
        <v>172</v>
      </c>
      <c r="E236" s="326">
        <f>VLOOKUP(D236,'Actual Factors'!$A$4:$B$9,2,FALSE)</f>
        <v>0</v>
      </c>
      <c r="F236" s="187">
        <f t="shared" ref="F236" ca="1" si="62">SUM(G236:R236)</f>
        <v>0</v>
      </c>
      <c r="G236" s="194">
        <f ca="1">INDEX(OFFSET('Actual NPC (Total System)'!E$1,MATCH("NET SYSTEM LOAD",'Actual NPC (Total System)'!$A:$A,0),0,1000,1),MATCH($C236,OFFSET('Actual NPC (Total System)'!$C$1,MATCH("NET SYSTEM LOAD",'Actual NPC (Total System)'!$A:$A,0),0,1000,1),0),1)*$E236</f>
        <v>0</v>
      </c>
      <c r="H236" s="194">
        <f ca="1">INDEX(OFFSET('Actual NPC (Total System)'!F$1,MATCH("NET SYSTEM LOAD",'Actual NPC (Total System)'!$A:$A,0),0,1000,1),MATCH($C236,OFFSET('Actual NPC (Total System)'!$C$1,MATCH("NET SYSTEM LOAD",'Actual NPC (Total System)'!$A:$A,0),0,1000,1),0),1)*$E236</f>
        <v>0</v>
      </c>
      <c r="I236" s="194">
        <f ca="1">INDEX(OFFSET('Actual NPC (Total System)'!G$1,MATCH("NET SYSTEM LOAD",'Actual NPC (Total System)'!$A:$A,0),0,1000,1),MATCH($C236,OFFSET('Actual NPC (Total System)'!$C$1,MATCH("NET SYSTEM LOAD",'Actual NPC (Total System)'!$A:$A,0),0,1000,1),0),1)*$E236</f>
        <v>0</v>
      </c>
      <c r="J236" s="194">
        <f ca="1">INDEX(OFFSET('Actual NPC (Total System)'!H$1,MATCH("NET SYSTEM LOAD",'Actual NPC (Total System)'!$A:$A,0),0,1000,1),MATCH($C236,OFFSET('Actual NPC (Total System)'!$C$1,MATCH("NET SYSTEM LOAD",'Actual NPC (Total System)'!$A:$A,0),0,1000,1),0),1)*$E236</f>
        <v>0</v>
      </c>
      <c r="K236" s="194">
        <f ca="1">INDEX(OFFSET('Actual NPC (Total System)'!I$1,MATCH("NET SYSTEM LOAD",'Actual NPC (Total System)'!$A:$A,0),0,1000,1),MATCH($C236,OFFSET('Actual NPC (Total System)'!$C$1,MATCH("NET SYSTEM LOAD",'Actual NPC (Total System)'!$A:$A,0),0,1000,1),0),1)*$E236</f>
        <v>0</v>
      </c>
      <c r="L236" s="194">
        <f ca="1">INDEX(OFFSET('Actual NPC (Total System)'!J$1,MATCH("NET SYSTEM LOAD",'Actual NPC (Total System)'!$A:$A,0),0,1000,1),MATCH($C236,OFFSET('Actual NPC (Total System)'!$C$1,MATCH("NET SYSTEM LOAD",'Actual NPC (Total System)'!$A:$A,0),0,1000,1),0),1)*$E236</f>
        <v>0</v>
      </c>
      <c r="M236" s="194">
        <f ca="1">INDEX(OFFSET('Actual NPC (Total System)'!K$1,MATCH("NET SYSTEM LOAD",'Actual NPC (Total System)'!$A:$A,0),0,1000,1),MATCH($C236,OFFSET('Actual NPC (Total System)'!$C$1,MATCH("NET SYSTEM LOAD",'Actual NPC (Total System)'!$A:$A,0),0,1000,1),0),1)*$E236</f>
        <v>0</v>
      </c>
      <c r="N236" s="194">
        <f ca="1">INDEX(OFFSET('Actual NPC (Total System)'!L$1,MATCH("NET SYSTEM LOAD",'Actual NPC (Total System)'!$A:$A,0),0,1000,1),MATCH($C236,OFFSET('Actual NPC (Total System)'!$C$1,MATCH("NET SYSTEM LOAD",'Actual NPC (Total System)'!$A:$A,0),0,1000,1),0),1)*$E236</f>
        <v>0</v>
      </c>
      <c r="O236" s="194">
        <f ca="1">INDEX(OFFSET('Actual NPC (Total System)'!M$1,MATCH("NET SYSTEM LOAD",'Actual NPC (Total System)'!$A:$A,0),0,1000,1),MATCH($C236,OFFSET('Actual NPC (Total System)'!$C$1,MATCH("NET SYSTEM LOAD",'Actual NPC (Total System)'!$A:$A,0),0,1000,1),0),1)*$E236</f>
        <v>0</v>
      </c>
      <c r="P236" s="194">
        <f ca="1">INDEX(OFFSET('Actual NPC (Total System)'!N$1,MATCH("NET SYSTEM LOAD",'Actual NPC (Total System)'!$A:$A,0),0,1000,1),MATCH($C236,OFFSET('Actual NPC (Total System)'!$C$1,MATCH("NET SYSTEM LOAD",'Actual NPC (Total System)'!$A:$A,0),0,1000,1),0),1)*$E236</f>
        <v>0</v>
      </c>
      <c r="Q236" s="194">
        <f ca="1">INDEX(OFFSET('Actual NPC (Total System)'!O$1,MATCH("NET SYSTEM LOAD",'Actual NPC (Total System)'!$A:$A,0),0,1000,1),MATCH($C236,OFFSET('Actual NPC (Total System)'!$C$1,MATCH("NET SYSTEM LOAD",'Actual NPC (Total System)'!$A:$A,0),0,1000,1),0),1)*$E236</f>
        <v>0</v>
      </c>
      <c r="R236" s="194">
        <f ca="1">INDEX(OFFSET('Actual NPC (Total System)'!P$1,MATCH("NET SYSTEM LOAD",'Actual NPC (Total System)'!$A:$A,0),0,1000,1),MATCH($C236,OFFSET('Actual NPC (Total System)'!$C$1,MATCH("NET SYSTEM LOAD",'Actual NPC (Total System)'!$A:$A,0),0,1000,1),0),1)*$E236</f>
        <v>0</v>
      </c>
      <c r="S236" s="59"/>
    </row>
    <row r="237" spans="1:19" ht="12.75">
      <c r="A237" s="39"/>
      <c r="B237" s="39"/>
      <c r="C237" s="251" t="s">
        <v>224</v>
      </c>
      <c r="D237" s="327" t="s">
        <v>172</v>
      </c>
      <c r="E237" s="326">
        <f>VLOOKUP(D237,'Actual Factors'!$A$4:$B$9,2,FALSE)</f>
        <v>0</v>
      </c>
      <c r="F237" s="187">
        <f t="shared" ref="F237" ca="1" si="63">SUM(G237:R237)</f>
        <v>0</v>
      </c>
      <c r="G237" s="194">
        <f ca="1">INDEX(OFFSET('Actual NPC (Total System)'!E$1,MATCH("NET SYSTEM LOAD",'Actual NPC (Total System)'!$A:$A,0),0,1000,1),MATCH($C237,OFFSET('Actual NPC (Total System)'!$C$1,MATCH("NET SYSTEM LOAD",'Actual NPC (Total System)'!$A:$A,0),0,1000,1),0),1)*$E237</f>
        <v>0</v>
      </c>
      <c r="H237" s="194">
        <f ca="1">INDEX(OFFSET('Actual NPC (Total System)'!F$1,MATCH("NET SYSTEM LOAD",'Actual NPC (Total System)'!$A:$A,0),0,1000,1),MATCH($C237,OFFSET('Actual NPC (Total System)'!$C$1,MATCH("NET SYSTEM LOAD",'Actual NPC (Total System)'!$A:$A,0),0,1000,1),0),1)*$E237</f>
        <v>0</v>
      </c>
      <c r="I237" s="194">
        <f ca="1">INDEX(OFFSET('Actual NPC (Total System)'!G$1,MATCH("NET SYSTEM LOAD",'Actual NPC (Total System)'!$A:$A,0),0,1000,1),MATCH($C237,OFFSET('Actual NPC (Total System)'!$C$1,MATCH("NET SYSTEM LOAD",'Actual NPC (Total System)'!$A:$A,0),0,1000,1),0),1)*$E237</f>
        <v>0</v>
      </c>
      <c r="J237" s="194">
        <f ca="1">INDEX(OFFSET('Actual NPC (Total System)'!H$1,MATCH("NET SYSTEM LOAD",'Actual NPC (Total System)'!$A:$A,0),0,1000,1),MATCH($C237,OFFSET('Actual NPC (Total System)'!$C$1,MATCH("NET SYSTEM LOAD",'Actual NPC (Total System)'!$A:$A,0),0,1000,1),0),1)*$E237</f>
        <v>0</v>
      </c>
      <c r="K237" s="194">
        <f ca="1">INDEX(OFFSET('Actual NPC (Total System)'!I$1,MATCH("NET SYSTEM LOAD",'Actual NPC (Total System)'!$A:$A,0),0,1000,1),MATCH($C237,OFFSET('Actual NPC (Total System)'!$C$1,MATCH("NET SYSTEM LOAD",'Actual NPC (Total System)'!$A:$A,0),0,1000,1),0),1)*$E237</f>
        <v>0</v>
      </c>
      <c r="L237" s="194">
        <f ca="1">INDEX(OFFSET('Actual NPC (Total System)'!J$1,MATCH("NET SYSTEM LOAD",'Actual NPC (Total System)'!$A:$A,0),0,1000,1),MATCH($C237,OFFSET('Actual NPC (Total System)'!$C$1,MATCH("NET SYSTEM LOAD",'Actual NPC (Total System)'!$A:$A,0),0,1000,1),0),1)*$E237</f>
        <v>0</v>
      </c>
      <c r="M237" s="194">
        <f ca="1">INDEX(OFFSET('Actual NPC (Total System)'!K$1,MATCH("NET SYSTEM LOAD",'Actual NPC (Total System)'!$A:$A,0),0,1000,1),MATCH($C237,OFFSET('Actual NPC (Total System)'!$C$1,MATCH("NET SYSTEM LOAD",'Actual NPC (Total System)'!$A:$A,0),0,1000,1),0),1)*$E237</f>
        <v>0</v>
      </c>
      <c r="N237" s="194">
        <f ca="1">INDEX(OFFSET('Actual NPC (Total System)'!L$1,MATCH("NET SYSTEM LOAD",'Actual NPC (Total System)'!$A:$A,0),0,1000,1),MATCH($C237,OFFSET('Actual NPC (Total System)'!$C$1,MATCH("NET SYSTEM LOAD",'Actual NPC (Total System)'!$A:$A,0),0,1000,1),0),1)*$E237</f>
        <v>0</v>
      </c>
      <c r="O237" s="194">
        <f ca="1">INDEX(OFFSET('Actual NPC (Total System)'!M$1,MATCH("NET SYSTEM LOAD",'Actual NPC (Total System)'!$A:$A,0),0,1000,1),MATCH($C237,OFFSET('Actual NPC (Total System)'!$C$1,MATCH("NET SYSTEM LOAD",'Actual NPC (Total System)'!$A:$A,0),0,1000,1),0),1)*$E237</f>
        <v>0</v>
      </c>
      <c r="P237" s="194">
        <f ca="1">INDEX(OFFSET('Actual NPC (Total System)'!N$1,MATCH("NET SYSTEM LOAD",'Actual NPC (Total System)'!$A:$A,0),0,1000,1),MATCH($C237,OFFSET('Actual NPC (Total System)'!$C$1,MATCH("NET SYSTEM LOAD",'Actual NPC (Total System)'!$A:$A,0),0,1000,1),0),1)*$E237</f>
        <v>0</v>
      </c>
      <c r="Q237" s="194">
        <f ca="1">INDEX(OFFSET('Actual NPC (Total System)'!O$1,MATCH("NET SYSTEM LOAD",'Actual NPC (Total System)'!$A:$A,0),0,1000,1),MATCH($C237,OFFSET('Actual NPC (Total System)'!$C$1,MATCH("NET SYSTEM LOAD",'Actual NPC (Total System)'!$A:$A,0),0,1000,1),0),1)*$E237</f>
        <v>0</v>
      </c>
      <c r="R237" s="194">
        <f ca="1">INDEX(OFFSET('Actual NPC (Total System)'!P$1,MATCH("NET SYSTEM LOAD",'Actual NPC (Total System)'!$A:$A,0),0,1000,1),MATCH($C237,OFFSET('Actual NPC (Total System)'!$C$1,MATCH("NET SYSTEM LOAD",'Actual NPC (Total System)'!$A:$A,0),0,1000,1),0),1)*$E237</f>
        <v>0</v>
      </c>
      <c r="S237" s="59"/>
    </row>
    <row r="238" spans="1:19" ht="12.75">
      <c r="A238" s="39"/>
      <c r="B238" s="39"/>
      <c r="C238" s="167" t="s">
        <v>96</v>
      </c>
      <c r="D238" s="327" t="s">
        <v>172</v>
      </c>
      <c r="E238" s="326">
        <f>VLOOKUP(D238,'Actual Factors'!$A$4:$B$9,2,FALSE)</f>
        <v>0</v>
      </c>
      <c r="F238" s="187">
        <f t="shared" ca="1" si="61"/>
        <v>0</v>
      </c>
      <c r="G238" s="194">
        <f ca="1">INDEX(OFFSET('Actual NPC (Total System)'!E$1,MATCH("NET SYSTEM LOAD",'Actual NPC (Total System)'!$A:$A,0),0,1000,1),MATCH($C238,OFFSET('Actual NPC (Total System)'!$C$1,MATCH("NET SYSTEM LOAD",'Actual NPC (Total System)'!$A:$A,0),0,1000,1),0),1)*$E238</f>
        <v>0</v>
      </c>
      <c r="H238" s="194">
        <f ca="1">INDEX(OFFSET('Actual NPC (Total System)'!F$1,MATCH("NET SYSTEM LOAD",'Actual NPC (Total System)'!$A:$A,0),0,1000,1),MATCH($C238,OFFSET('Actual NPC (Total System)'!$C$1,MATCH("NET SYSTEM LOAD",'Actual NPC (Total System)'!$A:$A,0),0,1000,1),0),1)*$E238</f>
        <v>0</v>
      </c>
      <c r="I238" s="194">
        <f ca="1">INDEX(OFFSET('Actual NPC (Total System)'!G$1,MATCH("NET SYSTEM LOAD",'Actual NPC (Total System)'!$A:$A,0),0,1000,1),MATCH($C238,OFFSET('Actual NPC (Total System)'!$C$1,MATCH("NET SYSTEM LOAD",'Actual NPC (Total System)'!$A:$A,0),0,1000,1),0),1)*$E238</f>
        <v>0</v>
      </c>
      <c r="J238" s="194">
        <f ca="1">INDEX(OFFSET('Actual NPC (Total System)'!H$1,MATCH("NET SYSTEM LOAD",'Actual NPC (Total System)'!$A:$A,0),0,1000,1),MATCH($C238,OFFSET('Actual NPC (Total System)'!$C$1,MATCH("NET SYSTEM LOAD",'Actual NPC (Total System)'!$A:$A,0),0,1000,1),0),1)*$E238</f>
        <v>0</v>
      </c>
      <c r="K238" s="194">
        <f ca="1">INDEX(OFFSET('Actual NPC (Total System)'!I$1,MATCH("NET SYSTEM LOAD",'Actual NPC (Total System)'!$A:$A,0),0,1000,1),MATCH($C238,OFFSET('Actual NPC (Total System)'!$C$1,MATCH("NET SYSTEM LOAD",'Actual NPC (Total System)'!$A:$A,0),0,1000,1),0),1)*$E238</f>
        <v>0</v>
      </c>
      <c r="L238" s="194">
        <f ca="1">INDEX(OFFSET('Actual NPC (Total System)'!J$1,MATCH("NET SYSTEM LOAD",'Actual NPC (Total System)'!$A:$A,0),0,1000,1),MATCH($C238,OFFSET('Actual NPC (Total System)'!$C$1,MATCH("NET SYSTEM LOAD",'Actual NPC (Total System)'!$A:$A,0),0,1000,1),0),1)*$E238</f>
        <v>0</v>
      </c>
      <c r="M238" s="194">
        <f ca="1">INDEX(OFFSET('Actual NPC (Total System)'!K$1,MATCH("NET SYSTEM LOAD",'Actual NPC (Total System)'!$A:$A,0),0,1000,1),MATCH($C238,OFFSET('Actual NPC (Total System)'!$C$1,MATCH("NET SYSTEM LOAD",'Actual NPC (Total System)'!$A:$A,0),0,1000,1),0),1)*$E238</f>
        <v>0</v>
      </c>
      <c r="N238" s="194">
        <f ca="1">INDEX(OFFSET('Actual NPC (Total System)'!L$1,MATCH("NET SYSTEM LOAD",'Actual NPC (Total System)'!$A:$A,0),0,1000,1),MATCH($C238,OFFSET('Actual NPC (Total System)'!$C$1,MATCH("NET SYSTEM LOAD",'Actual NPC (Total System)'!$A:$A,0),0,1000,1),0),1)*$E238</f>
        <v>0</v>
      </c>
      <c r="O238" s="194">
        <f ca="1">INDEX(OFFSET('Actual NPC (Total System)'!M$1,MATCH("NET SYSTEM LOAD",'Actual NPC (Total System)'!$A:$A,0),0,1000,1),MATCH($C238,OFFSET('Actual NPC (Total System)'!$C$1,MATCH("NET SYSTEM LOAD",'Actual NPC (Total System)'!$A:$A,0),0,1000,1),0),1)*$E238</f>
        <v>0</v>
      </c>
      <c r="P238" s="194">
        <f ca="1">INDEX(OFFSET('Actual NPC (Total System)'!N$1,MATCH("NET SYSTEM LOAD",'Actual NPC (Total System)'!$A:$A,0),0,1000,1),MATCH($C238,OFFSET('Actual NPC (Total System)'!$C$1,MATCH("NET SYSTEM LOAD",'Actual NPC (Total System)'!$A:$A,0),0,1000,1),0),1)*$E238</f>
        <v>0</v>
      </c>
      <c r="Q238" s="194">
        <f ca="1">INDEX(OFFSET('Actual NPC (Total System)'!O$1,MATCH("NET SYSTEM LOAD",'Actual NPC (Total System)'!$A:$A,0),0,1000,1),MATCH($C238,OFFSET('Actual NPC (Total System)'!$C$1,MATCH("NET SYSTEM LOAD",'Actual NPC (Total System)'!$A:$A,0),0,1000,1),0),1)*$E238</f>
        <v>0</v>
      </c>
      <c r="R238" s="194">
        <f ca="1">INDEX(OFFSET('Actual NPC (Total System)'!P$1,MATCH("NET SYSTEM LOAD",'Actual NPC (Total System)'!$A:$A,0),0,1000,1),MATCH($C238,OFFSET('Actual NPC (Total System)'!$C$1,MATCH("NET SYSTEM LOAD",'Actual NPC (Total System)'!$A:$A,0),0,1000,1),0),1)*$E238</f>
        <v>0</v>
      </c>
      <c r="S238" s="59"/>
    </row>
    <row r="239" spans="1:19" ht="12.75">
      <c r="A239" s="39"/>
      <c r="B239" s="39"/>
      <c r="C239" s="167" t="s">
        <v>126</v>
      </c>
      <c r="D239" s="327" t="s">
        <v>172</v>
      </c>
      <c r="E239" s="326">
        <f>VLOOKUP(D239,'Actual Factors'!$A$4:$B$9,2,FALSE)</f>
        <v>0</v>
      </c>
      <c r="F239" s="187">
        <f t="shared" ca="1" si="61"/>
        <v>0</v>
      </c>
      <c r="G239" s="194">
        <f ca="1">INDEX(OFFSET('Actual NPC (Total System)'!E$1,MATCH("NET SYSTEM LOAD",'Actual NPC (Total System)'!$A:$A,0),0,1000,1),MATCH($C239,OFFSET('Actual NPC (Total System)'!$C$1,MATCH("NET SYSTEM LOAD",'Actual NPC (Total System)'!$A:$A,0),0,1000,1),0),1)*$E239</f>
        <v>0</v>
      </c>
      <c r="H239" s="194">
        <f ca="1">INDEX(OFFSET('Actual NPC (Total System)'!F$1,MATCH("NET SYSTEM LOAD",'Actual NPC (Total System)'!$A:$A,0),0,1000,1),MATCH($C239,OFFSET('Actual NPC (Total System)'!$C$1,MATCH("NET SYSTEM LOAD",'Actual NPC (Total System)'!$A:$A,0),0,1000,1),0),1)*$E239</f>
        <v>0</v>
      </c>
      <c r="I239" s="194">
        <f ca="1">INDEX(OFFSET('Actual NPC (Total System)'!G$1,MATCH("NET SYSTEM LOAD",'Actual NPC (Total System)'!$A:$A,0),0,1000,1),MATCH($C239,OFFSET('Actual NPC (Total System)'!$C$1,MATCH("NET SYSTEM LOAD",'Actual NPC (Total System)'!$A:$A,0),0,1000,1),0),1)*$E239</f>
        <v>0</v>
      </c>
      <c r="J239" s="194">
        <f ca="1">INDEX(OFFSET('Actual NPC (Total System)'!H$1,MATCH("NET SYSTEM LOAD",'Actual NPC (Total System)'!$A:$A,0),0,1000,1),MATCH($C239,OFFSET('Actual NPC (Total System)'!$C$1,MATCH("NET SYSTEM LOAD",'Actual NPC (Total System)'!$A:$A,0),0,1000,1),0),1)*$E239</f>
        <v>0</v>
      </c>
      <c r="K239" s="194">
        <f ca="1">INDEX(OFFSET('Actual NPC (Total System)'!I$1,MATCH("NET SYSTEM LOAD",'Actual NPC (Total System)'!$A:$A,0),0,1000,1),MATCH($C239,OFFSET('Actual NPC (Total System)'!$C$1,MATCH("NET SYSTEM LOAD",'Actual NPC (Total System)'!$A:$A,0),0,1000,1),0),1)*$E239</f>
        <v>0</v>
      </c>
      <c r="L239" s="194">
        <f ca="1">INDEX(OFFSET('Actual NPC (Total System)'!J$1,MATCH("NET SYSTEM LOAD",'Actual NPC (Total System)'!$A:$A,0),0,1000,1),MATCH($C239,OFFSET('Actual NPC (Total System)'!$C$1,MATCH("NET SYSTEM LOAD",'Actual NPC (Total System)'!$A:$A,0),0,1000,1),0),1)*$E239</f>
        <v>0</v>
      </c>
      <c r="M239" s="194">
        <f ca="1">INDEX(OFFSET('Actual NPC (Total System)'!K$1,MATCH("NET SYSTEM LOAD",'Actual NPC (Total System)'!$A:$A,0),0,1000,1),MATCH($C239,OFFSET('Actual NPC (Total System)'!$C$1,MATCH("NET SYSTEM LOAD",'Actual NPC (Total System)'!$A:$A,0),0,1000,1),0),1)*$E239</f>
        <v>0</v>
      </c>
      <c r="N239" s="194">
        <f ca="1">INDEX(OFFSET('Actual NPC (Total System)'!L$1,MATCH("NET SYSTEM LOAD",'Actual NPC (Total System)'!$A:$A,0),0,1000,1),MATCH($C239,OFFSET('Actual NPC (Total System)'!$C$1,MATCH("NET SYSTEM LOAD",'Actual NPC (Total System)'!$A:$A,0),0,1000,1),0),1)*$E239</f>
        <v>0</v>
      </c>
      <c r="O239" s="194">
        <f ca="1">INDEX(OFFSET('Actual NPC (Total System)'!M$1,MATCH("NET SYSTEM LOAD",'Actual NPC (Total System)'!$A:$A,0),0,1000,1),MATCH($C239,OFFSET('Actual NPC (Total System)'!$C$1,MATCH("NET SYSTEM LOAD",'Actual NPC (Total System)'!$A:$A,0),0,1000,1),0),1)*$E239</f>
        <v>0</v>
      </c>
      <c r="P239" s="194">
        <f ca="1">INDEX(OFFSET('Actual NPC (Total System)'!N$1,MATCH("NET SYSTEM LOAD",'Actual NPC (Total System)'!$A:$A,0),0,1000,1),MATCH($C239,OFFSET('Actual NPC (Total System)'!$C$1,MATCH("NET SYSTEM LOAD",'Actual NPC (Total System)'!$A:$A,0),0,1000,1),0),1)*$E239</f>
        <v>0</v>
      </c>
      <c r="Q239" s="194">
        <f ca="1">INDEX(OFFSET('Actual NPC (Total System)'!O$1,MATCH("NET SYSTEM LOAD",'Actual NPC (Total System)'!$A:$A,0),0,1000,1),MATCH($C239,OFFSET('Actual NPC (Total System)'!$C$1,MATCH("NET SYSTEM LOAD",'Actual NPC (Total System)'!$A:$A,0),0,1000,1),0),1)*$E239</f>
        <v>0</v>
      </c>
      <c r="R239" s="194">
        <f ca="1">INDEX(OFFSET('Actual NPC (Total System)'!P$1,MATCH("NET SYSTEM LOAD",'Actual NPC (Total System)'!$A:$A,0),0,1000,1),MATCH($C239,OFFSET('Actual NPC (Total System)'!$C$1,MATCH("NET SYSTEM LOAD",'Actual NPC (Total System)'!$A:$A,0),0,1000,1),0),1)*$E239</f>
        <v>0</v>
      </c>
      <c r="S239" s="59"/>
    </row>
    <row r="240" spans="1:19" ht="12.75">
      <c r="A240" s="39"/>
      <c r="B240" s="39"/>
      <c r="C240" s="167" t="s">
        <v>127</v>
      </c>
      <c r="D240" s="327" t="s">
        <v>172</v>
      </c>
      <c r="E240" s="326">
        <f>VLOOKUP(D240,'Actual Factors'!$A$4:$B$9,2,FALSE)</f>
        <v>0</v>
      </c>
      <c r="F240" s="187">
        <f t="shared" ref="F240:F243" ca="1" si="64">SUM(G240:R240)</f>
        <v>0</v>
      </c>
      <c r="G240" s="194">
        <f ca="1">INDEX(OFFSET('Actual NPC (Total System)'!E$1,MATCH("NET SYSTEM LOAD",'Actual NPC (Total System)'!$A:$A,0),0,1000,1),MATCH($C240,OFFSET('Actual NPC (Total System)'!$C$1,MATCH("NET SYSTEM LOAD",'Actual NPC (Total System)'!$A:$A,0),0,1000,1),0),1)*$E240</f>
        <v>0</v>
      </c>
      <c r="H240" s="194">
        <f ca="1">INDEX(OFFSET('Actual NPC (Total System)'!F$1,MATCH("NET SYSTEM LOAD",'Actual NPC (Total System)'!$A:$A,0),0,1000,1),MATCH($C240,OFFSET('Actual NPC (Total System)'!$C$1,MATCH("NET SYSTEM LOAD",'Actual NPC (Total System)'!$A:$A,0),0,1000,1),0),1)*$E240</f>
        <v>0</v>
      </c>
      <c r="I240" s="194">
        <f ca="1">INDEX(OFFSET('Actual NPC (Total System)'!G$1,MATCH("NET SYSTEM LOAD",'Actual NPC (Total System)'!$A:$A,0),0,1000,1),MATCH($C240,OFFSET('Actual NPC (Total System)'!$C$1,MATCH("NET SYSTEM LOAD",'Actual NPC (Total System)'!$A:$A,0),0,1000,1),0),1)*$E240</f>
        <v>0</v>
      </c>
      <c r="J240" s="194">
        <f ca="1">INDEX(OFFSET('Actual NPC (Total System)'!H$1,MATCH("NET SYSTEM LOAD",'Actual NPC (Total System)'!$A:$A,0),0,1000,1),MATCH($C240,OFFSET('Actual NPC (Total System)'!$C$1,MATCH("NET SYSTEM LOAD",'Actual NPC (Total System)'!$A:$A,0),0,1000,1),0),1)*$E240</f>
        <v>0</v>
      </c>
      <c r="K240" s="194">
        <f ca="1">INDEX(OFFSET('Actual NPC (Total System)'!I$1,MATCH("NET SYSTEM LOAD",'Actual NPC (Total System)'!$A:$A,0),0,1000,1),MATCH($C240,OFFSET('Actual NPC (Total System)'!$C$1,MATCH("NET SYSTEM LOAD",'Actual NPC (Total System)'!$A:$A,0),0,1000,1),0),1)*$E240</f>
        <v>0</v>
      </c>
      <c r="L240" s="194">
        <f ca="1">INDEX(OFFSET('Actual NPC (Total System)'!J$1,MATCH("NET SYSTEM LOAD",'Actual NPC (Total System)'!$A:$A,0),0,1000,1),MATCH($C240,OFFSET('Actual NPC (Total System)'!$C$1,MATCH("NET SYSTEM LOAD",'Actual NPC (Total System)'!$A:$A,0),0,1000,1),0),1)*$E240</f>
        <v>0</v>
      </c>
      <c r="M240" s="194">
        <f ca="1">INDEX(OFFSET('Actual NPC (Total System)'!K$1,MATCH("NET SYSTEM LOAD",'Actual NPC (Total System)'!$A:$A,0),0,1000,1),MATCH($C240,OFFSET('Actual NPC (Total System)'!$C$1,MATCH("NET SYSTEM LOAD",'Actual NPC (Total System)'!$A:$A,0),0,1000,1),0),1)*$E240</f>
        <v>0</v>
      </c>
      <c r="N240" s="194">
        <f ca="1">INDEX(OFFSET('Actual NPC (Total System)'!L$1,MATCH("NET SYSTEM LOAD",'Actual NPC (Total System)'!$A:$A,0),0,1000,1),MATCH($C240,OFFSET('Actual NPC (Total System)'!$C$1,MATCH("NET SYSTEM LOAD",'Actual NPC (Total System)'!$A:$A,0),0,1000,1),0),1)*$E240</f>
        <v>0</v>
      </c>
      <c r="O240" s="194">
        <f ca="1">INDEX(OFFSET('Actual NPC (Total System)'!M$1,MATCH("NET SYSTEM LOAD",'Actual NPC (Total System)'!$A:$A,0),0,1000,1),MATCH($C240,OFFSET('Actual NPC (Total System)'!$C$1,MATCH("NET SYSTEM LOAD",'Actual NPC (Total System)'!$A:$A,0),0,1000,1),0),1)*$E240</f>
        <v>0</v>
      </c>
      <c r="P240" s="194">
        <f ca="1">INDEX(OFFSET('Actual NPC (Total System)'!N$1,MATCH("NET SYSTEM LOAD",'Actual NPC (Total System)'!$A:$A,0),0,1000,1),MATCH($C240,OFFSET('Actual NPC (Total System)'!$C$1,MATCH("NET SYSTEM LOAD",'Actual NPC (Total System)'!$A:$A,0),0,1000,1),0),1)*$E240</f>
        <v>0</v>
      </c>
      <c r="Q240" s="194">
        <f ca="1">INDEX(OFFSET('Actual NPC (Total System)'!O$1,MATCH("NET SYSTEM LOAD",'Actual NPC (Total System)'!$A:$A,0),0,1000,1),MATCH($C240,OFFSET('Actual NPC (Total System)'!$C$1,MATCH("NET SYSTEM LOAD",'Actual NPC (Total System)'!$A:$A,0),0,1000,1),0),1)*$E240</f>
        <v>0</v>
      </c>
      <c r="R240" s="194">
        <f ca="1">INDEX(OFFSET('Actual NPC (Total System)'!P$1,MATCH("NET SYSTEM LOAD",'Actual NPC (Total System)'!$A:$A,0),0,1000,1),MATCH($C240,OFFSET('Actual NPC (Total System)'!$C$1,MATCH("NET SYSTEM LOAD",'Actual NPC (Total System)'!$A:$A,0),0,1000,1),0),1)*$E240</f>
        <v>0</v>
      </c>
      <c r="S240" s="59"/>
    </row>
    <row r="241" spans="1:19" ht="12.75">
      <c r="A241" s="39"/>
      <c r="B241" s="39"/>
      <c r="C241" s="167" t="s">
        <v>128</v>
      </c>
      <c r="D241" s="327" t="s">
        <v>172</v>
      </c>
      <c r="E241" s="326">
        <f>VLOOKUP(D241,'Actual Factors'!$A$4:$B$9,2,FALSE)</f>
        <v>0</v>
      </c>
      <c r="F241" s="187">
        <f t="shared" ca="1" si="64"/>
        <v>0</v>
      </c>
      <c r="G241" s="194">
        <f ca="1">INDEX(OFFSET('Actual NPC (Total System)'!E$1,MATCH("NET SYSTEM LOAD",'Actual NPC (Total System)'!$A:$A,0),0,1000,1),MATCH($C241,OFFSET('Actual NPC (Total System)'!$C$1,MATCH("NET SYSTEM LOAD",'Actual NPC (Total System)'!$A:$A,0),0,1000,1),0),1)*$E241</f>
        <v>0</v>
      </c>
      <c r="H241" s="194">
        <f ca="1">INDEX(OFFSET('Actual NPC (Total System)'!F$1,MATCH("NET SYSTEM LOAD",'Actual NPC (Total System)'!$A:$A,0),0,1000,1),MATCH($C241,OFFSET('Actual NPC (Total System)'!$C$1,MATCH("NET SYSTEM LOAD",'Actual NPC (Total System)'!$A:$A,0),0,1000,1),0),1)*$E241</f>
        <v>0</v>
      </c>
      <c r="I241" s="194">
        <f ca="1">INDEX(OFFSET('Actual NPC (Total System)'!G$1,MATCH("NET SYSTEM LOAD",'Actual NPC (Total System)'!$A:$A,0),0,1000,1),MATCH($C241,OFFSET('Actual NPC (Total System)'!$C$1,MATCH("NET SYSTEM LOAD",'Actual NPC (Total System)'!$A:$A,0),0,1000,1),0),1)*$E241</f>
        <v>0</v>
      </c>
      <c r="J241" s="194">
        <f ca="1">INDEX(OFFSET('Actual NPC (Total System)'!H$1,MATCH("NET SYSTEM LOAD",'Actual NPC (Total System)'!$A:$A,0),0,1000,1),MATCH($C241,OFFSET('Actual NPC (Total System)'!$C$1,MATCH("NET SYSTEM LOAD",'Actual NPC (Total System)'!$A:$A,0),0,1000,1),0),1)*$E241</f>
        <v>0</v>
      </c>
      <c r="K241" s="194">
        <f ca="1">INDEX(OFFSET('Actual NPC (Total System)'!I$1,MATCH("NET SYSTEM LOAD",'Actual NPC (Total System)'!$A:$A,0),0,1000,1),MATCH($C241,OFFSET('Actual NPC (Total System)'!$C$1,MATCH("NET SYSTEM LOAD",'Actual NPC (Total System)'!$A:$A,0),0,1000,1),0),1)*$E241</f>
        <v>0</v>
      </c>
      <c r="L241" s="194">
        <f ca="1">INDEX(OFFSET('Actual NPC (Total System)'!J$1,MATCH("NET SYSTEM LOAD",'Actual NPC (Total System)'!$A:$A,0),0,1000,1),MATCH($C241,OFFSET('Actual NPC (Total System)'!$C$1,MATCH("NET SYSTEM LOAD",'Actual NPC (Total System)'!$A:$A,0),0,1000,1),0),1)*$E241</f>
        <v>0</v>
      </c>
      <c r="M241" s="194">
        <f ca="1">INDEX(OFFSET('Actual NPC (Total System)'!K$1,MATCH("NET SYSTEM LOAD",'Actual NPC (Total System)'!$A:$A,0),0,1000,1),MATCH($C241,OFFSET('Actual NPC (Total System)'!$C$1,MATCH("NET SYSTEM LOAD",'Actual NPC (Total System)'!$A:$A,0),0,1000,1),0),1)*$E241</f>
        <v>0</v>
      </c>
      <c r="N241" s="194">
        <f ca="1">INDEX(OFFSET('Actual NPC (Total System)'!L$1,MATCH("NET SYSTEM LOAD",'Actual NPC (Total System)'!$A:$A,0),0,1000,1),MATCH($C241,OFFSET('Actual NPC (Total System)'!$C$1,MATCH("NET SYSTEM LOAD",'Actual NPC (Total System)'!$A:$A,0),0,1000,1),0),1)*$E241</f>
        <v>0</v>
      </c>
      <c r="O241" s="194">
        <f ca="1">INDEX(OFFSET('Actual NPC (Total System)'!M$1,MATCH("NET SYSTEM LOAD",'Actual NPC (Total System)'!$A:$A,0),0,1000,1),MATCH($C241,OFFSET('Actual NPC (Total System)'!$C$1,MATCH("NET SYSTEM LOAD",'Actual NPC (Total System)'!$A:$A,0),0,1000,1),0),1)*$E241</f>
        <v>0</v>
      </c>
      <c r="P241" s="194">
        <f ca="1">INDEX(OFFSET('Actual NPC (Total System)'!N$1,MATCH("NET SYSTEM LOAD",'Actual NPC (Total System)'!$A:$A,0),0,1000,1),MATCH($C241,OFFSET('Actual NPC (Total System)'!$C$1,MATCH("NET SYSTEM LOAD",'Actual NPC (Total System)'!$A:$A,0),0,1000,1),0),1)*$E241</f>
        <v>0</v>
      </c>
      <c r="Q241" s="194">
        <f ca="1">INDEX(OFFSET('Actual NPC (Total System)'!O$1,MATCH("NET SYSTEM LOAD",'Actual NPC (Total System)'!$A:$A,0),0,1000,1),MATCH($C241,OFFSET('Actual NPC (Total System)'!$C$1,MATCH("NET SYSTEM LOAD",'Actual NPC (Total System)'!$A:$A,0),0,1000,1),0),1)*$E241</f>
        <v>0</v>
      </c>
      <c r="R241" s="194">
        <f ca="1">INDEX(OFFSET('Actual NPC (Total System)'!P$1,MATCH("NET SYSTEM LOAD",'Actual NPC (Total System)'!$A:$A,0),0,1000,1),MATCH($C241,OFFSET('Actual NPC (Total System)'!$C$1,MATCH("NET SYSTEM LOAD",'Actual NPC (Total System)'!$A:$A,0),0,1000,1),0),1)*$E241</f>
        <v>0</v>
      </c>
      <c r="S241" s="59"/>
    </row>
    <row r="242" spans="1:19" ht="12.75">
      <c r="A242" s="39"/>
      <c r="B242" s="39"/>
      <c r="C242" s="167" t="s">
        <v>129</v>
      </c>
      <c r="D242" s="327" t="s">
        <v>172</v>
      </c>
      <c r="E242" s="326">
        <f>VLOOKUP(D242,'Actual Factors'!$A$4:$B$9,2,FALSE)</f>
        <v>0</v>
      </c>
      <c r="F242" s="187">
        <f t="shared" ca="1" si="64"/>
        <v>0</v>
      </c>
      <c r="G242" s="194">
        <f ca="1">INDEX(OFFSET('Actual NPC (Total System)'!E$1,MATCH("NET SYSTEM LOAD",'Actual NPC (Total System)'!$A:$A,0),0,1000,1),MATCH($C242,OFFSET('Actual NPC (Total System)'!$C$1,MATCH("NET SYSTEM LOAD",'Actual NPC (Total System)'!$A:$A,0),0,1000,1),0),1)*$E242</f>
        <v>0</v>
      </c>
      <c r="H242" s="194">
        <f ca="1">INDEX(OFFSET('Actual NPC (Total System)'!F$1,MATCH("NET SYSTEM LOAD",'Actual NPC (Total System)'!$A:$A,0),0,1000,1),MATCH($C242,OFFSET('Actual NPC (Total System)'!$C$1,MATCH("NET SYSTEM LOAD",'Actual NPC (Total System)'!$A:$A,0),0,1000,1),0),1)*$E242</f>
        <v>0</v>
      </c>
      <c r="I242" s="194">
        <f ca="1">INDEX(OFFSET('Actual NPC (Total System)'!G$1,MATCH("NET SYSTEM LOAD",'Actual NPC (Total System)'!$A:$A,0),0,1000,1),MATCH($C242,OFFSET('Actual NPC (Total System)'!$C$1,MATCH("NET SYSTEM LOAD",'Actual NPC (Total System)'!$A:$A,0),0,1000,1),0),1)*$E242</f>
        <v>0</v>
      </c>
      <c r="J242" s="194">
        <f ca="1">INDEX(OFFSET('Actual NPC (Total System)'!H$1,MATCH("NET SYSTEM LOAD",'Actual NPC (Total System)'!$A:$A,0),0,1000,1),MATCH($C242,OFFSET('Actual NPC (Total System)'!$C$1,MATCH("NET SYSTEM LOAD",'Actual NPC (Total System)'!$A:$A,0),0,1000,1),0),1)*$E242</f>
        <v>0</v>
      </c>
      <c r="K242" s="194">
        <f ca="1">INDEX(OFFSET('Actual NPC (Total System)'!I$1,MATCH("NET SYSTEM LOAD",'Actual NPC (Total System)'!$A:$A,0),0,1000,1),MATCH($C242,OFFSET('Actual NPC (Total System)'!$C$1,MATCH("NET SYSTEM LOAD",'Actual NPC (Total System)'!$A:$A,0),0,1000,1),0),1)*$E242</f>
        <v>0</v>
      </c>
      <c r="L242" s="194">
        <f ca="1">INDEX(OFFSET('Actual NPC (Total System)'!J$1,MATCH("NET SYSTEM LOAD",'Actual NPC (Total System)'!$A:$A,0),0,1000,1),MATCH($C242,OFFSET('Actual NPC (Total System)'!$C$1,MATCH("NET SYSTEM LOAD",'Actual NPC (Total System)'!$A:$A,0),0,1000,1),0),1)*$E242</f>
        <v>0</v>
      </c>
      <c r="M242" s="194">
        <f ca="1">INDEX(OFFSET('Actual NPC (Total System)'!K$1,MATCH("NET SYSTEM LOAD",'Actual NPC (Total System)'!$A:$A,0),0,1000,1),MATCH($C242,OFFSET('Actual NPC (Total System)'!$C$1,MATCH("NET SYSTEM LOAD",'Actual NPC (Total System)'!$A:$A,0),0,1000,1),0),1)*$E242</f>
        <v>0</v>
      </c>
      <c r="N242" s="194">
        <f ca="1">INDEX(OFFSET('Actual NPC (Total System)'!L$1,MATCH("NET SYSTEM LOAD",'Actual NPC (Total System)'!$A:$A,0),0,1000,1),MATCH($C242,OFFSET('Actual NPC (Total System)'!$C$1,MATCH("NET SYSTEM LOAD",'Actual NPC (Total System)'!$A:$A,0),0,1000,1),0),1)*$E242</f>
        <v>0</v>
      </c>
      <c r="O242" s="194">
        <f ca="1">INDEX(OFFSET('Actual NPC (Total System)'!M$1,MATCH("NET SYSTEM LOAD",'Actual NPC (Total System)'!$A:$A,0),0,1000,1),MATCH($C242,OFFSET('Actual NPC (Total System)'!$C$1,MATCH("NET SYSTEM LOAD",'Actual NPC (Total System)'!$A:$A,0),0,1000,1),0),1)*$E242</f>
        <v>0</v>
      </c>
      <c r="P242" s="194">
        <f ca="1">INDEX(OFFSET('Actual NPC (Total System)'!N$1,MATCH("NET SYSTEM LOAD",'Actual NPC (Total System)'!$A:$A,0),0,1000,1),MATCH($C242,OFFSET('Actual NPC (Total System)'!$C$1,MATCH("NET SYSTEM LOAD",'Actual NPC (Total System)'!$A:$A,0),0,1000,1),0),1)*$E242</f>
        <v>0</v>
      </c>
      <c r="Q242" s="194">
        <f ca="1">INDEX(OFFSET('Actual NPC (Total System)'!O$1,MATCH("NET SYSTEM LOAD",'Actual NPC (Total System)'!$A:$A,0),0,1000,1),MATCH($C242,OFFSET('Actual NPC (Total System)'!$C$1,MATCH("NET SYSTEM LOAD",'Actual NPC (Total System)'!$A:$A,0),0,1000,1),0),1)*$E242</f>
        <v>0</v>
      </c>
      <c r="R242" s="194">
        <f ca="1">INDEX(OFFSET('Actual NPC (Total System)'!P$1,MATCH("NET SYSTEM LOAD",'Actual NPC (Total System)'!$A:$A,0),0,1000,1),MATCH($C242,OFFSET('Actual NPC (Total System)'!$C$1,MATCH("NET SYSTEM LOAD",'Actual NPC (Total System)'!$A:$A,0),0,1000,1),0),1)*$E242</f>
        <v>0</v>
      </c>
      <c r="S242" s="59"/>
    </row>
    <row r="243" spans="1:19" ht="12.75">
      <c r="A243" s="39"/>
      <c r="B243" s="39"/>
      <c r="C243" s="167" t="s">
        <v>19</v>
      </c>
      <c r="D243" s="327" t="s">
        <v>172</v>
      </c>
      <c r="E243" s="326">
        <f>VLOOKUP(D243,'Actual Factors'!$A$4:$B$9,2,FALSE)</f>
        <v>0</v>
      </c>
      <c r="F243" s="187">
        <f t="shared" ca="1" si="64"/>
        <v>0</v>
      </c>
      <c r="G243" s="194">
        <f ca="1">INDEX(OFFSET('Actual NPC (Total System)'!E$1,MATCH("NET SYSTEM LOAD",'Actual NPC (Total System)'!$A:$A,0),0,1000,1),MATCH($C243,OFFSET('Actual NPC (Total System)'!$C$1,MATCH("NET SYSTEM LOAD",'Actual NPC (Total System)'!$A:$A,0),0,1000,1),0),1)*$E243</f>
        <v>0</v>
      </c>
      <c r="H243" s="194">
        <f ca="1">INDEX(OFFSET('Actual NPC (Total System)'!F$1,MATCH("NET SYSTEM LOAD",'Actual NPC (Total System)'!$A:$A,0),0,1000,1),MATCH($C243,OFFSET('Actual NPC (Total System)'!$C$1,MATCH("NET SYSTEM LOAD",'Actual NPC (Total System)'!$A:$A,0),0,1000,1),0),1)*$E243</f>
        <v>0</v>
      </c>
      <c r="I243" s="194">
        <f ca="1">INDEX(OFFSET('Actual NPC (Total System)'!G$1,MATCH("NET SYSTEM LOAD",'Actual NPC (Total System)'!$A:$A,0),0,1000,1),MATCH($C243,OFFSET('Actual NPC (Total System)'!$C$1,MATCH("NET SYSTEM LOAD",'Actual NPC (Total System)'!$A:$A,0),0,1000,1),0),1)*$E243</f>
        <v>0</v>
      </c>
      <c r="J243" s="194">
        <f ca="1">INDEX(OFFSET('Actual NPC (Total System)'!H$1,MATCH("NET SYSTEM LOAD",'Actual NPC (Total System)'!$A:$A,0),0,1000,1),MATCH($C243,OFFSET('Actual NPC (Total System)'!$C$1,MATCH("NET SYSTEM LOAD",'Actual NPC (Total System)'!$A:$A,0),0,1000,1),0),1)*$E243</f>
        <v>0</v>
      </c>
      <c r="K243" s="194">
        <f ca="1">INDEX(OFFSET('Actual NPC (Total System)'!I$1,MATCH("NET SYSTEM LOAD",'Actual NPC (Total System)'!$A:$A,0),0,1000,1),MATCH($C243,OFFSET('Actual NPC (Total System)'!$C$1,MATCH("NET SYSTEM LOAD",'Actual NPC (Total System)'!$A:$A,0),0,1000,1),0),1)*$E243</f>
        <v>0</v>
      </c>
      <c r="L243" s="194">
        <f ca="1">INDEX(OFFSET('Actual NPC (Total System)'!J$1,MATCH("NET SYSTEM LOAD",'Actual NPC (Total System)'!$A:$A,0),0,1000,1),MATCH($C243,OFFSET('Actual NPC (Total System)'!$C$1,MATCH("NET SYSTEM LOAD",'Actual NPC (Total System)'!$A:$A,0),0,1000,1),0),1)*$E243</f>
        <v>0</v>
      </c>
      <c r="M243" s="194">
        <f ca="1">INDEX(OFFSET('Actual NPC (Total System)'!K$1,MATCH("NET SYSTEM LOAD",'Actual NPC (Total System)'!$A:$A,0),0,1000,1),MATCH($C243,OFFSET('Actual NPC (Total System)'!$C$1,MATCH("NET SYSTEM LOAD",'Actual NPC (Total System)'!$A:$A,0),0,1000,1),0),1)*$E243</f>
        <v>0</v>
      </c>
      <c r="N243" s="194">
        <f ca="1">INDEX(OFFSET('Actual NPC (Total System)'!L$1,MATCH("NET SYSTEM LOAD",'Actual NPC (Total System)'!$A:$A,0),0,1000,1),MATCH($C243,OFFSET('Actual NPC (Total System)'!$C$1,MATCH("NET SYSTEM LOAD",'Actual NPC (Total System)'!$A:$A,0),0,1000,1),0),1)*$E243</f>
        <v>0</v>
      </c>
      <c r="O243" s="194">
        <f ca="1">INDEX(OFFSET('Actual NPC (Total System)'!M$1,MATCH("NET SYSTEM LOAD",'Actual NPC (Total System)'!$A:$A,0),0,1000,1),MATCH($C243,OFFSET('Actual NPC (Total System)'!$C$1,MATCH("NET SYSTEM LOAD",'Actual NPC (Total System)'!$A:$A,0),0,1000,1),0),1)*$E243</f>
        <v>0</v>
      </c>
      <c r="P243" s="194">
        <f ca="1">INDEX(OFFSET('Actual NPC (Total System)'!N$1,MATCH("NET SYSTEM LOAD",'Actual NPC (Total System)'!$A:$A,0),0,1000,1),MATCH($C243,OFFSET('Actual NPC (Total System)'!$C$1,MATCH("NET SYSTEM LOAD",'Actual NPC (Total System)'!$A:$A,0),0,1000,1),0),1)*$E243</f>
        <v>0</v>
      </c>
      <c r="Q243" s="194">
        <f ca="1">INDEX(OFFSET('Actual NPC (Total System)'!O$1,MATCH("NET SYSTEM LOAD",'Actual NPC (Total System)'!$A:$A,0),0,1000,1),MATCH($C243,OFFSET('Actual NPC (Total System)'!$C$1,MATCH("NET SYSTEM LOAD",'Actual NPC (Total System)'!$A:$A,0),0,1000,1),0),1)*$E243</f>
        <v>0</v>
      </c>
      <c r="R243" s="194">
        <f ca="1">INDEX(OFFSET('Actual NPC (Total System)'!P$1,MATCH("NET SYSTEM LOAD",'Actual NPC (Total System)'!$A:$A,0),0,1000,1),MATCH($C243,OFFSET('Actual NPC (Total System)'!$C$1,MATCH("NET SYSTEM LOAD",'Actual NPC (Total System)'!$A:$A,0),0,1000,1),0),1)*$E243</f>
        <v>0</v>
      </c>
      <c r="S243" s="59"/>
    </row>
    <row r="244" spans="1:19" ht="12.75">
      <c r="A244" s="39"/>
      <c r="C244" s="167" t="s">
        <v>97</v>
      </c>
      <c r="D244" s="327" t="s">
        <v>172</v>
      </c>
      <c r="E244" s="326">
        <f>VLOOKUP(D244,'Actual Factors'!$A$4:$B$9,2,FALSE)</f>
        <v>0</v>
      </c>
      <c r="F244" s="187">
        <f t="shared" ca="1" si="61"/>
        <v>0</v>
      </c>
      <c r="G244" s="194">
        <f ca="1">INDEX(OFFSET('Actual NPC (Total System)'!E$1,MATCH("NET SYSTEM LOAD",'Actual NPC (Total System)'!$A:$A,0),0,1000,1),MATCH($C244,OFFSET('Actual NPC (Total System)'!$C$1,MATCH("NET SYSTEM LOAD",'Actual NPC (Total System)'!$A:$A,0),0,1000,1),0),1)*$E244</f>
        <v>0</v>
      </c>
      <c r="H244" s="194">
        <f ca="1">INDEX(OFFSET('Actual NPC (Total System)'!F$1,MATCH("NET SYSTEM LOAD",'Actual NPC (Total System)'!$A:$A,0),0,1000,1),MATCH($C244,OFFSET('Actual NPC (Total System)'!$C$1,MATCH("NET SYSTEM LOAD",'Actual NPC (Total System)'!$A:$A,0),0,1000,1),0),1)*$E244</f>
        <v>0</v>
      </c>
      <c r="I244" s="194">
        <f ca="1">INDEX(OFFSET('Actual NPC (Total System)'!G$1,MATCH("NET SYSTEM LOAD",'Actual NPC (Total System)'!$A:$A,0),0,1000,1),MATCH($C244,OFFSET('Actual NPC (Total System)'!$C$1,MATCH("NET SYSTEM LOAD",'Actual NPC (Total System)'!$A:$A,0),0,1000,1),0),1)*$E244</f>
        <v>0</v>
      </c>
      <c r="J244" s="194">
        <f ca="1">INDEX(OFFSET('Actual NPC (Total System)'!H$1,MATCH("NET SYSTEM LOAD",'Actual NPC (Total System)'!$A:$A,0),0,1000,1),MATCH($C244,OFFSET('Actual NPC (Total System)'!$C$1,MATCH("NET SYSTEM LOAD",'Actual NPC (Total System)'!$A:$A,0),0,1000,1),0),1)*$E244</f>
        <v>0</v>
      </c>
      <c r="K244" s="194">
        <f ca="1">INDEX(OFFSET('Actual NPC (Total System)'!I$1,MATCH("NET SYSTEM LOAD",'Actual NPC (Total System)'!$A:$A,0),0,1000,1),MATCH($C244,OFFSET('Actual NPC (Total System)'!$C$1,MATCH("NET SYSTEM LOAD",'Actual NPC (Total System)'!$A:$A,0),0,1000,1),0),1)*$E244</f>
        <v>0</v>
      </c>
      <c r="L244" s="194">
        <f ca="1">INDEX(OFFSET('Actual NPC (Total System)'!J$1,MATCH("NET SYSTEM LOAD",'Actual NPC (Total System)'!$A:$A,0),0,1000,1),MATCH($C244,OFFSET('Actual NPC (Total System)'!$C$1,MATCH("NET SYSTEM LOAD",'Actual NPC (Total System)'!$A:$A,0),0,1000,1),0),1)*$E244</f>
        <v>0</v>
      </c>
      <c r="M244" s="194">
        <f ca="1">INDEX(OFFSET('Actual NPC (Total System)'!K$1,MATCH("NET SYSTEM LOAD",'Actual NPC (Total System)'!$A:$A,0),0,1000,1),MATCH($C244,OFFSET('Actual NPC (Total System)'!$C$1,MATCH("NET SYSTEM LOAD",'Actual NPC (Total System)'!$A:$A,0),0,1000,1),0),1)*$E244</f>
        <v>0</v>
      </c>
      <c r="N244" s="194">
        <f ca="1">INDEX(OFFSET('Actual NPC (Total System)'!L$1,MATCH("NET SYSTEM LOAD",'Actual NPC (Total System)'!$A:$A,0),0,1000,1),MATCH($C244,OFFSET('Actual NPC (Total System)'!$C$1,MATCH("NET SYSTEM LOAD",'Actual NPC (Total System)'!$A:$A,0),0,1000,1),0),1)*$E244</f>
        <v>0</v>
      </c>
      <c r="O244" s="194">
        <f ca="1">INDEX(OFFSET('Actual NPC (Total System)'!M$1,MATCH("NET SYSTEM LOAD",'Actual NPC (Total System)'!$A:$A,0),0,1000,1),MATCH($C244,OFFSET('Actual NPC (Total System)'!$C$1,MATCH("NET SYSTEM LOAD",'Actual NPC (Total System)'!$A:$A,0),0,1000,1),0),1)*$E244</f>
        <v>0</v>
      </c>
      <c r="P244" s="194">
        <f ca="1">INDEX(OFFSET('Actual NPC (Total System)'!N$1,MATCH("NET SYSTEM LOAD",'Actual NPC (Total System)'!$A:$A,0),0,1000,1),MATCH($C244,OFFSET('Actual NPC (Total System)'!$C$1,MATCH("NET SYSTEM LOAD",'Actual NPC (Total System)'!$A:$A,0),0,1000,1),0),1)*$E244</f>
        <v>0</v>
      </c>
      <c r="Q244" s="194">
        <f ca="1">INDEX(OFFSET('Actual NPC (Total System)'!O$1,MATCH("NET SYSTEM LOAD",'Actual NPC (Total System)'!$A:$A,0),0,1000,1),MATCH($C244,OFFSET('Actual NPC (Total System)'!$C$1,MATCH("NET SYSTEM LOAD",'Actual NPC (Total System)'!$A:$A,0),0,1000,1),0),1)*$E244</f>
        <v>0</v>
      </c>
      <c r="R244" s="194">
        <f ca="1">INDEX(OFFSET('Actual NPC (Total System)'!P$1,MATCH("NET SYSTEM LOAD",'Actual NPC (Total System)'!$A:$A,0),0,1000,1),MATCH($C244,OFFSET('Actual NPC (Total System)'!$C$1,MATCH("NET SYSTEM LOAD",'Actual NPC (Total System)'!$A:$A,0),0,1000,1),0),1)*$E244</f>
        <v>0</v>
      </c>
      <c r="S244" s="59"/>
    </row>
    <row r="245" spans="1:19" ht="12.75">
      <c r="A245" s="39"/>
      <c r="B245" s="153"/>
      <c r="C245" s="167" t="s">
        <v>131</v>
      </c>
      <c r="D245" s="327" t="s">
        <v>172</v>
      </c>
      <c r="E245" s="326">
        <f>VLOOKUP(D245,'Actual Factors'!$A$4:$B$9,2,FALSE)</f>
        <v>0</v>
      </c>
      <c r="F245" s="187">
        <f t="shared" ref="F245:F252" ca="1" si="65">SUM(G245:R245)</f>
        <v>0</v>
      </c>
      <c r="G245" s="194">
        <f ca="1">INDEX(OFFSET('Actual NPC (Total System)'!E$1,MATCH("NET SYSTEM LOAD",'Actual NPC (Total System)'!$A:$A,0),0,1000,1),MATCH($C245,OFFSET('Actual NPC (Total System)'!$C$1,MATCH("NET SYSTEM LOAD",'Actual NPC (Total System)'!$A:$A,0),0,1000,1),0),1)*$E245</f>
        <v>0</v>
      </c>
      <c r="H245" s="194">
        <f ca="1">INDEX(OFFSET('Actual NPC (Total System)'!F$1,MATCH("NET SYSTEM LOAD",'Actual NPC (Total System)'!$A:$A,0),0,1000,1),MATCH($C245,OFFSET('Actual NPC (Total System)'!$C$1,MATCH("NET SYSTEM LOAD",'Actual NPC (Total System)'!$A:$A,0),0,1000,1),0),1)*$E245</f>
        <v>0</v>
      </c>
      <c r="I245" s="194">
        <f ca="1">INDEX(OFFSET('Actual NPC (Total System)'!G$1,MATCH("NET SYSTEM LOAD",'Actual NPC (Total System)'!$A:$A,0),0,1000,1),MATCH($C245,OFFSET('Actual NPC (Total System)'!$C$1,MATCH("NET SYSTEM LOAD",'Actual NPC (Total System)'!$A:$A,0),0,1000,1),0),1)*$E245</f>
        <v>0</v>
      </c>
      <c r="J245" s="194">
        <f ca="1">INDEX(OFFSET('Actual NPC (Total System)'!H$1,MATCH("NET SYSTEM LOAD",'Actual NPC (Total System)'!$A:$A,0),0,1000,1),MATCH($C245,OFFSET('Actual NPC (Total System)'!$C$1,MATCH("NET SYSTEM LOAD",'Actual NPC (Total System)'!$A:$A,0),0,1000,1),0),1)*$E245</f>
        <v>0</v>
      </c>
      <c r="K245" s="194">
        <f ca="1">INDEX(OFFSET('Actual NPC (Total System)'!I$1,MATCH("NET SYSTEM LOAD",'Actual NPC (Total System)'!$A:$A,0),0,1000,1),MATCH($C245,OFFSET('Actual NPC (Total System)'!$C$1,MATCH("NET SYSTEM LOAD",'Actual NPC (Total System)'!$A:$A,0),0,1000,1),0),1)*$E245</f>
        <v>0</v>
      </c>
      <c r="L245" s="194">
        <f ca="1">INDEX(OFFSET('Actual NPC (Total System)'!J$1,MATCH("NET SYSTEM LOAD",'Actual NPC (Total System)'!$A:$A,0),0,1000,1),MATCH($C245,OFFSET('Actual NPC (Total System)'!$C$1,MATCH("NET SYSTEM LOAD",'Actual NPC (Total System)'!$A:$A,0),0,1000,1),0),1)*$E245</f>
        <v>0</v>
      </c>
      <c r="M245" s="194">
        <f ca="1">INDEX(OFFSET('Actual NPC (Total System)'!K$1,MATCH("NET SYSTEM LOAD",'Actual NPC (Total System)'!$A:$A,0),0,1000,1),MATCH($C245,OFFSET('Actual NPC (Total System)'!$C$1,MATCH("NET SYSTEM LOAD",'Actual NPC (Total System)'!$A:$A,0),0,1000,1),0),1)*$E245</f>
        <v>0</v>
      </c>
      <c r="N245" s="194">
        <f ca="1">INDEX(OFFSET('Actual NPC (Total System)'!L$1,MATCH("NET SYSTEM LOAD",'Actual NPC (Total System)'!$A:$A,0),0,1000,1),MATCH($C245,OFFSET('Actual NPC (Total System)'!$C$1,MATCH("NET SYSTEM LOAD",'Actual NPC (Total System)'!$A:$A,0),0,1000,1),0),1)*$E245</f>
        <v>0</v>
      </c>
      <c r="O245" s="194">
        <f ca="1">INDEX(OFFSET('Actual NPC (Total System)'!M$1,MATCH("NET SYSTEM LOAD",'Actual NPC (Total System)'!$A:$A,0),0,1000,1),MATCH($C245,OFFSET('Actual NPC (Total System)'!$C$1,MATCH("NET SYSTEM LOAD",'Actual NPC (Total System)'!$A:$A,0),0,1000,1),0),1)*$E245</f>
        <v>0</v>
      </c>
      <c r="P245" s="194">
        <f ca="1">INDEX(OFFSET('Actual NPC (Total System)'!N$1,MATCH("NET SYSTEM LOAD",'Actual NPC (Total System)'!$A:$A,0),0,1000,1),MATCH($C245,OFFSET('Actual NPC (Total System)'!$C$1,MATCH("NET SYSTEM LOAD",'Actual NPC (Total System)'!$A:$A,0),0,1000,1),0),1)*$E245</f>
        <v>0</v>
      </c>
      <c r="Q245" s="194">
        <f ca="1">INDEX(OFFSET('Actual NPC (Total System)'!O$1,MATCH("NET SYSTEM LOAD",'Actual NPC (Total System)'!$A:$A,0),0,1000,1),MATCH($C245,OFFSET('Actual NPC (Total System)'!$C$1,MATCH("NET SYSTEM LOAD",'Actual NPC (Total System)'!$A:$A,0),0,1000,1),0),1)*$E245</f>
        <v>0</v>
      </c>
      <c r="R245" s="194">
        <f ca="1">INDEX(OFFSET('Actual NPC (Total System)'!P$1,MATCH("NET SYSTEM LOAD",'Actual NPC (Total System)'!$A:$A,0),0,1000,1),MATCH($C245,OFFSET('Actual NPC (Total System)'!$C$1,MATCH("NET SYSTEM LOAD",'Actual NPC (Total System)'!$A:$A,0),0,1000,1),0),1)*$E245</f>
        <v>0</v>
      </c>
      <c r="S245" s="59"/>
    </row>
    <row r="246" spans="1:19" ht="12.75">
      <c r="A246" s="39"/>
      <c r="B246" s="153"/>
      <c r="C246" s="167" t="s">
        <v>132</v>
      </c>
      <c r="D246" s="327" t="s">
        <v>172</v>
      </c>
      <c r="E246" s="326">
        <f>VLOOKUP(D246,'Actual Factors'!$A$4:$B$9,2,FALSE)</f>
        <v>0</v>
      </c>
      <c r="F246" s="187">
        <f t="shared" ca="1" si="65"/>
        <v>0</v>
      </c>
      <c r="G246" s="194">
        <f ca="1">INDEX(OFFSET('Actual NPC (Total System)'!E$1,MATCH("NET SYSTEM LOAD",'Actual NPC (Total System)'!$A:$A,0),0,1000,1),MATCH($C246,OFFSET('Actual NPC (Total System)'!$C$1,MATCH("NET SYSTEM LOAD",'Actual NPC (Total System)'!$A:$A,0),0,1000,1),0),1)*$E246</f>
        <v>0</v>
      </c>
      <c r="H246" s="194">
        <f ca="1">INDEX(OFFSET('Actual NPC (Total System)'!F$1,MATCH("NET SYSTEM LOAD",'Actual NPC (Total System)'!$A:$A,0),0,1000,1),MATCH($C246,OFFSET('Actual NPC (Total System)'!$C$1,MATCH("NET SYSTEM LOAD",'Actual NPC (Total System)'!$A:$A,0),0,1000,1),0),1)*$E246</f>
        <v>0</v>
      </c>
      <c r="I246" s="194">
        <f ca="1">INDEX(OFFSET('Actual NPC (Total System)'!G$1,MATCH("NET SYSTEM LOAD",'Actual NPC (Total System)'!$A:$A,0),0,1000,1),MATCH($C246,OFFSET('Actual NPC (Total System)'!$C$1,MATCH("NET SYSTEM LOAD",'Actual NPC (Total System)'!$A:$A,0),0,1000,1),0),1)*$E246</f>
        <v>0</v>
      </c>
      <c r="J246" s="194">
        <f ca="1">INDEX(OFFSET('Actual NPC (Total System)'!H$1,MATCH("NET SYSTEM LOAD",'Actual NPC (Total System)'!$A:$A,0),0,1000,1),MATCH($C246,OFFSET('Actual NPC (Total System)'!$C$1,MATCH("NET SYSTEM LOAD",'Actual NPC (Total System)'!$A:$A,0),0,1000,1),0),1)*$E246</f>
        <v>0</v>
      </c>
      <c r="K246" s="194">
        <f ca="1">INDEX(OFFSET('Actual NPC (Total System)'!I$1,MATCH("NET SYSTEM LOAD",'Actual NPC (Total System)'!$A:$A,0),0,1000,1),MATCH($C246,OFFSET('Actual NPC (Total System)'!$C$1,MATCH("NET SYSTEM LOAD",'Actual NPC (Total System)'!$A:$A,0),0,1000,1),0),1)*$E246</f>
        <v>0</v>
      </c>
      <c r="L246" s="194">
        <f ca="1">INDEX(OFFSET('Actual NPC (Total System)'!J$1,MATCH("NET SYSTEM LOAD",'Actual NPC (Total System)'!$A:$A,0),0,1000,1),MATCH($C246,OFFSET('Actual NPC (Total System)'!$C$1,MATCH("NET SYSTEM LOAD",'Actual NPC (Total System)'!$A:$A,0),0,1000,1),0),1)*$E246</f>
        <v>0</v>
      </c>
      <c r="M246" s="194">
        <f ca="1">INDEX(OFFSET('Actual NPC (Total System)'!K$1,MATCH("NET SYSTEM LOAD",'Actual NPC (Total System)'!$A:$A,0),0,1000,1),MATCH($C246,OFFSET('Actual NPC (Total System)'!$C$1,MATCH("NET SYSTEM LOAD",'Actual NPC (Total System)'!$A:$A,0),0,1000,1),0),1)*$E246</f>
        <v>0</v>
      </c>
      <c r="N246" s="194">
        <f ca="1">INDEX(OFFSET('Actual NPC (Total System)'!L$1,MATCH("NET SYSTEM LOAD",'Actual NPC (Total System)'!$A:$A,0),0,1000,1),MATCH($C246,OFFSET('Actual NPC (Total System)'!$C$1,MATCH("NET SYSTEM LOAD",'Actual NPC (Total System)'!$A:$A,0),0,1000,1),0),1)*$E246</f>
        <v>0</v>
      </c>
      <c r="O246" s="194">
        <f ca="1">INDEX(OFFSET('Actual NPC (Total System)'!M$1,MATCH("NET SYSTEM LOAD",'Actual NPC (Total System)'!$A:$A,0),0,1000,1),MATCH($C246,OFFSET('Actual NPC (Total System)'!$C$1,MATCH("NET SYSTEM LOAD",'Actual NPC (Total System)'!$A:$A,0),0,1000,1),0),1)*$E246</f>
        <v>0</v>
      </c>
      <c r="P246" s="194">
        <f ca="1">INDEX(OFFSET('Actual NPC (Total System)'!N$1,MATCH("NET SYSTEM LOAD",'Actual NPC (Total System)'!$A:$A,0),0,1000,1),MATCH($C246,OFFSET('Actual NPC (Total System)'!$C$1,MATCH("NET SYSTEM LOAD",'Actual NPC (Total System)'!$A:$A,0),0,1000,1),0),1)*$E246</f>
        <v>0</v>
      </c>
      <c r="Q246" s="194">
        <f ca="1">INDEX(OFFSET('Actual NPC (Total System)'!O$1,MATCH("NET SYSTEM LOAD",'Actual NPC (Total System)'!$A:$A,0),0,1000,1),MATCH($C246,OFFSET('Actual NPC (Total System)'!$C$1,MATCH("NET SYSTEM LOAD",'Actual NPC (Total System)'!$A:$A,0),0,1000,1),0),1)*$E246</f>
        <v>0</v>
      </c>
      <c r="R246" s="194">
        <f ca="1">INDEX(OFFSET('Actual NPC (Total System)'!P$1,MATCH("NET SYSTEM LOAD",'Actual NPC (Total System)'!$A:$A,0),0,1000,1),MATCH($C246,OFFSET('Actual NPC (Total System)'!$C$1,MATCH("NET SYSTEM LOAD",'Actual NPC (Total System)'!$A:$A,0),0,1000,1),0),1)*$E246</f>
        <v>0</v>
      </c>
      <c r="S246" s="59"/>
    </row>
    <row r="247" spans="1:19" ht="12.75">
      <c r="A247" s="39"/>
      <c r="B247" s="153"/>
      <c r="C247" s="167" t="s">
        <v>125</v>
      </c>
      <c r="D247" s="327" t="s">
        <v>172</v>
      </c>
      <c r="E247" s="326">
        <f>VLOOKUP(D247,'Actual Factors'!$A$4:$B$9,2,FALSE)</f>
        <v>0</v>
      </c>
      <c r="F247" s="187">
        <f t="shared" ca="1" si="65"/>
        <v>0</v>
      </c>
      <c r="G247" s="194">
        <f ca="1">INDEX(OFFSET('Actual NPC (Total System)'!E$1,MATCH("NET SYSTEM LOAD",'Actual NPC (Total System)'!$A:$A,0),0,1000,1),MATCH($C247,OFFSET('Actual NPC (Total System)'!$C$1,MATCH("NET SYSTEM LOAD",'Actual NPC (Total System)'!$A:$A,0),0,1000,1),0),1)*$E247</f>
        <v>0</v>
      </c>
      <c r="H247" s="194">
        <f ca="1">INDEX(OFFSET('Actual NPC (Total System)'!F$1,MATCH("NET SYSTEM LOAD",'Actual NPC (Total System)'!$A:$A,0),0,1000,1),MATCH($C247,OFFSET('Actual NPC (Total System)'!$C$1,MATCH("NET SYSTEM LOAD",'Actual NPC (Total System)'!$A:$A,0),0,1000,1),0),1)*$E247</f>
        <v>0</v>
      </c>
      <c r="I247" s="194">
        <f ca="1">INDEX(OFFSET('Actual NPC (Total System)'!G$1,MATCH("NET SYSTEM LOAD",'Actual NPC (Total System)'!$A:$A,0),0,1000,1),MATCH($C247,OFFSET('Actual NPC (Total System)'!$C$1,MATCH("NET SYSTEM LOAD",'Actual NPC (Total System)'!$A:$A,0),0,1000,1),0),1)*$E247</f>
        <v>0</v>
      </c>
      <c r="J247" s="194">
        <f ca="1">INDEX(OFFSET('Actual NPC (Total System)'!H$1,MATCH("NET SYSTEM LOAD",'Actual NPC (Total System)'!$A:$A,0),0,1000,1),MATCH($C247,OFFSET('Actual NPC (Total System)'!$C$1,MATCH("NET SYSTEM LOAD",'Actual NPC (Total System)'!$A:$A,0),0,1000,1),0),1)*$E247</f>
        <v>0</v>
      </c>
      <c r="K247" s="194">
        <f ca="1">INDEX(OFFSET('Actual NPC (Total System)'!I$1,MATCH("NET SYSTEM LOAD",'Actual NPC (Total System)'!$A:$A,0),0,1000,1),MATCH($C247,OFFSET('Actual NPC (Total System)'!$C$1,MATCH("NET SYSTEM LOAD",'Actual NPC (Total System)'!$A:$A,0),0,1000,1),0),1)*$E247</f>
        <v>0</v>
      </c>
      <c r="L247" s="194">
        <f ca="1">INDEX(OFFSET('Actual NPC (Total System)'!J$1,MATCH("NET SYSTEM LOAD",'Actual NPC (Total System)'!$A:$A,0),0,1000,1),MATCH($C247,OFFSET('Actual NPC (Total System)'!$C$1,MATCH("NET SYSTEM LOAD",'Actual NPC (Total System)'!$A:$A,0),0,1000,1),0),1)*$E247</f>
        <v>0</v>
      </c>
      <c r="M247" s="194">
        <f ca="1">INDEX(OFFSET('Actual NPC (Total System)'!K$1,MATCH("NET SYSTEM LOAD",'Actual NPC (Total System)'!$A:$A,0),0,1000,1),MATCH($C247,OFFSET('Actual NPC (Total System)'!$C$1,MATCH("NET SYSTEM LOAD",'Actual NPC (Total System)'!$A:$A,0),0,1000,1),0),1)*$E247</f>
        <v>0</v>
      </c>
      <c r="N247" s="194">
        <f ca="1">INDEX(OFFSET('Actual NPC (Total System)'!L$1,MATCH("NET SYSTEM LOAD",'Actual NPC (Total System)'!$A:$A,0),0,1000,1),MATCH($C247,OFFSET('Actual NPC (Total System)'!$C$1,MATCH("NET SYSTEM LOAD",'Actual NPC (Total System)'!$A:$A,0),0,1000,1),0),1)*$E247</f>
        <v>0</v>
      </c>
      <c r="O247" s="194">
        <f ca="1">INDEX(OFFSET('Actual NPC (Total System)'!M$1,MATCH("NET SYSTEM LOAD",'Actual NPC (Total System)'!$A:$A,0),0,1000,1),MATCH($C247,OFFSET('Actual NPC (Total System)'!$C$1,MATCH("NET SYSTEM LOAD",'Actual NPC (Total System)'!$A:$A,0),0,1000,1),0),1)*$E247</f>
        <v>0</v>
      </c>
      <c r="P247" s="194">
        <f ca="1">INDEX(OFFSET('Actual NPC (Total System)'!N$1,MATCH("NET SYSTEM LOAD",'Actual NPC (Total System)'!$A:$A,0),0,1000,1),MATCH($C247,OFFSET('Actual NPC (Total System)'!$C$1,MATCH("NET SYSTEM LOAD",'Actual NPC (Total System)'!$A:$A,0),0,1000,1),0),1)*$E247</f>
        <v>0</v>
      </c>
      <c r="Q247" s="194">
        <f ca="1">INDEX(OFFSET('Actual NPC (Total System)'!O$1,MATCH("NET SYSTEM LOAD",'Actual NPC (Total System)'!$A:$A,0),0,1000,1),MATCH($C247,OFFSET('Actual NPC (Total System)'!$C$1,MATCH("NET SYSTEM LOAD",'Actual NPC (Total System)'!$A:$A,0),0,1000,1),0),1)*$E247</f>
        <v>0</v>
      </c>
      <c r="R247" s="194">
        <f ca="1">INDEX(OFFSET('Actual NPC (Total System)'!P$1,MATCH("NET SYSTEM LOAD",'Actual NPC (Total System)'!$A:$A,0),0,1000,1),MATCH($C247,OFFSET('Actual NPC (Total System)'!$C$1,MATCH("NET SYSTEM LOAD",'Actual NPC (Total System)'!$A:$A,0),0,1000,1),0),1)*$E247</f>
        <v>0</v>
      </c>
      <c r="S247" s="59"/>
    </row>
    <row r="248" spans="1:19" ht="12.75">
      <c r="A248" s="39"/>
      <c r="B248" s="153"/>
      <c r="C248" s="167" t="s">
        <v>122</v>
      </c>
      <c r="D248" s="327" t="s">
        <v>172</v>
      </c>
      <c r="E248" s="326">
        <f>VLOOKUP(D248,'Actual Factors'!$A$4:$B$9,2,FALSE)</f>
        <v>0</v>
      </c>
      <c r="F248" s="187">
        <f t="shared" ca="1" si="65"/>
        <v>0</v>
      </c>
      <c r="G248" s="194">
        <f ca="1">INDEX(OFFSET('Actual NPC (Total System)'!E$1,MATCH("NET SYSTEM LOAD",'Actual NPC (Total System)'!$A:$A,0),0,1000,1),MATCH($C248,OFFSET('Actual NPC (Total System)'!$C$1,MATCH("NET SYSTEM LOAD",'Actual NPC (Total System)'!$A:$A,0),0,1000,1),0),1)*$E248</f>
        <v>0</v>
      </c>
      <c r="H248" s="194">
        <f ca="1">INDEX(OFFSET('Actual NPC (Total System)'!F$1,MATCH("NET SYSTEM LOAD",'Actual NPC (Total System)'!$A:$A,0),0,1000,1),MATCH($C248,OFFSET('Actual NPC (Total System)'!$C$1,MATCH("NET SYSTEM LOAD",'Actual NPC (Total System)'!$A:$A,0),0,1000,1),0),1)*$E248</f>
        <v>0</v>
      </c>
      <c r="I248" s="194">
        <f ca="1">INDEX(OFFSET('Actual NPC (Total System)'!G$1,MATCH("NET SYSTEM LOAD",'Actual NPC (Total System)'!$A:$A,0),0,1000,1),MATCH($C248,OFFSET('Actual NPC (Total System)'!$C$1,MATCH("NET SYSTEM LOAD",'Actual NPC (Total System)'!$A:$A,0),0,1000,1),0),1)*$E248</f>
        <v>0</v>
      </c>
      <c r="J248" s="194">
        <f ca="1">INDEX(OFFSET('Actual NPC (Total System)'!H$1,MATCH("NET SYSTEM LOAD",'Actual NPC (Total System)'!$A:$A,0),0,1000,1),MATCH($C248,OFFSET('Actual NPC (Total System)'!$C$1,MATCH("NET SYSTEM LOAD",'Actual NPC (Total System)'!$A:$A,0),0,1000,1),0),1)*$E248</f>
        <v>0</v>
      </c>
      <c r="K248" s="194">
        <f ca="1">INDEX(OFFSET('Actual NPC (Total System)'!I$1,MATCH("NET SYSTEM LOAD",'Actual NPC (Total System)'!$A:$A,0),0,1000,1),MATCH($C248,OFFSET('Actual NPC (Total System)'!$C$1,MATCH("NET SYSTEM LOAD",'Actual NPC (Total System)'!$A:$A,0),0,1000,1),0),1)*$E248</f>
        <v>0</v>
      </c>
      <c r="L248" s="194">
        <f ca="1">INDEX(OFFSET('Actual NPC (Total System)'!J$1,MATCH("NET SYSTEM LOAD",'Actual NPC (Total System)'!$A:$A,0),0,1000,1),MATCH($C248,OFFSET('Actual NPC (Total System)'!$C$1,MATCH("NET SYSTEM LOAD",'Actual NPC (Total System)'!$A:$A,0),0,1000,1),0),1)*$E248</f>
        <v>0</v>
      </c>
      <c r="M248" s="194">
        <f ca="1">INDEX(OFFSET('Actual NPC (Total System)'!K$1,MATCH("NET SYSTEM LOAD",'Actual NPC (Total System)'!$A:$A,0),0,1000,1),MATCH($C248,OFFSET('Actual NPC (Total System)'!$C$1,MATCH("NET SYSTEM LOAD",'Actual NPC (Total System)'!$A:$A,0),0,1000,1),0),1)*$E248</f>
        <v>0</v>
      </c>
      <c r="N248" s="194">
        <f ca="1">INDEX(OFFSET('Actual NPC (Total System)'!L$1,MATCH("NET SYSTEM LOAD",'Actual NPC (Total System)'!$A:$A,0),0,1000,1),MATCH($C248,OFFSET('Actual NPC (Total System)'!$C$1,MATCH("NET SYSTEM LOAD",'Actual NPC (Total System)'!$A:$A,0),0,1000,1),0),1)*$E248</f>
        <v>0</v>
      </c>
      <c r="O248" s="194">
        <f ca="1">INDEX(OFFSET('Actual NPC (Total System)'!M$1,MATCH("NET SYSTEM LOAD",'Actual NPC (Total System)'!$A:$A,0),0,1000,1),MATCH($C248,OFFSET('Actual NPC (Total System)'!$C$1,MATCH("NET SYSTEM LOAD",'Actual NPC (Total System)'!$A:$A,0),0,1000,1),0),1)*$E248</f>
        <v>0</v>
      </c>
      <c r="P248" s="194">
        <f ca="1">INDEX(OFFSET('Actual NPC (Total System)'!N$1,MATCH("NET SYSTEM LOAD",'Actual NPC (Total System)'!$A:$A,0),0,1000,1),MATCH($C248,OFFSET('Actual NPC (Total System)'!$C$1,MATCH("NET SYSTEM LOAD",'Actual NPC (Total System)'!$A:$A,0),0,1000,1),0),1)*$E248</f>
        <v>0</v>
      </c>
      <c r="Q248" s="194">
        <f ca="1">INDEX(OFFSET('Actual NPC (Total System)'!O$1,MATCH("NET SYSTEM LOAD",'Actual NPC (Total System)'!$A:$A,0),0,1000,1),MATCH($C248,OFFSET('Actual NPC (Total System)'!$C$1,MATCH("NET SYSTEM LOAD",'Actual NPC (Total System)'!$A:$A,0),0,1000,1),0),1)*$E248</f>
        <v>0</v>
      </c>
      <c r="R248" s="194">
        <f ca="1">INDEX(OFFSET('Actual NPC (Total System)'!P$1,MATCH("NET SYSTEM LOAD",'Actual NPC (Total System)'!$A:$A,0),0,1000,1),MATCH($C248,OFFSET('Actual NPC (Total System)'!$C$1,MATCH("NET SYSTEM LOAD",'Actual NPC (Total System)'!$A:$A,0),0,1000,1),0),1)*$E248</f>
        <v>0</v>
      </c>
      <c r="S248" s="59"/>
    </row>
    <row r="249" spans="1:19" ht="12.75">
      <c r="A249" s="39"/>
      <c r="B249" s="250"/>
      <c r="C249" s="251" t="s">
        <v>20</v>
      </c>
      <c r="D249" s="327" t="s">
        <v>172</v>
      </c>
      <c r="E249" s="326">
        <f>VLOOKUP(D249,'Actual Factors'!$A$4:$B$9,2,FALSE)</f>
        <v>0</v>
      </c>
      <c r="F249" s="187">
        <f t="shared" ref="F249:F251" ca="1" si="66">SUM(G249:R249)</f>
        <v>0</v>
      </c>
      <c r="G249" s="194">
        <f ca="1">INDEX(OFFSET('Actual NPC (Total System)'!E$1,MATCH("NET SYSTEM LOAD",'Actual NPC (Total System)'!$A:$A,0),0,1000,1),MATCH($C249,OFFSET('Actual NPC (Total System)'!$C$1,MATCH("NET SYSTEM LOAD",'Actual NPC (Total System)'!$A:$A,0),0,1000,1),0),1)*$E249</f>
        <v>0</v>
      </c>
      <c r="H249" s="194">
        <f ca="1">INDEX(OFFSET('Actual NPC (Total System)'!F$1,MATCH("NET SYSTEM LOAD",'Actual NPC (Total System)'!$A:$A,0),0,1000,1),MATCH($C249,OFFSET('Actual NPC (Total System)'!$C$1,MATCH("NET SYSTEM LOAD",'Actual NPC (Total System)'!$A:$A,0),0,1000,1),0),1)*$E249</f>
        <v>0</v>
      </c>
      <c r="I249" s="194">
        <f ca="1">INDEX(OFFSET('Actual NPC (Total System)'!G$1,MATCH("NET SYSTEM LOAD",'Actual NPC (Total System)'!$A:$A,0),0,1000,1),MATCH($C249,OFFSET('Actual NPC (Total System)'!$C$1,MATCH("NET SYSTEM LOAD",'Actual NPC (Total System)'!$A:$A,0),0,1000,1),0),1)*$E249</f>
        <v>0</v>
      </c>
      <c r="J249" s="194">
        <f ca="1">INDEX(OFFSET('Actual NPC (Total System)'!H$1,MATCH("NET SYSTEM LOAD",'Actual NPC (Total System)'!$A:$A,0),0,1000,1),MATCH($C249,OFFSET('Actual NPC (Total System)'!$C$1,MATCH("NET SYSTEM LOAD",'Actual NPC (Total System)'!$A:$A,0),0,1000,1),0),1)*$E249</f>
        <v>0</v>
      </c>
      <c r="K249" s="194">
        <f ca="1">INDEX(OFFSET('Actual NPC (Total System)'!I$1,MATCH("NET SYSTEM LOAD",'Actual NPC (Total System)'!$A:$A,0),0,1000,1),MATCH($C249,OFFSET('Actual NPC (Total System)'!$C$1,MATCH("NET SYSTEM LOAD",'Actual NPC (Total System)'!$A:$A,0),0,1000,1),0),1)*$E249</f>
        <v>0</v>
      </c>
      <c r="L249" s="194">
        <f ca="1">INDEX(OFFSET('Actual NPC (Total System)'!J$1,MATCH("NET SYSTEM LOAD",'Actual NPC (Total System)'!$A:$A,0),0,1000,1),MATCH($C249,OFFSET('Actual NPC (Total System)'!$C$1,MATCH("NET SYSTEM LOAD",'Actual NPC (Total System)'!$A:$A,0),0,1000,1),0),1)*$E249</f>
        <v>0</v>
      </c>
      <c r="M249" s="194">
        <f ca="1">INDEX(OFFSET('Actual NPC (Total System)'!K$1,MATCH("NET SYSTEM LOAD",'Actual NPC (Total System)'!$A:$A,0),0,1000,1),MATCH($C249,OFFSET('Actual NPC (Total System)'!$C$1,MATCH("NET SYSTEM LOAD",'Actual NPC (Total System)'!$A:$A,0),0,1000,1),0),1)*$E249</f>
        <v>0</v>
      </c>
      <c r="N249" s="194">
        <f ca="1">INDEX(OFFSET('Actual NPC (Total System)'!L$1,MATCH("NET SYSTEM LOAD",'Actual NPC (Total System)'!$A:$A,0),0,1000,1),MATCH($C249,OFFSET('Actual NPC (Total System)'!$C$1,MATCH("NET SYSTEM LOAD",'Actual NPC (Total System)'!$A:$A,0),0,1000,1),0),1)*$E249</f>
        <v>0</v>
      </c>
      <c r="O249" s="194">
        <f ca="1">INDEX(OFFSET('Actual NPC (Total System)'!M$1,MATCH("NET SYSTEM LOAD",'Actual NPC (Total System)'!$A:$A,0),0,1000,1),MATCH($C249,OFFSET('Actual NPC (Total System)'!$C$1,MATCH("NET SYSTEM LOAD",'Actual NPC (Total System)'!$A:$A,0),0,1000,1),0),1)*$E249</f>
        <v>0</v>
      </c>
      <c r="P249" s="194">
        <f ca="1">INDEX(OFFSET('Actual NPC (Total System)'!N$1,MATCH("NET SYSTEM LOAD",'Actual NPC (Total System)'!$A:$A,0),0,1000,1),MATCH($C249,OFFSET('Actual NPC (Total System)'!$C$1,MATCH("NET SYSTEM LOAD",'Actual NPC (Total System)'!$A:$A,0),0,1000,1),0),1)*$E249</f>
        <v>0</v>
      </c>
      <c r="Q249" s="194">
        <f ca="1">INDEX(OFFSET('Actual NPC (Total System)'!O$1,MATCH("NET SYSTEM LOAD",'Actual NPC (Total System)'!$A:$A,0),0,1000,1),MATCH($C249,OFFSET('Actual NPC (Total System)'!$C$1,MATCH("NET SYSTEM LOAD",'Actual NPC (Total System)'!$A:$A,0),0,1000,1),0),1)*$E249</f>
        <v>0</v>
      </c>
      <c r="R249" s="194">
        <f ca="1">INDEX(OFFSET('Actual NPC (Total System)'!P$1,MATCH("NET SYSTEM LOAD",'Actual NPC (Total System)'!$A:$A,0),0,1000,1),MATCH($C249,OFFSET('Actual NPC (Total System)'!$C$1,MATCH("NET SYSTEM LOAD",'Actual NPC (Total System)'!$A:$A,0),0,1000,1),0),1)*$E249</f>
        <v>0</v>
      </c>
      <c r="S249" s="59"/>
    </row>
    <row r="250" spans="1:19" ht="12.75">
      <c r="A250" s="39"/>
      <c r="B250" s="250"/>
      <c r="C250" s="251" t="s">
        <v>21</v>
      </c>
      <c r="D250" s="327" t="s">
        <v>172</v>
      </c>
      <c r="E250" s="326">
        <f>VLOOKUP(D250,'Actual Factors'!$A$4:$B$9,2,FALSE)</f>
        <v>0</v>
      </c>
      <c r="F250" s="187">
        <f t="shared" ca="1" si="66"/>
        <v>0</v>
      </c>
      <c r="G250" s="194">
        <f ca="1">INDEX(OFFSET('Actual NPC (Total System)'!E$1,MATCH("NET SYSTEM LOAD",'Actual NPC (Total System)'!$A:$A,0),0,1000,1),MATCH($C250,OFFSET('Actual NPC (Total System)'!$C$1,MATCH("NET SYSTEM LOAD",'Actual NPC (Total System)'!$A:$A,0),0,1000,1),0),1)*$E250</f>
        <v>0</v>
      </c>
      <c r="H250" s="194">
        <f ca="1">INDEX(OFFSET('Actual NPC (Total System)'!F$1,MATCH("NET SYSTEM LOAD",'Actual NPC (Total System)'!$A:$A,0),0,1000,1),MATCH($C250,OFFSET('Actual NPC (Total System)'!$C$1,MATCH("NET SYSTEM LOAD",'Actual NPC (Total System)'!$A:$A,0),0,1000,1),0),1)*$E250</f>
        <v>0</v>
      </c>
      <c r="I250" s="194">
        <f ca="1">INDEX(OFFSET('Actual NPC (Total System)'!G$1,MATCH("NET SYSTEM LOAD",'Actual NPC (Total System)'!$A:$A,0),0,1000,1),MATCH($C250,OFFSET('Actual NPC (Total System)'!$C$1,MATCH("NET SYSTEM LOAD",'Actual NPC (Total System)'!$A:$A,0),0,1000,1),0),1)*$E250</f>
        <v>0</v>
      </c>
      <c r="J250" s="194">
        <f ca="1">INDEX(OFFSET('Actual NPC (Total System)'!H$1,MATCH("NET SYSTEM LOAD",'Actual NPC (Total System)'!$A:$A,0),0,1000,1),MATCH($C250,OFFSET('Actual NPC (Total System)'!$C$1,MATCH("NET SYSTEM LOAD",'Actual NPC (Total System)'!$A:$A,0),0,1000,1),0),1)*$E250</f>
        <v>0</v>
      </c>
      <c r="K250" s="194">
        <f ca="1">INDEX(OFFSET('Actual NPC (Total System)'!I$1,MATCH("NET SYSTEM LOAD",'Actual NPC (Total System)'!$A:$A,0),0,1000,1),MATCH($C250,OFFSET('Actual NPC (Total System)'!$C$1,MATCH("NET SYSTEM LOAD",'Actual NPC (Total System)'!$A:$A,0),0,1000,1),0),1)*$E250</f>
        <v>0</v>
      </c>
      <c r="L250" s="194">
        <f ca="1">INDEX(OFFSET('Actual NPC (Total System)'!J$1,MATCH("NET SYSTEM LOAD",'Actual NPC (Total System)'!$A:$A,0),0,1000,1),MATCH($C250,OFFSET('Actual NPC (Total System)'!$C$1,MATCH("NET SYSTEM LOAD",'Actual NPC (Total System)'!$A:$A,0),0,1000,1),0),1)*$E250</f>
        <v>0</v>
      </c>
      <c r="M250" s="194">
        <f ca="1">INDEX(OFFSET('Actual NPC (Total System)'!K$1,MATCH("NET SYSTEM LOAD",'Actual NPC (Total System)'!$A:$A,0),0,1000,1),MATCH($C250,OFFSET('Actual NPC (Total System)'!$C$1,MATCH("NET SYSTEM LOAD",'Actual NPC (Total System)'!$A:$A,0),0,1000,1),0),1)*$E250</f>
        <v>0</v>
      </c>
      <c r="N250" s="194">
        <f ca="1">INDEX(OFFSET('Actual NPC (Total System)'!L$1,MATCH("NET SYSTEM LOAD",'Actual NPC (Total System)'!$A:$A,0),0,1000,1),MATCH($C250,OFFSET('Actual NPC (Total System)'!$C$1,MATCH("NET SYSTEM LOAD",'Actual NPC (Total System)'!$A:$A,0),0,1000,1),0),1)*$E250</f>
        <v>0</v>
      </c>
      <c r="O250" s="194">
        <f ca="1">INDEX(OFFSET('Actual NPC (Total System)'!M$1,MATCH("NET SYSTEM LOAD",'Actual NPC (Total System)'!$A:$A,0),0,1000,1),MATCH($C250,OFFSET('Actual NPC (Total System)'!$C$1,MATCH("NET SYSTEM LOAD",'Actual NPC (Total System)'!$A:$A,0),0,1000,1),0),1)*$E250</f>
        <v>0</v>
      </c>
      <c r="P250" s="194">
        <f ca="1">INDEX(OFFSET('Actual NPC (Total System)'!N$1,MATCH("NET SYSTEM LOAD",'Actual NPC (Total System)'!$A:$A,0),0,1000,1),MATCH($C250,OFFSET('Actual NPC (Total System)'!$C$1,MATCH("NET SYSTEM LOAD",'Actual NPC (Total System)'!$A:$A,0),0,1000,1),0),1)*$E250</f>
        <v>0</v>
      </c>
      <c r="Q250" s="194">
        <f ca="1">INDEX(OFFSET('Actual NPC (Total System)'!O$1,MATCH("NET SYSTEM LOAD",'Actual NPC (Total System)'!$A:$A,0),0,1000,1),MATCH($C250,OFFSET('Actual NPC (Total System)'!$C$1,MATCH("NET SYSTEM LOAD",'Actual NPC (Total System)'!$A:$A,0),0,1000,1),0),1)*$E250</f>
        <v>0</v>
      </c>
      <c r="R250" s="194">
        <f ca="1">INDEX(OFFSET('Actual NPC (Total System)'!P$1,MATCH("NET SYSTEM LOAD",'Actual NPC (Total System)'!$A:$A,0),0,1000,1),MATCH($C250,OFFSET('Actual NPC (Total System)'!$C$1,MATCH("NET SYSTEM LOAD",'Actual NPC (Total System)'!$A:$A,0),0,1000,1),0),1)*$E250</f>
        <v>0</v>
      </c>
      <c r="S250" s="59"/>
    </row>
    <row r="251" spans="1:19" ht="12.75">
      <c r="A251" s="39"/>
      <c r="B251" s="250"/>
      <c r="C251" s="251" t="s">
        <v>98</v>
      </c>
      <c r="D251" s="327" t="s">
        <v>172</v>
      </c>
      <c r="E251" s="326">
        <f>VLOOKUP(D251,'Actual Factors'!$A$4:$B$9,2,FALSE)</f>
        <v>0</v>
      </c>
      <c r="F251" s="187">
        <f t="shared" ca="1" si="66"/>
        <v>0</v>
      </c>
      <c r="G251" s="194">
        <f ca="1">INDEX(OFFSET('Actual NPC (Total System)'!E$1,MATCH("NET SYSTEM LOAD",'Actual NPC (Total System)'!$A:$A,0),0,1000,1),MATCH($C251,OFFSET('Actual NPC (Total System)'!$C$1,MATCH("NET SYSTEM LOAD",'Actual NPC (Total System)'!$A:$A,0),0,1000,1),0),1)*$E251</f>
        <v>0</v>
      </c>
      <c r="H251" s="194">
        <f ca="1">INDEX(OFFSET('Actual NPC (Total System)'!F$1,MATCH("NET SYSTEM LOAD",'Actual NPC (Total System)'!$A:$A,0),0,1000,1),MATCH($C251,OFFSET('Actual NPC (Total System)'!$C$1,MATCH("NET SYSTEM LOAD",'Actual NPC (Total System)'!$A:$A,0),0,1000,1),0),1)*$E251</f>
        <v>0</v>
      </c>
      <c r="I251" s="194">
        <f ca="1">INDEX(OFFSET('Actual NPC (Total System)'!G$1,MATCH("NET SYSTEM LOAD",'Actual NPC (Total System)'!$A:$A,0),0,1000,1),MATCH($C251,OFFSET('Actual NPC (Total System)'!$C$1,MATCH("NET SYSTEM LOAD",'Actual NPC (Total System)'!$A:$A,0),0,1000,1),0),1)*$E251</f>
        <v>0</v>
      </c>
      <c r="J251" s="194">
        <f ca="1">INDEX(OFFSET('Actual NPC (Total System)'!H$1,MATCH("NET SYSTEM LOAD",'Actual NPC (Total System)'!$A:$A,0),0,1000,1),MATCH($C251,OFFSET('Actual NPC (Total System)'!$C$1,MATCH("NET SYSTEM LOAD",'Actual NPC (Total System)'!$A:$A,0),0,1000,1),0),1)*$E251</f>
        <v>0</v>
      </c>
      <c r="K251" s="194">
        <f ca="1">INDEX(OFFSET('Actual NPC (Total System)'!I$1,MATCH("NET SYSTEM LOAD",'Actual NPC (Total System)'!$A:$A,0),0,1000,1),MATCH($C251,OFFSET('Actual NPC (Total System)'!$C$1,MATCH("NET SYSTEM LOAD",'Actual NPC (Total System)'!$A:$A,0),0,1000,1),0),1)*$E251</f>
        <v>0</v>
      </c>
      <c r="L251" s="194">
        <f ca="1">INDEX(OFFSET('Actual NPC (Total System)'!J$1,MATCH("NET SYSTEM LOAD",'Actual NPC (Total System)'!$A:$A,0),0,1000,1),MATCH($C251,OFFSET('Actual NPC (Total System)'!$C$1,MATCH("NET SYSTEM LOAD",'Actual NPC (Total System)'!$A:$A,0),0,1000,1),0),1)*$E251</f>
        <v>0</v>
      </c>
      <c r="M251" s="194">
        <f ca="1">INDEX(OFFSET('Actual NPC (Total System)'!K$1,MATCH("NET SYSTEM LOAD",'Actual NPC (Total System)'!$A:$A,0),0,1000,1),MATCH($C251,OFFSET('Actual NPC (Total System)'!$C$1,MATCH("NET SYSTEM LOAD",'Actual NPC (Total System)'!$A:$A,0),0,1000,1),0),1)*$E251</f>
        <v>0</v>
      </c>
      <c r="N251" s="194">
        <f ca="1">INDEX(OFFSET('Actual NPC (Total System)'!L$1,MATCH("NET SYSTEM LOAD",'Actual NPC (Total System)'!$A:$A,0),0,1000,1),MATCH($C251,OFFSET('Actual NPC (Total System)'!$C$1,MATCH("NET SYSTEM LOAD",'Actual NPC (Total System)'!$A:$A,0),0,1000,1),0),1)*$E251</f>
        <v>0</v>
      </c>
      <c r="O251" s="194">
        <f ca="1">INDEX(OFFSET('Actual NPC (Total System)'!M$1,MATCH("NET SYSTEM LOAD",'Actual NPC (Total System)'!$A:$A,0),0,1000,1),MATCH($C251,OFFSET('Actual NPC (Total System)'!$C$1,MATCH("NET SYSTEM LOAD",'Actual NPC (Total System)'!$A:$A,0),0,1000,1),0),1)*$E251</f>
        <v>0</v>
      </c>
      <c r="P251" s="194">
        <f ca="1">INDEX(OFFSET('Actual NPC (Total System)'!N$1,MATCH("NET SYSTEM LOAD",'Actual NPC (Total System)'!$A:$A,0),0,1000,1),MATCH($C251,OFFSET('Actual NPC (Total System)'!$C$1,MATCH("NET SYSTEM LOAD",'Actual NPC (Total System)'!$A:$A,0),0,1000,1),0),1)*$E251</f>
        <v>0</v>
      </c>
      <c r="Q251" s="194">
        <f ca="1">INDEX(OFFSET('Actual NPC (Total System)'!O$1,MATCH("NET SYSTEM LOAD",'Actual NPC (Total System)'!$A:$A,0),0,1000,1),MATCH($C251,OFFSET('Actual NPC (Total System)'!$C$1,MATCH("NET SYSTEM LOAD",'Actual NPC (Total System)'!$A:$A,0),0,1000,1),0),1)*$E251</f>
        <v>0</v>
      </c>
      <c r="R251" s="194">
        <f ca="1">INDEX(OFFSET('Actual NPC (Total System)'!P$1,MATCH("NET SYSTEM LOAD",'Actual NPC (Total System)'!$A:$A,0),0,1000,1),MATCH($C251,OFFSET('Actual NPC (Total System)'!$C$1,MATCH("NET SYSTEM LOAD",'Actual NPC (Total System)'!$A:$A,0),0,1000,1),0),1)*$E251</f>
        <v>0</v>
      </c>
      <c r="S251" s="59"/>
    </row>
    <row r="252" spans="1:19" ht="12.75">
      <c r="A252" s="39"/>
      <c r="B252" s="145"/>
      <c r="C252" s="167" t="s">
        <v>22</v>
      </c>
      <c r="D252" s="327" t="s">
        <v>172</v>
      </c>
      <c r="E252" s="326">
        <f>VLOOKUP(D252,'Actual Factors'!$A$4:$B$9,2,FALSE)</f>
        <v>0</v>
      </c>
      <c r="F252" s="187">
        <f t="shared" ca="1" si="65"/>
        <v>0</v>
      </c>
      <c r="G252" s="194">
        <f ca="1">INDEX(OFFSET('Actual NPC (Total System)'!E$1,MATCH("NET SYSTEM LOAD",'Actual NPC (Total System)'!$A:$A,0),0,1000,1),MATCH($C252,OFFSET('Actual NPC (Total System)'!$C$1,MATCH("NET SYSTEM LOAD",'Actual NPC (Total System)'!$A:$A,0),0,1000,1),0),1)*$E252</f>
        <v>0</v>
      </c>
      <c r="H252" s="194">
        <f ca="1">INDEX(OFFSET('Actual NPC (Total System)'!F$1,MATCH("NET SYSTEM LOAD",'Actual NPC (Total System)'!$A:$A,0),0,1000,1),MATCH($C252,OFFSET('Actual NPC (Total System)'!$C$1,MATCH("NET SYSTEM LOAD",'Actual NPC (Total System)'!$A:$A,0),0,1000,1),0),1)*$E252</f>
        <v>0</v>
      </c>
      <c r="I252" s="194">
        <f ca="1">INDEX(OFFSET('Actual NPC (Total System)'!G$1,MATCH("NET SYSTEM LOAD",'Actual NPC (Total System)'!$A:$A,0),0,1000,1),MATCH($C252,OFFSET('Actual NPC (Total System)'!$C$1,MATCH("NET SYSTEM LOAD",'Actual NPC (Total System)'!$A:$A,0),0,1000,1),0),1)*$E252</f>
        <v>0</v>
      </c>
      <c r="J252" s="194">
        <f ca="1">INDEX(OFFSET('Actual NPC (Total System)'!H$1,MATCH("NET SYSTEM LOAD",'Actual NPC (Total System)'!$A:$A,0),0,1000,1),MATCH($C252,OFFSET('Actual NPC (Total System)'!$C$1,MATCH("NET SYSTEM LOAD",'Actual NPC (Total System)'!$A:$A,0),0,1000,1),0),1)*$E252</f>
        <v>0</v>
      </c>
      <c r="K252" s="194">
        <f ca="1">INDEX(OFFSET('Actual NPC (Total System)'!I$1,MATCH("NET SYSTEM LOAD",'Actual NPC (Total System)'!$A:$A,0),0,1000,1),MATCH($C252,OFFSET('Actual NPC (Total System)'!$C$1,MATCH("NET SYSTEM LOAD",'Actual NPC (Total System)'!$A:$A,0),0,1000,1),0),1)*$E252</f>
        <v>0</v>
      </c>
      <c r="L252" s="194">
        <f ca="1">INDEX(OFFSET('Actual NPC (Total System)'!J$1,MATCH("NET SYSTEM LOAD",'Actual NPC (Total System)'!$A:$A,0),0,1000,1),MATCH($C252,OFFSET('Actual NPC (Total System)'!$C$1,MATCH("NET SYSTEM LOAD",'Actual NPC (Total System)'!$A:$A,0),0,1000,1),0),1)*$E252</f>
        <v>0</v>
      </c>
      <c r="M252" s="194">
        <f ca="1">INDEX(OFFSET('Actual NPC (Total System)'!K$1,MATCH("NET SYSTEM LOAD",'Actual NPC (Total System)'!$A:$A,0),0,1000,1),MATCH($C252,OFFSET('Actual NPC (Total System)'!$C$1,MATCH("NET SYSTEM LOAD",'Actual NPC (Total System)'!$A:$A,0),0,1000,1),0),1)*$E252</f>
        <v>0</v>
      </c>
      <c r="N252" s="194">
        <f ca="1">INDEX(OFFSET('Actual NPC (Total System)'!L$1,MATCH("NET SYSTEM LOAD",'Actual NPC (Total System)'!$A:$A,0),0,1000,1),MATCH($C252,OFFSET('Actual NPC (Total System)'!$C$1,MATCH("NET SYSTEM LOAD",'Actual NPC (Total System)'!$A:$A,0),0,1000,1),0),1)*$E252</f>
        <v>0</v>
      </c>
      <c r="O252" s="194">
        <f ca="1">INDEX(OFFSET('Actual NPC (Total System)'!M$1,MATCH("NET SYSTEM LOAD",'Actual NPC (Total System)'!$A:$A,0),0,1000,1),MATCH($C252,OFFSET('Actual NPC (Total System)'!$C$1,MATCH("NET SYSTEM LOAD",'Actual NPC (Total System)'!$A:$A,0),0,1000,1),0),1)*$E252</f>
        <v>0</v>
      </c>
      <c r="P252" s="194">
        <f ca="1">INDEX(OFFSET('Actual NPC (Total System)'!N$1,MATCH("NET SYSTEM LOAD",'Actual NPC (Total System)'!$A:$A,0),0,1000,1),MATCH($C252,OFFSET('Actual NPC (Total System)'!$C$1,MATCH("NET SYSTEM LOAD",'Actual NPC (Total System)'!$A:$A,0),0,1000,1),0),1)*$E252</f>
        <v>0</v>
      </c>
      <c r="Q252" s="194">
        <f ca="1">INDEX(OFFSET('Actual NPC (Total System)'!O$1,MATCH("NET SYSTEM LOAD",'Actual NPC (Total System)'!$A:$A,0),0,1000,1),MATCH($C252,OFFSET('Actual NPC (Total System)'!$C$1,MATCH("NET SYSTEM LOAD",'Actual NPC (Total System)'!$A:$A,0),0,1000,1),0),1)*$E252</f>
        <v>0</v>
      </c>
      <c r="R252" s="194">
        <f ca="1">INDEX(OFFSET('Actual NPC (Total System)'!P$1,MATCH("NET SYSTEM LOAD",'Actual NPC (Total System)'!$A:$A,0),0,1000,1),MATCH($C252,OFFSET('Actual NPC (Total System)'!$C$1,MATCH("NET SYSTEM LOAD",'Actual NPC (Total System)'!$A:$A,0),0,1000,1),0),1)*$E252</f>
        <v>0</v>
      </c>
      <c r="S252" s="59"/>
    </row>
    <row r="253" spans="1:19" ht="12.75">
      <c r="A253" s="39"/>
      <c r="B253" s="53"/>
      <c r="C253" s="167" t="s">
        <v>167</v>
      </c>
      <c r="D253" s="327" t="s">
        <v>172</v>
      </c>
      <c r="E253" s="326">
        <f>VLOOKUP(D253,'Actual Factors'!$A$4:$B$9,2,FALSE)</f>
        <v>0</v>
      </c>
      <c r="F253" s="187">
        <f t="shared" ca="1" si="61"/>
        <v>0</v>
      </c>
      <c r="G253" s="194">
        <f ca="1">INDEX(OFFSET('Actual NPC (Total System)'!E$1,MATCH("NET SYSTEM LOAD",'Actual NPC (Total System)'!$A:$A,0),0,1000,1),MATCH($C253,OFFSET('Actual NPC (Total System)'!$C$1,MATCH("NET SYSTEM LOAD",'Actual NPC (Total System)'!$A:$A,0),0,1000,1),0),1)*$E253</f>
        <v>0</v>
      </c>
      <c r="H253" s="194">
        <f ca="1">INDEX(OFFSET('Actual NPC (Total System)'!F$1,MATCH("NET SYSTEM LOAD",'Actual NPC (Total System)'!$A:$A,0),0,1000,1),MATCH($C253,OFFSET('Actual NPC (Total System)'!$C$1,MATCH("NET SYSTEM LOAD",'Actual NPC (Total System)'!$A:$A,0),0,1000,1),0),1)*$E253</f>
        <v>0</v>
      </c>
      <c r="I253" s="194">
        <f ca="1">INDEX(OFFSET('Actual NPC (Total System)'!G$1,MATCH("NET SYSTEM LOAD",'Actual NPC (Total System)'!$A:$A,0),0,1000,1),MATCH($C253,OFFSET('Actual NPC (Total System)'!$C$1,MATCH("NET SYSTEM LOAD",'Actual NPC (Total System)'!$A:$A,0),0,1000,1),0),1)*$E253</f>
        <v>0</v>
      </c>
      <c r="J253" s="194">
        <f ca="1">INDEX(OFFSET('Actual NPC (Total System)'!H$1,MATCH("NET SYSTEM LOAD",'Actual NPC (Total System)'!$A:$A,0),0,1000,1),MATCH($C253,OFFSET('Actual NPC (Total System)'!$C$1,MATCH("NET SYSTEM LOAD",'Actual NPC (Total System)'!$A:$A,0),0,1000,1),0),1)*$E253</f>
        <v>0</v>
      </c>
      <c r="K253" s="194">
        <f ca="1">INDEX(OFFSET('Actual NPC (Total System)'!I$1,MATCH("NET SYSTEM LOAD",'Actual NPC (Total System)'!$A:$A,0),0,1000,1),MATCH($C253,OFFSET('Actual NPC (Total System)'!$C$1,MATCH("NET SYSTEM LOAD",'Actual NPC (Total System)'!$A:$A,0),0,1000,1),0),1)*$E253</f>
        <v>0</v>
      </c>
      <c r="L253" s="194">
        <f ca="1">INDEX(OFFSET('Actual NPC (Total System)'!J$1,MATCH("NET SYSTEM LOAD",'Actual NPC (Total System)'!$A:$A,0),0,1000,1),MATCH($C253,OFFSET('Actual NPC (Total System)'!$C$1,MATCH("NET SYSTEM LOAD",'Actual NPC (Total System)'!$A:$A,0),0,1000,1),0),1)*$E253</f>
        <v>0</v>
      </c>
      <c r="M253" s="194">
        <f ca="1">INDEX(OFFSET('Actual NPC (Total System)'!K$1,MATCH("NET SYSTEM LOAD",'Actual NPC (Total System)'!$A:$A,0),0,1000,1),MATCH($C253,OFFSET('Actual NPC (Total System)'!$C$1,MATCH("NET SYSTEM LOAD",'Actual NPC (Total System)'!$A:$A,0),0,1000,1),0),1)*$E253</f>
        <v>0</v>
      </c>
      <c r="N253" s="194">
        <f ca="1">INDEX(OFFSET('Actual NPC (Total System)'!L$1,MATCH("NET SYSTEM LOAD",'Actual NPC (Total System)'!$A:$A,0),0,1000,1),MATCH($C253,OFFSET('Actual NPC (Total System)'!$C$1,MATCH("NET SYSTEM LOAD",'Actual NPC (Total System)'!$A:$A,0),0,1000,1),0),1)*$E253</f>
        <v>0</v>
      </c>
      <c r="O253" s="194">
        <f ca="1">INDEX(OFFSET('Actual NPC (Total System)'!M$1,MATCH("NET SYSTEM LOAD",'Actual NPC (Total System)'!$A:$A,0),0,1000,1),MATCH($C253,OFFSET('Actual NPC (Total System)'!$C$1,MATCH("NET SYSTEM LOAD",'Actual NPC (Total System)'!$A:$A,0),0,1000,1),0),1)*$E253</f>
        <v>0</v>
      </c>
      <c r="P253" s="194">
        <f ca="1">INDEX(OFFSET('Actual NPC (Total System)'!N$1,MATCH("NET SYSTEM LOAD",'Actual NPC (Total System)'!$A:$A,0),0,1000,1),MATCH($C253,OFFSET('Actual NPC (Total System)'!$C$1,MATCH("NET SYSTEM LOAD",'Actual NPC (Total System)'!$A:$A,0),0,1000,1),0),1)*$E253</f>
        <v>0</v>
      </c>
      <c r="Q253" s="194">
        <f ca="1">INDEX(OFFSET('Actual NPC (Total System)'!O$1,MATCH("NET SYSTEM LOAD",'Actual NPC (Total System)'!$A:$A,0),0,1000,1),MATCH($C253,OFFSET('Actual NPC (Total System)'!$C$1,MATCH("NET SYSTEM LOAD",'Actual NPC (Total System)'!$A:$A,0),0,1000,1),0),1)*$E253</f>
        <v>0</v>
      </c>
      <c r="R253" s="194">
        <f ca="1">INDEX(OFFSET('Actual NPC (Total System)'!P$1,MATCH("NET SYSTEM LOAD",'Actual NPC (Total System)'!$A:$A,0),0,1000,1),MATCH($C253,OFFSET('Actual NPC (Total System)'!$C$1,MATCH("NET SYSTEM LOAD",'Actual NPC (Total System)'!$A:$A,0),0,1000,1),0),1)*$E253</f>
        <v>0</v>
      </c>
      <c r="S253" s="59"/>
    </row>
    <row r="254" spans="1:19" ht="12.75">
      <c r="A254" s="24"/>
      <c r="B254" s="53"/>
      <c r="C254" s="167" t="s">
        <v>168</v>
      </c>
      <c r="D254" s="327" t="s">
        <v>172</v>
      </c>
      <c r="E254" s="326">
        <f>VLOOKUP(D254,'Actual Factors'!$A$4:$B$9,2,FALSE)</f>
        <v>0</v>
      </c>
      <c r="F254" s="187">
        <f t="shared" ca="1" si="61"/>
        <v>0</v>
      </c>
      <c r="G254" s="194">
        <f ca="1">INDEX(OFFSET('Actual NPC (Total System)'!E$1,MATCH("NET SYSTEM LOAD",'Actual NPC (Total System)'!$A:$A,0),0,1000,1),MATCH($C254,OFFSET('Actual NPC (Total System)'!$C$1,MATCH("NET SYSTEM LOAD",'Actual NPC (Total System)'!$A:$A,0),0,1000,1),0),1)*$E254</f>
        <v>0</v>
      </c>
      <c r="H254" s="194">
        <f ca="1">INDEX(OFFSET('Actual NPC (Total System)'!F$1,MATCH("NET SYSTEM LOAD",'Actual NPC (Total System)'!$A:$A,0),0,1000,1),MATCH($C254,OFFSET('Actual NPC (Total System)'!$C$1,MATCH("NET SYSTEM LOAD",'Actual NPC (Total System)'!$A:$A,0),0,1000,1),0),1)*$E254</f>
        <v>0</v>
      </c>
      <c r="I254" s="194">
        <f ca="1">INDEX(OFFSET('Actual NPC (Total System)'!G$1,MATCH("NET SYSTEM LOAD",'Actual NPC (Total System)'!$A:$A,0),0,1000,1),MATCH($C254,OFFSET('Actual NPC (Total System)'!$C$1,MATCH("NET SYSTEM LOAD",'Actual NPC (Total System)'!$A:$A,0),0,1000,1),0),1)*$E254</f>
        <v>0</v>
      </c>
      <c r="J254" s="194">
        <f ca="1">INDEX(OFFSET('Actual NPC (Total System)'!H$1,MATCH("NET SYSTEM LOAD",'Actual NPC (Total System)'!$A:$A,0),0,1000,1),MATCH($C254,OFFSET('Actual NPC (Total System)'!$C$1,MATCH("NET SYSTEM LOAD",'Actual NPC (Total System)'!$A:$A,0),0,1000,1),0),1)*$E254</f>
        <v>0</v>
      </c>
      <c r="K254" s="194">
        <f ca="1">INDEX(OFFSET('Actual NPC (Total System)'!I$1,MATCH("NET SYSTEM LOAD",'Actual NPC (Total System)'!$A:$A,0),0,1000,1),MATCH($C254,OFFSET('Actual NPC (Total System)'!$C$1,MATCH("NET SYSTEM LOAD",'Actual NPC (Total System)'!$A:$A,0),0,1000,1),0),1)*$E254</f>
        <v>0</v>
      </c>
      <c r="L254" s="194">
        <f ca="1">INDEX(OFFSET('Actual NPC (Total System)'!J$1,MATCH("NET SYSTEM LOAD",'Actual NPC (Total System)'!$A:$A,0),0,1000,1),MATCH($C254,OFFSET('Actual NPC (Total System)'!$C$1,MATCH("NET SYSTEM LOAD",'Actual NPC (Total System)'!$A:$A,0),0,1000,1),0),1)*$E254</f>
        <v>0</v>
      </c>
      <c r="M254" s="194">
        <f ca="1">INDEX(OFFSET('Actual NPC (Total System)'!K$1,MATCH("NET SYSTEM LOAD",'Actual NPC (Total System)'!$A:$A,0),0,1000,1),MATCH($C254,OFFSET('Actual NPC (Total System)'!$C$1,MATCH("NET SYSTEM LOAD",'Actual NPC (Total System)'!$A:$A,0),0,1000,1),0),1)*$E254</f>
        <v>0</v>
      </c>
      <c r="N254" s="194">
        <f ca="1">INDEX(OFFSET('Actual NPC (Total System)'!L$1,MATCH("NET SYSTEM LOAD",'Actual NPC (Total System)'!$A:$A,0),0,1000,1),MATCH($C254,OFFSET('Actual NPC (Total System)'!$C$1,MATCH("NET SYSTEM LOAD",'Actual NPC (Total System)'!$A:$A,0),0,1000,1),0),1)*$E254</f>
        <v>0</v>
      </c>
      <c r="O254" s="194">
        <f ca="1">INDEX(OFFSET('Actual NPC (Total System)'!M$1,MATCH("NET SYSTEM LOAD",'Actual NPC (Total System)'!$A:$A,0),0,1000,1),MATCH($C254,OFFSET('Actual NPC (Total System)'!$C$1,MATCH("NET SYSTEM LOAD",'Actual NPC (Total System)'!$A:$A,0),0,1000,1),0),1)*$E254</f>
        <v>0</v>
      </c>
      <c r="P254" s="194">
        <f ca="1">INDEX(OFFSET('Actual NPC (Total System)'!N$1,MATCH("NET SYSTEM LOAD",'Actual NPC (Total System)'!$A:$A,0),0,1000,1),MATCH($C254,OFFSET('Actual NPC (Total System)'!$C$1,MATCH("NET SYSTEM LOAD",'Actual NPC (Total System)'!$A:$A,0),0,1000,1),0),1)*$E254</f>
        <v>0</v>
      </c>
      <c r="Q254" s="194">
        <f ca="1">INDEX(OFFSET('Actual NPC (Total System)'!O$1,MATCH("NET SYSTEM LOAD",'Actual NPC (Total System)'!$A:$A,0),0,1000,1),MATCH($C254,OFFSET('Actual NPC (Total System)'!$C$1,MATCH("NET SYSTEM LOAD",'Actual NPC (Total System)'!$A:$A,0),0,1000,1),0),1)*$E254</f>
        <v>0</v>
      </c>
      <c r="R254" s="194">
        <f ca="1">INDEX(OFFSET('Actual NPC (Total System)'!P$1,MATCH("NET SYSTEM LOAD",'Actual NPC (Total System)'!$A:$A,0),0,1000,1),MATCH($C254,OFFSET('Actual NPC (Total System)'!$C$1,MATCH("NET SYSTEM LOAD",'Actual NPC (Total System)'!$A:$A,0),0,1000,1),0),1)*$E254</f>
        <v>0</v>
      </c>
      <c r="S254" s="59"/>
    </row>
    <row r="255" spans="1:19" ht="12.75">
      <c r="A255" s="24"/>
      <c r="B255" s="27"/>
      <c r="C255" s="167" t="s">
        <v>169</v>
      </c>
      <c r="D255" s="327" t="s">
        <v>172</v>
      </c>
      <c r="E255" s="326">
        <f>VLOOKUP(D255,'Actual Factors'!$A$4:$B$9,2,FALSE)</f>
        <v>0</v>
      </c>
      <c r="F255" s="187">
        <f t="shared" ca="1" si="61"/>
        <v>0</v>
      </c>
      <c r="G255" s="194">
        <f ca="1">INDEX(OFFSET('Actual NPC (Total System)'!E$1,MATCH("NET SYSTEM LOAD",'Actual NPC (Total System)'!$A:$A,0),0,1000,1),MATCH($C255,OFFSET('Actual NPC (Total System)'!$C$1,MATCH("NET SYSTEM LOAD",'Actual NPC (Total System)'!$A:$A,0),0,1000,1),0),1)*$E255</f>
        <v>0</v>
      </c>
      <c r="H255" s="194">
        <f ca="1">INDEX(OFFSET('Actual NPC (Total System)'!F$1,MATCH("NET SYSTEM LOAD",'Actual NPC (Total System)'!$A:$A,0),0,1000,1),MATCH($C255,OFFSET('Actual NPC (Total System)'!$C$1,MATCH("NET SYSTEM LOAD",'Actual NPC (Total System)'!$A:$A,0),0,1000,1),0),1)*$E255</f>
        <v>0</v>
      </c>
      <c r="I255" s="194">
        <f ca="1">INDEX(OFFSET('Actual NPC (Total System)'!G$1,MATCH("NET SYSTEM LOAD",'Actual NPC (Total System)'!$A:$A,0),0,1000,1),MATCH($C255,OFFSET('Actual NPC (Total System)'!$C$1,MATCH("NET SYSTEM LOAD",'Actual NPC (Total System)'!$A:$A,0),0,1000,1),0),1)*$E255</f>
        <v>0</v>
      </c>
      <c r="J255" s="194">
        <f ca="1">INDEX(OFFSET('Actual NPC (Total System)'!H$1,MATCH("NET SYSTEM LOAD",'Actual NPC (Total System)'!$A:$A,0),0,1000,1),MATCH($C255,OFFSET('Actual NPC (Total System)'!$C$1,MATCH("NET SYSTEM LOAD",'Actual NPC (Total System)'!$A:$A,0),0,1000,1),0),1)*$E255</f>
        <v>0</v>
      </c>
      <c r="K255" s="194">
        <f ca="1">INDEX(OFFSET('Actual NPC (Total System)'!I$1,MATCH("NET SYSTEM LOAD",'Actual NPC (Total System)'!$A:$A,0),0,1000,1),MATCH($C255,OFFSET('Actual NPC (Total System)'!$C$1,MATCH("NET SYSTEM LOAD",'Actual NPC (Total System)'!$A:$A,0),0,1000,1),0),1)*$E255</f>
        <v>0</v>
      </c>
      <c r="L255" s="194">
        <f ca="1">INDEX(OFFSET('Actual NPC (Total System)'!J$1,MATCH("NET SYSTEM LOAD",'Actual NPC (Total System)'!$A:$A,0),0,1000,1),MATCH($C255,OFFSET('Actual NPC (Total System)'!$C$1,MATCH("NET SYSTEM LOAD",'Actual NPC (Total System)'!$A:$A,0),0,1000,1),0),1)*$E255</f>
        <v>0</v>
      </c>
      <c r="M255" s="194">
        <f ca="1">INDEX(OFFSET('Actual NPC (Total System)'!K$1,MATCH("NET SYSTEM LOAD",'Actual NPC (Total System)'!$A:$A,0),0,1000,1),MATCH($C255,OFFSET('Actual NPC (Total System)'!$C$1,MATCH("NET SYSTEM LOAD",'Actual NPC (Total System)'!$A:$A,0),0,1000,1),0),1)*$E255</f>
        <v>0</v>
      </c>
      <c r="N255" s="194">
        <f ca="1">INDEX(OFFSET('Actual NPC (Total System)'!L$1,MATCH("NET SYSTEM LOAD",'Actual NPC (Total System)'!$A:$A,0),0,1000,1),MATCH($C255,OFFSET('Actual NPC (Total System)'!$C$1,MATCH("NET SYSTEM LOAD",'Actual NPC (Total System)'!$A:$A,0),0,1000,1),0),1)*$E255</f>
        <v>0</v>
      </c>
      <c r="O255" s="194">
        <f ca="1">INDEX(OFFSET('Actual NPC (Total System)'!M$1,MATCH("NET SYSTEM LOAD",'Actual NPC (Total System)'!$A:$A,0),0,1000,1),MATCH($C255,OFFSET('Actual NPC (Total System)'!$C$1,MATCH("NET SYSTEM LOAD",'Actual NPC (Total System)'!$A:$A,0),0,1000,1),0),1)*$E255</f>
        <v>0</v>
      </c>
      <c r="P255" s="194">
        <f ca="1">INDEX(OFFSET('Actual NPC (Total System)'!N$1,MATCH("NET SYSTEM LOAD",'Actual NPC (Total System)'!$A:$A,0),0,1000,1),MATCH($C255,OFFSET('Actual NPC (Total System)'!$C$1,MATCH("NET SYSTEM LOAD",'Actual NPC (Total System)'!$A:$A,0),0,1000,1),0),1)*$E255</f>
        <v>0</v>
      </c>
      <c r="Q255" s="194">
        <f ca="1">INDEX(OFFSET('Actual NPC (Total System)'!O$1,MATCH("NET SYSTEM LOAD",'Actual NPC (Total System)'!$A:$A,0),0,1000,1),MATCH($C255,OFFSET('Actual NPC (Total System)'!$C$1,MATCH("NET SYSTEM LOAD",'Actual NPC (Total System)'!$A:$A,0),0,1000,1),0),1)*$E255</f>
        <v>0</v>
      </c>
      <c r="R255" s="194">
        <f ca="1">INDEX(OFFSET('Actual NPC (Total System)'!P$1,MATCH("NET SYSTEM LOAD",'Actual NPC (Total System)'!$A:$A,0),0,1000,1),MATCH($C255,OFFSET('Actual NPC (Total System)'!$C$1,MATCH("NET SYSTEM LOAD",'Actual NPC (Total System)'!$A:$A,0),0,1000,1),0),1)*$E255</f>
        <v>0</v>
      </c>
      <c r="S255" s="59"/>
    </row>
    <row r="256" spans="1:19" s="10" customFormat="1" ht="12.75">
      <c r="A256" s="24"/>
      <c r="B256" s="53"/>
      <c r="C256" s="167" t="s">
        <v>170</v>
      </c>
      <c r="D256" s="327" t="s">
        <v>172</v>
      </c>
      <c r="E256" s="326">
        <f>VLOOKUP(D256,'Actual Factors'!$A$4:$B$9,2,FALSE)</f>
        <v>0</v>
      </c>
      <c r="F256" s="187">
        <f t="shared" ca="1" si="61"/>
        <v>0</v>
      </c>
      <c r="G256" s="194">
        <f ca="1">INDEX(OFFSET('Actual NPC (Total System)'!E$1,MATCH("NET SYSTEM LOAD",'Actual NPC (Total System)'!$A:$A,0),0,1000,1),MATCH($C256,OFFSET('Actual NPC (Total System)'!$C$1,MATCH("NET SYSTEM LOAD",'Actual NPC (Total System)'!$A:$A,0),0,1000,1),0),1)*$E256</f>
        <v>0</v>
      </c>
      <c r="H256" s="194">
        <f ca="1">INDEX(OFFSET('Actual NPC (Total System)'!F$1,MATCH("NET SYSTEM LOAD",'Actual NPC (Total System)'!$A:$A,0),0,1000,1),MATCH($C256,OFFSET('Actual NPC (Total System)'!$C$1,MATCH("NET SYSTEM LOAD",'Actual NPC (Total System)'!$A:$A,0),0,1000,1),0),1)*$E256</f>
        <v>0</v>
      </c>
      <c r="I256" s="194">
        <f ca="1">INDEX(OFFSET('Actual NPC (Total System)'!G$1,MATCH("NET SYSTEM LOAD",'Actual NPC (Total System)'!$A:$A,0),0,1000,1),MATCH($C256,OFFSET('Actual NPC (Total System)'!$C$1,MATCH("NET SYSTEM LOAD",'Actual NPC (Total System)'!$A:$A,0),0,1000,1),0),1)*$E256</f>
        <v>0</v>
      </c>
      <c r="J256" s="194">
        <f ca="1">INDEX(OFFSET('Actual NPC (Total System)'!H$1,MATCH("NET SYSTEM LOAD",'Actual NPC (Total System)'!$A:$A,0),0,1000,1),MATCH($C256,OFFSET('Actual NPC (Total System)'!$C$1,MATCH("NET SYSTEM LOAD",'Actual NPC (Total System)'!$A:$A,0),0,1000,1),0),1)*$E256</f>
        <v>0</v>
      </c>
      <c r="K256" s="194">
        <f ca="1">INDEX(OFFSET('Actual NPC (Total System)'!I$1,MATCH("NET SYSTEM LOAD",'Actual NPC (Total System)'!$A:$A,0),0,1000,1),MATCH($C256,OFFSET('Actual NPC (Total System)'!$C$1,MATCH("NET SYSTEM LOAD",'Actual NPC (Total System)'!$A:$A,0),0,1000,1),0),1)*$E256</f>
        <v>0</v>
      </c>
      <c r="L256" s="194">
        <f ca="1">INDEX(OFFSET('Actual NPC (Total System)'!J$1,MATCH("NET SYSTEM LOAD",'Actual NPC (Total System)'!$A:$A,0),0,1000,1),MATCH($C256,OFFSET('Actual NPC (Total System)'!$C$1,MATCH("NET SYSTEM LOAD",'Actual NPC (Total System)'!$A:$A,0),0,1000,1),0),1)*$E256</f>
        <v>0</v>
      </c>
      <c r="M256" s="194">
        <f ca="1">INDEX(OFFSET('Actual NPC (Total System)'!K$1,MATCH("NET SYSTEM LOAD",'Actual NPC (Total System)'!$A:$A,0),0,1000,1),MATCH($C256,OFFSET('Actual NPC (Total System)'!$C$1,MATCH("NET SYSTEM LOAD",'Actual NPC (Total System)'!$A:$A,0),0,1000,1),0),1)*$E256</f>
        <v>0</v>
      </c>
      <c r="N256" s="194">
        <f ca="1">INDEX(OFFSET('Actual NPC (Total System)'!L$1,MATCH("NET SYSTEM LOAD",'Actual NPC (Total System)'!$A:$A,0),0,1000,1),MATCH($C256,OFFSET('Actual NPC (Total System)'!$C$1,MATCH("NET SYSTEM LOAD",'Actual NPC (Total System)'!$A:$A,0),0,1000,1),0),1)*$E256</f>
        <v>0</v>
      </c>
      <c r="O256" s="194">
        <f ca="1">INDEX(OFFSET('Actual NPC (Total System)'!M$1,MATCH("NET SYSTEM LOAD",'Actual NPC (Total System)'!$A:$A,0),0,1000,1),MATCH($C256,OFFSET('Actual NPC (Total System)'!$C$1,MATCH("NET SYSTEM LOAD",'Actual NPC (Total System)'!$A:$A,0),0,1000,1),0),1)*$E256</f>
        <v>0</v>
      </c>
      <c r="P256" s="194">
        <f ca="1">INDEX(OFFSET('Actual NPC (Total System)'!N$1,MATCH("NET SYSTEM LOAD",'Actual NPC (Total System)'!$A:$A,0),0,1000,1),MATCH($C256,OFFSET('Actual NPC (Total System)'!$C$1,MATCH("NET SYSTEM LOAD",'Actual NPC (Total System)'!$A:$A,0),0,1000,1),0),1)*$E256</f>
        <v>0</v>
      </c>
      <c r="Q256" s="194">
        <f ca="1">INDEX(OFFSET('Actual NPC (Total System)'!O$1,MATCH("NET SYSTEM LOAD",'Actual NPC (Total System)'!$A:$A,0),0,1000,1),MATCH($C256,OFFSET('Actual NPC (Total System)'!$C$1,MATCH("NET SYSTEM LOAD",'Actual NPC (Total System)'!$A:$A,0),0,1000,1),0),1)*$E256</f>
        <v>0</v>
      </c>
      <c r="R256" s="194">
        <f ca="1">INDEX(OFFSET('Actual NPC (Total System)'!P$1,MATCH("NET SYSTEM LOAD",'Actual NPC (Total System)'!$A:$A,0),0,1000,1),MATCH($C256,OFFSET('Actual NPC (Total System)'!$C$1,MATCH("NET SYSTEM LOAD",'Actual NPC (Total System)'!$A:$A,0),0,1000,1),0),1)*$E256</f>
        <v>0</v>
      </c>
      <c r="S256" s="59"/>
    </row>
    <row r="257" spans="1:19" ht="12.75">
      <c r="A257" s="166"/>
      <c r="B257" s="53"/>
      <c r="C257" s="167" t="s">
        <v>136</v>
      </c>
      <c r="D257" s="327" t="s">
        <v>172</v>
      </c>
      <c r="E257" s="326">
        <f>VLOOKUP(D257,'Actual Factors'!$A$4:$B$9,2,FALSE)</f>
        <v>0</v>
      </c>
      <c r="F257" s="187">
        <f t="shared" ref="F257:F268" ca="1" si="67">SUM(G257:R257)</f>
        <v>0</v>
      </c>
      <c r="G257" s="194">
        <f ca="1">INDEX(OFFSET('Actual NPC (Total System)'!E$1,MATCH("NET SYSTEM LOAD",'Actual NPC (Total System)'!$A:$A,0),0,1000,1),MATCH($C257,OFFSET('Actual NPC (Total System)'!$C$1,MATCH("NET SYSTEM LOAD",'Actual NPC (Total System)'!$A:$A,0),0,1000,1),0),1)*$E257</f>
        <v>0</v>
      </c>
      <c r="H257" s="194">
        <f ca="1">INDEX(OFFSET('Actual NPC (Total System)'!F$1,MATCH("NET SYSTEM LOAD",'Actual NPC (Total System)'!$A:$A,0),0,1000,1),MATCH($C257,OFFSET('Actual NPC (Total System)'!$C$1,MATCH("NET SYSTEM LOAD",'Actual NPC (Total System)'!$A:$A,0),0,1000,1),0),1)*$E257</f>
        <v>0</v>
      </c>
      <c r="I257" s="194">
        <f ca="1">INDEX(OFFSET('Actual NPC (Total System)'!G$1,MATCH("NET SYSTEM LOAD",'Actual NPC (Total System)'!$A:$A,0),0,1000,1),MATCH($C257,OFFSET('Actual NPC (Total System)'!$C$1,MATCH("NET SYSTEM LOAD",'Actual NPC (Total System)'!$A:$A,0),0,1000,1),0),1)*$E257</f>
        <v>0</v>
      </c>
      <c r="J257" s="194">
        <f ca="1">INDEX(OFFSET('Actual NPC (Total System)'!H$1,MATCH("NET SYSTEM LOAD",'Actual NPC (Total System)'!$A:$A,0),0,1000,1),MATCH($C257,OFFSET('Actual NPC (Total System)'!$C$1,MATCH("NET SYSTEM LOAD",'Actual NPC (Total System)'!$A:$A,0),0,1000,1),0),1)*$E257</f>
        <v>0</v>
      </c>
      <c r="K257" s="194">
        <f ca="1">INDEX(OFFSET('Actual NPC (Total System)'!I$1,MATCH("NET SYSTEM LOAD",'Actual NPC (Total System)'!$A:$A,0),0,1000,1),MATCH($C257,OFFSET('Actual NPC (Total System)'!$C$1,MATCH("NET SYSTEM LOAD",'Actual NPC (Total System)'!$A:$A,0),0,1000,1),0),1)*$E257</f>
        <v>0</v>
      </c>
      <c r="L257" s="194">
        <f ca="1">INDEX(OFFSET('Actual NPC (Total System)'!J$1,MATCH("NET SYSTEM LOAD",'Actual NPC (Total System)'!$A:$A,0),0,1000,1),MATCH($C257,OFFSET('Actual NPC (Total System)'!$C$1,MATCH("NET SYSTEM LOAD",'Actual NPC (Total System)'!$A:$A,0),0,1000,1),0),1)*$E257</f>
        <v>0</v>
      </c>
      <c r="M257" s="194">
        <f ca="1">INDEX(OFFSET('Actual NPC (Total System)'!K$1,MATCH("NET SYSTEM LOAD",'Actual NPC (Total System)'!$A:$A,0),0,1000,1),MATCH($C257,OFFSET('Actual NPC (Total System)'!$C$1,MATCH("NET SYSTEM LOAD",'Actual NPC (Total System)'!$A:$A,0),0,1000,1),0),1)*$E257</f>
        <v>0</v>
      </c>
      <c r="N257" s="194">
        <f ca="1">INDEX(OFFSET('Actual NPC (Total System)'!L$1,MATCH("NET SYSTEM LOAD",'Actual NPC (Total System)'!$A:$A,0),0,1000,1),MATCH($C257,OFFSET('Actual NPC (Total System)'!$C$1,MATCH("NET SYSTEM LOAD",'Actual NPC (Total System)'!$A:$A,0),0,1000,1),0),1)*$E257</f>
        <v>0</v>
      </c>
      <c r="O257" s="194">
        <f ca="1">INDEX(OFFSET('Actual NPC (Total System)'!M$1,MATCH("NET SYSTEM LOAD",'Actual NPC (Total System)'!$A:$A,0),0,1000,1),MATCH($C257,OFFSET('Actual NPC (Total System)'!$C$1,MATCH("NET SYSTEM LOAD",'Actual NPC (Total System)'!$A:$A,0),0,1000,1),0),1)*$E257</f>
        <v>0</v>
      </c>
      <c r="P257" s="194">
        <f ca="1">INDEX(OFFSET('Actual NPC (Total System)'!N$1,MATCH("NET SYSTEM LOAD",'Actual NPC (Total System)'!$A:$A,0),0,1000,1),MATCH($C257,OFFSET('Actual NPC (Total System)'!$C$1,MATCH("NET SYSTEM LOAD",'Actual NPC (Total System)'!$A:$A,0),0,1000,1),0),1)*$E257</f>
        <v>0</v>
      </c>
      <c r="Q257" s="194">
        <f ca="1">INDEX(OFFSET('Actual NPC (Total System)'!O$1,MATCH("NET SYSTEM LOAD",'Actual NPC (Total System)'!$A:$A,0),0,1000,1),MATCH($C257,OFFSET('Actual NPC (Total System)'!$C$1,MATCH("NET SYSTEM LOAD",'Actual NPC (Total System)'!$A:$A,0),0,1000,1),0),1)*$E257</f>
        <v>0</v>
      </c>
      <c r="R257" s="194">
        <f ca="1">INDEX(OFFSET('Actual NPC (Total System)'!P$1,MATCH("NET SYSTEM LOAD",'Actual NPC (Total System)'!$A:$A,0),0,1000,1),MATCH($C257,OFFSET('Actual NPC (Total System)'!$C$1,MATCH("NET SYSTEM LOAD",'Actual NPC (Total System)'!$A:$A,0),0,1000,1),0),1)*$E257</f>
        <v>0</v>
      </c>
      <c r="S257" s="59"/>
    </row>
    <row r="258" spans="1:19" ht="12.75">
      <c r="A258" s="166"/>
      <c r="B258" s="53"/>
      <c r="C258" s="167" t="s">
        <v>130</v>
      </c>
      <c r="D258" s="327" t="s">
        <v>172</v>
      </c>
      <c r="E258" s="326">
        <f>VLOOKUP(D258,'Actual Factors'!$A$4:$B$9,2,FALSE)</f>
        <v>0</v>
      </c>
      <c r="F258" s="187">
        <f t="shared" ca="1" si="67"/>
        <v>0</v>
      </c>
      <c r="G258" s="194">
        <f ca="1">INDEX(OFFSET('Actual NPC (Total System)'!E$1,MATCH("NET SYSTEM LOAD",'Actual NPC (Total System)'!$A:$A,0),0,1000,1),MATCH($C258,OFFSET('Actual NPC (Total System)'!$C$1,MATCH("NET SYSTEM LOAD",'Actual NPC (Total System)'!$A:$A,0),0,1000,1),0),1)*$E258</f>
        <v>0</v>
      </c>
      <c r="H258" s="194">
        <f ca="1">INDEX(OFFSET('Actual NPC (Total System)'!F$1,MATCH("NET SYSTEM LOAD",'Actual NPC (Total System)'!$A:$A,0),0,1000,1),MATCH($C258,OFFSET('Actual NPC (Total System)'!$C$1,MATCH("NET SYSTEM LOAD",'Actual NPC (Total System)'!$A:$A,0),0,1000,1),0),1)*$E258</f>
        <v>0</v>
      </c>
      <c r="I258" s="194">
        <f ca="1">INDEX(OFFSET('Actual NPC (Total System)'!G$1,MATCH("NET SYSTEM LOAD",'Actual NPC (Total System)'!$A:$A,0),0,1000,1),MATCH($C258,OFFSET('Actual NPC (Total System)'!$C$1,MATCH("NET SYSTEM LOAD",'Actual NPC (Total System)'!$A:$A,0),0,1000,1),0),1)*$E258</f>
        <v>0</v>
      </c>
      <c r="J258" s="194">
        <f ca="1">INDEX(OFFSET('Actual NPC (Total System)'!H$1,MATCH("NET SYSTEM LOAD",'Actual NPC (Total System)'!$A:$A,0),0,1000,1),MATCH($C258,OFFSET('Actual NPC (Total System)'!$C$1,MATCH("NET SYSTEM LOAD",'Actual NPC (Total System)'!$A:$A,0),0,1000,1),0),1)*$E258</f>
        <v>0</v>
      </c>
      <c r="K258" s="194">
        <f ca="1">INDEX(OFFSET('Actual NPC (Total System)'!I$1,MATCH("NET SYSTEM LOAD",'Actual NPC (Total System)'!$A:$A,0),0,1000,1),MATCH($C258,OFFSET('Actual NPC (Total System)'!$C$1,MATCH("NET SYSTEM LOAD",'Actual NPC (Total System)'!$A:$A,0),0,1000,1),0),1)*$E258</f>
        <v>0</v>
      </c>
      <c r="L258" s="194">
        <f ca="1">INDEX(OFFSET('Actual NPC (Total System)'!J$1,MATCH("NET SYSTEM LOAD",'Actual NPC (Total System)'!$A:$A,0),0,1000,1),MATCH($C258,OFFSET('Actual NPC (Total System)'!$C$1,MATCH("NET SYSTEM LOAD",'Actual NPC (Total System)'!$A:$A,0),0,1000,1),0),1)*$E258</f>
        <v>0</v>
      </c>
      <c r="M258" s="194">
        <f ca="1">INDEX(OFFSET('Actual NPC (Total System)'!K$1,MATCH("NET SYSTEM LOAD",'Actual NPC (Total System)'!$A:$A,0),0,1000,1),MATCH($C258,OFFSET('Actual NPC (Total System)'!$C$1,MATCH("NET SYSTEM LOAD",'Actual NPC (Total System)'!$A:$A,0),0,1000,1),0),1)*$E258</f>
        <v>0</v>
      </c>
      <c r="N258" s="194">
        <f ca="1">INDEX(OFFSET('Actual NPC (Total System)'!L$1,MATCH("NET SYSTEM LOAD",'Actual NPC (Total System)'!$A:$A,0),0,1000,1),MATCH($C258,OFFSET('Actual NPC (Total System)'!$C$1,MATCH("NET SYSTEM LOAD",'Actual NPC (Total System)'!$A:$A,0),0,1000,1),0),1)*$E258</f>
        <v>0</v>
      </c>
      <c r="O258" s="194">
        <f ca="1">INDEX(OFFSET('Actual NPC (Total System)'!M$1,MATCH("NET SYSTEM LOAD",'Actual NPC (Total System)'!$A:$A,0),0,1000,1),MATCH($C258,OFFSET('Actual NPC (Total System)'!$C$1,MATCH("NET SYSTEM LOAD",'Actual NPC (Total System)'!$A:$A,0),0,1000,1),0),1)*$E258</f>
        <v>0</v>
      </c>
      <c r="P258" s="194">
        <f ca="1">INDEX(OFFSET('Actual NPC (Total System)'!N$1,MATCH("NET SYSTEM LOAD",'Actual NPC (Total System)'!$A:$A,0),0,1000,1),MATCH($C258,OFFSET('Actual NPC (Total System)'!$C$1,MATCH("NET SYSTEM LOAD",'Actual NPC (Total System)'!$A:$A,0),0,1000,1),0),1)*$E258</f>
        <v>0</v>
      </c>
      <c r="Q258" s="194">
        <f ca="1">INDEX(OFFSET('Actual NPC (Total System)'!O$1,MATCH("NET SYSTEM LOAD",'Actual NPC (Total System)'!$A:$A,0),0,1000,1),MATCH($C258,OFFSET('Actual NPC (Total System)'!$C$1,MATCH("NET SYSTEM LOAD",'Actual NPC (Total System)'!$A:$A,0),0,1000,1),0),1)*$E258</f>
        <v>0</v>
      </c>
      <c r="R258" s="194">
        <f ca="1">INDEX(OFFSET('Actual NPC (Total System)'!P$1,MATCH("NET SYSTEM LOAD",'Actual NPC (Total System)'!$A:$A,0),0,1000,1),MATCH($C258,OFFSET('Actual NPC (Total System)'!$C$1,MATCH("NET SYSTEM LOAD",'Actual NPC (Total System)'!$A:$A,0),0,1000,1),0),1)*$E258</f>
        <v>0</v>
      </c>
      <c r="S258" s="59"/>
    </row>
    <row r="259" spans="1:19" ht="12.75">
      <c r="B259" s="16"/>
      <c r="C259" s="167" t="s">
        <v>23</v>
      </c>
      <c r="D259" s="327" t="s">
        <v>172</v>
      </c>
      <c r="E259" s="326">
        <f>VLOOKUP(D259,'Actual Factors'!$A$4:$B$9,2,FALSE)</f>
        <v>0</v>
      </c>
      <c r="F259" s="187">
        <f t="shared" ca="1" si="67"/>
        <v>0</v>
      </c>
      <c r="G259" s="194">
        <f ca="1">INDEX(OFFSET('Actual NPC (Total System)'!E$1,MATCH("NET SYSTEM LOAD",'Actual NPC (Total System)'!$A:$A,0),0,1000,1),MATCH($C259,OFFSET('Actual NPC (Total System)'!$C$1,MATCH("NET SYSTEM LOAD",'Actual NPC (Total System)'!$A:$A,0),0,1000,1),0),1)*$E259</f>
        <v>0</v>
      </c>
      <c r="H259" s="194">
        <f ca="1">INDEX(OFFSET('Actual NPC (Total System)'!F$1,MATCH("NET SYSTEM LOAD",'Actual NPC (Total System)'!$A:$A,0),0,1000,1),MATCH($C259,OFFSET('Actual NPC (Total System)'!$C$1,MATCH("NET SYSTEM LOAD",'Actual NPC (Total System)'!$A:$A,0),0,1000,1),0),1)*$E259</f>
        <v>0</v>
      </c>
      <c r="I259" s="194">
        <f ca="1">INDEX(OFFSET('Actual NPC (Total System)'!G$1,MATCH("NET SYSTEM LOAD",'Actual NPC (Total System)'!$A:$A,0),0,1000,1),MATCH($C259,OFFSET('Actual NPC (Total System)'!$C$1,MATCH("NET SYSTEM LOAD",'Actual NPC (Total System)'!$A:$A,0),0,1000,1),0),1)*$E259</f>
        <v>0</v>
      </c>
      <c r="J259" s="194">
        <f ca="1">INDEX(OFFSET('Actual NPC (Total System)'!H$1,MATCH("NET SYSTEM LOAD",'Actual NPC (Total System)'!$A:$A,0),0,1000,1),MATCH($C259,OFFSET('Actual NPC (Total System)'!$C$1,MATCH("NET SYSTEM LOAD",'Actual NPC (Total System)'!$A:$A,0),0,1000,1),0),1)*$E259</f>
        <v>0</v>
      </c>
      <c r="K259" s="194">
        <f ca="1">INDEX(OFFSET('Actual NPC (Total System)'!I$1,MATCH("NET SYSTEM LOAD",'Actual NPC (Total System)'!$A:$A,0),0,1000,1),MATCH($C259,OFFSET('Actual NPC (Total System)'!$C$1,MATCH("NET SYSTEM LOAD",'Actual NPC (Total System)'!$A:$A,0),0,1000,1),0),1)*$E259</f>
        <v>0</v>
      </c>
      <c r="L259" s="194">
        <f ca="1">INDEX(OFFSET('Actual NPC (Total System)'!J$1,MATCH("NET SYSTEM LOAD",'Actual NPC (Total System)'!$A:$A,0),0,1000,1),MATCH($C259,OFFSET('Actual NPC (Total System)'!$C$1,MATCH("NET SYSTEM LOAD",'Actual NPC (Total System)'!$A:$A,0),0,1000,1),0),1)*$E259</f>
        <v>0</v>
      </c>
      <c r="M259" s="194">
        <f ca="1">INDEX(OFFSET('Actual NPC (Total System)'!K$1,MATCH("NET SYSTEM LOAD",'Actual NPC (Total System)'!$A:$A,0),0,1000,1),MATCH($C259,OFFSET('Actual NPC (Total System)'!$C$1,MATCH("NET SYSTEM LOAD",'Actual NPC (Total System)'!$A:$A,0),0,1000,1),0),1)*$E259</f>
        <v>0</v>
      </c>
      <c r="N259" s="194">
        <f ca="1">INDEX(OFFSET('Actual NPC (Total System)'!L$1,MATCH("NET SYSTEM LOAD",'Actual NPC (Total System)'!$A:$A,0),0,1000,1),MATCH($C259,OFFSET('Actual NPC (Total System)'!$C$1,MATCH("NET SYSTEM LOAD",'Actual NPC (Total System)'!$A:$A,0),0,1000,1),0),1)*$E259</f>
        <v>0</v>
      </c>
      <c r="O259" s="194">
        <f ca="1">INDEX(OFFSET('Actual NPC (Total System)'!M$1,MATCH("NET SYSTEM LOAD",'Actual NPC (Total System)'!$A:$A,0),0,1000,1),MATCH($C259,OFFSET('Actual NPC (Total System)'!$C$1,MATCH("NET SYSTEM LOAD",'Actual NPC (Total System)'!$A:$A,0),0,1000,1),0),1)*$E259</f>
        <v>0</v>
      </c>
      <c r="P259" s="194">
        <f ca="1">INDEX(OFFSET('Actual NPC (Total System)'!N$1,MATCH("NET SYSTEM LOAD",'Actual NPC (Total System)'!$A:$A,0),0,1000,1),MATCH($C259,OFFSET('Actual NPC (Total System)'!$C$1,MATCH("NET SYSTEM LOAD",'Actual NPC (Total System)'!$A:$A,0),0,1000,1),0),1)*$E259</f>
        <v>0</v>
      </c>
      <c r="Q259" s="194">
        <f ca="1">INDEX(OFFSET('Actual NPC (Total System)'!O$1,MATCH("NET SYSTEM LOAD",'Actual NPC (Total System)'!$A:$A,0),0,1000,1),MATCH($C259,OFFSET('Actual NPC (Total System)'!$C$1,MATCH("NET SYSTEM LOAD",'Actual NPC (Total System)'!$A:$A,0),0,1000,1),0),1)*$E259</f>
        <v>0</v>
      </c>
      <c r="R259" s="194">
        <f ca="1">INDEX(OFFSET('Actual NPC (Total System)'!P$1,MATCH("NET SYSTEM LOAD",'Actual NPC (Total System)'!$A:$A,0),0,1000,1),MATCH($C259,OFFSET('Actual NPC (Total System)'!$C$1,MATCH("NET SYSTEM LOAD",'Actual NPC (Total System)'!$A:$A,0),0,1000,1),0),1)*$E259</f>
        <v>0</v>
      </c>
      <c r="S259" s="59"/>
    </row>
    <row r="260" spans="1:19" ht="12.75">
      <c r="B260" s="15"/>
      <c r="C260" s="167" t="s">
        <v>24</v>
      </c>
      <c r="D260" s="327" t="s">
        <v>172</v>
      </c>
      <c r="E260" s="326">
        <f>VLOOKUP(D260,'Actual Factors'!$A$4:$B$9,2,FALSE)</f>
        <v>0</v>
      </c>
      <c r="F260" s="187">
        <f t="shared" ca="1" si="67"/>
        <v>0</v>
      </c>
      <c r="G260" s="194">
        <f ca="1">INDEX(OFFSET('Actual NPC (Total System)'!E$1,MATCH("NET SYSTEM LOAD",'Actual NPC (Total System)'!$A:$A,0),0,1000,1),MATCH($C260,OFFSET('Actual NPC (Total System)'!$C$1,MATCH("NET SYSTEM LOAD",'Actual NPC (Total System)'!$A:$A,0),0,1000,1),0),1)*$E260</f>
        <v>0</v>
      </c>
      <c r="H260" s="194">
        <f ca="1">INDEX(OFFSET('Actual NPC (Total System)'!F$1,MATCH("NET SYSTEM LOAD",'Actual NPC (Total System)'!$A:$A,0),0,1000,1),MATCH($C260,OFFSET('Actual NPC (Total System)'!$C$1,MATCH("NET SYSTEM LOAD",'Actual NPC (Total System)'!$A:$A,0),0,1000,1),0),1)*$E260</f>
        <v>0</v>
      </c>
      <c r="I260" s="194">
        <f ca="1">INDEX(OFFSET('Actual NPC (Total System)'!G$1,MATCH("NET SYSTEM LOAD",'Actual NPC (Total System)'!$A:$A,0),0,1000,1),MATCH($C260,OFFSET('Actual NPC (Total System)'!$C$1,MATCH("NET SYSTEM LOAD",'Actual NPC (Total System)'!$A:$A,0),0,1000,1),0),1)*$E260</f>
        <v>0</v>
      </c>
      <c r="J260" s="194">
        <f ca="1">INDEX(OFFSET('Actual NPC (Total System)'!H$1,MATCH("NET SYSTEM LOAD",'Actual NPC (Total System)'!$A:$A,0),0,1000,1),MATCH($C260,OFFSET('Actual NPC (Total System)'!$C$1,MATCH("NET SYSTEM LOAD",'Actual NPC (Total System)'!$A:$A,0),0,1000,1),0),1)*$E260</f>
        <v>0</v>
      </c>
      <c r="K260" s="194">
        <f ca="1">INDEX(OFFSET('Actual NPC (Total System)'!I$1,MATCH("NET SYSTEM LOAD",'Actual NPC (Total System)'!$A:$A,0),0,1000,1),MATCH($C260,OFFSET('Actual NPC (Total System)'!$C$1,MATCH("NET SYSTEM LOAD",'Actual NPC (Total System)'!$A:$A,0),0,1000,1),0),1)*$E260</f>
        <v>0</v>
      </c>
      <c r="L260" s="194">
        <f ca="1">INDEX(OFFSET('Actual NPC (Total System)'!J$1,MATCH("NET SYSTEM LOAD",'Actual NPC (Total System)'!$A:$A,0),0,1000,1),MATCH($C260,OFFSET('Actual NPC (Total System)'!$C$1,MATCH("NET SYSTEM LOAD",'Actual NPC (Total System)'!$A:$A,0),0,1000,1),0),1)*$E260</f>
        <v>0</v>
      </c>
      <c r="M260" s="194">
        <f ca="1">INDEX(OFFSET('Actual NPC (Total System)'!K$1,MATCH("NET SYSTEM LOAD",'Actual NPC (Total System)'!$A:$A,0),0,1000,1),MATCH($C260,OFFSET('Actual NPC (Total System)'!$C$1,MATCH("NET SYSTEM LOAD",'Actual NPC (Total System)'!$A:$A,0),0,1000,1),0),1)*$E260</f>
        <v>0</v>
      </c>
      <c r="N260" s="194">
        <f ca="1">INDEX(OFFSET('Actual NPC (Total System)'!L$1,MATCH("NET SYSTEM LOAD",'Actual NPC (Total System)'!$A:$A,0),0,1000,1),MATCH($C260,OFFSET('Actual NPC (Total System)'!$C$1,MATCH("NET SYSTEM LOAD",'Actual NPC (Total System)'!$A:$A,0),0,1000,1),0),1)*$E260</f>
        <v>0</v>
      </c>
      <c r="O260" s="194">
        <f ca="1">INDEX(OFFSET('Actual NPC (Total System)'!M$1,MATCH("NET SYSTEM LOAD",'Actual NPC (Total System)'!$A:$A,0),0,1000,1),MATCH($C260,OFFSET('Actual NPC (Total System)'!$C$1,MATCH("NET SYSTEM LOAD",'Actual NPC (Total System)'!$A:$A,0),0,1000,1),0),1)*$E260</f>
        <v>0</v>
      </c>
      <c r="P260" s="194">
        <f ca="1">INDEX(OFFSET('Actual NPC (Total System)'!N$1,MATCH("NET SYSTEM LOAD",'Actual NPC (Total System)'!$A:$A,0),0,1000,1),MATCH($C260,OFFSET('Actual NPC (Total System)'!$C$1,MATCH("NET SYSTEM LOAD",'Actual NPC (Total System)'!$A:$A,0),0,1000,1),0),1)*$E260</f>
        <v>0</v>
      </c>
      <c r="Q260" s="194">
        <f ca="1">INDEX(OFFSET('Actual NPC (Total System)'!O$1,MATCH("NET SYSTEM LOAD",'Actual NPC (Total System)'!$A:$A,0),0,1000,1),MATCH($C260,OFFSET('Actual NPC (Total System)'!$C$1,MATCH("NET SYSTEM LOAD",'Actual NPC (Total System)'!$A:$A,0),0,1000,1),0),1)*$E260</f>
        <v>0</v>
      </c>
      <c r="R260" s="194">
        <f ca="1">INDEX(OFFSET('Actual NPC (Total System)'!P$1,MATCH("NET SYSTEM LOAD",'Actual NPC (Total System)'!$A:$A,0),0,1000,1),MATCH($C260,OFFSET('Actual NPC (Total System)'!$C$1,MATCH("NET SYSTEM LOAD",'Actual NPC (Total System)'!$A:$A,0),0,1000,1),0),1)*$E260</f>
        <v>0</v>
      </c>
      <c r="S260" s="59"/>
    </row>
    <row r="261" spans="1:19" ht="12.75">
      <c r="B261" s="15"/>
      <c r="C261" s="167" t="s">
        <v>25</v>
      </c>
      <c r="D261" s="327" t="s">
        <v>172</v>
      </c>
      <c r="E261" s="326">
        <f>VLOOKUP(D261,'Actual Factors'!$A$4:$B$9,2,FALSE)</f>
        <v>0</v>
      </c>
      <c r="F261" s="187">
        <f t="shared" ca="1" si="67"/>
        <v>0</v>
      </c>
      <c r="G261" s="194">
        <f ca="1">INDEX(OFFSET('Actual NPC (Total System)'!E$1,MATCH("NET SYSTEM LOAD",'Actual NPC (Total System)'!$A:$A,0),0,1000,1),MATCH($C261,OFFSET('Actual NPC (Total System)'!$C$1,MATCH("NET SYSTEM LOAD",'Actual NPC (Total System)'!$A:$A,0),0,1000,1),0),1)*$E261</f>
        <v>0</v>
      </c>
      <c r="H261" s="194">
        <f ca="1">INDEX(OFFSET('Actual NPC (Total System)'!F$1,MATCH("NET SYSTEM LOAD",'Actual NPC (Total System)'!$A:$A,0),0,1000,1),MATCH($C261,OFFSET('Actual NPC (Total System)'!$C$1,MATCH("NET SYSTEM LOAD",'Actual NPC (Total System)'!$A:$A,0),0,1000,1),0),1)*$E261</f>
        <v>0</v>
      </c>
      <c r="I261" s="194">
        <f ca="1">INDEX(OFFSET('Actual NPC (Total System)'!G$1,MATCH("NET SYSTEM LOAD",'Actual NPC (Total System)'!$A:$A,0),0,1000,1),MATCH($C261,OFFSET('Actual NPC (Total System)'!$C$1,MATCH("NET SYSTEM LOAD",'Actual NPC (Total System)'!$A:$A,0),0,1000,1),0),1)*$E261</f>
        <v>0</v>
      </c>
      <c r="J261" s="194">
        <f ca="1">INDEX(OFFSET('Actual NPC (Total System)'!H$1,MATCH("NET SYSTEM LOAD",'Actual NPC (Total System)'!$A:$A,0),0,1000,1),MATCH($C261,OFFSET('Actual NPC (Total System)'!$C$1,MATCH("NET SYSTEM LOAD",'Actual NPC (Total System)'!$A:$A,0),0,1000,1),0),1)*$E261</f>
        <v>0</v>
      </c>
      <c r="K261" s="194">
        <f ca="1">INDEX(OFFSET('Actual NPC (Total System)'!I$1,MATCH("NET SYSTEM LOAD",'Actual NPC (Total System)'!$A:$A,0),0,1000,1),MATCH($C261,OFFSET('Actual NPC (Total System)'!$C$1,MATCH("NET SYSTEM LOAD",'Actual NPC (Total System)'!$A:$A,0),0,1000,1),0),1)*$E261</f>
        <v>0</v>
      </c>
      <c r="L261" s="194">
        <f ca="1">INDEX(OFFSET('Actual NPC (Total System)'!J$1,MATCH("NET SYSTEM LOAD",'Actual NPC (Total System)'!$A:$A,0),0,1000,1),MATCH($C261,OFFSET('Actual NPC (Total System)'!$C$1,MATCH("NET SYSTEM LOAD",'Actual NPC (Total System)'!$A:$A,0),0,1000,1),0),1)*$E261</f>
        <v>0</v>
      </c>
      <c r="M261" s="194">
        <f ca="1">INDEX(OFFSET('Actual NPC (Total System)'!K$1,MATCH("NET SYSTEM LOAD",'Actual NPC (Total System)'!$A:$A,0),0,1000,1),MATCH($C261,OFFSET('Actual NPC (Total System)'!$C$1,MATCH("NET SYSTEM LOAD",'Actual NPC (Total System)'!$A:$A,0),0,1000,1),0),1)*$E261</f>
        <v>0</v>
      </c>
      <c r="N261" s="194">
        <f ca="1">INDEX(OFFSET('Actual NPC (Total System)'!L$1,MATCH("NET SYSTEM LOAD",'Actual NPC (Total System)'!$A:$A,0),0,1000,1),MATCH($C261,OFFSET('Actual NPC (Total System)'!$C$1,MATCH("NET SYSTEM LOAD",'Actual NPC (Total System)'!$A:$A,0),0,1000,1),0),1)*$E261</f>
        <v>0</v>
      </c>
      <c r="O261" s="194">
        <f ca="1">INDEX(OFFSET('Actual NPC (Total System)'!M$1,MATCH("NET SYSTEM LOAD",'Actual NPC (Total System)'!$A:$A,0),0,1000,1),MATCH($C261,OFFSET('Actual NPC (Total System)'!$C$1,MATCH("NET SYSTEM LOAD",'Actual NPC (Total System)'!$A:$A,0),0,1000,1),0),1)*$E261</f>
        <v>0</v>
      </c>
      <c r="P261" s="194">
        <f ca="1">INDEX(OFFSET('Actual NPC (Total System)'!N$1,MATCH("NET SYSTEM LOAD",'Actual NPC (Total System)'!$A:$A,0),0,1000,1),MATCH($C261,OFFSET('Actual NPC (Total System)'!$C$1,MATCH("NET SYSTEM LOAD",'Actual NPC (Total System)'!$A:$A,0),0,1000,1),0),1)*$E261</f>
        <v>0</v>
      </c>
      <c r="Q261" s="194">
        <f ca="1">INDEX(OFFSET('Actual NPC (Total System)'!O$1,MATCH("NET SYSTEM LOAD",'Actual NPC (Total System)'!$A:$A,0),0,1000,1),MATCH($C261,OFFSET('Actual NPC (Total System)'!$C$1,MATCH("NET SYSTEM LOAD",'Actual NPC (Total System)'!$A:$A,0),0,1000,1),0),1)*$E261</f>
        <v>0</v>
      </c>
      <c r="R261" s="194">
        <f ca="1">INDEX(OFFSET('Actual NPC (Total System)'!P$1,MATCH("NET SYSTEM LOAD",'Actual NPC (Total System)'!$A:$A,0),0,1000,1),MATCH($C261,OFFSET('Actual NPC (Total System)'!$C$1,MATCH("NET SYSTEM LOAD",'Actual NPC (Total System)'!$A:$A,0),0,1000,1),0),1)*$E261</f>
        <v>0</v>
      </c>
      <c r="S261" s="59"/>
    </row>
    <row r="262" spans="1:19" ht="12.75">
      <c r="A262" s="153"/>
      <c r="B262" s="156"/>
      <c r="C262" s="167" t="s">
        <v>147</v>
      </c>
      <c r="D262" s="327" t="s">
        <v>172</v>
      </c>
      <c r="E262" s="326">
        <f>VLOOKUP(D262,'Actual Factors'!$A$4:$B$9,2,FALSE)</f>
        <v>0</v>
      </c>
      <c r="F262" s="187">
        <f t="shared" ref="F262:F264" ca="1" si="68">SUM(G262:R262)</f>
        <v>0</v>
      </c>
      <c r="G262" s="194">
        <f ca="1">INDEX(OFFSET('Actual NPC (Total System)'!E$1,MATCH("NET SYSTEM LOAD",'Actual NPC (Total System)'!$A:$A,0),0,1000,1),MATCH($C262,OFFSET('Actual NPC (Total System)'!$C$1,MATCH("NET SYSTEM LOAD",'Actual NPC (Total System)'!$A:$A,0),0,1000,1),0),1)*$E262</f>
        <v>0</v>
      </c>
      <c r="H262" s="194">
        <f ca="1">INDEX(OFFSET('Actual NPC (Total System)'!F$1,MATCH("NET SYSTEM LOAD",'Actual NPC (Total System)'!$A:$A,0),0,1000,1),MATCH($C262,OFFSET('Actual NPC (Total System)'!$C$1,MATCH("NET SYSTEM LOAD",'Actual NPC (Total System)'!$A:$A,0),0,1000,1),0),1)*$E262</f>
        <v>0</v>
      </c>
      <c r="I262" s="194">
        <f ca="1">INDEX(OFFSET('Actual NPC (Total System)'!G$1,MATCH("NET SYSTEM LOAD",'Actual NPC (Total System)'!$A:$A,0),0,1000,1),MATCH($C262,OFFSET('Actual NPC (Total System)'!$C$1,MATCH("NET SYSTEM LOAD",'Actual NPC (Total System)'!$A:$A,0),0,1000,1),0),1)*$E262</f>
        <v>0</v>
      </c>
      <c r="J262" s="194">
        <f ca="1">INDEX(OFFSET('Actual NPC (Total System)'!H$1,MATCH("NET SYSTEM LOAD",'Actual NPC (Total System)'!$A:$A,0),0,1000,1),MATCH($C262,OFFSET('Actual NPC (Total System)'!$C$1,MATCH("NET SYSTEM LOAD",'Actual NPC (Total System)'!$A:$A,0),0,1000,1),0),1)*$E262</f>
        <v>0</v>
      </c>
      <c r="K262" s="194">
        <f ca="1">INDEX(OFFSET('Actual NPC (Total System)'!I$1,MATCH("NET SYSTEM LOAD",'Actual NPC (Total System)'!$A:$A,0),0,1000,1),MATCH($C262,OFFSET('Actual NPC (Total System)'!$C$1,MATCH("NET SYSTEM LOAD",'Actual NPC (Total System)'!$A:$A,0),0,1000,1),0),1)*$E262</f>
        <v>0</v>
      </c>
      <c r="L262" s="194">
        <f ca="1">INDEX(OFFSET('Actual NPC (Total System)'!J$1,MATCH("NET SYSTEM LOAD",'Actual NPC (Total System)'!$A:$A,0),0,1000,1),MATCH($C262,OFFSET('Actual NPC (Total System)'!$C$1,MATCH("NET SYSTEM LOAD",'Actual NPC (Total System)'!$A:$A,0),0,1000,1),0),1)*$E262</f>
        <v>0</v>
      </c>
      <c r="M262" s="194">
        <f ca="1">INDEX(OFFSET('Actual NPC (Total System)'!K$1,MATCH("NET SYSTEM LOAD",'Actual NPC (Total System)'!$A:$A,0),0,1000,1),MATCH($C262,OFFSET('Actual NPC (Total System)'!$C$1,MATCH("NET SYSTEM LOAD",'Actual NPC (Total System)'!$A:$A,0),0,1000,1),0),1)*$E262</f>
        <v>0</v>
      </c>
      <c r="N262" s="194">
        <f ca="1">INDEX(OFFSET('Actual NPC (Total System)'!L$1,MATCH("NET SYSTEM LOAD",'Actual NPC (Total System)'!$A:$A,0),0,1000,1),MATCH($C262,OFFSET('Actual NPC (Total System)'!$C$1,MATCH("NET SYSTEM LOAD",'Actual NPC (Total System)'!$A:$A,0),0,1000,1),0),1)*$E262</f>
        <v>0</v>
      </c>
      <c r="O262" s="194">
        <f ca="1">INDEX(OFFSET('Actual NPC (Total System)'!M$1,MATCH("NET SYSTEM LOAD",'Actual NPC (Total System)'!$A:$A,0),0,1000,1),MATCH($C262,OFFSET('Actual NPC (Total System)'!$C$1,MATCH("NET SYSTEM LOAD",'Actual NPC (Total System)'!$A:$A,0),0,1000,1),0),1)*$E262</f>
        <v>0</v>
      </c>
      <c r="P262" s="194">
        <f ca="1">INDEX(OFFSET('Actual NPC (Total System)'!N$1,MATCH("NET SYSTEM LOAD",'Actual NPC (Total System)'!$A:$A,0),0,1000,1),MATCH($C262,OFFSET('Actual NPC (Total System)'!$C$1,MATCH("NET SYSTEM LOAD",'Actual NPC (Total System)'!$A:$A,0),0,1000,1),0),1)*$E262</f>
        <v>0</v>
      </c>
      <c r="Q262" s="194">
        <f ca="1">INDEX(OFFSET('Actual NPC (Total System)'!O$1,MATCH("NET SYSTEM LOAD",'Actual NPC (Total System)'!$A:$A,0),0,1000,1),MATCH($C262,OFFSET('Actual NPC (Total System)'!$C$1,MATCH("NET SYSTEM LOAD",'Actual NPC (Total System)'!$A:$A,0),0,1000,1),0),1)*$E262</f>
        <v>0</v>
      </c>
      <c r="R262" s="194">
        <f ca="1">INDEX(OFFSET('Actual NPC (Total System)'!P$1,MATCH("NET SYSTEM LOAD",'Actual NPC (Total System)'!$A:$A,0),0,1000,1),MATCH($C262,OFFSET('Actual NPC (Total System)'!$C$1,MATCH("NET SYSTEM LOAD",'Actual NPC (Total System)'!$A:$A,0),0,1000,1),0),1)*$E262</f>
        <v>0</v>
      </c>
      <c r="S262" s="59"/>
    </row>
    <row r="263" spans="1:19" ht="12.75">
      <c r="A263" s="153"/>
      <c r="B263" s="156"/>
      <c r="C263" s="167" t="s">
        <v>148</v>
      </c>
      <c r="D263" s="327" t="s">
        <v>172</v>
      </c>
      <c r="E263" s="326">
        <f>VLOOKUP(D263,'Actual Factors'!$A$4:$B$9,2,FALSE)</f>
        <v>0</v>
      </c>
      <c r="F263" s="187">
        <f t="shared" ca="1" si="68"/>
        <v>0</v>
      </c>
      <c r="G263" s="194">
        <f ca="1">INDEX(OFFSET('Actual NPC (Total System)'!E$1,MATCH("NET SYSTEM LOAD",'Actual NPC (Total System)'!$A:$A,0),0,1000,1),MATCH($C263,OFFSET('Actual NPC (Total System)'!$C$1,MATCH("NET SYSTEM LOAD",'Actual NPC (Total System)'!$A:$A,0),0,1000,1),0),1)*$E263</f>
        <v>0</v>
      </c>
      <c r="H263" s="194">
        <f ca="1">INDEX(OFFSET('Actual NPC (Total System)'!F$1,MATCH("NET SYSTEM LOAD",'Actual NPC (Total System)'!$A:$A,0),0,1000,1),MATCH($C263,OFFSET('Actual NPC (Total System)'!$C$1,MATCH("NET SYSTEM LOAD",'Actual NPC (Total System)'!$A:$A,0),0,1000,1),0),1)*$E263</f>
        <v>0</v>
      </c>
      <c r="I263" s="194">
        <f ca="1">INDEX(OFFSET('Actual NPC (Total System)'!G$1,MATCH("NET SYSTEM LOAD",'Actual NPC (Total System)'!$A:$A,0),0,1000,1),MATCH($C263,OFFSET('Actual NPC (Total System)'!$C$1,MATCH("NET SYSTEM LOAD",'Actual NPC (Total System)'!$A:$A,0),0,1000,1),0),1)*$E263</f>
        <v>0</v>
      </c>
      <c r="J263" s="194">
        <f ca="1">INDEX(OFFSET('Actual NPC (Total System)'!H$1,MATCH("NET SYSTEM LOAD",'Actual NPC (Total System)'!$A:$A,0),0,1000,1),MATCH($C263,OFFSET('Actual NPC (Total System)'!$C$1,MATCH("NET SYSTEM LOAD",'Actual NPC (Total System)'!$A:$A,0),0,1000,1),0),1)*$E263</f>
        <v>0</v>
      </c>
      <c r="K263" s="194">
        <f ca="1">INDEX(OFFSET('Actual NPC (Total System)'!I$1,MATCH("NET SYSTEM LOAD",'Actual NPC (Total System)'!$A:$A,0),0,1000,1),MATCH($C263,OFFSET('Actual NPC (Total System)'!$C$1,MATCH("NET SYSTEM LOAD",'Actual NPC (Total System)'!$A:$A,0),0,1000,1),0),1)*$E263</f>
        <v>0</v>
      </c>
      <c r="L263" s="194">
        <f ca="1">INDEX(OFFSET('Actual NPC (Total System)'!J$1,MATCH("NET SYSTEM LOAD",'Actual NPC (Total System)'!$A:$A,0),0,1000,1),MATCH($C263,OFFSET('Actual NPC (Total System)'!$C$1,MATCH("NET SYSTEM LOAD",'Actual NPC (Total System)'!$A:$A,0),0,1000,1),0),1)*$E263</f>
        <v>0</v>
      </c>
      <c r="M263" s="194">
        <f ca="1">INDEX(OFFSET('Actual NPC (Total System)'!K$1,MATCH("NET SYSTEM LOAD",'Actual NPC (Total System)'!$A:$A,0),0,1000,1),MATCH($C263,OFFSET('Actual NPC (Total System)'!$C$1,MATCH("NET SYSTEM LOAD",'Actual NPC (Total System)'!$A:$A,0),0,1000,1),0),1)*$E263</f>
        <v>0</v>
      </c>
      <c r="N263" s="194">
        <f ca="1">INDEX(OFFSET('Actual NPC (Total System)'!L$1,MATCH("NET SYSTEM LOAD",'Actual NPC (Total System)'!$A:$A,0),0,1000,1),MATCH($C263,OFFSET('Actual NPC (Total System)'!$C$1,MATCH("NET SYSTEM LOAD",'Actual NPC (Total System)'!$A:$A,0),0,1000,1),0),1)*$E263</f>
        <v>0</v>
      </c>
      <c r="O263" s="194">
        <f ca="1">INDEX(OFFSET('Actual NPC (Total System)'!M$1,MATCH("NET SYSTEM LOAD",'Actual NPC (Total System)'!$A:$A,0),0,1000,1),MATCH($C263,OFFSET('Actual NPC (Total System)'!$C$1,MATCH("NET SYSTEM LOAD",'Actual NPC (Total System)'!$A:$A,0),0,1000,1),0),1)*$E263</f>
        <v>0</v>
      </c>
      <c r="P263" s="194">
        <f ca="1">INDEX(OFFSET('Actual NPC (Total System)'!N$1,MATCH("NET SYSTEM LOAD",'Actual NPC (Total System)'!$A:$A,0),0,1000,1),MATCH($C263,OFFSET('Actual NPC (Total System)'!$C$1,MATCH("NET SYSTEM LOAD",'Actual NPC (Total System)'!$A:$A,0),0,1000,1),0),1)*$E263</f>
        <v>0</v>
      </c>
      <c r="Q263" s="194">
        <f ca="1">INDEX(OFFSET('Actual NPC (Total System)'!O$1,MATCH("NET SYSTEM LOAD",'Actual NPC (Total System)'!$A:$A,0),0,1000,1),MATCH($C263,OFFSET('Actual NPC (Total System)'!$C$1,MATCH("NET SYSTEM LOAD",'Actual NPC (Total System)'!$A:$A,0),0,1000,1),0),1)*$E263</f>
        <v>0</v>
      </c>
      <c r="R263" s="194">
        <f ca="1">INDEX(OFFSET('Actual NPC (Total System)'!P$1,MATCH("NET SYSTEM LOAD",'Actual NPC (Total System)'!$A:$A,0),0,1000,1),MATCH($C263,OFFSET('Actual NPC (Total System)'!$C$1,MATCH("NET SYSTEM LOAD",'Actual NPC (Total System)'!$A:$A,0),0,1000,1),0),1)*$E263</f>
        <v>0</v>
      </c>
      <c r="S263" s="59"/>
    </row>
    <row r="264" spans="1:19" ht="12.75">
      <c r="A264" s="153"/>
      <c r="B264" s="156"/>
      <c r="C264" s="167" t="s">
        <v>149</v>
      </c>
      <c r="D264" s="327" t="s">
        <v>172</v>
      </c>
      <c r="E264" s="326">
        <f>VLOOKUP(D264,'Actual Factors'!$A$4:$B$9,2,FALSE)</f>
        <v>0</v>
      </c>
      <c r="F264" s="187">
        <f t="shared" ca="1" si="68"/>
        <v>0</v>
      </c>
      <c r="G264" s="194">
        <f ca="1">INDEX(OFFSET('Actual NPC (Total System)'!E$1,MATCH("NET SYSTEM LOAD",'Actual NPC (Total System)'!$A:$A,0),0,1000,1),MATCH($C264,OFFSET('Actual NPC (Total System)'!$C$1,MATCH("NET SYSTEM LOAD",'Actual NPC (Total System)'!$A:$A,0),0,1000,1),0),1)*$E264</f>
        <v>0</v>
      </c>
      <c r="H264" s="194">
        <f ca="1">INDEX(OFFSET('Actual NPC (Total System)'!F$1,MATCH("NET SYSTEM LOAD",'Actual NPC (Total System)'!$A:$A,0),0,1000,1),MATCH($C264,OFFSET('Actual NPC (Total System)'!$C$1,MATCH("NET SYSTEM LOAD",'Actual NPC (Total System)'!$A:$A,0),0,1000,1),0),1)*$E264</f>
        <v>0</v>
      </c>
      <c r="I264" s="194">
        <f ca="1">INDEX(OFFSET('Actual NPC (Total System)'!G$1,MATCH("NET SYSTEM LOAD",'Actual NPC (Total System)'!$A:$A,0),0,1000,1),MATCH($C264,OFFSET('Actual NPC (Total System)'!$C$1,MATCH("NET SYSTEM LOAD",'Actual NPC (Total System)'!$A:$A,0),0,1000,1),0),1)*$E264</f>
        <v>0</v>
      </c>
      <c r="J264" s="194">
        <f ca="1">INDEX(OFFSET('Actual NPC (Total System)'!H$1,MATCH("NET SYSTEM LOAD",'Actual NPC (Total System)'!$A:$A,0),0,1000,1),MATCH($C264,OFFSET('Actual NPC (Total System)'!$C$1,MATCH("NET SYSTEM LOAD",'Actual NPC (Total System)'!$A:$A,0),0,1000,1),0),1)*$E264</f>
        <v>0</v>
      </c>
      <c r="K264" s="194">
        <f ca="1">INDEX(OFFSET('Actual NPC (Total System)'!I$1,MATCH("NET SYSTEM LOAD",'Actual NPC (Total System)'!$A:$A,0),0,1000,1),MATCH($C264,OFFSET('Actual NPC (Total System)'!$C$1,MATCH("NET SYSTEM LOAD",'Actual NPC (Total System)'!$A:$A,0),0,1000,1),0),1)*$E264</f>
        <v>0</v>
      </c>
      <c r="L264" s="194">
        <f ca="1">INDEX(OFFSET('Actual NPC (Total System)'!J$1,MATCH("NET SYSTEM LOAD",'Actual NPC (Total System)'!$A:$A,0),0,1000,1),MATCH($C264,OFFSET('Actual NPC (Total System)'!$C$1,MATCH("NET SYSTEM LOAD",'Actual NPC (Total System)'!$A:$A,0),0,1000,1),0),1)*$E264</f>
        <v>0</v>
      </c>
      <c r="M264" s="194">
        <f ca="1">INDEX(OFFSET('Actual NPC (Total System)'!K$1,MATCH("NET SYSTEM LOAD",'Actual NPC (Total System)'!$A:$A,0),0,1000,1),MATCH($C264,OFFSET('Actual NPC (Total System)'!$C$1,MATCH("NET SYSTEM LOAD",'Actual NPC (Total System)'!$A:$A,0),0,1000,1),0),1)*$E264</f>
        <v>0</v>
      </c>
      <c r="N264" s="194">
        <f ca="1">INDEX(OFFSET('Actual NPC (Total System)'!L$1,MATCH("NET SYSTEM LOAD",'Actual NPC (Total System)'!$A:$A,0),0,1000,1),MATCH($C264,OFFSET('Actual NPC (Total System)'!$C$1,MATCH("NET SYSTEM LOAD",'Actual NPC (Total System)'!$A:$A,0),0,1000,1),0),1)*$E264</f>
        <v>0</v>
      </c>
      <c r="O264" s="194">
        <f ca="1">INDEX(OFFSET('Actual NPC (Total System)'!M$1,MATCH("NET SYSTEM LOAD",'Actual NPC (Total System)'!$A:$A,0),0,1000,1),MATCH($C264,OFFSET('Actual NPC (Total System)'!$C$1,MATCH("NET SYSTEM LOAD",'Actual NPC (Total System)'!$A:$A,0),0,1000,1),0),1)*$E264</f>
        <v>0</v>
      </c>
      <c r="P264" s="194">
        <f ca="1">INDEX(OFFSET('Actual NPC (Total System)'!N$1,MATCH("NET SYSTEM LOAD",'Actual NPC (Total System)'!$A:$A,0),0,1000,1),MATCH($C264,OFFSET('Actual NPC (Total System)'!$C$1,MATCH("NET SYSTEM LOAD",'Actual NPC (Total System)'!$A:$A,0),0,1000,1),0),1)*$E264</f>
        <v>0</v>
      </c>
      <c r="Q264" s="194">
        <f ca="1">INDEX(OFFSET('Actual NPC (Total System)'!O$1,MATCH("NET SYSTEM LOAD",'Actual NPC (Total System)'!$A:$A,0),0,1000,1),MATCH($C264,OFFSET('Actual NPC (Total System)'!$C$1,MATCH("NET SYSTEM LOAD",'Actual NPC (Total System)'!$A:$A,0),0,1000,1),0),1)*$E264</f>
        <v>0</v>
      </c>
      <c r="R264" s="194">
        <f ca="1">INDEX(OFFSET('Actual NPC (Total System)'!P$1,MATCH("NET SYSTEM LOAD",'Actual NPC (Total System)'!$A:$A,0),0,1000,1),MATCH($C264,OFFSET('Actual NPC (Total System)'!$C$1,MATCH("NET SYSTEM LOAD",'Actual NPC (Total System)'!$A:$A,0),0,1000,1),0),1)*$E264</f>
        <v>0</v>
      </c>
      <c r="S264" s="59"/>
    </row>
    <row r="265" spans="1:19" s="65" customFormat="1" ht="12.75">
      <c r="A265" s="10"/>
      <c r="B265" s="10"/>
      <c r="C265" s="167" t="s">
        <v>26</v>
      </c>
      <c r="D265" s="327" t="s">
        <v>172</v>
      </c>
      <c r="E265" s="326">
        <f>VLOOKUP(D265,'Actual Factors'!$A$4:$B$9,2,FALSE)</f>
        <v>0</v>
      </c>
      <c r="F265" s="187">
        <f t="shared" ca="1" si="67"/>
        <v>0</v>
      </c>
      <c r="G265" s="194">
        <f ca="1">INDEX(OFFSET('Actual NPC (Total System)'!E$1,MATCH("NET SYSTEM LOAD",'Actual NPC (Total System)'!$A:$A,0),0,1000,1),MATCH($C265,OFFSET('Actual NPC (Total System)'!$C$1,MATCH("NET SYSTEM LOAD",'Actual NPC (Total System)'!$A:$A,0),0,1000,1),0),1)*$E265</f>
        <v>0</v>
      </c>
      <c r="H265" s="194">
        <f ca="1">INDEX(OFFSET('Actual NPC (Total System)'!F$1,MATCH("NET SYSTEM LOAD",'Actual NPC (Total System)'!$A:$A,0),0,1000,1),MATCH($C265,OFFSET('Actual NPC (Total System)'!$C$1,MATCH("NET SYSTEM LOAD",'Actual NPC (Total System)'!$A:$A,0),0,1000,1),0),1)*$E265</f>
        <v>0</v>
      </c>
      <c r="I265" s="194">
        <f ca="1">INDEX(OFFSET('Actual NPC (Total System)'!G$1,MATCH("NET SYSTEM LOAD",'Actual NPC (Total System)'!$A:$A,0),0,1000,1),MATCH($C265,OFFSET('Actual NPC (Total System)'!$C$1,MATCH("NET SYSTEM LOAD",'Actual NPC (Total System)'!$A:$A,0),0,1000,1),0),1)*$E265</f>
        <v>0</v>
      </c>
      <c r="J265" s="194">
        <f ca="1">INDEX(OFFSET('Actual NPC (Total System)'!H$1,MATCH("NET SYSTEM LOAD",'Actual NPC (Total System)'!$A:$A,0),0,1000,1),MATCH($C265,OFFSET('Actual NPC (Total System)'!$C$1,MATCH("NET SYSTEM LOAD",'Actual NPC (Total System)'!$A:$A,0),0,1000,1),0),1)*$E265</f>
        <v>0</v>
      </c>
      <c r="K265" s="194">
        <f ca="1">INDEX(OFFSET('Actual NPC (Total System)'!I$1,MATCH("NET SYSTEM LOAD",'Actual NPC (Total System)'!$A:$A,0),0,1000,1),MATCH($C265,OFFSET('Actual NPC (Total System)'!$C$1,MATCH("NET SYSTEM LOAD",'Actual NPC (Total System)'!$A:$A,0),0,1000,1),0),1)*$E265</f>
        <v>0</v>
      </c>
      <c r="L265" s="194">
        <f ca="1">INDEX(OFFSET('Actual NPC (Total System)'!J$1,MATCH("NET SYSTEM LOAD",'Actual NPC (Total System)'!$A:$A,0),0,1000,1),MATCH($C265,OFFSET('Actual NPC (Total System)'!$C$1,MATCH("NET SYSTEM LOAD",'Actual NPC (Total System)'!$A:$A,0),0,1000,1),0),1)*$E265</f>
        <v>0</v>
      </c>
      <c r="M265" s="194">
        <f ca="1">INDEX(OFFSET('Actual NPC (Total System)'!K$1,MATCH("NET SYSTEM LOAD",'Actual NPC (Total System)'!$A:$A,0),0,1000,1),MATCH($C265,OFFSET('Actual NPC (Total System)'!$C$1,MATCH("NET SYSTEM LOAD",'Actual NPC (Total System)'!$A:$A,0),0,1000,1),0),1)*$E265</f>
        <v>0</v>
      </c>
      <c r="N265" s="194">
        <f ca="1">INDEX(OFFSET('Actual NPC (Total System)'!L$1,MATCH("NET SYSTEM LOAD",'Actual NPC (Total System)'!$A:$A,0),0,1000,1),MATCH($C265,OFFSET('Actual NPC (Total System)'!$C$1,MATCH("NET SYSTEM LOAD",'Actual NPC (Total System)'!$A:$A,0),0,1000,1),0),1)*$E265</f>
        <v>0</v>
      </c>
      <c r="O265" s="194">
        <f ca="1">INDEX(OFFSET('Actual NPC (Total System)'!M$1,MATCH("NET SYSTEM LOAD",'Actual NPC (Total System)'!$A:$A,0),0,1000,1),MATCH($C265,OFFSET('Actual NPC (Total System)'!$C$1,MATCH("NET SYSTEM LOAD",'Actual NPC (Total System)'!$A:$A,0),0,1000,1),0),1)*$E265</f>
        <v>0</v>
      </c>
      <c r="P265" s="194">
        <f ca="1">INDEX(OFFSET('Actual NPC (Total System)'!N$1,MATCH("NET SYSTEM LOAD",'Actual NPC (Total System)'!$A:$A,0),0,1000,1),MATCH($C265,OFFSET('Actual NPC (Total System)'!$C$1,MATCH("NET SYSTEM LOAD",'Actual NPC (Total System)'!$A:$A,0),0,1000,1),0),1)*$E265</f>
        <v>0</v>
      </c>
      <c r="Q265" s="194">
        <f ca="1">INDEX(OFFSET('Actual NPC (Total System)'!O$1,MATCH("NET SYSTEM LOAD",'Actual NPC (Total System)'!$A:$A,0),0,1000,1),MATCH($C265,OFFSET('Actual NPC (Total System)'!$C$1,MATCH("NET SYSTEM LOAD",'Actual NPC (Total System)'!$A:$A,0),0,1000,1),0),1)*$E265</f>
        <v>0</v>
      </c>
      <c r="R265" s="194">
        <f ca="1">INDEX(OFFSET('Actual NPC (Total System)'!P$1,MATCH("NET SYSTEM LOAD",'Actual NPC (Total System)'!$A:$A,0),0,1000,1),MATCH($C265,OFFSET('Actual NPC (Total System)'!$C$1,MATCH("NET SYSTEM LOAD",'Actual NPC (Total System)'!$A:$A,0),0,1000,1),0),1)*$E265</f>
        <v>0</v>
      </c>
      <c r="S265" s="59"/>
    </row>
    <row r="266" spans="1:19" s="65" customFormat="1" ht="12.75">
      <c r="A266" s="10"/>
      <c r="B266" s="10"/>
      <c r="C266" s="167" t="s">
        <v>99</v>
      </c>
      <c r="D266" s="327" t="s">
        <v>172</v>
      </c>
      <c r="E266" s="326">
        <f>VLOOKUP(D266,'Actual Factors'!$A$4:$B$9,2,FALSE)</f>
        <v>0</v>
      </c>
      <c r="F266" s="187">
        <f t="shared" ca="1" si="67"/>
        <v>0</v>
      </c>
      <c r="G266" s="194">
        <f ca="1">INDEX(OFFSET('Actual NPC (Total System)'!E$1,MATCH("NET SYSTEM LOAD",'Actual NPC (Total System)'!$A:$A,0),0,1000,1),MATCH($C266,OFFSET('Actual NPC (Total System)'!$C$1,MATCH("NET SYSTEM LOAD",'Actual NPC (Total System)'!$A:$A,0),0,1000,1),0),1)*$E266</f>
        <v>0</v>
      </c>
      <c r="H266" s="194">
        <f ca="1">INDEX(OFFSET('Actual NPC (Total System)'!F$1,MATCH("NET SYSTEM LOAD",'Actual NPC (Total System)'!$A:$A,0),0,1000,1),MATCH($C266,OFFSET('Actual NPC (Total System)'!$C$1,MATCH("NET SYSTEM LOAD",'Actual NPC (Total System)'!$A:$A,0),0,1000,1),0),1)*$E266</f>
        <v>0</v>
      </c>
      <c r="I266" s="194">
        <f ca="1">INDEX(OFFSET('Actual NPC (Total System)'!G$1,MATCH("NET SYSTEM LOAD",'Actual NPC (Total System)'!$A:$A,0),0,1000,1),MATCH($C266,OFFSET('Actual NPC (Total System)'!$C$1,MATCH("NET SYSTEM LOAD",'Actual NPC (Total System)'!$A:$A,0),0,1000,1),0),1)*$E266</f>
        <v>0</v>
      </c>
      <c r="J266" s="194">
        <f ca="1">INDEX(OFFSET('Actual NPC (Total System)'!H$1,MATCH("NET SYSTEM LOAD",'Actual NPC (Total System)'!$A:$A,0),0,1000,1),MATCH($C266,OFFSET('Actual NPC (Total System)'!$C$1,MATCH("NET SYSTEM LOAD",'Actual NPC (Total System)'!$A:$A,0),0,1000,1),0),1)*$E266</f>
        <v>0</v>
      </c>
      <c r="K266" s="194">
        <f ca="1">INDEX(OFFSET('Actual NPC (Total System)'!I$1,MATCH("NET SYSTEM LOAD",'Actual NPC (Total System)'!$A:$A,0),0,1000,1),MATCH($C266,OFFSET('Actual NPC (Total System)'!$C$1,MATCH("NET SYSTEM LOAD",'Actual NPC (Total System)'!$A:$A,0),0,1000,1),0),1)*$E266</f>
        <v>0</v>
      </c>
      <c r="L266" s="194">
        <f ca="1">INDEX(OFFSET('Actual NPC (Total System)'!J$1,MATCH("NET SYSTEM LOAD",'Actual NPC (Total System)'!$A:$A,0),0,1000,1),MATCH($C266,OFFSET('Actual NPC (Total System)'!$C$1,MATCH("NET SYSTEM LOAD",'Actual NPC (Total System)'!$A:$A,0),0,1000,1),0),1)*$E266</f>
        <v>0</v>
      </c>
      <c r="M266" s="194">
        <f ca="1">INDEX(OFFSET('Actual NPC (Total System)'!K$1,MATCH("NET SYSTEM LOAD",'Actual NPC (Total System)'!$A:$A,0),0,1000,1),MATCH($C266,OFFSET('Actual NPC (Total System)'!$C$1,MATCH("NET SYSTEM LOAD",'Actual NPC (Total System)'!$A:$A,0),0,1000,1),0),1)*$E266</f>
        <v>0</v>
      </c>
      <c r="N266" s="194">
        <f ca="1">INDEX(OFFSET('Actual NPC (Total System)'!L$1,MATCH("NET SYSTEM LOAD",'Actual NPC (Total System)'!$A:$A,0),0,1000,1),MATCH($C266,OFFSET('Actual NPC (Total System)'!$C$1,MATCH("NET SYSTEM LOAD",'Actual NPC (Total System)'!$A:$A,0),0,1000,1),0),1)*$E266</f>
        <v>0</v>
      </c>
      <c r="O266" s="194">
        <f ca="1">INDEX(OFFSET('Actual NPC (Total System)'!M$1,MATCH("NET SYSTEM LOAD",'Actual NPC (Total System)'!$A:$A,0),0,1000,1),MATCH($C266,OFFSET('Actual NPC (Total System)'!$C$1,MATCH("NET SYSTEM LOAD",'Actual NPC (Total System)'!$A:$A,0),0,1000,1),0),1)*$E266</f>
        <v>0</v>
      </c>
      <c r="P266" s="194">
        <f ca="1">INDEX(OFFSET('Actual NPC (Total System)'!N$1,MATCH("NET SYSTEM LOAD",'Actual NPC (Total System)'!$A:$A,0),0,1000,1),MATCH($C266,OFFSET('Actual NPC (Total System)'!$C$1,MATCH("NET SYSTEM LOAD",'Actual NPC (Total System)'!$A:$A,0),0,1000,1),0),1)*$E266</f>
        <v>0</v>
      </c>
      <c r="Q266" s="194">
        <f ca="1">INDEX(OFFSET('Actual NPC (Total System)'!O$1,MATCH("NET SYSTEM LOAD",'Actual NPC (Total System)'!$A:$A,0),0,1000,1),MATCH($C266,OFFSET('Actual NPC (Total System)'!$C$1,MATCH("NET SYSTEM LOAD",'Actual NPC (Total System)'!$A:$A,0),0,1000,1),0),1)*$E266</f>
        <v>0</v>
      </c>
      <c r="R266" s="194">
        <f ca="1">INDEX(OFFSET('Actual NPC (Total System)'!P$1,MATCH("NET SYSTEM LOAD",'Actual NPC (Total System)'!$A:$A,0),0,1000,1),MATCH($C266,OFFSET('Actual NPC (Total System)'!$C$1,MATCH("NET SYSTEM LOAD",'Actual NPC (Total System)'!$A:$A,0),0,1000,1),0),1)*$E266</f>
        <v>0</v>
      </c>
      <c r="S266" s="59"/>
    </row>
    <row r="267" spans="1:19" s="65" customFormat="1" ht="12.75">
      <c r="A267" s="153"/>
      <c r="B267" s="153"/>
      <c r="C267" s="167" t="s">
        <v>138</v>
      </c>
      <c r="D267" s="327" t="s">
        <v>172</v>
      </c>
      <c r="E267" s="326">
        <f>VLOOKUP(D267,'Actual Factors'!$A$4:$B$9,2,FALSE)</f>
        <v>0</v>
      </c>
      <c r="F267" s="187">
        <f t="shared" ca="1" si="67"/>
        <v>0</v>
      </c>
      <c r="G267" s="194">
        <f ca="1">INDEX(OFFSET('Actual NPC (Total System)'!E$1,MATCH("NET SYSTEM LOAD",'Actual NPC (Total System)'!$A:$A,0),0,1000,1),MATCH($C267,OFFSET('Actual NPC (Total System)'!$C$1,MATCH("NET SYSTEM LOAD",'Actual NPC (Total System)'!$A:$A,0),0,1000,1),0),1)*$E267</f>
        <v>0</v>
      </c>
      <c r="H267" s="194">
        <f ca="1">INDEX(OFFSET('Actual NPC (Total System)'!F$1,MATCH("NET SYSTEM LOAD",'Actual NPC (Total System)'!$A:$A,0),0,1000,1),MATCH($C267,OFFSET('Actual NPC (Total System)'!$C$1,MATCH("NET SYSTEM LOAD",'Actual NPC (Total System)'!$A:$A,0),0,1000,1),0),1)*$E267</f>
        <v>0</v>
      </c>
      <c r="I267" s="194">
        <f ca="1">INDEX(OFFSET('Actual NPC (Total System)'!G$1,MATCH("NET SYSTEM LOAD",'Actual NPC (Total System)'!$A:$A,0),0,1000,1),MATCH($C267,OFFSET('Actual NPC (Total System)'!$C$1,MATCH("NET SYSTEM LOAD",'Actual NPC (Total System)'!$A:$A,0),0,1000,1),0),1)*$E267</f>
        <v>0</v>
      </c>
      <c r="J267" s="194">
        <f ca="1">INDEX(OFFSET('Actual NPC (Total System)'!H$1,MATCH("NET SYSTEM LOAD",'Actual NPC (Total System)'!$A:$A,0),0,1000,1),MATCH($C267,OFFSET('Actual NPC (Total System)'!$C$1,MATCH("NET SYSTEM LOAD",'Actual NPC (Total System)'!$A:$A,0),0,1000,1),0),1)*$E267</f>
        <v>0</v>
      </c>
      <c r="K267" s="194">
        <f ca="1">INDEX(OFFSET('Actual NPC (Total System)'!I$1,MATCH("NET SYSTEM LOAD",'Actual NPC (Total System)'!$A:$A,0),0,1000,1),MATCH($C267,OFFSET('Actual NPC (Total System)'!$C$1,MATCH("NET SYSTEM LOAD",'Actual NPC (Total System)'!$A:$A,0),0,1000,1),0),1)*$E267</f>
        <v>0</v>
      </c>
      <c r="L267" s="194">
        <f ca="1">INDEX(OFFSET('Actual NPC (Total System)'!J$1,MATCH("NET SYSTEM LOAD",'Actual NPC (Total System)'!$A:$A,0),0,1000,1),MATCH($C267,OFFSET('Actual NPC (Total System)'!$C$1,MATCH("NET SYSTEM LOAD",'Actual NPC (Total System)'!$A:$A,0),0,1000,1),0),1)*$E267</f>
        <v>0</v>
      </c>
      <c r="M267" s="194">
        <f ca="1">INDEX(OFFSET('Actual NPC (Total System)'!K$1,MATCH("NET SYSTEM LOAD",'Actual NPC (Total System)'!$A:$A,0),0,1000,1),MATCH($C267,OFFSET('Actual NPC (Total System)'!$C$1,MATCH("NET SYSTEM LOAD",'Actual NPC (Total System)'!$A:$A,0),0,1000,1),0),1)*$E267</f>
        <v>0</v>
      </c>
      <c r="N267" s="194">
        <f ca="1">INDEX(OFFSET('Actual NPC (Total System)'!L$1,MATCH("NET SYSTEM LOAD",'Actual NPC (Total System)'!$A:$A,0),0,1000,1),MATCH($C267,OFFSET('Actual NPC (Total System)'!$C$1,MATCH("NET SYSTEM LOAD",'Actual NPC (Total System)'!$A:$A,0),0,1000,1),0),1)*$E267</f>
        <v>0</v>
      </c>
      <c r="O267" s="194">
        <f ca="1">INDEX(OFFSET('Actual NPC (Total System)'!M$1,MATCH("NET SYSTEM LOAD",'Actual NPC (Total System)'!$A:$A,0),0,1000,1),MATCH($C267,OFFSET('Actual NPC (Total System)'!$C$1,MATCH("NET SYSTEM LOAD",'Actual NPC (Total System)'!$A:$A,0),0,1000,1),0),1)*$E267</f>
        <v>0</v>
      </c>
      <c r="P267" s="194">
        <f ca="1">INDEX(OFFSET('Actual NPC (Total System)'!N$1,MATCH("NET SYSTEM LOAD",'Actual NPC (Total System)'!$A:$A,0),0,1000,1),MATCH($C267,OFFSET('Actual NPC (Total System)'!$C$1,MATCH("NET SYSTEM LOAD",'Actual NPC (Total System)'!$A:$A,0),0,1000,1),0),1)*$E267</f>
        <v>0</v>
      </c>
      <c r="Q267" s="194">
        <f ca="1">INDEX(OFFSET('Actual NPC (Total System)'!O$1,MATCH("NET SYSTEM LOAD",'Actual NPC (Total System)'!$A:$A,0),0,1000,1),MATCH($C267,OFFSET('Actual NPC (Total System)'!$C$1,MATCH("NET SYSTEM LOAD",'Actual NPC (Total System)'!$A:$A,0),0,1000,1),0),1)*$E267</f>
        <v>0</v>
      </c>
      <c r="R267" s="194">
        <f ca="1">INDEX(OFFSET('Actual NPC (Total System)'!P$1,MATCH("NET SYSTEM LOAD",'Actual NPC (Total System)'!$A:$A,0),0,1000,1),MATCH($C267,OFFSET('Actual NPC (Total System)'!$C$1,MATCH("NET SYSTEM LOAD",'Actual NPC (Total System)'!$A:$A,0),0,1000,1),0),1)*$E267</f>
        <v>0</v>
      </c>
      <c r="S267" s="59"/>
    </row>
    <row r="268" spans="1:19" ht="12.75">
      <c r="A268" s="39"/>
      <c r="B268" s="153"/>
      <c r="C268" s="167" t="s">
        <v>27</v>
      </c>
      <c r="D268" s="327" t="s">
        <v>172</v>
      </c>
      <c r="E268" s="326">
        <f>VLOOKUP(D268,'Actual Factors'!$A$4:$B$9,2,FALSE)</f>
        <v>0</v>
      </c>
      <c r="F268" s="187">
        <f t="shared" ca="1" si="67"/>
        <v>0</v>
      </c>
      <c r="G268" s="194">
        <f ca="1">INDEX(OFFSET('Actual NPC (Total System)'!E$1,MATCH("NET SYSTEM LOAD",'Actual NPC (Total System)'!$A:$A,0),0,1000,1),MATCH($C268,OFFSET('Actual NPC (Total System)'!$C$1,MATCH("NET SYSTEM LOAD",'Actual NPC (Total System)'!$A:$A,0),0,1000,1),0),1)*$E268</f>
        <v>0</v>
      </c>
      <c r="H268" s="194">
        <f ca="1">INDEX(OFFSET('Actual NPC (Total System)'!F$1,MATCH("NET SYSTEM LOAD",'Actual NPC (Total System)'!$A:$A,0),0,1000,1),MATCH($C268,OFFSET('Actual NPC (Total System)'!$C$1,MATCH("NET SYSTEM LOAD",'Actual NPC (Total System)'!$A:$A,0),0,1000,1),0),1)*$E268</f>
        <v>0</v>
      </c>
      <c r="I268" s="194">
        <f ca="1">INDEX(OFFSET('Actual NPC (Total System)'!G$1,MATCH("NET SYSTEM LOAD",'Actual NPC (Total System)'!$A:$A,0),0,1000,1),MATCH($C268,OFFSET('Actual NPC (Total System)'!$C$1,MATCH("NET SYSTEM LOAD",'Actual NPC (Total System)'!$A:$A,0),0,1000,1),0),1)*$E268</f>
        <v>0</v>
      </c>
      <c r="J268" s="194">
        <f ca="1">INDEX(OFFSET('Actual NPC (Total System)'!H$1,MATCH("NET SYSTEM LOAD",'Actual NPC (Total System)'!$A:$A,0),0,1000,1),MATCH($C268,OFFSET('Actual NPC (Total System)'!$C$1,MATCH("NET SYSTEM LOAD",'Actual NPC (Total System)'!$A:$A,0),0,1000,1),0),1)*$E268</f>
        <v>0</v>
      </c>
      <c r="K268" s="194">
        <f ca="1">INDEX(OFFSET('Actual NPC (Total System)'!I$1,MATCH("NET SYSTEM LOAD",'Actual NPC (Total System)'!$A:$A,0),0,1000,1),MATCH($C268,OFFSET('Actual NPC (Total System)'!$C$1,MATCH("NET SYSTEM LOAD",'Actual NPC (Total System)'!$A:$A,0),0,1000,1),0),1)*$E268</f>
        <v>0</v>
      </c>
      <c r="L268" s="194">
        <f ca="1">INDEX(OFFSET('Actual NPC (Total System)'!J$1,MATCH("NET SYSTEM LOAD",'Actual NPC (Total System)'!$A:$A,0),0,1000,1),MATCH($C268,OFFSET('Actual NPC (Total System)'!$C$1,MATCH("NET SYSTEM LOAD",'Actual NPC (Total System)'!$A:$A,0),0,1000,1),0),1)*$E268</f>
        <v>0</v>
      </c>
      <c r="M268" s="194">
        <f ca="1">INDEX(OFFSET('Actual NPC (Total System)'!K$1,MATCH("NET SYSTEM LOAD",'Actual NPC (Total System)'!$A:$A,0),0,1000,1),MATCH($C268,OFFSET('Actual NPC (Total System)'!$C$1,MATCH("NET SYSTEM LOAD",'Actual NPC (Total System)'!$A:$A,0),0,1000,1),0),1)*$E268</f>
        <v>0</v>
      </c>
      <c r="N268" s="194">
        <f ca="1">INDEX(OFFSET('Actual NPC (Total System)'!L$1,MATCH("NET SYSTEM LOAD",'Actual NPC (Total System)'!$A:$A,0),0,1000,1),MATCH($C268,OFFSET('Actual NPC (Total System)'!$C$1,MATCH("NET SYSTEM LOAD",'Actual NPC (Total System)'!$A:$A,0),0,1000,1),0),1)*$E268</f>
        <v>0</v>
      </c>
      <c r="O268" s="194">
        <f ca="1">INDEX(OFFSET('Actual NPC (Total System)'!M$1,MATCH("NET SYSTEM LOAD",'Actual NPC (Total System)'!$A:$A,0),0,1000,1),MATCH($C268,OFFSET('Actual NPC (Total System)'!$C$1,MATCH("NET SYSTEM LOAD",'Actual NPC (Total System)'!$A:$A,0),0,1000,1),0),1)*$E268</f>
        <v>0</v>
      </c>
      <c r="P268" s="194">
        <f ca="1">INDEX(OFFSET('Actual NPC (Total System)'!N$1,MATCH("NET SYSTEM LOAD",'Actual NPC (Total System)'!$A:$A,0),0,1000,1),MATCH($C268,OFFSET('Actual NPC (Total System)'!$C$1,MATCH("NET SYSTEM LOAD",'Actual NPC (Total System)'!$A:$A,0),0,1000,1),0),1)*$E268</f>
        <v>0</v>
      </c>
      <c r="Q268" s="194">
        <f ca="1">INDEX(OFFSET('Actual NPC (Total System)'!O$1,MATCH("NET SYSTEM LOAD",'Actual NPC (Total System)'!$A:$A,0),0,1000,1),MATCH($C268,OFFSET('Actual NPC (Total System)'!$C$1,MATCH("NET SYSTEM LOAD",'Actual NPC (Total System)'!$A:$A,0),0,1000,1),0),1)*$E268</f>
        <v>0</v>
      </c>
      <c r="R268" s="194">
        <f ca="1">INDEX(OFFSET('Actual NPC (Total System)'!P$1,MATCH("NET SYSTEM LOAD",'Actual NPC (Total System)'!$A:$A,0),0,1000,1),MATCH($C268,OFFSET('Actual NPC (Total System)'!$C$1,MATCH("NET SYSTEM LOAD",'Actual NPC (Total System)'!$A:$A,0),0,1000,1),0),1)*$E268</f>
        <v>0</v>
      </c>
      <c r="S268" s="59"/>
    </row>
    <row r="269" spans="1:19" ht="12.75">
      <c r="A269" s="39"/>
      <c r="B269" s="153"/>
      <c r="C269" s="167" t="s">
        <v>135</v>
      </c>
      <c r="D269" s="327" t="s">
        <v>172</v>
      </c>
      <c r="E269" s="326">
        <f>VLOOKUP(D269,'Actual Factors'!$A$4:$B$9,2,FALSE)</f>
        <v>0</v>
      </c>
      <c r="F269" s="187">
        <f t="shared" ca="1" si="61"/>
        <v>0</v>
      </c>
      <c r="G269" s="194">
        <f ca="1">INDEX(OFFSET('Actual NPC (Total System)'!E$1,MATCH("NET SYSTEM LOAD",'Actual NPC (Total System)'!$A:$A,0),0,1000,1),MATCH($C269,OFFSET('Actual NPC (Total System)'!$C$1,MATCH("NET SYSTEM LOAD",'Actual NPC (Total System)'!$A:$A,0),0,1000,1),0),1)*$E269</f>
        <v>0</v>
      </c>
      <c r="H269" s="194">
        <f ca="1">INDEX(OFFSET('Actual NPC (Total System)'!F$1,MATCH("NET SYSTEM LOAD",'Actual NPC (Total System)'!$A:$A,0),0,1000,1),MATCH($C269,OFFSET('Actual NPC (Total System)'!$C$1,MATCH("NET SYSTEM LOAD",'Actual NPC (Total System)'!$A:$A,0),0,1000,1),0),1)*$E269</f>
        <v>0</v>
      </c>
      <c r="I269" s="194">
        <f ca="1">INDEX(OFFSET('Actual NPC (Total System)'!G$1,MATCH("NET SYSTEM LOAD",'Actual NPC (Total System)'!$A:$A,0),0,1000,1),MATCH($C269,OFFSET('Actual NPC (Total System)'!$C$1,MATCH("NET SYSTEM LOAD",'Actual NPC (Total System)'!$A:$A,0),0,1000,1),0),1)*$E269</f>
        <v>0</v>
      </c>
      <c r="J269" s="194">
        <f ca="1">INDEX(OFFSET('Actual NPC (Total System)'!H$1,MATCH("NET SYSTEM LOAD",'Actual NPC (Total System)'!$A:$A,0),0,1000,1),MATCH($C269,OFFSET('Actual NPC (Total System)'!$C$1,MATCH("NET SYSTEM LOAD",'Actual NPC (Total System)'!$A:$A,0),0,1000,1),0),1)*$E269</f>
        <v>0</v>
      </c>
      <c r="K269" s="194">
        <f ca="1">INDEX(OFFSET('Actual NPC (Total System)'!I$1,MATCH("NET SYSTEM LOAD",'Actual NPC (Total System)'!$A:$A,0),0,1000,1),MATCH($C269,OFFSET('Actual NPC (Total System)'!$C$1,MATCH("NET SYSTEM LOAD",'Actual NPC (Total System)'!$A:$A,0),0,1000,1),0),1)*$E269</f>
        <v>0</v>
      </c>
      <c r="L269" s="194">
        <f ca="1">INDEX(OFFSET('Actual NPC (Total System)'!J$1,MATCH("NET SYSTEM LOAD",'Actual NPC (Total System)'!$A:$A,0),0,1000,1),MATCH($C269,OFFSET('Actual NPC (Total System)'!$C$1,MATCH("NET SYSTEM LOAD",'Actual NPC (Total System)'!$A:$A,0),0,1000,1),0),1)*$E269</f>
        <v>0</v>
      </c>
      <c r="M269" s="194">
        <f ca="1">INDEX(OFFSET('Actual NPC (Total System)'!K$1,MATCH("NET SYSTEM LOAD",'Actual NPC (Total System)'!$A:$A,0),0,1000,1),MATCH($C269,OFFSET('Actual NPC (Total System)'!$C$1,MATCH("NET SYSTEM LOAD",'Actual NPC (Total System)'!$A:$A,0),0,1000,1),0),1)*$E269</f>
        <v>0</v>
      </c>
      <c r="N269" s="194">
        <f ca="1">INDEX(OFFSET('Actual NPC (Total System)'!L$1,MATCH("NET SYSTEM LOAD",'Actual NPC (Total System)'!$A:$A,0),0,1000,1),MATCH($C269,OFFSET('Actual NPC (Total System)'!$C$1,MATCH("NET SYSTEM LOAD",'Actual NPC (Total System)'!$A:$A,0),0,1000,1),0),1)*$E269</f>
        <v>0</v>
      </c>
      <c r="O269" s="194">
        <f ca="1">INDEX(OFFSET('Actual NPC (Total System)'!M$1,MATCH("NET SYSTEM LOAD",'Actual NPC (Total System)'!$A:$A,0),0,1000,1),MATCH($C269,OFFSET('Actual NPC (Total System)'!$C$1,MATCH("NET SYSTEM LOAD",'Actual NPC (Total System)'!$A:$A,0),0,1000,1),0),1)*$E269</f>
        <v>0</v>
      </c>
      <c r="P269" s="194">
        <f ca="1">INDEX(OFFSET('Actual NPC (Total System)'!N$1,MATCH("NET SYSTEM LOAD",'Actual NPC (Total System)'!$A:$A,0),0,1000,1),MATCH($C269,OFFSET('Actual NPC (Total System)'!$C$1,MATCH("NET SYSTEM LOAD",'Actual NPC (Total System)'!$A:$A,0),0,1000,1),0),1)*$E269</f>
        <v>0</v>
      </c>
      <c r="Q269" s="194">
        <f ca="1">INDEX(OFFSET('Actual NPC (Total System)'!O$1,MATCH("NET SYSTEM LOAD",'Actual NPC (Total System)'!$A:$A,0),0,1000,1),MATCH($C269,OFFSET('Actual NPC (Total System)'!$C$1,MATCH("NET SYSTEM LOAD",'Actual NPC (Total System)'!$A:$A,0),0,1000,1),0),1)*$E269</f>
        <v>0</v>
      </c>
      <c r="R269" s="194">
        <f ca="1">INDEX(OFFSET('Actual NPC (Total System)'!P$1,MATCH("NET SYSTEM LOAD",'Actual NPC (Total System)'!$A:$A,0),0,1000,1),MATCH($C269,OFFSET('Actual NPC (Total System)'!$C$1,MATCH("NET SYSTEM LOAD",'Actual NPC (Total System)'!$A:$A,0),0,1000,1),0),1)*$E269</f>
        <v>0</v>
      </c>
      <c r="S269" s="59"/>
    </row>
    <row r="270" spans="1:19" ht="12.75">
      <c r="A270" s="39"/>
      <c r="C270" s="167" t="s">
        <v>100</v>
      </c>
      <c r="D270" s="327" t="s">
        <v>172</v>
      </c>
      <c r="E270" s="326">
        <f>VLOOKUP(D270,'Actual Factors'!$A$4:$B$9,2,FALSE)</f>
        <v>0</v>
      </c>
      <c r="F270" s="187">
        <f t="shared" ca="1" si="61"/>
        <v>0</v>
      </c>
      <c r="G270" s="194">
        <f ca="1">INDEX(OFFSET('Actual NPC (Total System)'!E$1,MATCH("NET SYSTEM LOAD",'Actual NPC (Total System)'!$A:$A,0),0,1000,1),MATCH($C270,OFFSET('Actual NPC (Total System)'!$C$1,MATCH("NET SYSTEM LOAD",'Actual NPC (Total System)'!$A:$A,0),0,1000,1),0),1)*$E270</f>
        <v>0</v>
      </c>
      <c r="H270" s="194">
        <f ca="1">INDEX(OFFSET('Actual NPC (Total System)'!F$1,MATCH("NET SYSTEM LOAD",'Actual NPC (Total System)'!$A:$A,0),0,1000,1),MATCH($C270,OFFSET('Actual NPC (Total System)'!$C$1,MATCH("NET SYSTEM LOAD",'Actual NPC (Total System)'!$A:$A,0),0,1000,1),0),1)*$E270</f>
        <v>0</v>
      </c>
      <c r="I270" s="194">
        <f ca="1">INDEX(OFFSET('Actual NPC (Total System)'!G$1,MATCH("NET SYSTEM LOAD",'Actual NPC (Total System)'!$A:$A,0),0,1000,1),MATCH($C270,OFFSET('Actual NPC (Total System)'!$C$1,MATCH("NET SYSTEM LOAD",'Actual NPC (Total System)'!$A:$A,0),0,1000,1),0),1)*$E270</f>
        <v>0</v>
      </c>
      <c r="J270" s="194">
        <f ca="1">INDEX(OFFSET('Actual NPC (Total System)'!H$1,MATCH("NET SYSTEM LOAD",'Actual NPC (Total System)'!$A:$A,0),0,1000,1),MATCH($C270,OFFSET('Actual NPC (Total System)'!$C$1,MATCH("NET SYSTEM LOAD",'Actual NPC (Total System)'!$A:$A,0),0,1000,1),0),1)*$E270</f>
        <v>0</v>
      </c>
      <c r="K270" s="194">
        <f ca="1">INDEX(OFFSET('Actual NPC (Total System)'!I$1,MATCH("NET SYSTEM LOAD",'Actual NPC (Total System)'!$A:$A,0),0,1000,1),MATCH($C270,OFFSET('Actual NPC (Total System)'!$C$1,MATCH("NET SYSTEM LOAD",'Actual NPC (Total System)'!$A:$A,0),0,1000,1),0),1)*$E270</f>
        <v>0</v>
      </c>
      <c r="L270" s="194">
        <f ca="1">INDEX(OFFSET('Actual NPC (Total System)'!J$1,MATCH("NET SYSTEM LOAD",'Actual NPC (Total System)'!$A:$A,0),0,1000,1),MATCH($C270,OFFSET('Actual NPC (Total System)'!$C$1,MATCH("NET SYSTEM LOAD",'Actual NPC (Total System)'!$A:$A,0),0,1000,1),0),1)*$E270</f>
        <v>0</v>
      </c>
      <c r="M270" s="194">
        <f ca="1">INDEX(OFFSET('Actual NPC (Total System)'!K$1,MATCH("NET SYSTEM LOAD",'Actual NPC (Total System)'!$A:$A,0),0,1000,1),MATCH($C270,OFFSET('Actual NPC (Total System)'!$C$1,MATCH("NET SYSTEM LOAD",'Actual NPC (Total System)'!$A:$A,0),0,1000,1),0),1)*$E270</f>
        <v>0</v>
      </c>
      <c r="N270" s="194">
        <f ca="1">INDEX(OFFSET('Actual NPC (Total System)'!L$1,MATCH("NET SYSTEM LOAD",'Actual NPC (Total System)'!$A:$A,0),0,1000,1),MATCH($C270,OFFSET('Actual NPC (Total System)'!$C$1,MATCH("NET SYSTEM LOAD",'Actual NPC (Total System)'!$A:$A,0),0,1000,1),0),1)*$E270</f>
        <v>0</v>
      </c>
      <c r="O270" s="194">
        <f ca="1">INDEX(OFFSET('Actual NPC (Total System)'!M$1,MATCH("NET SYSTEM LOAD",'Actual NPC (Total System)'!$A:$A,0),0,1000,1),MATCH($C270,OFFSET('Actual NPC (Total System)'!$C$1,MATCH("NET SYSTEM LOAD",'Actual NPC (Total System)'!$A:$A,0),0,1000,1),0),1)*$E270</f>
        <v>0</v>
      </c>
      <c r="P270" s="194">
        <f ca="1">INDEX(OFFSET('Actual NPC (Total System)'!N$1,MATCH("NET SYSTEM LOAD",'Actual NPC (Total System)'!$A:$A,0),0,1000,1),MATCH($C270,OFFSET('Actual NPC (Total System)'!$C$1,MATCH("NET SYSTEM LOAD",'Actual NPC (Total System)'!$A:$A,0),0,1000,1),0),1)*$E270</f>
        <v>0</v>
      </c>
      <c r="Q270" s="194">
        <f ca="1">INDEX(OFFSET('Actual NPC (Total System)'!O$1,MATCH("NET SYSTEM LOAD",'Actual NPC (Total System)'!$A:$A,0),0,1000,1),MATCH($C270,OFFSET('Actual NPC (Total System)'!$C$1,MATCH("NET SYSTEM LOAD",'Actual NPC (Total System)'!$A:$A,0),0,1000,1),0),1)*$E270</f>
        <v>0</v>
      </c>
      <c r="R270" s="194">
        <f ca="1">INDEX(OFFSET('Actual NPC (Total System)'!P$1,MATCH("NET SYSTEM LOAD",'Actual NPC (Total System)'!$A:$A,0),0,1000,1),MATCH($C270,OFFSET('Actual NPC (Total System)'!$C$1,MATCH("NET SYSTEM LOAD",'Actual NPC (Total System)'!$A:$A,0),0,1000,1),0),1)*$E270</f>
        <v>0</v>
      </c>
      <c r="S270" s="59"/>
    </row>
    <row r="271" spans="1:19" ht="12.75">
      <c r="A271" s="39"/>
      <c r="B271" s="153"/>
      <c r="C271" s="167" t="s">
        <v>124</v>
      </c>
      <c r="D271" s="327" t="s">
        <v>172</v>
      </c>
      <c r="E271" s="326">
        <f>VLOOKUP(D271,'Actual Factors'!$A$4:$B$9,2,FALSE)</f>
        <v>0</v>
      </c>
      <c r="F271" s="187">
        <f t="shared" ref="F271" ca="1" si="69">SUM(G271:R271)</f>
        <v>0</v>
      </c>
      <c r="G271" s="194">
        <f ca="1">INDEX(OFFSET('Actual NPC (Total System)'!E$1,MATCH("NET SYSTEM LOAD",'Actual NPC (Total System)'!$A:$A,0),0,1000,1),MATCH($C271,OFFSET('Actual NPC (Total System)'!$C$1,MATCH("NET SYSTEM LOAD",'Actual NPC (Total System)'!$A:$A,0),0,1000,1),0),1)*$E271</f>
        <v>0</v>
      </c>
      <c r="H271" s="194">
        <f ca="1">INDEX(OFFSET('Actual NPC (Total System)'!F$1,MATCH("NET SYSTEM LOAD",'Actual NPC (Total System)'!$A:$A,0),0,1000,1),MATCH($C271,OFFSET('Actual NPC (Total System)'!$C$1,MATCH("NET SYSTEM LOAD",'Actual NPC (Total System)'!$A:$A,0),0,1000,1),0),1)*$E271</f>
        <v>0</v>
      </c>
      <c r="I271" s="194">
        <f ca="1">INDEX(OFFSET('Actual NPC (Total System)'!G$1,MATCH("NET SYSTEM LOAD",'Actual NPC (Total System)'!$A:$A,0),0,1000,1),MATCH($C271,OFFSET('Actual NPC (Total System)'!$C$1,MATCH("NET SYSTEM LOAD",'Actual NPC (Total System)'!$A:$A,0),0,1000,1),0),1)*$E271</f>
        <v>0</v>
      </c>
      <c r="J271" s="194">
        <f ca="1">INDEX(OFFSET('Actual NPC (Total System)'!H$1,MATCH("NET SYSTEM LOAD",'Actual NPC (Total System)'!$A:$A,0),0,1000,1),MATCH($C271,OFFSET('Actual NPC (Total System)'!$C$1,MATCH("NET SYSTEM LOAD",'Actual NPC (Total System)'!$A:$A,0),0,1000,1),0),1)*$E271</f>
        <v>0</v>
      </c>
      <c r="K271" s="194">
        <f ca="1">INDEX(OFFSET('Actual NPC (Total System)'!I$1,MATCH("NET SYSTEM LOAD",'Actual NPC (Total System)'!$A:$A,0),0,1000,1),MATCH($C271,OFFSET('Actual NPC (Total System)'!$C$1,MATCH("NET SYSTEM LOAD",'Actual NPC (Total System)'!$A:$A,0),0,1000,1),0),1)*$E271</f>
        <v>0</v>
      </c>
      <c r="L271" s="194">
        <f ca="1">INDEX(OFFSET('Actual NPC (Total System)'!J$1,MATCH("NET SYSTEM LOAD",'Actual NPC (Total System)'!$A:$A,0),0,1000,1),MATCH($C271,OFFSET('Actual NPC (Total System)'!$C$1,MATCH("NET SYSTEM LOAD",'Actual NPC (Total System)'!$A:$A,0),0,1000,1),0),1)*$E271</f>
        <v>0</v>
      </c>
      <c r="M271" s="194">
        <f ca="1">INDEX(OFFSET('Actual NPC (Total System)'!K$1,MATCH("NET SYSTEM LOAD",'Actual NPC (Total System)'!$A:$A,0),0,1000,1),MATCH($C271,OFFSET('Actual NPC (Total System)'!$C$1,MATCH("NET SYSTEM LOAD",'Actual NPC (Total System)'!$A:$A,0),0,1000,1),0),1)*$E271</f>
        <v>0</v>
      </c>
      <c r="N271" s="194">
        <f ca="1">INDEX(OFFSET('Actual NPC (Total System)'!L$1,MATCH("NET SYSTEM LOAD",'Actual NPC (Total System)'!$A:$A,0),0,1000,1),MATCH($C271,OFFSET('Actual NPC (Total System)'!$C$1,MATCH("NET SYSTEM LOAD",'Actual NPC (Total System)'!$A:$A,0),0,1000,1),0),1)*$E271</f>
        <v>0</v>
      </c>
      <c r="O271" s="194">
        <f ca="1">INDEX(OFFSET('Actual NPC (Total System)'!M$1,MATCH("NET SYSTEM LOAD",'Actual NPC (Total System)'!$A:$A,0),0,1000,1),MATCH($C271,OFFSET('Actual NPC (Total System)'!$C$1,MATCH("NET SYSTEM LOAD",'Actual NPC (Total System)'!$A:$A,0),0,1000,1),0),1)*$E271</f>
        <v>0</v>
      </c>
      <c r="P271" s="194">
        <f ca="1">INDEX(OFFSET('Actual NPC (Total System)'!N$1,MATCH("NET SYSTEM LOAD",'Actual NPC (Total System)'!$A:$A,0),0,1000,1),MATCH($C271,OFFSET('Actual NPC (Total System)'!$C$1,MATCH("NET SYSTEM LOAD",'Actual NPC (Total System)'!$A:$A,0),0,1000,1),0),1)*$E271</f>
        <v>0</v>
      </c>
      <c r="Q271" s="194">
        <f ca="1">INDEX(OFFSET('Actual NPC (Total System)'!O$1,MATCH("NET SYSTEM LOAD",'Actual NPC (Total System)'!$A:$A,0),0,1000,1),MATCH($C271,OFFSET('Actual NPC (Total System)'!$C$1,MATCH("NET SYSTEM LOAD",'Actual NPC (Total System)'!$A:$A,0),0,1000,1),0),1)*$E271</f>
        <v>0</v>
      </c>
      <c r="R271" s="194">
        <f ca="1">INDEX(OFFSET('Actual NPC (Total System)'!P$1,MATCH("NET SYSTEM LOAD",'Actual NPC (Total System)'!$A:$A,0),0,1000,1),MATCH($C271,OFFSET('Actual NPC (Total System)'!$C$1,MATCH("NET SYSTEM LOAD",'Actual NPC (Total System)'!$A:$A,0),0,1000,1),0),1)*$E271</f>
        <v>0</v>
      </c>
      <c r="S271" s="59"/>
    </row>
    <row r="272" spans="1:19" ht="12.75">
      <c r="A272" s="39"/>
      <c r="B272" s="153"/>
      <c r="C272" s="167" t="s">
        <v>123</v>
      </c>
      <c r="D272" s="327" t="s">
        <v>172</v>
      </c>
      <c r="E272" s="326">
        <f>VLOOKUP(D272,'Actual Factors'!$A$4:$B$9,2,FALSE)</f>
        <v>0</v>
      </c>
      <c r="F272" s="187">
        <f t="shared" ref="F272" ca="1" si="70">SUM(G272:R272)</f>
        <v>0</v>
      </c>
      <c r="G272" s="194">
        <f ca="1">INDEX(OFFSET('Actual NPC (Total System)'!E$1,MATCH("NET SYSTEM LOAD",'Actual NPC (Total System)'!$A:$A,0),0,1000,1),MATCH($C272,OFFSET('Actual NPC (Total System)'!$C$1,MATCH("NET SYSTEM LOAD",'Actual NPC (Total System)'!$A:$A,0),0,1000,1),0),1)*$E272</f>
        <v>0</v>
      </c>
      <c r="H272" s="194">
        <f ca="1">INDEX(OFFSET('Actual NPC (Total System)'!F$1,MATCH("NET SYSTEM LOAD",'Actual NPC (Total System)'!$A:$A,0),0,1000,1),MATCH($C272,OFFSET('Actual NPC (Total System)'!$C$1,MATCH("NET SYSTEM LOAD",'Actual NPC (Total System)'!$A:$A,0),0,1000,1),0),1)*$E272</f>
        <v>0</v>
      </c>
      <c r="I272" s="194">
        <f ca="1">INDEX(OFFSET('Actual NPC (Total System)'!G$1,MATCH("NET SYSTEM LOAD",'Actual NPC (Total System)'!$A:$A,0),0,1000,1),MATCH($C272,OFFSET('Actual NPC (Total System)'!$C$1,MATCH("NET SYSTEM LOAD",'Actual NPC (Total System)'!$A:$A,0),0,1000,1),0),1)*$E272</f>
        <v>0</v>
      </c>
      <c r="J272" s="194">
        <f ca="1">INDEX(OFFSET('Actual NPC (Total System)'!H$1,MATCH("NET SYSTEM LOAD",'Actual NPC (Total System)'!$A:$A,0),0,1000,1),MATCH($C272,OFFSET('Actual NPC (Total System)'!$C$1,MATCH("NET SYSTEM LOAD",'Actual NPC (Total System)'!$A:$A,0),0,1000,1),0),1)*$E272</f>
        <v>0</v>
      </c>
      <c r="K272" s="194">
        <f ca="1">INDEX(OFFSET('Actual NPC (Total System)'!I$1,MATCH("NET SYSTEM LOAD",'Actual NPC (Total System)'!$A:$A,0),0,1000,1),MATCH($C272,OFFSET('Actual NPC (Total System)'!$C$1,MATCH("NET SYSTEM LOAD",'Actual NPC (Total System)'!$A:$A,0),0,1000,1),0),1)*$E272</f>
        <v>0</v>
      </c>
      <c r="L272" s="194">
        <f ca="1">INDEX(OFFSET('Actual NPC (Total System)'!J$1,MATCH("NET SYSTEM LOAD",'Actual NPC (Total System)'!$A:$A,0),0,1000,1),MATCH($C272,OFFSET('Actual NPC (Total System)'!$C$1,MATCH("NET SYSTEM LOAD",'Actual NPC (Total System)'!$A:$A,0),0,1000,1),0),1)*$E272</f>
        <v>0</v>
      </c>
      <c r="M272" s="194">
        <f ca="1">INDEX(OFFSET('Actual NPC (Total System)'!K$1,MATCH("NET SYSTEM LOAD",'Actual NPC (Total System)'!$A:$A,0),0,1000,1),MATCH($C272,OFFSET('Actual NPC (Total System)'!$C$1,MATCH("NET SYSTEM LOAD",'Actual NPC (Total System)'!$A:$A,0),0,1000,1),0),1)*$E272</f>
        <v>0</v>
      </c>
      <c r="N272" s="194">
        <f ca="1">INDEX(OFFSET('Actual NPC (Total System)'!L$1,MATCH("NET SYSTEM LOAD",'Actual NPC (Total System)'!$A:$A,0),0,1000,1),MATCH($C272,OFFSET('Actual NPC (Total System)'!$C$1,MATCH("NET SYSTEM LOAD",'Actual NPC (Total System)'!$A:$A,0),0,1000,1),0),1)*$E272</f>
        <v>0</v>
      </c>
      <c r="O272" s="194">
        <f ca="1">INDEX(OFFSET('Actual NPC (Total System)'!M$1,MATCH("NET SYSTEM LOAD",'Actual NPC (Total System)'!$A:$A,0),0,1000,1),MATCH($C272,OFFSET('Actual NPC (Total System)'!$C$1,MATCH("NET SYSTEM LOAD",'Actual NPC (Total System)'!$A:$A,0),0,1000,1),0),1)*$E272</f>
        <v>0</v>
      </c>
      <c r="P272" s="194">
        <f ca="1">INDEX(OFFSET('Actual NPC (Total System)'!N$1,MATCH("NET SYSTEM LOAD",'Actual NPC (Total System)'!$A:$A,0),0,1000,1),MATCH($C272,OFFSET('Actual NPC (Total System)'!$C$1,MATCH("NET SYSTEM LOAD",'Actual NPC (Total System)'!$A:$A,0),0,1000,1),0),1)*$E272</f>
        <v>0</v>
      </c>
      <c r="Q272" s="194">
        <f ca="1">INDEX(OFFSET('Actual NPC (Total System)'!O$1,MATCH("NET SYSTEM LOAD",'Actual NPC (Total System)'!$A:$A,0),0,1000,1),MATCH($C272,OFFSET('Actual NPC (Total System)'!$C$1,MATCH("NET SYSTEM LOAD",'Actual NPC (Total System)'!$A:$A,0),0,1000,1),0),1)*$E272</f>
        <v>0</v>
      </c>
      <c r="R272" s="194">
        <f ca="1">INDEX(OFFSET('Actual NPC (Total System)'!P$1,MATCH("NET SYSTEM LOAD",'Actual NPC (Total System)'!$A:$A,0),0,1000,1),MATCH($C272,OFFSET('Actual NPC (Total System)'!$C$1,MATCH("NET SYSTEM LOAD",'Actual NPC (Total System)'!$A:$A,0),0,1000,1),0),1)*$E272</f>
        <v>0</v>
      </c>
      <c r="S272" s="59"/>
    </row>
    <row r="273" spans="1:19" ht="12.75">
      <c r="A273" s="39"/>
      <c r="C273" s="91"/>
      <c r="D273" s="236"/>
      <c r="E273" s="47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59"/>
    </row>
    <row r="274" spans="1:19" ht="12.75">
      <c r="A274" s="39"/>
      <c r="C274" s="91" t="s">
        <v>101</v>
      </c>
      <c r="D274" s="236"/>
      <c r="E274" s="47"/>
      <c r="F274" s="187">
        <f ca="1">SUM(G274:R274)</f>
        <v>5151.5190000000002</v>
      </c>
      <c r="G274" s="187">
        <f t="shared" ref="G274:R274" ca="1" si="71">SUM(G229:G272)</f>
        <v>0</v>
      </c>
      <c r="H274" s="187">
        <f t="shared" ca="1" si="71"/>
        <v>1E-3</v>
      </c>
      <c r="I274" s="187">
        <f t="shared" ca="1" si="71"/>
        <v>0</v>
      </c>
      <c r="J274" s="187">
        <f t="shared" ca="1" si="71"/>
        <v>225.07400000000001</v>
      </c>
      <c r="K274" s="187">
        <f t="shared" ca="1" si="71"/>
        <v>0.48399999999999999</v>
      </c>
      <c r="L274" s="187">
        <f t="shared" ca="1" si="71"/>
        <v>421.21699999999998</v>
      </c>
      <c r="M274" s="187">
        <f t="shared" ca="1" si="71"/>
        <v>2064.19</v>
      </c>
      <c r="N274" s="187">
        <f t="shared" ca="1" si="71"/>
        <v>1564.356</v>
      </c>
      <c r="O274" s="187">
        <f t="shared" ca="1" si="71"/>
        <v>671.572</v>
      </c>
      <c r="P274" s="187">
        <f t="shared" ca="1" si="71"/>
        <v>204.625</v>
      </c>
      <c r="Q274" s="187">
        <f t="shared" ca="1" si="71"/>
        <v>0</v>
      </c>
      <c r="R274" s="187">
        <f t="shared" ca="1" si="71"/>
        <v>0</v>
      </c>
      <c r="S274" s="59"/>
    </row>
    <row r="275" spans="1:19" ht="12.75">
      <c r="A275" s="39"/>
      <c r="C275" s="91"/>
      <c r="D275" s="236"/>
      <c r="E275" s="47"/>
      <c r="F275" s="187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59"/>
    </row>
    <row r="276" spans="1:19" ht="12.75">
      <c r="A276" s="39"/>
      <c r="B276" s="122" t="s">
        <v>28</v>
      </c>
      <c r="C276" s="91"/>
      <c r="D276" s="236"/>
      <c r="E276" s="47"/>
      <c r="F276" s="187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59"/>
    </row>
    <row r="277" spans="1:19" ht="12.75">
      <c r="A277" s="39"/>
      <c r="C277" s="91" t="s">
        <v>102</v>
      </c>
      <c r="D277" s="327" t="s">
        <v>197</v>
      </c>
      <c r="E277" s="326">
        <f>VLOOKUP(D277,'Actual Factors'!$A$4:$B$9,2,FALSE)</f>
        <v>7.5825828720678959E-2</v>
      </c>
      <c r="F277" s="187">
        <f t="shared" ref="F277:F278" ca="1" si="72">SUM(G277:R277)</f>
        <v>7618.7988512840411</v>
      </c>
      <c r="G277" s="194">
        <f ca="1">INDEX(OFFSET('Actual NPC (Total System)'!E$1,MATCH("NET SYSTEM LOAD",'Actual NPC (Total System)'!$A:$A,0),0,1000,1),MATCH($C277,OFFSET('Actual NPC (Total System)'!$C$1,MATCH("NET SYSTEM LOAD",'Actual NPC (Total System)'!$A:$A,0),0,1000,1),0),1)*$E277</f>
        <v>1361.3981600831116</v>
      </c>
      <c r="H277" s="194">
        <f ca="1">INDEX(OFFSET('Actual NPC (Total System)'!F$1,MATCH("NET SYSTEM LOAD",'Actual NPC (Total System)'!$A:$A,0),0,1000,1),MATCH($C277,OFFSET('Actual NPC (Total System)'!$C$1,MATCH("NET SYSTEM LOAD",'Actual NPC (Total System)'!$A:$A,0),0,1000,1),0),1)*$E277</f>
        <v>756.58253639206259</v>
      </c>
      <c r="I277" s="194">
        <f ca="1">INDEX(OFFSET('Actual NPC (Total System)'!G$1,MATCH("NET SYSTEM LOAD",'Actual NPC (Total System)'!$A:$A,0),0,1000,1),MATCH($C277,OFFSET('Actual NPC (Total System)'!$C$1,MATCH("NET SYSTEM LOAD",'Actual NPC (Total System)'!$A:$A,0),0,1000,1),0),1)*$E277</f>
        <v>157.09355991220471</v>
      </c>
      <c r="J277" s="194">
        <f ca="1">INDEX(OFFSET('Actual NPC (Total System)'!H$1,MATCH("NET SYSTEM LOAD",'Actual NPC (Total System)'!$A:$A,0),0,1000,1),MATCH($C277,OFFSET('Actual NPC (Total System)'!$C$1,MATCH("NET SYSTEM LOAD",'Actual NPC (Total System)'!$A:$A,0),0,1000,1),0),1)*$E277</f>
        <v>497.87769918798847</v>
      </c>
      <c r="K277" s="194">
        <f ca="1">INDEX(OFFSET('Actual NPC (Total System)'!I$1,MATCH("NET SYSTEM LOAD",'Actual NPC (Total System)'!$A:$A,0),0,1000,1),MATCH($C277,OFFSET('Actual NPC (Total System)'!$C$1,MATCH("NET SYSTEM LOAD",'Actual NPC (Total System)'!$A:$A,0),0,1000,1),0),1)*$E277</f>
        <v>687.84263136533104</v>
      </c>
      <c r="L277" s="194">
        <f ca="1">INDEX(OFFSET('Actual NPC (Total System)'!J$1,MATCH("NET SYSTEM LOAD",'Actual NPC (Total System)'!$A:$A,0),0,1000,1),MATCH($C277,OFFSET('Actual NPC (Total System)'!$C$1,MATCH("NET SYSTEM LOAD",'Actual NPC (Total System)'!$A:$A,0),0,1000,1),0),1)*$E277</f>
        <v>754.77577105265937</v>
      </c>
      <c r="M277" s="194">
        <f ca="1">INDEX(OFFSET('Actual NPC (Total System)'!K$1,MATCH("NET SYSTEM LOAD",'Actual NPC (Total System)'!$A:$A,0),0,1000,1),MATCH($C277,OFFSET('Actual NPC (Total System)'!$C$1,MATCH("NET SYSTEM LOAD",'Actual NPC (Total System)'!$A:$A,0),0,1000,1),0),1)*$E277</f>
        <v>722.38205460588756</v>
      </c>
      <c r="N277" s="194">
        <f ca="1">INDEX(OFFSET('Actual NPC (Total System)'!L$1,MATCH("NET SYSTEM LOAD",'Actual NPC (Total System)'!$A:$A,0),0,1000,1),MATCH($C277,OFFSET('Actual NPC (Total System)'!$C$1,MATCH("NET SYSTEM LOAD",'Actual NPC (Total System)'!$A:$A,0),0,1000,1),0),1)*$E277</f>
        <v>742.71399231905036</v>
      </c>
      <c r="O277" s="194">
        <f ca="1">INDEX(OFFSET('Actual NPC (Total System)'!M$1,MATCH("NET SYSTEM LOAD",'Actual NPC (Total System)'!$A:$A,0),0,1000,1),MATCH($C277,OFFSET('Actual NPC (Total System)'!$C$1,MATCH("NET SYSTEM LOAD",'Actual NPC (Total System)'!$A:$A,0),0,1000,1),0),1)*$E277</f>
        <v>420.17745598133439</v>
      </c>
      <c r="P277" s="194">
        <f ca="1">INDEX(OFFSET('Actual NPC (Total System)'!N$1,MATCH("NET SYSTEM LOAD",'Actual NPC (Total System)'!$A:$A,0),0,1000,1),MATCH($C277,OFFSET('Actual NPC (Total System)'!$C$1,MATCH("NET SYSTEM LOAD",'Actual NPC (Total System)'!$A:$A,0),0,1000,1),0),1)*$E277</f>
        <v>354.57522374706457</v>
      </c>
      <c r="Q277" s="194">
        <f ca="1">INDEX(OFFSET('Actual NPC (Total System)'!O$1,MATCH("NET SYSTEM LOAD",'Actual NPC (Total System)'!$A:$A,0),0,1000,1),MATCH($C277,OFFSET('Actual NPC (Total System)'!$C$1,MATCH("NET SYSTEM LOAD",'Actual NPC (Total System)'!$A:$A,0),0,1000,1),0),1)*$E277</f>
        <v>541.58825641231101</v>
      </c>
      <c r="R277" s="194">
        <f ca="1">INDEX(OFFSET('Actual NPC (Total System)'!P$1,MATCH("NET SYSTEM LOAD",'Actual NPC (Total System)'!$A:$A,0),0,1000,1),MATCH($C277,OFFSET('Actual NPC (Total System)'!$C$1,MATCH("NET SYSTEM LOAD",'Actual NPC (Total System)'!$A:$A,0),0,1000,1),0),1)*$E277</f>
        <v>621.79151022503481</v>
      </c>
      <c r="S277" s="59"/>
    </row>
    <row r="278" spans="1:19" ht="12.75">
      <c r="A278" s="39"/>
      <c r="B278" s="25"/>
      <c r="C278" s="91" t="s">
        <v>29</v>
      </c>
      <c r="D278" s="327" t="s">
        <v>197</v>
      </c>
      <c r="E278" s="326">
        <f>VLOOKUP(D278,'Actual Factors'!$A$4:$B$9,2,FALSE)</f>
        <v>7.5825828720678959E-2</v>
      </c>
      <c r="F278" s="187">
        <f t="shared" ca="1" si="72"/>
        <v>0</v>
      </c>
      <c r="G278" s="194">
        <f ca="1">INDEX(OFFSET('Actual NPC (Total System)'!E$1,MATCH("NET SYSTEM LOAD",'Actual NPC (Total System)'!$A:$A,0),0,1000,1),MATCH($C278,OFFSET('Actual NPC (Total System)'!$C$1,MATCH("NET SYSTEM LOAD",'Actual NPC (Total System)'!$A:$A,0),0,1000,1),0),1)*$E278</f>
        <v>0</v>
      </c>
      <c r="H278" s="194">
        <f ca="1">INDEX(OFFSET('Actual NPC (Total System)'!F$1,MATCH("NET SYSTEM LOAD",'Actual NPC (Total System)'!$A:$A,0),0,1000,1),MATCH($C278,OFFSET('Actual NPC (Total System)'!$C$1,MATCH("NET SYSTEM LOAD",'Actual NPC (Total System)'!$A:$A,0),0,1000,1),0),1)*$E278</f>
        <v>0</v>
      </c>
      <c r="I278" s="194">
        <f ca="1">INDEX(OFFSET('Actual NPC (Total System)'!G$1,MATCH("NET SYSTEM LOAD",'Actual NPC (Total System)'!$A:$A,0),0,1000,1),MATCH($C278,OFFSET('Actual NPC (Total System)'!$C$1,MATCH("NET SYSTEM LOAD",'Actual NPC (Total System)'!$A:$A,0),0,1000,1),0),1)*$E278</f>
        <v>0</v>
      </c>
      <c r="J278" s="194">
        <f ca="1">INDEX(OFFSET('Actual NPC (Total System)'!H$1,MATCH("NET SYSTEM LOAD",'Actual NPC (Total System)'!$A:$A,0),0,1000,1),MATCH($C278,OFFSET('Actual NPC (Total System)'!$C$1,MATCH("NET SYSTEM LOAD",'Actual NPC (Total System)'!$A:$A,0),0,1000,1),0),1)*$E278</f>
        <v>0</v>
      </c>
      <c r="K278" s="194">
        <f ca="1">INDEX(OFFSET('Actual NPC (Total System)'!I$1,MATCH("NET SYSTEM LOAD",'Actual NPC (Total System)'!$A:$A,0),0,1000,1),MATCH($C278,OFFSET('Actual NPC (Total System)'!$C$1,MATCH("NET SYSTEM LOAD",'Actual NPC (Total System)'!$A:$A,0),0,1000,1),0),1)*$E278</f>
        <v>0</v>
      </c>
      <c r="L278" s="194">
        <f ca="1">INDEX(OFFSET('Actual NPC (Total System)'!J$1,MATCH("NET SYSTEM LOAD",'Actual NPC (Total System)'!$A:$A,0),0,1000,1),MATCH($C278,OFFSET('Actual NPC (Total System)'!$C$1,MATCH("NET SYSTEM LOAD",'Actual NPC (Total System)'!$A:$A,0),0,1000,1),0),1)*$E278</f>
        <v>0</v>
      </c>
      <c r="M278" s="194">
        <f ca="1">INDEX(OFFSET('Actual NPC (Total System)'!K$1,MATCH("NET SYSTEM LOAD",'Actual NPC (Total System)'!$A:$A,0),0,1000,1),MATCH($C278,OFFSET('Actual NPC (Total System)'!$C$1,MATCH("NET SYSTEM LOAD",'Actual NPC (Total System)'!$A:$A,0),0,1000,1),0),1)*$E278</f>
        <v>0</v>
      </c>
      <c r="N278" s="194">
        <f ca="1">INDEX(OFFSET('Actual NPC (Total System)'!L$1,MATCH("NET SYSTEM LOAD",'Actual NPC (Total System)'!$A:$A,0),0,1000,1),MATCH($C278,OFFSET('Actual NPC (Total System)'!$C$1,MATCH("NET SYSTEM LOAD",'Actual NPC (Total System)'!$A:$A,0),0,1000,1),0),1)*$E278</f>
        <v>0</v>
      </c>
      <c r="O278" s="194">
        <f ca="1">INDEX(OFFSET('Actual NPC (Total System)'!M$1,MATCH("NET SYSTEM LOAD",'Actual NPC (Total System)'!$A:$A,0),0,1000,1),MATCH($C278,OFFSET('Actual NPC (Total System)'!$C$1,MATCH("NET SYSTEM LOAD",'Actual NPC (Total System)'!$A:$A,0),0,1000,1),0),1)*$E278</f>
        <v>0</v>
      </c>
      <c r="P278" s="194">
        <f ca="1">INDEX(OFFSET('Actual NPC (Total System)'!N$1,MATCH("NET SYSTEM LOAD",'Actual NPC (Total System)'!$A:$A,0),0,1000,1),MATCH($C278,OFFSET('Actual NPC (Total System)'!$C$1,MATCH("NET SYSTEM LOAD",'Actual NPC (Total System)'!$A:$A,0),0,1000,1),0),1)*$E278</f>
        <v>0</v>
      </c>
      <c r="Q278" s="194">
        <f ca="1">INDEX(OFFSET('Actual NPC (Total System)'!O$1,MATCH("NET SYSTEM LOAD",'Actual NPC (Total System)'!$A:$A,0),0,1000,1),MATCH($C278,OFFSET('Actual NPC (Total System)'!$C$1,MATCH("NET SYSTEM LOAD",'Actual NPC (Total System)'!$A:$A,0),0,1000,1),0),1)*$E278</f>
        <v>0</v>
      </c>
      <c r="R278" s="194">
        <f ca="1">INDEX(OFFSET('Actual NPC (Total System)'!P$1,MATCH("NET SYSTEM LOAD",'Actual NPC (Total System)'!$A:$A,0),0,1000,1),MATCH($C278,OFFSET('Actual NPC (Total System)'!$C$1,MATCH("NET SYSTEM LOAD",'Actual NPC (Total System)'!$A:$A,0),0,1000,1),0),1)*$E278</f>
        <v>0</v>
      </c>
      <c r="S278" s="59"/>
    </row>
    <row r="279" spans="1:19" ht="12.75">
      <c r="A279" s="39"/>
      <c r="C279" s="91"/>
      <c r="D279" s="236"/>
      <c r="E279" s="47"/>
      <c r="F279" s="39"/>
      <c r="S279" s="59"/>
    </row>
    <row r="280" spans="1:19" ht="12.75">
      <c r="A280" s="39"/>
      <c r="C280" s="91" t="s">
        <v>103</v>
      </c>
      <c r="D280" s="236"/>
      <c r="E280" s="47"/>
      <c r="F280" s="187">
        <f ca="1">SUM(G280:R280)</f>
        <v>7618.7988512840411</v>
      </c>
      <c r="G280" s="187">
        <f t="shared" ref="G280:R280" ca="1" si="73">SUM(G277:G278)</f>
        <v>1361.3981600831116</v>
      </c>
      <c r="H280" s="187">
        <f t="shared" ca="1" si="73"/>
        <v>756.58253639206259</v>
      </c>
      <c r="I280" s="187">
        <f t="shared" ca="1" si="73"/>
        <v>157.09355991220471</v>
      </c>
      <c r="J280" s="187">
        <f t="shared" ca="1" si="73"/>
        <v>497.87769918798847</v>
      </c>
      <c r="K280" s="187">
        <f t="shared" ca="1" si="73"/>
        <v>687.84263136533104</v>
      </c>
      <c r="L280" s="187">
        <f t="shared" ca="1" si="73"/>
        <v>754.77577105265937</v>
      </c>
      <c r="M280" s="187">
        <f t="shared" ca="1" si="73"/>
        <v>722.38205460588756</v>
      </c>
      <c r="N280" s="187">
        <f t="shared" ca="1" si="73"/>
        <v>742.71399231905036</v>
      </c>
      <c r="O280" s="187">
        <f t="shared" ca="1" si="73"/>
        <v>420.17745598133439</v>
      </c>
      <c r="P280" s="187">
        <f t="shared" ca="1" si="73"/>
        <v>354.57522374706457</v>
      </c>
      <c r="Q280" s="187">
        <f t="shared" ca="1" si="73"/>
        <v>541.58825641231101</v>
      </c>
      <c r="R280" s="187">
        <f t="shared" ca="1" si="73"/>
        <v>621.79151022503481</v>
      </c>
      <c r="S280" s="59"/>
    </row>
    <row r="281" spans="1:19" ht="12.75">
      <c r="A281" s="39"/>
      <c r="C281" s="91"/>
      <c r="D281" s="236"/>
      <c r="E281" s="47"/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  <c r="Q281" s="215" t="s">
        <v>86</v>
      </c>
      <c r="R281" s="215" t="s">
        <v>86</v>
      </c>
      <c r="S281" s="59"/>
    </row>
    <row r="282" spans="1:19" ht="12.75">
      <c r="A282" s="39"/>
      <c r="B282" s="143" t="s">
        <v>30</v>
      </c>
      <c r="C282" s="141"/>
      <c r="D282" s="236"/>
      <c r="E282" s="47"/>
      <c r="F282" s="187">
        <f ca="1">SUM(G282:R282)</f>
        <v>292094.74362694373</v>
      </c>
      <c r="G282" s="187">
        <f t="shared" ref="G282:R282" ca="1" si="74">SUM(G280,G274,G226,)</f>
        <v>29308.930646071189</v>
      </c>
      <c r="H282" s="187">
        <f t="shared" ca="1" si="74"/>
        <v>27027.091891617987</v>
      </c>
      <c r="I282" s="187">
        <f t="shared" ca="1" si="74"/>
        <v>26467.749602391552</v>
      </c>
      <c r="J282" s="187">
        <f t="shared" ca="1" si="74"/>
        <v>27663.98094092324</v>
      </c>
      <c r="K282" s="187">
        <f t="shared" ca="1" si="74"/>
        <v>27001.710995762147</v>
      </c>
      <c r="L282" s="187">
        <f t="shared" ca="1" si="74"/>
        <v>23601.220381615451</v>
      </c>
      <c r="M282" s="187">
        <f t="shared" ca="1" si="74"/>
        <v>23846.20488274677</v>
      </c>
      <c r="N282" s="187">
        <f t="shared" ca="1" si="74"/>
        <v>21083.161824434144</v>
      </c>
      <c r="O282" s="187">
        <f t="shared" ca="1" si="74"/>
        <v>20195.734118003151</v>
      </c>
      <c r="P282" s="187">
        <f t="shared" ca="1" si="74"/>
        <v>20555.559275261756</v>
      </c>
      <c r="Q282" s="187">
        <f t="shared" ca="1" si="74"/>
        <v>20600.195207306147</v>
      </c>
      <c r="R282" s="187">
        <f t="shared" ca="1" si="74"/>
        <v>24743.203860810187</v>
      </c>
      <c r="S282" s="59"/>
    </row>
    <row r="283" spans="1:19" ht="12.75">
      <c r="A283" s="39"/>
      <c r="B283" s="140"/>
      <c r="C283" s="141"/>
      <c r="D283" s="236"/>
      <c r="E283" s="47"/>
      <c r="F283" s="187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59"/>
    </row>
    <row r="284" spans="1:19" ht="12.75">
      <c r="A284" s="39"/>
      <c r="B284" s="123" t="s">
        <v>31</v>
      </c>
      <c r="C284" s="91"/>
      <c r="D284" s="236"/>
      <c r="E284" s="47"/>
      <c r="F284" s="187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59"/>
    </row>
    <row r="285" spans="1:19" ht="12.75">
      <c r="B285" s="16"/>
      <c r="C285" s="91" t="s">
        <v>104</v>
      </c>
      <c r="D285" s="327" t="s">
        <v>198</v>
      </c>
      <c r="E285" s="326">
        <f>VLOOKUP(D285,'Actual Factors'!$A$4:$B$9,2,FALSE)</f>
        <v>7.966085435555563E-2</v>
      </c>
      <c r="F285" s="187">
        <f t="shared" ref="F285:F287" ca="1" si="75">SUM(G285:R285)</f>
        <v>-1737.6422160577356</v>
      </c>
      <c r="G285" s="194">
        <f ca="1">INDEX(OFFSET('Actual NPC (Total System)'!E$1,MATCH("NET SYSTEM LOAD",'Actual NPC (Total System)'!$A:$A,0),0,1000,1),MATCH($C285,OFFSET('Actual NPC (Total System)'!$C$1,MATCH("NET SYSTEM LOAD",'Actual NPC (Total System)'!$A:$A,0),0,1000,1),0),1)*$E285</f>
        <v>-656.88340501591176</v>
      </c>
      <c r="H285" s="194">
        <f ca="1">INDEX(OFFSET('Actual NPC (Total System)'!F$1,MATCH("NET SYSTEM LOAD",'Actual NPC (Total System)'!$A:$A,0),0,1000,1),MATCH($C285,OFFSET('Actual NPC (Total System)'!$C$1,MATCH("NET SYSTEM LOAD",'Actual NPC (Total System)'!$A:$A,0),0,1000,1),0),1)*$E285</f>
        <v>-1085.3791405944455</v>
      </c>
      <c r="I285" s="194">
        <f ca="1">INDEX(OFFSET('Actual NPC (Total System)'!G$1,MATCH("NET SYSTEM LOAD",'Actual NPC (Total System)'!$A:$A,0),0,1000,1),MATCH($C285,OFFSET('Actual NPC (Total System)'!$C$1,MATCH("NET SYSTEM LOAD",'Actual NPC (Total System)'!$A:$A,0),0,1000,1),0),1)*$E285</f>
        <v>24.455882287155578</v>
      </c>
      <c r="J285" s="194">
        <f ca="1">INDEX(OFFSET('Actual NPC (Total System)'!H$1,MATCH("NET SYSTEM LOAD",'Actual NPC (Total System)'!$A:$A,0),0,1000,1),MATCH($C285,OFFSET('Actual NPC (Total System)'!$C$1,MATCH("NET SYSTEM LOAD",'Actual NPC (Total System)'!$A:$A,0),0,1000,1),0),1)*$E285</f>
        <v>-1170.4569330461788</v>
      </c>
      <c r="K285" s="194">
        <f ca="1">INDEX(OFFSET('Actual NPC (Total System)'!I$1,MATCH("NET SYSTEM LOAD",'Actual NPC (Total System)'!$A:$A,0),0,1000,1),MATCH($C285,OFFSET('Actual NPC (Total System)'!$C$1,MATCH("NET SYSTEM LOAD",'Actual NPC (Total System)'!$A:$A,0),0,1000,1),0),1)*$E285</f>
        <v>1411.7496608891568</v>
      </c>
      <c r="L285" s="194">
        <f ca="1">INDEX(OFFSET('Actual NPC (Total System)'!J$1,MATCH("NET SYSTEM LOAD",'Actual NPC (Total System)'!$A:$A,0),0,1000,1),MATCH($C285,OFFSET('Actual NPC (Total System)'!$C$1,MATCH("NET SYSTEM LOAD",'Actual NPC (Total System)'!$A:$A,0),0,1000,1),0),1)*$E285</f>
        <v>369.70602506413366</v>
      </c>
      <c r="M285" s="194">
        <f ca="1">INDEX(OFFSET('Actual NPC (Total System)'!K$1,MATCH("NET SYSTEM LOAD",'Actual NPC (Total System)'!$A:$A,0),0,1000,1),MATCH($C285,OFFSET('Actual NPC (Total System)'!$C$1,MATCH("NET SYSTEM LOAD",'Actual NPC (Total System)'!$A:$A,0),0,1000,1),0),1)*$E285</f>
        <v>-454.70415666151155</v>
      </c>
      <c r="N285" s="194">
        <f ca="1">INDEX(OFFSET('Actual NPC (Total System)'!L$1,MATCH("NET SYSTEM LOAD",'Actual NPC (Total System)'!$A:$A,0),0,1000,1),MATCH($C285,OFFSET('Actual NPC (Total System)'!$C$1,MATCH("NET SYSTEM LOAD",'Actual NPC (Total System)'!$A:$A,0),0,1000,1),0),1)*$E285</f>
        <v>-471.75157949360045</v>
      </c>
      <c r="O285" s="194">
        <f ca="1">INDEX(OFFSET('Actual NPC (Total System)'!M$1,MATCH("NET SYSTEM LOAD",'Actual NPC (Total System)'!$A:$A,0),0,1000,1),MATCH($C285,OFFSET('Actual NPC (Total System)'!$C$1,MATCH("NET SYSTEM LOAD",'Actual NPC (Total System)'!$A:$A,0),0,1000,1),0),1)*$E285</f>
        <v>-682.29521755533392</v>
      </c>
      <c r="P285" s="194">
        <f ca="1">INDEX(OFFSET('Actual NPC (Total System)'!N$1,MATCH("NET SYSTEM LOAD",'Actual NPC (Total System)'!$A:$A,0),0,1000,1),MATCH($C285,OFFSET('Actual NPC (Total System)'!$C$1,MATCH("NET SYSTEM LOAD",'Actual NPC (Total System)'!$A:$A,0),0,1000,1),0),1)*$E285</f>
        <v>599.20894646248939</v>
      </c>
      <c r="Q285" s="194">
        <f ca="1">INDEX(OFFSET('Actual NPC (Total System)'!O$1,MATCH("NET SYSTEM LOAD",'Actual NPC (Total System)'!$A:$A,0),0,1000,1),MATCH($C285,OFFSET('Actual NPC (Total System)'!$C$1,MATCH("NET SYSTEM LOAD",'Actual NPC (Total System)'!$A:$A,0),0,1000,1),0),1)*$E285</f>
        <v>950.99127929662313</v>
      </c>
      <c r="R285" s="194">
        <f ca="1">INDEX(OFFSET('Actual NPC (Total System)'!P$1,MATCH("NET SYSTEM LOAD",'Actual NPC (Total System)'!$A:$A,0),0,1000,1),MATCH($C285,OFFSET('Actual NPC (Total System)'!$C$1,MATCH("NET SYSTEM LOAD",'Actual NPC (Total System)'!$A:$A,0),0,1000,1),0),1)*$E285</f>
        <v>-572.28357769031163</v>
      </c>
      <c r="S285" s="59"/>
    </row>
    <row r="286" spans="1:19" ht="12.75">
      <c r="A286" s="15"/>
      <c r="B286" s="15"/>
      <c r="C286" s="91" t="s">
        <v>32</v>
      </c>
      <c r="D286" s="327" t="s">
        <v>198</v>
      </c>
      <c r="E286" s="326">
        <f>VLOOKUP(D286,'Actual Factors'!$A$4:$B$9,2,FALSE)</f>
        <v>7.966085435555563E-2</v>
      </c>
      <c r="F286" s="187">
        <f t="shared" ca="1" si="75"/>
        <v>36.006706168711148</v>
      </c>
      <c r="G286" s="194">
        <f ca="1">INDEX(OFFSET('Actual NPC (Total System)'!E$1,MATCH("NET SYSTEM LOAD",'Actual NPC (Total System)'!$A:$A,0),0,1000,1),MATCH($C286,OFFSET('Actual NPC (Total System)'!$C$1,MATCH("NET SYSTEM LOAD",'Actual NPC (Total System)'!$A:$A,0),0,1000,1),0),1)*$E286</f>
        <v>7.8864245812000071</v>
      </c>
      <c r="H286" s="194">
        <f ca="1">INDEX(OFFSET('Actual NPC (Total System)'!F$1,MATCH("NET SYSTEM LOAD",'Actual NPC (Total System)'!$A:$A,0),0,1000,1),MATCH($C286,OFFSET('Actual NPC (Total System)'!$C$1,MATCH("NET SYSTEM LOAD",'Actual NPC (Total System)'!$A:$A,0),0,1000,1),0),1)*$E286</f>
        <v>6.7711726202222282</v>
      </c>
      <c r="I286" s="194">
        <f ca="1">INDEX(OFFSET('Actual NPC (Total System)'!G$1,MATCH("NET SYSTEM LOAD",'Actual NPC (Total System)'!$A:$A,0),0,1000,1),MATCH($C286,OFFSET('Actual NPC (Total System)'!$C$1,MATCH("NET SYSTEM LOAD",'Actual NPC (Total System)'!$A:$A,0),0,1000,1),0),1)*$E286</f>
        <v>0</v>
      </c>
      <c r="J286" s="194">
        <f ca="1">INDEX(OFFSET('Actual NPC (Total System)'!H$1,MATCH("NET SYSTEM LOAD",'Actual NPC (Total System)'!$A:$A,0),0,1000,1),MATCH($C286,OFFSET('Actual NPC (Total System)'!$C$1,MATCH("NET SYSTEM LOAD",'Actual NPC (Total System)'!$A:$A,0),0,1000,1),0),1)*$E286</f>
        <v>0</v>
      </c>
      <c r="K286" s="194">
        <f ca="1">INDEX(OFFSET('Actual NPC (Total System)'!I$1,MATCH("NET SYSTEM LOAD",'Actual NPC (Total System)'!$A:$A,0),0,1000,1),MATCH($C286,OFFSET('Actual NPC (Total System)'!$C$1,MATCH("NET SYSTEM LOAD",'Actual NPC (Total System)'!$A:$A,0),0,1000,1),0),1)*$E286</f>
        <v>0</v>
      </c>
      <c r="L286" s="194">
        <f ca="1">INDEX(OFFSET('Actual NPC (Total System)'!J$1,MATCH("NET SYSTEM LOAD",'Actual NPC (Total System)'!$A:$A,0),0,1000,1),MATCH($C286,OFFSET('Actual NPC (Total System)'!$C$1,MATCH("NET SYSTEM LOAD",'Actual NPC (Total System)'!$A:$A,0),0,1000,1),0),1)*$E286</f>
        <v>0</v>
      </c>
      <c r="M286" s="194">
        <f ca="1">INDEX(OFFSET('Actual NPC (Total System)'!K$1,MATCH("NET SYSTEM LOAD",'Actual NPC (Total System)'!$A:$A,0),0,1000,1),MATCH($C286,OFFSET('Actual NPC (Total System)'!$C$1,MATCH("NET SYSTEM LOAD",'Actual NPC (Total System)'!$A:$A,0),0,1000,1),0),1)*$E286</f>
        <v>0</v>
      </c>
      <c r="N286" s="194">
        <f ca="1">INDEX(OFFSET('Actual NPC (Total System)'!L$1,MATCH("NET SYSTEM LOAD",'Actual NPC (Total System)'!$A:$A,0),0,1000,1),MATCH($C286,OFFSET('Actual NPC (Total System)'!$C$1,MATCH("NET SYSTEM LOAD",'Actual NPC (Total System)'!$A:$A,0),0,1000,1),0),1)*$E286</f>
        <v>0</v>
      </c>
      <c r="O286" s="194">
        <f ca="1">INDEX(OFFSET('Actual NPC (Total System)'!M$1,MATCH("NET SYSTEM LOAD",'Actual NPC (Total System)'!$A:$A,0),0,1000,1),MATCH($C286,OFFSET('Actual NPC (Total System)'!$C$1,MATCH("NET SYSTEM LOAD",'Actual NPC (Total System)'!$A:$A,0),0,1000,1),0),1)*$E286</f>
        <v>0</v>
      </c>
      <c r="P286" s="194">
        <f ca="1">INDEX(OFFSET('Actual NPC (Total System)'!N$1,MATCH("NET SYSTEM LOAD",'Actual NPC (Total System)'!$A:$A,0),0,1000,1),MATCH($C286,OFFSET('Actual NPC (Total System)'!$C$1,MATCH("NET SYSTEM LOAD",'Actual NPC (Total System)'!$A:$A,0),0,1000,1),0),1)*$E286</f>
        <v>0</v>
      </c>
      <c r="Q286" s="194">
        <f ca="1">INDEX(OFFSET('Actual NPC (Total System)'!O$1,MATCH("NET SYSTEM LOAD",'Actual NPC (Total System)'!$A:$A,0),0,1000,1),MATCH($C286,OFFSET('Actual NPC (Total System)'!$C$1,MATCH("NET SYSTEM LOAD",'Actual NPC (Total System)'!$A:$A,0),0,1000,1),0),1)*$E286</f>
        <v>0</v>
      </c>
      <c r="R286" s="194">
        <f ca="1">INDEX(OFFSET('Actual NPC (Total System)'!P$1,MATCH("NET SYSTEM LOAD",'Actual NPC (Total System)'!$A:$A,0),0,1000,1),MATCH($C286,OFFSET('Actual NPC (Total System)'!$C$1,MATCH("NET SYSTEM LOAD",'Actual NPC (Total System)'!$A:$A,0),0,1000,1),0),1)*$E286</f>
        <v>21.34910896728891</v>
      </c>
      <c r="S286" s="59"/>
    </row>
    <row r="287" spans="1:19" ht="12.75">
      <c r="A287" s="15"/>
      <c r="B287" s="15"/>
      <c r="C287" s="91" t="s">
        <v>105</v>
      </c>
      <c r="D287" s="327" t="s">
        <v>198</v>
      </c>
      <c r="E287" s="326">
        <f>VLOOKUP(D287,'Actual Factors'!$A$4:$B$9,2,FALSE)</f>
        <v>7.966085435555563E-2</v>
      </c>
      <c r="F287" s="187">
        <f t="shared" ca="1" si="75"/>
        <v>-5842.7253627082282</v>
      </c>
      <c r="G287" s="194">
        <f ca="1">INDEX(OFFSET('Actual NPC (Total System)'!E$1,MATCH("NET SYSTEM LOAD",'Actual NPC (Total System)'!$A:$A,0),0,1000,1),MATCH($C287,OFFSET('Actual NPC (Total System)'!$C$1,MATCH("NET SYSTEM LOAD",'Actual NPC (Total System)'!$A:$A,0),0,1000,1),0),1)*$E287</f>
        <v>-2695.7233113920024</v>
      </c>
      <c r="H287" s="194">
        <f ca="1">INDEX(OFFSET('Actual NPC (Total System)'!F$1,MATCH("NET SYSTEM LOAD",'Actual NPC (Total System)'!$A:$A,0),0,1000,1),MATCH($C287,OFFSET('Actual NPC (Total System)'!$C$1,MATCH("NET SYSTEM LOAD",'Actual NPC (Total System)'!$A:$A,0),0,1000,1),0),1)*$E287</f>
        <v>-3147.0020513162253</v>
      </c>
      <c r="I287" s="194">
        <f ca="1">INDEX(OFFSET('Actual NPC (Total System)'!G$1,MATCH("NET SYSTEM LOAD",'Actual NPC (Total System)'!$A:$A,0),0,1000,1),MATCH($C287,OFFSET('Actual NPC (Total System)'!$C$1,MATCH("NET SYSTEM LOAD",'Actual NPC (Total System)'!$A:$A,0),0,1000,1),0),1)*$E287</f>
        <v>0</v>
      </c>
      <c r="J287" s="194">
        <f ca="1">INDEX(OFFSET('Actual NPC (Total System)'!H$1,MATCH("NET SYSTEM LOAD",'Actual NPC (Total System)'!$A:$A,0),0,1000,1),MATCH($C287,OFFSET('Actual NPC (Total System)'!$C$1,MATCH("NET SYSTEM LOAD",'Actual NPC (Total System)'!$A:$A,0),0,1000,1),0),1)*$E287</f>
        <v>0</v>
      </c>
      <c r="K287" s="194">
        <f ca="1">INDEX(OFFSET('Actual NPC (Total System)'!I$1,MATCH("NET SYSTEM LOAD",'Actual NPC (Total System)'!$A:$A,0),0,1000,1),MATCH($C287,OFFSET('Actual NPC (Total System)'!$C$1,MATCH("NET SYSTEM LOAD",'Actual NPC (Total System)'!$A:$A,0),0,1000,1),0),1)*$E287</f>
        <v>0</v>
      </c>
      <c r="L287" s="194">
        <f ca="1">INDEX(OFFSET('Actual NPC (Total System)'!J$1,MATCH("NET SYSTEM LOAD",'Actual NPC (Total System)'!$A:$A,0),0,1000,1),MATCH($C287,OFFSET('Actual NPC (Total System)'!$C$1,MATCH("NET SYSTEM LOAD",'Actual NPC (Total System)'!$A:$A,0),0,1000,1),0),1)*$E287</f>
        <v>0</v>
      </c>
      <c r="M287" s="194">
        <f ca="1">INDEX(OFFSET('Actual NPC (Total System)'!K$1,MATCH("NET SYSTEM LOAD",'Actual NPC (Total System)'!$A:$A,0),0,1000,1),MATCH($C287,OFFSET('Actual NPC (Total System)'!$C$1,MATCH("NET SYSTEM LOAD",'Actual NPC (Total System)'!$A:$A,0),0,1000,1),0),1)*$E287</f>
        <v>0</v>
      </c>
      <c r="N287" s="194">
        <f ca="1">INDEX(OFFSET('Actual NPC (Total System)'!L$1,MATCH("NET SYSTEM LOAD",'Actual NPC (Total System)'!$A:$A,0),0,1000,1),MATCH($C287,OFFSET('Actual NPC (Total System)'!$C$1,MATCH("NET SYSTEM LOAD",'Actual NPC (Total System)'!$A:$A,0),0,1000,1),0),1)*$E287</f>
        <v>0</v>
      </c>
      <c r="O287" s="194">
        <f ca="1">INDEX(OFFSET('Actual NPC (Total System)'!M$1,MATCH("NET SYSTEM LOAD",'Actual NPC (Total System)'!$A:$A,0),0,1000,1),MATCH($C287,OFFSET('Actual NPC (Total System)'!$C$1,MATCH("NET SYSTEM LOAD",'Actual NPC (Total System)'!$A:$A,0),0,1000,1),0),1)*$E287</f>
        <v>0</v>
      </c>
      <c r="P287" s="194">
        <f ca="1">INDEX(OFFSET('Actual NPC (Total System)'!N$1,MATCH("NET SYSTEM LOAD",'Actual NPC (Total System)'!$A:$A,0),0,1000,1),MATCH($C287,OFFSET('Actual NPC (Total System)'!$C$1,MATCH("NET SYSTEM LOAD",'Actual NPC (Total System)'!$A:$A,0),0,1000,1),0),1)*$E287</f>
        <v>0</v>
      </c>
      <c r="Q287" s="194">
        <f ca="1">INDEX(OFFSET('Actual NPC (Total System)'!O$1,MATCH("NET SYSTEM LOAD",'Actual NPC (Total System)'!$A:$A,0),0,1000,1),MATCH($C287,OFFSET('Actual NPC (Total System)'!$C$1,MATCH("NET SYSTEM LOAD",'Actual NPC (Total System)'!$A:$A,0),0,1000,1),0),1)*$E287</f>
        <v>0</v>
      </c>
      <c r="R287" s="194">
        <f ca="1">INDEX(OFFSET('Actual NPC (Total System)'!P$1,MATCH("NET SYSTEM LOAD",'Actual NPC (Total System)'!$A:$A,0),0,1000,1),MATCH($C287,OFFSET('Actual NPC (Total System)'!$C$1,MATCH("NET SYSTEM LOAD",'Actual NPC (Total System)'!$A:$A,0),0,1000,1),0),1)*$E287</f>
        <v>0</v>
      </c>
      <c r="S287" s="59"/>
    </row>
    <row r="288" spans="1:19" ht="12.75">
      <c r="A288" s="156"/>
      <c r="B288" s="156"/>
      <c r="C288" s="167"/>
      <c r="D288" s="236"/>
      <c r="E288" s="47"/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  <c r="Q288" s="215" t="s">
        <v>86</v>
      </c>
      <c r="R288" s="215" t="s">
        <v>86</v>
      </c>
      <c r="S288" s="59"/>
    </row>
    <row r="289" spans="1:19" ht="12.75">
      <c r="A289" s="15"/>
      <c r="B289" s="126" t="s">
        <v>33</v>
      </c>
      <c r="C289" s="91"/>
      <c r="D289" s="236"/>
      <c r="E289" s="47"/>
      <c r="F289" s="187">
        <f ca="1">SUM(G289:R289)</f>
        <v>-7544.3608725972517</v>
      </c>
      <c r="G289" s="187">
        <f t="shared" ref="G289:R289" ca="1" si="76">SUM(G285:G287)</f>
        <v>-3344.7202918267139</v>
      </c>
      <c r="H289" s="187">
        <f t="shared" ca="1" si="76"/>
        <v>-4225.6100192904487</v>
      </c>
      <c r="I289" s="187">
        <f t="shared" ca="1" si="76"/>
        <v>24.455882287155578</v>
      </c>
      <c r="J289" s="187">
        <f t="shared" ca="1" si="76"/>
        <v>-1170.4569330461788</v>
      </c>
      <c r="K289" s="187">
        <f t="shared" ca="1" si="76"/>
        <v>1411.7496608891568</v>
      </c>
      <c r="L289" s="187">
        <f t="shared" ca="1" si="76"/>
        <v>369.70602506413366</v>
      </c>
      <c r="M289" s="187">
        <f t="shared" ca="1" si="76"/>
        <v>-454.70415666151155</v>
      </c>
      <c r="N289" s="187">
        <f t="shared" ca="1" si="76"/>
        <v>-471.75157949360045</v>
      </c>
      <c r="O289" s="187">
        <f t="shared" ca="1" si="76"/>
        <v>-682.29521755533392</v>
      </c>
      <c r="P289" s="187">
        <f t="shared" ca="1" si="76"/>
        <v>599.20894646248939</v>
      </c>
      <c r="Q289" s="187">
        <f t="shared" ca="1" si="76"/>
        <v>950.99127929662313</v>
      </c>
      <c r="R289" s="187">
        <f t="shared" ca="1" si="76"/>
        <v>-550.93446872302275</v>
      </c>
      <c r="S289" s="59"/>
    </row>
    <row r="290" spans="1:19" ht="12.75">
      <c r="A290" s="15"/>
      <c r="B290" s="15"/>
      <c r="C290" s="91"/>
      <c r="E290" s="47"/>
      <c r="F290" s="192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59"/>
    </row>
    <row r="291" spans="1:19" ht="13.5" customHeight="1">
      <c r="A291" s="15"/>
      <c r="B291" s="125" t="s">
        <v>79</v>
      </c>
      <c r="C291" s="91"/>
      <c r="D291" s="251"/>
      <c r="E291" s="4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59"/>
    </row>
    <row r="292" spans="1:19" ht="12.75">
      <c r="A292" s="15"/>
      <c r="B292" s="15"/>
      <c r="C292" s="124" t="s">
        <v>79</v>
      </c>
      <c r="D292" s="327" t="s">
        <v>198</v>
      </c>
      <c r="E292" s="326">
        <f>VLOOKUP(D292,'Actual Factors'!$A$4:$B$9,2,FALSE)</f>
        <v>7.966085435555563E-2</v>
      </c>
      <c r="F292" s="187">
        <f t="shared" ref="F292:F294" ca="1" si="77">SUM(G292:R292)</f>
        <v>550329.51686671365</v>
      </c>
      <c r="G292" s="194">
        <f ca="1">INDEX(OFFSET('Actual NPC (Total System)'!E$1,MATCH("NET SYSTEM LOAD",'Actual NPC (Total System)'!$A:$A,0),0,1000,1),MATCH($C292,OFFSET('Actual NPC (Total System)'!$C$1,MATCH("NET SYSTEM LOAD",'Actual NPC (Total System)'!$A:$A,0),0,1000,1),0),1)*$E292</f>
        <v>33907.617938356263</v>
      </c>
      <c r="H292" s="194">
        <f ca="1">INDEX(OFFSET('Actual NPC (Total System)'!F$1,MATCH("NET SYSTEM LOAD",'Actual NPC (Total System)'!$A:$A,0),0,1000,1),MATCH($C292,OFFSET('Actual NPC (Total System)'!$C$1,MATCH("NET SYSTEM LOAD",'Actual NPC (Total System)'!$A:$A,0),0,1000,1),0),1)*$E292</f>
        <v>31614.462787673881</v>
      </c>
      <c r="I292" s="194">
        <f ca="1">INDEX(OFFSET('Actual NPC (Total System)'!G$1,MATCH("NET SYSTEM LOAD",'Actual NPC (Total System)'!$A:$A,0),0,1000,1),MATCH($C292,OFFSET('Actual NPC (Total System)'!$C$1,MATCH("NET SYSTEM LOAD",'Actual NPC (Total System)'!$A:$A,0),0,1000,1),0),1)*$E292</f>
        <v>29515.581603040322</v>
      </c>
      <c r="J292" s="194">
        <f ca="1">INDEX(OFFSET('Actual NPC (Total System)'!H$1,MATCH("NET SYSTEM LOAD",'Actual NPC (Total System)'!$A:$A,0),0,1000,1),MATCH($C292,OFFSET('Actual NPC (Total System)'!$C$1,MATCH("NET SYSTEM LOAD",'Actual NPC (Total System)'!$A:$A,0),0,1000,1),0),1)*$E292</f>
        <v>26679.79078657796</v>
      </c>
      <c r="K292" s="194">
        <f ca="1">INDEX(OFFSET('Actual NPC (Total System)'!I$1,MATCH("NET SYSTEM LOAD",'Actual NPC (Total System)'!$A:$A,0),0,1000,1),MATCH($C292,OFFSET('Actual NPC (Total System)'!$C$1,MATCH("NET SYSTEM LOAD",'Actual NPC (Total System)'!$A:$A,0),0,1000,1),0),1)*$E292</f>
        <v>27675.819336152439</v>
      </c>
      <c r="L292" s="194">
        <f ca="1">INDEX(OFFSET('Actual NPC (Total System)'!J$1,MATCH("NET SYSTEM LOAD",'Actual NPC (Total System)'!$A:$A,0),0,1000,1),MATCH($C292,OFFSET('Actual NPC (Total System)'!$C$1,MATCH("NET SYSTEM LOAD",'Actual NPC (Total System)'!$A:$A,0),0,1000,1),0),1)*$E292</f>
        <v>65674.426111455221</v>
      </c>
      <c r="M292" s="194">
        <f ca="1">INDEX(OFFSET('Actual NPC (Total System)'!K$1,MATCH("NET SYSTEM LOAD",'Actual NPC (Total System)'!$A:$A,0),0,1000,1),MATCH($C292,OFFSET('Actual NPC (Total System)'!$C$1,MATCH("NET SYSTEM LOAD",'Actual NPC (Total System)'!$A:$A,0),0,1000,1),0),1)*$E292</f>
        <v>100376.80830373625</v>
      </c>
      <c r="N292" s="194">
        <f ca="1">INDEX(OFFSET('Actual NPC (Total System)'!L$1,MATCH("NET SYSTEM LOAD",'Actual NPC (Total System)'!$A:$A,0),0,1000,1),MATCH($C292,OFFSET('Actual NPC (Total System)'!$C$1,MATCH("NET SYSTEM LOAD",'Actual NPC (Total System)'!$A:$A,0),0,1000,1),0),1)*$E292</f>
        <v>79260.256304825045</v>
      </c>
      <c r="O292" s="194">
        <f ca="1">INDEX(OFFSET('Actual NPC (Total System)'!M$1,MATCH("NET SYSTEM LOAD",'Actual NPC (Total System)'!$A:$A,0),0,1000,1),MATCH($C292,OFFSET('Actual NPC (Total System)'!$C$1,MATCH("NET SYSTEM LOAD",'Actual NPC (Total System)'!$A:$A,0),0,1000,1),0),1)*$E292</f>
        <v>53096.750856636267</v>
      </c>
      <c r="P292" s="194">
        <f ca="1">INDEX(OFFSET('Actual NPC (Total System)'!N$1,MATCH("NET SYSTEM LOAD",'Actual NPC (Total System)'!$A:$A,0),0,1000,1),MATCH($C292,OFFSET('Actual NPC (Total System)'!$C$1,MATCH("NET SYSTEM LOAD",'Actual NPC (Total System)'!$A:$A,0),0,1000,1),0),1)*$E292</f>
        <v>30009.016304827921</v>
      </c>
      <c r="Q292" s="194">
        <f ca="1">INDEX(OFFSET('Actual NPC (Total System)'!O$1,MATCH("NET SYSTEM LOAD",'Actual NPC (Total System)'!$A:$A,0),0,1000,1),MATCH($C292,OFFSET('Actual NPC (Total System)'!$C$1,MATCH("NET SYSTEM LOAD",'Actual NPC (Total System)'!$A:$A,0),0,1000,1),0),1)*$E292</f>
        <v>35954.476873193911</v>
      </c>
      <c r="R292" s="194">
        <f ca="1">INDEX(OFFSET('Actual NPC (Total System)'!P$1,MATCH("NET SYSTEM LOAD",'Actual NPC (Total System)'!$A:$A,0),0,1000,1),MATCH($C292,OFFSET('Actual NPC (Total System)'!$C$1,MATCH("NET SYSTEM LOAD",'Actual NPC (Total System)'!$A:$A,0),0,1000,1),0),1)*$E292</f>
        <v>36564.509660238058</v>
      </c>
      <c r="S292" s="59"/>
    </row>
    <row r="293" spans="1:19" ht="12.75">
      <c r="A293" s="15"/>
      <c r="B293" s="15"/>
      <c r="C293" s="124" t="s">
        <v>118</v>
      </c>
      <c r="D293" s="327" t="s">
        <v>198</v>
      </c>
      <c r="E293" s="326">
        <f>VLOOKUP(D293,'Actual Factors'!$A$4:$B$9,2,FALSE)</f>
        <v>7.966085435555563E-2</v>
      </c>
      <c r="F293" s="187">
        <f t="shared" ca="1" si="77"/>
        <v>-273608.13124929642</v>
      </c>
      <c r="G293" s="194">
        <f ca="1">INDEX(OFFSET('Actual NPC (Total System)'!E$1,MATCH("NET SYSTEM LOAD",'Actual NPC (Total System)'!$A:$A,0),0,1000,1),MATCH($C293,OFFSET('Actual NPC (Total System)'!$C$1,MATCH("NET SYSTEM LOAD",'Actual NPC (Total System)'!$A:$A,0),0,1000,1),0),1)*$E293</f>
        <v>-26990.212707623225</v>
      </c>
      <c r="H293" s="194">
        <f ca="1">INDEX(OFFSET('Actual NPC (Total System)'!F$1,MATCH("NET SYSTEM LOAD",'Actual NPC (Total System)'!$A:$A,0),0,1000,1),MATCH($C293,OFFSET('Actual NPC (Total System)'!$C$1,MATCH("NET SYSTEM LOAD",'Actual NPC (Total System)'!$A:$A,0),0,1000,1),0),1)*$E293</f>
        <v>-6247.8008071062277</v>
      </c>
      <c r="I293" s="194">
        <f ca="1">INDEX(OFFSET('Actual NPC (Total System)'!G$1,MATCH("NET SYSTEM LOAD",'Actual NPC (Total System)'!$A:$A,0),0,1000,1),MATCH($C293,OFFSET('Actual NPC (Total System)'!$C$1,MATCH("NET SYSTEM LOAD",'Actual NPC (Total System)'!$A:$A,0),0,1000,1),0),1)*$E293</f>
        <v>-8319.6297337199467</v>
      </c>
      <c r="J293" s="194">
        <f ca="1">INDEX(OFFSET('Actual NPC (Total System)'!H$1,MATCH("NET SYSTEM LOAD",'Actual NPC (Total System)'!$A:$A,0),0,1000,1),MATCH($C293,OFFSET('Actual NPC (Total System)'!$C$1,MATCH("NET SYSTEM LOAD",'Actual NPC (Total System)'!$A:$A,0),0,1000,1),0),1)*$E293</f>
        <v>-22582.540859369208</v>
      </c>
      <c r="K293" s="194">
        <f ca="1">INDEX(OFFSET('Actual NPC (Total System)'!I$1,MATCH("NET SYSTEM LOAD",'Actual NPC (Total System)'!$A:$A,0),0,1000,1),MATCH($C293,OFFSET('Actual NPC (Total System)'!$C$1,MATCH("NET SYSTEM LOAD",'Actual NPC (Total System)'!$A:$A,0),0,1000,1),0),1)*$E293</f>
        <v>-28822.589404049861</v>
      </c>
      <c r="L293" s="194">
        <f ca="1">INDEX(OFFSET('Actual NPC (Total System)'!J$1,MATCH("NET SYSTEM LOAD",'Actual NPC (Total System)'!$A:$A,0),0,1000,1),MATCH($C293,OFFSET('Actual NPC (Total System)'!$C$1,MATCH("NET SYSTEM LOAD",'Actual NPC (Total System)'!$A:$A,0),0,1000,1),0),1)*$E293</f>
        <v>-6685.946658581418</v>
      </c>
      <c r="M293" s="194">
        <f ca="1">INDEX(OFFSET('Actual NPC (Total System)'!K$1,MATCH("NET SYSTEM LOAD",'Actual NPC (Total System)'!$A:$A,0),0,1000,1),MATCH($C293,OFFSET('Actual NPC (Total System)'!$C$1,MATCH("NET SYSTEM LOAD",'Actual NPC (Total System)'!$A:$A,0),0,1000,1),0),1)*$E293</f>
        <v>-32914.38239844791</v>
      </c>
      <c r="N293" s="194">
        <f ca="1">INDEX(OFFSET('Actual NPC (Total System)'!L$1,MATCH("NET SYSTEM LOAD",'Actual NPC (Total System)'!$A:$A,0),0,1000,1),MATCH($C293,OFFSET('Actual NPC (Total System)'!$C$1,MATCH("NET SYSTEM LOAD",'Actual NPC (Total System)'!$A:$A,0),0,1000,1),0),1)*$E293</f>
        <v>-40125.57933947516</v>
      </c>
      <c r="O293" s="194">
        <f ca="1">INDEX(OFFSET('Actual NPC (Total System)'!M$1,MATCH("NET SYSTEM LOAD",'Actual NPC (Total System)'!$A:$A,0),0,1000,1),MATCH($C293,OFFSET('Actual NPC (Total System)'!$C$1,MATCH("NET SYSTEM LOAD",'Actual NPC (Total System)'!$A:$A,0),0,1000,1),0),1)*$E293</f>
        <v>-49833.069306855541</v>
      </c>
      <c r="P293" s="194">
        <f ca="1">INDEX(OFFSET('Actual NPC (Total System)'!N$1,MATCH("NET SYSTEM LOAD",'Actual NPC (Total System)'!$A:$A,0),0,1000,1),MATCH($C293,OFFSET('Actual NPC (Total System)'!$C$1,MATCH("NET SYSTEM LOAD",'Actual NPC (Total System)'!$A:$A,0),0,1000,1),0),1)*$E293</f>
        <v>-23123.155131642387</v>
      </c>
      <c r="Q293" s="194">
        <f ca="1">INDEX(OFFSET('Actual NPC (Total System)'!O$1,MATCH("NET SYSTEM LOAD",'Actual NPC (Total System)'!$A:$A,0),0,1000,1),MATCH($C293,OFFSET('Actual NPC (Total System)'!$C$1,MATCH("NET SYSTEM LOAD",'Actual NPC (Total System)'!$A:$A,0),0,1000,1),0),1)*$E293</f>
        <v>-19490.143801120023</v>
      </c>
      <c r="R293" s="194">
        <f ca="1">INDEX(OFFSET('Actual NPC (Total System)'!P$1,MATCH("NET SYSTEM LOAD",'Actual NPC (Total System)'!$A:$A,0),0,1000,1),MATCH($C293,OFFSET('Actual NPC (Total System)'!$C$1,MATCH("NET SYSTEM LOAD",'Actual NPC (Total System)'!$A:$A,0),0,1000,1),0),1)*$E293</f>
        <v>-8473.0811013055063</v>
      </c>
      <c r="S293" s="59"/>
    </row>
    <row r="294" spans="1:19" ht="12.75">
      <c r="A294" s="15"/>
      <c r="B294" s="15"/>
      <c r="C294" s="124" t="s">
        <v>119</v>
      </c>
      <c r="D294" s="327" t="s">
        <v>198</v>
      </c>
      <c r="E294" s="326">
        <f>VLOOKUP(D294,'Actual Factors'!$A$4:$B$9,2,FALSE)</f>
        <v>7.966085435555563E-2</v>
      </c>
      <c r="F294" s="187">
        <f t="shared" ca="1" si="77"/>
        <v>48115.055368836976</v>
      </c>
      <c r="G294" s="194">
        <f ca="1">INDEX(OFFSET('Actual NPC (Total System)'!E$1,MATCH("NET SYSTEM LOAD",'Actual NPC (Total System)'!$A:$A,0),0,1000,1),MATCH($C294,OFFSET('Actual NPC (Total System)'!$C$1,MATCH("NET SYSTEM LOAD",'Actual NPC (Total System)'!$A:$A,0),0,1000,1),0),1)*$E294</f>
        <v>6459.8451250202188</v>
      </c>
      <c r="H294" s="194">
        <f ca="1">INDEX(OFFSET('Actual NPC (Total System)'!F$1,MATCH("NET SYSTEM LOAD",'Actual NPC (Total System)'!$A:$A,0),0,1000,1),MATCH($C294,OFFSET('Actual NPC (Total System)'!$C$1,MATCH("NET SYSTEM LOAD",'Actual NPC (Total System)'!$A:$A,0),0,1000,1),0),1)*$E294</f>
        <v>-672.80551200856246</v>
      </c>
      <c r="I294" s="194">
        <f ca="1">INDEX(OFFSET('Actual NPC (Total System)'!G$1,MATCH("NET SYSTEM LOAD",'Actual NPC (Total System)'!$A:$A,0),0,1000,1),MATCH($C294,OFFSET('Actual NPC (Total System)'!$C$1,MATCH("NET SYSTEM LOAD",'Actual NPC (Total System)'!$A:$A,0),0,1000,1),0),1)*$E294</f>
        <v>1664.2596954791691</v>
      </c>
      <c r="J294" s="194">
        <f ca="1">INDEX(OFFSET('Actual NPC (Total System)'!H$1,MATCH("NET SYSTEM LOAD",'Actual NPC (Total System)'!$A:$A,0),0,1000,1),MATCH($C294,OFFSET('Actual NPC (Total System)'!$C$1,MATCH("NET SYSTEM LOAD",'Actual NPC (Total System)'!$A:$A,0),0,1000,1),0),1)*$E294</f>
        <v>-522.01582445994234</v>
      </c>
      <c r="K294" s="194">
        <f ca="1">INDEX(OFFSET('Actual NPC (Total System)'!I$1,MATCH("NET SYSTEM LOAD",'Actual NPC (Total System)'!$A:$A,0),0,1000,1),MATCH($C294,OFFSET('Actual NPC (Total System)'!$C$1,MATCH("NET SYSTEM LOAD",'Actual NPC (Total System)'!$A:$A,0),0,1000,1),0),1)*$E294</f>
        <v>3051.1096207246233</v>
      </c>
      <c r="L294" s="194">
        <f ca="1">INDEX(OFFSET('Actual NPC (Total System)'!J$1,MATCH("NET SYSTEM LOAD",'Actual NPC (Total System)'!$A:$A,0),0,1000,1),MATCH($C294,OFFSET('Actual NPC (Total System)'!$C$1,MATCH("NET SYSTEM LOAD",'Actual NPC (Total System)'!$A:$A,0),0,1000,1),0),1)*$E294</f>
        <v>213.98348885758816</v>
      </c>
      <c r="M294" s="194">
        <f ca="1">INDEX(OFFSET('Actual NPC (Total System)'!K$1,MATCH("NET SYSTEM LOAD",'Actual NPC (Total System)'!$A:$A,0),0,1000,1),MATCH($C294,OFFSET('Actual NPC (Total System)'!$C$1,MATCH("NET SYSTEM LOAD",'Actual NPC (Total System)'!$A:$A,0),0,1000,1),0),1)*$E294</f>
        <v>5460.791372100337</v>
      </c>
      <c r="N294" s="194">
        <f ca="1">INDEX(OFFSET('Actual NPC (Total System)'!L$1,MATCH("NET SYSTEM LOAD",'Actual NPC (Total System)'!$A:$A,0),0,1000,1),MATCH($C294,OFFSET('Actual NPC (Total System)'!$C$1,MATCH("NET SYSTEM LOAD",'Actual NPC (Total System)'!$A:$A,0),0,1000,1),0),1)*$E294</f>
        <v>16527.225238556835</v>
      </c>
      <c r="O294" s="194">
        <f ca="1">INDEX(OFFSET('Actual NPC (Total System)'!M$1,MATCH("NET SYSTEM LOAD",'Actual NPC (Total System)'!$A:$A,0),0,1000,1),MATCH($C294,OFFSET('Actual NPC (Total System)'!$C$1,MATCH("NET SYSTEM LOAD",'Actual NPC (Total System)'!$A:$A,0),0,1000,1),0),1)*$E294</f>
        <v>5145.3602310836432</v>
      </c>
      <c r="P294" s="194">
        <f ca="1">INDEX(OFFSET('Actual NPC (Total System)'!N$1,MATCH("NET SYSTEM LOAD",'Actual NPC (Total System)'!$A:$A,0),0,1000,1),MATCH($C294,OFFSET('Actual NPC (Total System)'!$C$1,MATCH("NET SYSTEM LOAD",'Actual NPC (Total System)'!$A:$A,0),0,1000,1),0),1)*$E294</f>
        <v>3636.2146320780134</v>
      </c>
      <c r="Q294" s="194">
        <f ca="1">INDEX(OFFSET('Actual NPC (Total System)'!O$1,MATCH("NET SYSTEM LOAD",'Actual NPC (Total System)'!$A:$A,0),0,1000,1),MATCH($C294,OFFSET('Actual NPC (Total System)'!$C$1,MATCH("NET SYSTEM LOAD",'Actual NPC (Total System)'!$A:$A,0),0,1000,1),0),1)*$E294</f>
        <v>3722.8390770951492</v>
      </c>
      <c r="R294" s="194">
        <f ca="1">INDEX(OFFSET('Actual NPC (Total System)'!P$1,MATCH("NET SYSTEM LOAD",'Actual NPC (Total System)'!$A:$A,0),0,1000,1),MATCH($C294,OFFSET('Actual NPC (Total System)'!$C$1,MATCH("NET SYSTEM LOAD",'Actual NPC (Total System)'!$A:$A,0),0,1000,1),0),1)*$E294</f>
        <v>3428.2482243098971</v>
      </c>
      <c r="S294" s="59"/>
    </row>
    <row r="295" spans="1:19" ht="12.75">
      <c r="A295" s="156"/>
      <c r="B295" s="156"/>
      <c r="C295" s="175"/>
      <c r="D295" s="236"/>
      <c r="E295" s="47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59"/>
    </row>
    <row r="296" spans="1:19" ht="12.75">
      <c r="A296" s="15"/>
      <c r="B296" s="127" t="s">
        <v>34</v>
      </c>
      <c r="C296" s="251"/>
      <c r="D296" s="236"/>
      <c r="E296" s="47"/>
      <c r="F296" s="187">
        <f ca="1">SUM(G296:R296)</f>
        <v>324836.44098625408</v>
      </c>
      <c r="G296" s="187">
        <f t="shared" ref="G296:R296" ca="1" si="78">SUM(G292:G294)</f>
        <v>13377.250355753258</v>
      </c>
      <c r="H296" s="187">
        <f t="shared" ca="1" si="78"/>
        <v>24693.85646855909</v>
      </c>
      <c r="I296" s="187">
        <f t="shared" ca="1" si="78"/>
        <v>22860.211564799545</v>
      </c>
      <c r="J296" s="187">
        <f t="shared" ca="1" si="78"/>
        <v>3575.2341027488092</v>
      </c>
      <c r="K296" s="187">
        <f t="shared" ca="1" si="78"/>
        <v>1904.3395528272017</v>
      </c>
      <c r="L296" s="187">
        <f t="shared" ca="1" si="78"/>
        <v>59202.462941731392</v>
      </c>
      <c r="M296" s="187">
        <f t="shared" ca="1" si="78"/>
        <v>72923.217277388685</v>
      </c>
      <c r="N296" s="187">
        <f t="shared" ca="1" si="78"/>
        <v>55661.90220390672</v>
      </c>
      <c r="O296" s="187">
        <f t="shared" ca="1" si="78"/>
        <v>8409.0417808643688</v>
      </c>
      <c r="P296" s="187">
        <f t="shared" ca="1" si="78"/>
        <v>10522.075805263548</v>
      </c>
      <c r="Q296" s="187">
        <f t="shared" ca="1" si="78"/>
        <v>20187.172149169037</v>
      </c>
      <c r="R296" s="187">
        <f t="shared" ca="1" si="78"/>
        <v>31519.676783242448</v>
      </c>
      <c r="S296" s="59"/>
    </row>
    <row r="297" spans="1:19" ht="12.75">
      <c r="A297" s="156"/>
      <c r="B297" s="163"/>
      <c r="C297" s="251"/>
      <c r="D297" s="236"/>
      <c r="E297" s="4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59"/>
    </row>
    <row r="298" spans="1:19" ht="12.75">
      <c r="A298" s="156"/>
      <c r="B298" s="332"/>
      <c r="C298" s="332" t="s">
        <v>35</v>
      </c>
      <c r="D298" s="327" t="s">
        <v>198</v>
      </c>
      <c r="E298" s="326">
        <f>VLOOKUP(D298,'Actual Factors'!$A$4:$B$9,2,FALSE)</f>
        <v>7.966085435555563E-2</v>
      </c>
      <c r="F298" s="187">
        <f ca="1">SUM(G298:R298)</f>
        <v>2207.8060750632239</v>
      </c>
      <c r="G298" s="194">
        <f ca="1">INDEX(OFFSET('Actual NPC (Total System)'!E$1,MATCH("NET SYSTEM LOAD",'Actual NPC (Total System)'!$A:$A,0),0,1000,1),MATCH($C298,OFFSET('Actual NPC (Total System)'!$C$1,MATCH("NET SYSTEM LOAD",'Actual NPC (Total System)'!$A:$A,0),0,1000,1),0),1)*$E298</f>
        <v>109.16237549675455</v>
      </c>
      <c r="H298" s="194">
        <f ca="1">INDEX(OFFSET('Actual NPC (Total System)'!F$1,MATCH("NET SYSTEM LOAD",'Actual NPC (Total System)'!$A:$A,0),0,1000,1),MATCH($C298,OFFSET('Actual NPC (Total System)'!$C$1,MATCH("NET SYSTEM LOAD",'Actual NPC (Total System)'!$A:$A,0),0,1000,1),0),1)*$E298</f>
        <v>794.38170403290826</v>
      </c>
      <c r="I298" s="194">
        <f ca="1">INDEX(OFFSET('Actual NPC (Total System)'!G$1,MATCH("NET SYSTEM LOAD",'Actual NPC (Total System)'!$A:$A,0),0,1000,1),MATCH($C298,OFFSET('Actual NPC (Total System)'!$C$1,MATCH("NET SYSTEM LOAD",'Actual NPC (Total System)'!$A:$A,0),0,1000,1),0),1)*$E298</f>
        <v>268.44919275373036</v>
      </c>
      <c r="J298" s="194">
        <f ca="1">INDEX(OFFSET('Actual NPC (Total System)'!H$1,MATCH("NET SYSTEM LOAD",'Actual NPC (Total System)'!$A:$A,0),0,1000,1),MATCH($C298,OFFSET('Actual NPC (Total System)'!$C$1,MATCH("NET SYSTEM LOAD",'Actual NPC (Total System)'!$A:$A,0),0,1000,1),0),1)*$E298</f>
        <v>6.1820806023002444</v>
      </c>
      <c r="K298" s="194">
        <f ca="1">INDEX(OFFSET('Actual NPC (Total System)'!I$1,MATCH("NET SYSTEM LOAD",'Actual NPC (Total System)'!$A:$A,0),0,1000,1),MATCH($C298,OFFSET('Actual NPC (Total System)'!$C$1,MATCH("NET SYSTEM LOAD",'Actual NPC (Total System)'!$A:$A,0),0,1000,1),0),1)*$E298</f>
        <v>55.493185039499778</v>
      </c>
      <c r="L298" s="194">
        <f ca="1">INDEX(OFFSET('Actual NPC (Total System)'!J$1,MATCH("NET SYSTEM LOAD",'Actual NPC (Total System)'!$A:$A,0),0,1000,1),MATCH($C298,OFFSET('Actual NPC (Total System)'!$C$1,MATCH("NET SYSTEM LOAD",'Actual NPC (Total System)'!$A:$A,0),0,1000,1),0),1)*$E298</f>
        <v>24.761939289678057</v>
      </c>
      <c r="M298" s="194">
        <f ca="1">INDEX(OFFSET('Actual NPC (Total System)'!K$1,MATCH("NET SYSTEM LOAD",'Actual NPC (Total System)'!$A:$A,0),0,1000,1),MATCH($C298,OFFSET('Actual NPC (Total System)'!$C$1,MATCH("NET SYSTEM LOAD",'Actual NPC (Total System)'!$A:$A,0),0,1000,1),0),1)*$E298</f>
        <v>202.71966759030073</v>
      </c>
      <c r="N298" s="194">
        <f ca="1">INDEX(OFFSET('Actual NPC (Total System)'!L$1,MATCH("NET SYSTEM LOAD",'Actual NPC (Total System)'!$A:$A,0),0,1000,1),MATCH($C298,OFFSET('Actual NPC (Total System)'!$C$1,MATCH("NET SYSTEM LOAD",'Actual NPC (Total System)'!$A:$A,0),0,1000,1),0),1)*$E298</f>
        <v>-70.456520599962673</v>
      </c>
      <c r="O298" s="194">
        <f ca="1">INDEX(OFFSET('Actual NPC (Total System)'!M$1,MATCH("NET SYSTEM LOAD",'Actual NPC (Total System)'!$A:$A,0),0,1000,1),MATCH($C298,OFFSET('Actual NPC (Total System)'!$C$1,MATCH("NET SYSTEM LOAD",'Actual NPC (Total System)'!$A:$A,0),0,1000,1),0),1)*$E298</f>
        <v>336.02844295502837</v>
      </c>
      <c r="P298" s="194">
        <f ca="1">INDEX(OFFSET('Actual NPC (Total System)'!N$1,MATCH("NET SYSTEM LOAD",'Actual NPC (Total System)'!$A:$A,0),0,1000,1),MATCH($C298,OFFSET('Actual NPC (Total System)'!$C$1,MATCH("NET SYSTEM LOAD",'Actual NPC (Total System)'!$A:$A,0),0,1000,1),0),1)*$E298</f>
        <v>168.04807734059406</v>
      </c>
      <c r="Q298" s="194">
        <f ca="1">INDEX(OFFSET('Actual NPC (Total System)'!O$1,MATCH("NET SYSTEM LOAD",'Actual NPC (Total System)'!$A:$A,0),0,1000,1),MATCH($C298,OFFSET('Actual NPC (Total System)'!$C$1,MATCH("NET SYSTEM LOAD",'Actual NPC (Total System)'!$A:$A,0),0,1000,1),0),1)*$E298</f>
        <v>160.48188939399992</v>
      </c>
      <c r="R298" s="194">
        <f ca="1">INDEX(OFFSET('Actual NPC (Total System)'!P$1,MATCH("NET SYSTEM LOAD",'Actual NPC (Total System)'!$A:$A,0),0,1000,1),MATCH($C298,OFFSET('Actual NPC (Total System)'!$C$1,MATCH("NET SYSTEM LOAD",'Actual NPC (Total System)'!$A:$A,0),0,1000,1),0),1)*$E298</f>
        <v>152.55404116839213</v>
      </c>
      <c r="S298" s="59"/>
    </row>
    <row r="299" spans="1:19" ht="12.75">
      <c r="A299" s="156"/>
      <c r="B299" s="163"/>
      <c r="C299" s="167"/>
      <c r="D299" s="236"/>
      <c r="E299" s="47"/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  <c r="Q299" s="215" t="s">
        <v>86</v>
      </c>
      <c r="R299" s="215" t="s">
        <v>86</v>
      </c>
      <c r="S299" s="59"/>
    </row>
    <row r="300" spans="1:19" ht="12.75">
      <c r="A300" s="142" t="s">
        <v>36</v>
      </c>
      <c r="B300" s="139"/>
      <c r="C300" s="138"/>
      <c r="D300" s="236"/>
      <c r="E300" s="47"/>
      <c r="F300" s="192">
        <f ca="1">SUM(G300:R300)</f>
        <v>611594.62981566379</v>
      </c>
      <c r="G300" s="192">
        <f t="shared" ref="G300:R300" ca="1" si="79">SUM(G296,G289,G282,G298)</f>
        <v>39450.623085494481</v>
      </c>
      <c r="H300" s="192">
        <f t="shared" ca="1" si="79"/>
        <v>48289.720044919537</v>
      </c>
      <c r="I300" s="192">
        <f t="shared" ca="1" si="79"/>
        <v>49620.866242231983</v>
      </c>
      <c r="J300" s="192">
        <f t="shared" ca="1" si="79"/>
        <v>30074.940191228168</v>
      </c>
      <c r="K300" s="192">
        <f t="shared" ca="1" si="79"/>
        <v>30373.293394518005</v>
      </c>
      <c r="L300" s="192">
        <f t="shared" ca="1" si="79"/>
        <v>83198.151287700646</v>
      </c>
      <c r="M300" s="192">
        <f t="shared" ca="1" si="79"/>
        <v>96517.437671064239</v>
      </c>
      <c r="N300" s="192">
        <f t="shared" ca="1" si="79"/>
        <v>76202.8559282473</v>
      </c>
      <c r="O300" s="192">
        <f t="shared" ca="1" si="79"/>
        <v>28258.509124267213</v>
      </c>
      <c r="P300" s="192">
        <f t="shared" ca="1" si="79"/>
        <v>31844.892104328388</v>
      </c>
      <c r="Q300" s="192">
        <f t="shared" ca="1" si="79"/>
        <v>41898.840525165811</v>
      </c>
      <c r="R300" s="192">
        <f t="shared" ca="1" si="79"/>
        <v>55864.500216498003</v>
      </c>
      <c r="S300" s="59"/>
    </row>
    <row r="301" spans="1:19" ht="12.75">
      <c r="A301" s="137"/>
      <c r="B301" s="139"/>
      <c r="C301" s="138"/>
      <c r="D301" s="236"/>
      <c r="E301" s="4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59"/>
    </row>
    <row r="302" spans="1:19" ht="12.75">
      <c r="A302" s="86" t="s">
        <v>143</v>
      </c>
      <c r="B302" s="125"/>
      <c r="C302" s="128"/>
      <c r="D302" s="236"/>
      <c r="E302" s="4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59"/>
    </row>
    <row r="303" spans="1:19" ht="12.75">
      <c r="A303" s="156"/>
      <c r="B303" s="156"/>
      <c r="C303" s="251" t="s">
        <v>41</v>
      </c>
      <c r="D303" s="236" t="s">
        <v>179</v>
      </c>
      <c r="E303" s="326">
        <f>VLOOKUP(D303,'Actual Factors'!$A$4:$B$9,2,FALSE)</f>
        <v>0.22468102422743336</v>
      </c>
      <c r="F303" s="187">
        <f t="shared" ref="F303:F311" si="80">SUM(G303:R303)</f>
        <v>124168.03069833021</v>
      </c>
      <c r="G303" s="194">
        <f>'Colstrip Unit #4'!C11*$E$303</f>
        <v>11948.152199752642</v>
      </c>
      <c r="H303" s="194">
        <f>'Colstrip Unit #4'!D11*$E$303</f>
        <v>8854.179321013813</v>
      </c>
      <c r="I303" s="194">
        <f>'Colstrip Unit #4'!E11*$E$303</f>
        <v>11757.03705599396</v>
      </c>
      <c r="J303" s="194">
        <f>'Colstrip Unit #4'!F11*$E$303</f>
        <v>10912.914895098143</v>
      </c>
      <c r="K303" s="194">
        <f>'Colstrip Unit #4'!G11*$E$303</f>
        <v>4739.5543234489696</v>
      </c>
      <c r="L303" s="194">
        <f>'Colstrip Unit #4'!H11*$E$303</f>
        <v>8734.5431250017864</v>
      </c>
      <c r="M303" s="194">
        <f>'Colstrip Unit #4'!I11*$E$303</f>
        <v>10998.414401346048</v>
      </c>
      <c r="N303" s="194">
        <f>'Colstrip Unit #4'!J11*$E$303</f>
        <v>11680.428431900322</v>
      </c>
      <c r="O303" s="194">
        <f>'Colstrip Unit #4'!K11*$E$303</f>
        <v>11266.854640908874</v>
      </c>
      <c r="P303" s="194">
        <f>'Colstrip Unit #4'!L11*$E$303</f>
        <v>11855.834149160986</v>
      </c>
      <c r="Q303" s="194">
        <f>'Colstrip Unit #4'!M11*$E$303</f>
        <v>10178.939970484784</v>
      </c>
      <c r="R303" s="194">
        <f>'Colstrip Unit #4'!N11*$E$303</f>
        <v>11241.178184219871</v>
      </c>
      <c r="S303" s="59"/>
    </row>
    <row r="304" spans="1:19" ht="12.75">
      <c r="A304" s="15"/>
      <c r="B304" s="15"/>
      <c r="C304" s="128" t="s">
        <v>42</v>
      </c>
      <c r="D304" s="327" t="s">
        <v>172</v>
      </c>
      <c r="E304" s="326">
        <f>VLOOKUP(D304,'Actual Factors'!$A$4:$B$9,2,FALSE)</f>
        <v>0</v>
      </c>
      <c r="F304" s="187">
        <f t="shared" ca="1" si="80"/>
        <v>0</v>
      </c>
      <c r="G304" s="194">
        <f ca="1">INDEX(OFFSET('Actual NPC (Total System)'!E$1,MATCH("NET SYSTEM LOAD",'Actual NPC (Total System)'!$A:$A,0),0,1000,1),MATCH($C304,OFFSET('Actual NPC (Total System)'!$C$1,MATCH("NET SYSTEM LOAD",'Actual NPC (Total System)'!$A:$A,0),0,1000,1),0),1)*$E304</f>
        <v>0</v>
      </c>
      <c r="H304" s="194">
        <f ca="1">INDEX(OFFSET('Actual NPC (Total System)'!F$1,MATCH("NET SYSTEM LOAD",'Actual NPC (Total System)'!$A:$A,0),0,1000,1),MATCH($C304,OFFSET('Actual NPC (Total System)'!$C$1,MATCH("NET SYSTEM LOAD",'Actual NPC (Total System)'!$A:$A,0),0,1000,1),0),1)*$E304</f>
        <v>0</v>
      </c>
      <c r="I304" s="194">
        <f ca="1">INDEX(OFFSET('Actual NPC (Total System)'!G$1,MATCH("NET SYSTEM LOAD",'Actual NPC (Total System)'!$A:$A,0),0,1000,1),MATCH($C304,OFFSET('Actual NPC (Total System)'!$C$1,MATCH("NET SYSTEM LOAD",'Actual NPC (Total System)'!$A:$A,0),0,1000,1),0),1)*$E304</f>
        <v>0</v>
      </c>
      <c r="J304" s="194">
        <f ca="1">INDEX(OFFSET('Actual NPC (Total System)'!H$1,MATCH("NET SYSTEM LOAD",'Actual NPC (Total System)'!$A:$A,0),0,1000,1),MATCH($C304,OFFSET('Actual NPC (Total System)'!$C$1,MATCH("NET SYSTEM LOAD",'Actual NPC (Total System)'!$A:$A,0),0,1000,1),0),1)*$E304</f>
        <v>0</v>
      </c>
      <c r="K304" s="194">
        <f ca="1">INDEX(OFFSET('Actual NPC (Total System)'!I$1,MATCH("NET SYSTEM LOAD",'Actual NPC (Total System)'!$A:$A,0),0,1000,1),MATCH($C304,OFFSET('Actual NPC (Total System)'!$C$1,MATCH("NET SYSTEM LOAD",'Actual NPC (Total System)'!$A:$A,0),0,1000,1),0),1)*$E304</f>
        <v>0</v>
      </c>
      <c r="L304" s="194">
        <f ca="1">INDEX(OFFSET('Actual NPC (Total System)'!J$1,MATCH("NET SYSTEM LOAD",'Actual NPC (Total System)'!$A:$A,0),0,1000,1),MATCH($C304,OFFSET('Actual NPC (Total System)'!$C$1,MATCH("NET SYSTEM LOAD",'Actual NPC (Total System)'!$A:$A,0),0,1000,1),0),1)*$E304</f>
        <v>0</v>
      </c>
      <c r="M304" s="194">
        <f ca="1">INDEX(OFFSET('Actual NPC (Total System)'!K$1,MATCH("NET SYSTEM LOAD",'Actual NPC (Total System)'!$A:$A,0),0,1000,1),MATCH($C304,OFFSET('Actual NPC (Total System)'!$C$1,MATCH("NET SYSTEM LOAD",'Actual NPC (Total System)'!$A:$A,0),0,1000,1),0),1)*$E304</f>
        <v>0</v>
      </c>
      <c r="N304" s="194">
        <f ca="1">INDEX(OFFSET('Actual NPC (Total System)'!L$1,MATCH("NET SYSTEM LOAD",'Actual NPC (Total System)'!$A:$A,0),0,1000,1),MATCH($C304,OFFSET('Actual NPC (Total System)'!$C$1,MATCH("NET SYSTEM LOAD",'Actual NPC (Total System)'!$A:$A,0),0,1000,1),0),1)*$E304</f>
        <v>0</v>
      </c>
      <c r="O304" s="194">
        <f ca="1">INDEX(OFFSET('Actual NPC (Total System)'!M$1,MATCH("NET SYSTEM LOAD",'Actual NPC (Total System)'!$A:$A,0),0,1000,1),MATCH($C304,OFFSET('Actual NPC (Total System)'!$C$1,MATCH("NET SYSTEM LOAD",'Actual NPC (Total System)'!$A:$A,0),0,1000,1),0),1)*$E304</f>
        <v>0</v>
      </c>
      <c r="P304" s="194">
        <f ca="1">INDEX(OFFSET('Actual NPC (Total System)'!N$1,MATCH("NET SYSTEM LOAD",'Actual NPC (Total System)'!$A:$A,0),0,1000,1),MATCH($C304,OFFSET('Actual NPC (Total System)'!$C$1,MATCH("NET SYSTEM LOAD",'Actual NPC (Total System)'!$A:$A,0),0,1000,1),0),1)*$E304</f>
        <v>0</v>
      </c>
      <c r="Q304" s="194">
        <f ca="1">INDEX(OFFSET('Actual NPC (Total System)'!O$1,MATCH("NET SYSTEM LOAD",'Actual NPC (Total System)'!$A:$A,0),0,1000,1),MATCH($C304,OFFSET('Actual NPC (Total System)'!$C$1,MATCH("NET SYSTEM LOAD",'Actual NPC (Total System)'!$A:$A,0),0,1000,1),0),1)*$E304</f>
        <v>0</v>
      </c>
      <c r="R304" s="194">
        <f ca="1">INDEX(OFFSET('Actual NPC (Total System)'!P$1,MATCH("NET SYSTEM LOAD",'Actual NPC (Total System)'!$A:$A,0),0,1000,1),MATCH($C304,OFFSET('Actual NPC (Total System)'!$C$1,MATCH("NET SYSTEM LOAD",'Actual NPC (Total System)'!$A:$A,0),0,1000,1),0),1)*$E304</f>
        <v>0</v>
      </c>
      <c r="S304" s="59"/>
    </row>
    <row r="305" spans="1:19" ht="12.75">
      <c r="A305" s="15"/>
      <c r="B305" s="15"/>
      <c r="C305" s="128" t="s">
        <v>43</v>
      </c>
      <c r="D305" s="327" t="s">
        <v>172</v>
      </c>
      <c r="E305" s="326">
        <f>VLOOKUP(D305,'Actual Factors'!$A$4:$B$9,2,FALSE)</f>
        <v>0</v>
      </c>
      <c r="F305" s="187">
        <f t="shared" ca="1" si="80"/>
        <v>0</v>
      </c>
      <c r="G305" s="194">
        <f ca="1">INDEX(OFFSET('Actual NPC (Total System)'!E$1,MATCH("NET SYSTEM LOAD",'Actual NPC (Total System)'!$A:$A,0),0,1000,1),MATCH($C305,OFFSET('Actual NPC (Total System)'!$C$1,MATCH("NET SYSTEM LOAD",'Actual NPC (Total System)'!$A:$A,0),0,1000,1),0),1)*$E305</f>
        <v>0</v>
      </c>
      <c r="H305" s="194">
        <f ca="1">INDEX(OFFSET('Actual NPC (Total System)'!F$1,MATCH("NET SYSTEM LOAD",'Actual NPC (Total System)'!$A:$A,0),0,1000,1),MATCH($C305,OFFSET('Actual NPC (Total System)'!$C$1,MATCH("NET SYSTEM LOAD",'Actual NPC (Total System)'!$A:$A,0),0,1000,1),0),1)*$E305</f>
        <v>0</v>
      </c>
      <c r="I305" s="194">
        <f ca="1">INDEX(OFFSET('Actual NPC (Total System)'!G$1,MATCH("NET SYSTEM LOAD",'Actual NPC (Total System)'!$A:$A,0),0,1000,1),MATCH($C305,OFFSET('Actual NPC (Total System)'!$C$1,MATCH("NET SYSTEM LOAD",'Actual NPC (Total System)'!$A:$A,0),0,1000,1),0),1)*$E305</f>
        <v>0</v>
      </c>
      <c r="J305" s="194">
        <f ca="1">INDEX(OFFSET('Actual NPC (Total System)'!H$1,MATCH("NET SYSTEM LOAD",'Actual NPC (Total System)'!$A:$A,0),0,1000,1),MATCH($C305,OFFSET('Actual NPC (Total System)'!$C$1,MATCH("NET SYSTEM LOAD",'Actual NPC (Total System)'!$A:$A,0),0,1000,1),0),1)*$E305</f>
        <v>0</v>
      </c>
      <c r="K305" s="194">
        <f ca="1">INDEX(OFFSET('Actual NPC (Total System)'!I$1,MATCH("NET SYSTEM LOAD",'Actual NPC (Total System)'!$A:$A,0),0,1000,1),MATCH($C305,OFFSET('Actual NPC (Total System)'!$C$1,MATCH("NET SYSTEM LOAD",'Actual NPC (Total System)'!$A:$A,0),0,1000,1),0),1)*$E305</f>
        <v>0</v>
      </c>
      <c r="L305" s="194">
        <f ca="1">INDEX(OFFSET('Actual NPC (Total System)'!J$1,MATCH("NET SYSTEM LOAD",'Actual NPC (Total System)'!$A:$A,0),0,1000,1),MATCH($C305,OFFSET('Actual NPC (Total System)'!$C$1,MATCH("NET SYSTEM LOAD",'Actual NPC (Total System)'!$A:$A,0),0,1000,1),0),1)*$E305</f>
        <v>0</v>
      </c>
      <c r="M305" s="194">
        <f ca="1">INDEX(OFFSET('Actual NPC (Total System)'!K$1,MATCH("NET SYSTEM LOAD",'Actual NPC (Total System)'!$A:$A,0),0,1000,1),MATCH($C305,OFFSET('Actual NPC (Total System)'!$C$1,MATCH("NET SYSTEM LOAD",'Actual NPC (Total System)'!$A:$A,0),0,1000,1),0),1)*$E305</f>
        <v>0</v>
      </c>
      <c r="N305" s="194">
        <f ca="1">INDEX(OFFSET('Actual NPC (Total System)'!L$1,MATCH("NET SYSTEM LOAD",'Actual NPC (Total System)'!$A:$A,0),0,1000,1),MATCH($C305,OFFSET('Actual NPC (Total System)'!$C$1,MATCH("NET SYSTEM LOAD",'Actual NPC (Total System)'!$A:$A,0),0,1000,1),0),1)*$E305</f>
        <v>0</v>
      </c>
      <c r="O305" s="194">
        <f ca="1">INDEX(OFFSET('Actual NPC (Total System)'!M$1,MATCH("NET SYSTEM LOAD",'Actual NPC (Total System)'!$A:$A,0),0,1000,1),MATCH($C305,OFFSET('Actual NPC (Total System)'!$C$1,MATCH("NET SYSTEM LOAD",'Actual NPC (Total System)'!$A:$A,0),0,1000,1),0),1)*$E305</f>
        <v>0</v>
      </c>
      <c r="P305" s="194">
        <f ca="1">INDEX(OFFSET('Actual NPC (Total System)'!N$1,MATCH("NET SYSTEM LOAD",'Actual NPC (Total System)'!$A:$A,0),0,1000,1),MATCH($C305,OFFSET('Actual NPC (Total System)'!$C$1,MATCH("NET SYSTEM LOAD",'Actual NPC (Total System)'!$A:$A,0),0,1000,1),0),1)*$E305</f>
        <v>0</v>
      </c>
      <c r="Q305" s="194">
        <f ca="1">INDEX(OFFSET('Actual NPC (Total System)'!O$1,MATCH("NET SYSTEM LOAD",'Actual NPC (Total System)'!$A:$A,0),0,1000,1),MATCH($C305,OFFSET('Actual NPC (Total System)'!$C$1,MATCH("NET SYSTEM LOAD",'Actual NPC (Total System)'!$A:$A,0),0,1000,1),0),1)*$E305</f>
        <v>0</v>
      </c>
      <c r="R305" s="194">
        <f ca="1">INDEX(OFFSET('Actual NPC (Total System)'!P$1,MATCH("NET SYSTEM LOAD",'Actual NPC (Total System)'!$A:$A,0),0,1000,1),MATCH($C305,OFFSET('Actual NPC (Total System)'!$C$1,MATCH("NET SYSTEM LOAD",'Actual NPC (Total System)'!$A:$A,0),0,1000,1),0),1)*$E305</f>
        <v>0</v>
      </c>
      <c r="S305" s="59"/>
    </row>
    <row r="306" spans="1:19" ht="12.75">
      <c r="A306" s="15"/>
      <c r="B306" s="15"/>
      <c r="C306" s="128" t="s">
        <v>44</v>
      </c>
      <c r="D306" s="327" t="s">
        <v>172</v>
      </c>
      <c r="E306" s="326">
        <f>VLOOKUP(D306,'Actual Factors'!$A$4:$B$9,2,FALSE)</f>
        <v>0</v>
      </c>
      <c r="F306" s="187">
        <f t="shared" ca="1" si="80"/>
        <v>0</v>
      </c>
      <c r="G306" s="194">
        <f ca="1">INDEX(OFFSET('Actual NPC (Total System)'!E$1,MATCH("NET SYSTEM LOAD",'Actual NPC (Total System)'!$A:$A,0),0,1000,1),MATCH($C306,OFFSET('Actual NPC (Total System)'!$C$1,MATCH("NET SYSTEM LOAD",'Actual NPC (Total System)'!$A:$A,0),0,1000,1),0),1)*$E306</f>
        <v>0</v>
      </c>
      <c r="H306" s="194">
        <f ca="1">INDEX(OFFSET('Actual NPC (Total System)'!F$1,MATCH("NET SYSTEM LOAD",'Actual NPC (Total System)'!$A:$A,0),0,1000,1),MATCH($C306,OFFSET('Actual NPC (Total System)'!$C$1,MATCH("NET SYSTEM LOAD",'Actual NPC (Total System)'!$A:$A,0),0,1000,1),0),1)*$E306</f>
        <v>0</v>
      </c>
      <c r="I306" s="194">
        <f ca="1">INDEX(OFFSET('Actual NPC (Total System)'!G$1,MATCH("NET SYSTEM LOAD",'Actual NPC (Total System)'!$A:$A,0),0,1000,1),MATCH($C306,OFFSET('Actual NPC (Total System)'!$C$1,MATCH("NET SYSTEM LOAD",'Actual NPC (Total System)'!$A:$A,0),0,1000,1),0),1)*$E306</f>
        <v>0</v>
      </c>
      <c r="J306" s="194">
        <f ca="1">INDEX(OFFSET('Actual NPC (Total System)'!H$1,MATCH("NET SYSTEM LOAD",'Actual NPC (Total System)'!$A:$A,0),0,1000,1),MATCH($C306,OFFSET('Actual NPC (Total System)'!$C$1,MATCH("NET SYSTEM LOAD",'Actual NPC (Total System)'!$A:$A,0),0,1000,1),0),1)*$E306</f>
        <v>0</v>
      </c>
      <c r="K306" s="194">
        <f ca="1">INDEX(OFFSET('Actual NPC (Total System)'!I$1,MATCH("NET SYSTEM LOAD",'Actual NPC (Total System)'!$A:$A,0),0,1000,1),MATCH($C306,OFFSET('Actual NPC (Total System)'!$C$1,MATCH("NET SYSTEM LOAD",'Actual NPC (Total System)'!$A:$A,0),0,1000,1),0),1)*$E306</f>
        <v>0</v>
      </c>
      <c r="L306" s="194">
        <f ca="1">INDEX(OFFSET('Actual NPC (Total System)'!J$1,MATCH("NET SYSTEM LOAD",'Actual NPC (Total System)'!$A:$A,0),0,1000,1),MATCH($C306,OFFSET('Actual NPC (Total System)'!$C$1,MATCH("NET SYSTEM LOAD",'Actual NPC (Total System)'!$A:$A,0),0,1000,1),0),1)*$E306</f>
        <v>0</v>
      </c>
      <c r="M306" s="194">
        <f ca="1">INDEX(OFFSET('Actual NPC (Total System)'!K$1,MATCH("NET SYSTEM LOAD",'Actual NPC (Total System)'!$A:$A,0),0,1000,1),MATCH($C306,OFFSET('Actual NPC (Total System)'!$C$1,MATCH("NET SYSTEM LOAD",'Actual NPC (Total System)'!$A:$A,0),0,1000,1),0),1)*$E306</f>
        <v>0</v>
      </c>
      <c r="N306" s="194">
        <f ca="1">INDEX(OFFSET('Actual NPC (Total System)'!L$1,MATCH("NET SYSTEM LOAD",'Actual NPC (Total System)'!$A:$A,0),0,1000,1),MATCH($C306,OFFSET('Actual NPC (Total System)'!$C$1,MATCH("NET SYSTEM LOAD",'Actual NPC (Total System)'!$A:$A,0),0,1000,1),0),1)*$E306</f>
        <v>0</v>
      </c>
      <c r="O306" s="194">
        <f ca="1">INDEX(OFFSET('Actual NPC (Total System)'!M$1,MATCH("NET SYSTEM LOAD",'Actual NPC (Total System)'!$A:$A,0),0,1000,1),MATCH($C306,OFFSET('Actual NPC (Total System)'!$C$1,MATCH("NET SYSTEM LOAD",'Actual NPC (Total System)'!$A:$A,0),0,1000,1),0),1)*$E306</f>
        <v>0</v>
      </c>
      <c r="P306" s="194">
        <f ca="1">INDEX(OFFSET('Actual NPC (Total System)'!N$1,MATCH("NET SYSTEM LOAD",'Actual NPC (Total System)'!$A:$A,0),0,1000,1),MATCH($C306,OFFSET('Actual NPC (Total System)'!$C$1,MATCH("NET SYSTEM LOAD",'Actual NPC (Total System)'!$A:$A,0),0,1000,1),0),1)*$E306</f>
        <v>0</v>
      </c>
      <c r="Q306" s="194">
        <f ca="1">INDEX(OFFSET('Actual NPC (Total System)'!O$1,MATCH("NET SYSTEM LOAD",'Actual NPC (Total System)'!$A:$A,0),0,1000,1),MATCH($C306,OFFSET('Actual NPC (Total System)'!$C$1,MATCH("NET SYSTEM LOAD",'Actual NPC (Total System)'!$A:$A,0),0,1000,1),0),1)*$E306</f>
        <v>0</v>
      </c>
      <c r="R306" s="194">
        <f ca="1">INDEX(OFFSET('Actual NPC (Total System)'!P$1,MATCH("NET SYSTEM LOAD",'Actual NPC (Total System)'!$A:$A,0),0,1000,1),MATCH($C306,OFFSET('Actual NPC (Total System)'!$C$1,MATCH("NET SYSTEM LOAD",'Actual NPC (Total System)'!$A:$A,0),0,1000,1),0),1)*$E306</f>
        <v>0</v>
      </c>
      <c r="S306" s="59"/>
    </row>
    <row r="307" spans="1:19" ht="12.75">
      <c r="A307" s="15"/>
      <c r="B307" s="15"/>
      <c r="C307" s="128" t="s">
        <v>45</v>
      </c>
      <c r="D307" s="327" t="s">
        <v>172</v>
      </c>
      <c r="E307" s="326">
        <f>VLOOKUP(D307,'Actual Factors'!$A$4:$B$9,2,FALSE)</f>
        <v>0</v>
      </c>
      <c r="F307" s="187">
        <f t="shared" ca="1" si="80"/>
        <v>0</v>
      </c>
      <c r="G307" s="194">
        <f ca="1">INDEX(OFFSET('Actual NPC (Total System)'!E$1,MATCH("NET SYSTEM LOAD",'Actual NPC (Total System)'!$A:$A,0),0,1000,1),MATCH($C307,OFFSET('Actual NPC (Total System)'!$C$1,MATCH("NET SYSTEM LOAD",'Actual NPC (Total System)'!$A:$A,0),0,1000,1),0),1)*$E307</f>
        <v>0</v>
      </c>
      <c r="H307" s="194">
        <f ca="1">INDEX(OFFSET('Actual NPC (Total System)'!F$1,MATCH("NET SYSTEM LOAD",'Actual NPC (Total System)'!$A:$A,0),0,1000,1),MATCH($C307,OFFSET('Actual NPC (Total System)'!$C$1,MATCH("NET SYSTEM LOAD",'Actual NPC (Total System)'!$A:$A,0),0,1000,1),0),1)*$E307</f>
        <v>0</v>
      </c>
      <c r="I307" s="194">
        <f ca="1">INDEX(OFFSET('Actual NPC (Total System)'!G$1,MATCH("NET SYSTEM LOAD",'Actual NPC (Total System)'!$A:$A,0),0,1000,1),MATCH($C307,OFFSET('Actual NPC (Total System)'!$C$1,MATCH("NET SYSTEM LOAD",'Actual NPC (Total System)'!$A:$A,0),0,1000,1),0),1)*$E307</f>
        <v>0</v>
      </c>
      <c r="J307" s="194">
        <f ca="1">INDEX(OFFSET('Actual NPC (Total System)'!H$1,MATCH("NET SYSTEM LOAD",'Actual NPC (Total System)'!$A:$A,0),0,1000,1),MATCH($C307,OFFSET('Actual NPC (Total System)'!$C$1,MATCH("NET SYSTEM LOAD",'Actual NPC (Total System)'!$A:$A,0),0,1000,1),0),1)*$E307</f>
        <v>0</v>
      </c>
      <c r="K307" s="194">
        <f ca="1">INDEX(OFFSET('Actual NPC (Total System)'!I$1,MATCH("NET SYSTEM LOAD",'Actual NPC (Total System)'!$A:$A,0),0,1000,1),MATCH($C307,OFFSET('Actual NPC (Total System)'!$C$1,MATCH("NET SYSTEM LOAD",'Actual NPC (Total System)'!$A:$A,0),0,1000,1),0),1)*$E307</f>
        <v>0</v>
      </c>
      <c r="L307" s="194">
        <f ca="1">INDEX(OFFSET('Actual NPC (Total System)'!J$1,MATCH("NET SYSTEM LOAD",'Actual NPC (Total System)'!$A:$A,0),0,1000,1),MATCH($C307,OFFSET('Actual NPC (Total System)'!$C$1,MATCH("NET SYSTEM LOAD",'Actual NPC (Total System)'!$A:$A,0),0,1000,1),0),1)*$E307</f>
        <v>0</v>
      </c>
      <c r="M307" s="194">
        <f ca="1">INDEX(OFFSET('Actual NPC (Total System)'!K$1,MATCH("NET SYSTEM LOAD",'Actual NPC (Total System)'!$A:$A,0),0,1000,1),MATCH($C307,OFFSET('Actual NPC (Total System)'!$C$1,MATCH("NET SYSTEM LOAD",'Actual NPC (Total System)'!$A:$A,0),0,1000,1),0),1)*$E307</f>
        <v>0</v>
      </c>
      <c r="N307" s="194">
        <f ca="1">INDEX(OFFSET('Actual NPC (Total System)'!L$1,MATCH("NET SYSTEM LOAD",'Actual NPC (Total System)'!$A:$A,0),0,1000,1),MATCH($C307,OFFSET('Actual NPC (Total System)'!$C$1,MATCH("NET SYSTEM LOAD",'Actual NPC (Total System)'!$A:$A,0),0,1000,1),0),1)*$E307</f>
        <v>0</v>
      </c>
      <c r="O307" s="194">
        <f ca="1">INDEX(OFFSET('Actual NPC (Total System)'!M$1,MATCH("NET SYSTEM LOAD",'Actual NPC (Total System)'!$A:$A,0),0,1000,1),MATCH($C307,OFFSET('Actual NPC (Total System)'!$C$1,MATCH("NET SYSTEM LOAD",'Actual NPC (Total System)'!$A:$A,0),0,1000,1),0),1)*$E307</f>
        <v>0</v>
      </c>
      <c r="P307" s="194">
        <f ca="1">INDEX(OFFSET('Actual NPC (Total System)'!N$1,MATCH("NET SYSTEM LOAD",'Actual NPC (Total System)'!$A:$A,0),0,1000,1),MATCH($C307,OFFSET('Actual NPC (Total System)'!$C$1,MATCH("NET SYSTEM LOAD",'Actual NPC (Total System)'!$A:$A,0),0,1000,1),0),1)*$E307</f>
        <v>0</v>
      </c>
      <c r="Q307" s="194">
        <f ca="1">INDEX(OFFSET('Actual NPC (Total System)'!O$1,MATCH("NET SYSTEM LOAD",'Actual NPC (Total System)'!$A:$A,0),0,1000,1),MATCH($C307,OFFSET('Actual NPC (Total System)'!$C$1,MATCH("NET SYSTEM LOAD",'Actual NPC (Total System)'!$A:$A,0),0,1000,1),0),1)*$E307</f>
        <v>0</v>
      </c>
      <c r="R307" s="194">
        <f ca="1">INDEX(OFFSET('Actual NPC (Total System)'!P$1,MATCH("NET SYSTEM LOAD",'Actual NPC (Total System)'!$A:$A,0),0,1000,1),MATCH($C307,OFFSET('Actual NPC (Total System)'!$C$1,MATCH("NET SYSTEM LOAD",'Actual NPC (Total System)'!$A:$A,0),0,1000,1),0),1)*$E307</f>
        <v>0</v>
      </c>
      <c r="S307" s="59"/>
    </row>
    <row r="308" spans="1:19" ht="12.75">
      <c r="A308" s="15"/>
      <c r="B308" s="15"/>
      <c r="C308" s="128" t="s">
        <v>46</v>
      </c>
      <c r="D308" s="327" t="s">
        <v>172</v>
      </c>
      <c r="E308" s="326">
        <f>VLOOKUP(D308,'Actual Factors'!$A$4:$B$9,2,FALSE)</f>
        <v>0</v>
      </c>
      <c r="F308" s="187">
        <f t="shared" ca="1" si="80"/>
        <v>0</v>
      </c>
      <c r="G308" s="194">
        <f ca="1">INDEX(OFFSET('Actual NPC (Total System)'!E$1,MATCH("NET SYSTEM LOAD",'Actual NPC (Total System)'!$A:$A,0),0,1000,1),MATCH($C308,OFFSET('Actual NPC (Total System)'!$C$1,MATCH("NET SYSTEM LOAD",'Actual NPC (Total System)'!$A:$A,0),0,1000,1),0),1)*$E308</f>
        <v>0</v>
      </c>
      <c r="H308" s="194">
        <f ca="1">INDEX(OFFSET('Actual NPC (Total System)'!F$1,MATCH("NET SYSTEM LOAD",'Actual NPC (Total System)'!$A:$A,0),0,1000,1),MATCH($C308,OFFSET('Actual NPC (Total System)'!$C$1,MATCH("NET SYSTEM LOAD",'Actual NPC (Total System)'!$A:$A,0),0,1000,1),0),1)*$E308</f>
        <v>0</v>
      </c>
      <c r="I308" s="194">
        <f ca="1">INDEX(OFFSET('Actual NPC (Total System)'!G$1,MATCH("NET SYSTEM LOAD",'Actual NPC (Total System)'!$A:$A,0),0,1000,1),MATCH($C308,OFFSET('Actual NPC (Total System)'!$C$1,MATCH("NET SYSTEM LOAD",'Actual NPC (Total System)'!$A:$A,0),0,1000,1),0),1)*$E308</f>
        <v>0</v>
      </c>
      <c r="J308" s="194">
        <f ca="1">INDEX(OFFSET('Actual NPC (Total System)'!H$1,MATCH("NET SYSTEM LOAD",'Actual NPC (Total System)'!$A:$A,0),0,1000,1),MATCH($C308,OFFSET('Actual NPC (Total System)'!$C$1,MATCH("NET SYSTEM LOAD",'Actual NPC (Total System)'!$A:$A,0),0,1000,1),0),1)*$E308</f>
        <v>0</v>
      </c>
      <c r="K308" s="194">
        <f ca="1">INDEX(OFFSET('Actual NPC (Total System)'!I$1,MATCH("NET SYSTEM LOAD",'Actual NPC (Total System)'!$A:$A,0),0,1000,1),MATCH($C308,OFFSET('Actual NPC (Total System)'!$C$1,MATCH("NET SYSTEM LOAD",'Actual NPC (Total System)'!$A:$A,0),0,1000,1),0),1)*$E308</f>
        <v>0</v>
      </c>
      <c r="L308" s="194">
        <f ca="1">INDEX(OFFSET('Actual NPC (Total System)'!J$1,MATCH("NET SYSTEM LOAD",'Actual NPC (Total System)'!$A:$A,0),0,1000,1),MATCH($C308,OFFSET('Actual NPC (Total System)'!$C$1,MATCH("NET SYSTEM LOAD",'Actual NPC (Total System)'!$A:$A,0),0,1000,1),0),1)*$E308</f>
        <v>0</v>
      </c>
      <c r="M308" s="194">
        <f ca="1">INDEX(OFFSET('Actual NPC (Total System)'!K$1,MATCH("NET SYSTEM LOAD",'Actual NPC (Total System)'!$A:$A,0),0,1000,1),MATCH($C308,OFFSET('Actual NPC (Total System)'!$C$1,MATCH("NET SYSTEM LOAD",'Actual NPC (Total System)'!$A:$A,0),0,1000,1),0),1)*$E308</f>
        <v>0</v>
      </c>
      <c r="N308" s="194">
        <f ca="1">INDEX(OFFSET('Actual NPC (Total System)'!L$1,MATCH("NET SYSTEM LOAD",'Actual NPC (Total System)'!$A:$A,0),0,1000,1),MATCH($C308,OFFSET('Actual NPC (Total System)'!$C$1,MATCH("NET SYSTEM LOAD",'Actual NPC (Total System)'!$A:$A,0),0,1000,1),0),1)*$E308</f>
        <v>0</v>
      </c>
      <c r="O308" s="194">
        <f ca="1">INDEX(OFFSET('Actual NPC (Total System)'!M$1,MATCH("NET SYSTEM LOAD",'Actual NPC (Total System)'!$A:$A,0),0,1000,1),MATCH($C308,OFFSET('Actual NPC (Total System)'!$C$1,MATCH("NET SYSTEM LOAD",'Actual NPC (Total System)'!$A:$A,0),0,1000,1),0),1)*$E308</f>
        <v>0</v>
      </c>
      <c r="P308" s="194">
        <f ca="1">INDEX(OFFSET('Actual NPC (Total System)'!N$1,MATCH("NET SYSTEM LOAD",'Actual NPC (Total System)'!$A:$A,0),0,1000,1),MATCH($C308,OFFSET('Actual NPC (Total System)'!$C$1,MATCH("NET SYSTEM LOAD",'Actual NPC (Total System)'!$A:$A,0),0,1000,1),0),1)*$E308</f>
        <v>0</v>
      </c>
      <c r="Q308" s="194">
        <f ca="1">INDEX(OFFSET('Actual NPC (Total System)'!O$1,MATCH("NET SYSTEM LOAD",'Actual NPC (Total System)'!$A:$A,0),0,1000,1),MATCH($C308,OFFSET('Actual NPC (Total System)'!$C$1,MATCH("NET SYSTEM LOAD",'Actual NPC (Total System)'!$A:$A,0),0,1000,1),0),1)*$E308</f>
        <v>0</v>
      </c>
      <c r="R308" s="194">
        <f ca="1">INDEX(OFFSET('Actual NPC (Total System)'!P$1,MATCH("NET SYSTEM LOAD",'Actual NPC (Total System)'!$A:$A,0),0,1000,1),MATCH($C308,OFFSET('Actual NPC (Total System)'!$C$1,MATCH("NET SYSTEM LOAD",'Actual NPC (Total System)'!$A:$A,0),0,1000,1),0),1)*$E308</f>
        <v>0</v>
      </c>
      <c r="S308" s="59"/>
    </row>
    <row r="309" spans="1:19" ht="12.75">
      <c r="A309" s="15"/>
      <c r="B309" s="15"/>
      <c r="C309" s="128" t="s">
        <v>47</v>
      </c>
      <c r="D309" s="236" t="s">
        <v>179</v>
      </c>
      <c r="E309" s="326">
        <f>VLOOKUP(D309,'Actual Factors'!$A$4:$B$9,2,FALSE)</f>
        <v>0.22468102422743336</v>
      </c>
      <c r="F309" s="187">
        <f ca="1">SUM(G309:R309)</f>
        <v>1657273.5223813828</v>
      </c>
      <c r="G309" s="194">
        <f ca="1">INDEX(OFFSET('Actual NPC (Total System)'!E$1,MATCH("NET SYSTEM LOAD",'Actual NPC (Total System)'!$A:$A,0),0,1000,1),MATCH($C309,OFFSET('Actual NPC (Total System)'!$C$1,MATCH("NET SYSTEM LOAD",'Actual NPC (Total System)'!$A:$A,0),0,1000,1),0),1)*$E309</f>
        <v>122728.86394989623</v>
      </c>
      <c r="H309" s="194">
        <f ca="1">INDEX(OFFSET('Actual NPC (Total System)'!F$1,MATCH("NET SYSTEM LOAD",'Actual NPC (Total System)'!$A:$A,0),0,1000,1),MATCH($C309,OFFSET('Actual NPC (Total System)'!$C$1,MATCH("NET SYSTEM LOAD",'Actual NPC (Total System)'!$A:$A,0),0,1000,1),0),1)*$E309</f>
        <v>108044.16156843964</v>
      </c>
      <c r="I309" s="194">
        <f ca="1">INDEX(OFFSET('Actual NPC (Total System)'!G$1,MATCH("NET SYSTEM LOAD",'Actual NPC (Total System)'!$A:$A,0),0,1000,1),MATCH($C309,OFFSET('Actual NPC (Total System)'!$C$1,MATCH("NET SYSTEM LOAD",'Actual NPC (Total System)'!$A:$A,0),0,1000,1),0),1)*$E309</f>
        <v>135873.60259129811</v>
      </c>
      <c r="J309" s="194">
        <f ca="1">INDEX(OFFSET('Actual NPC (Total System)'!H$1,MATCH("NET SYSTEM LOAD",'Actual NPC (Total System)'!$A:$A,0),0,1000,1),MATCH($C309,OFFSET('Actual NPC (Total System)'!$C$1,MATCH("NET SYSTEM LOAD",'Actual NPC (Total System)'!$A:$A,0),0,1000,1),0),1)*$E309</f>
        <v>122342.86195027355</v>
      </c>
      <c r="K309" s="194">
        <f ca="1">INDEX(OFFSET('Actual NPC (Total System)'!I$1,MATCH("NET SYSTEM LOAD",'Actual NPC (Total System)'!$A:$A,0),0,1000,1),MATCH($C309,OFFSET('Actual NPC (Total System)'!$C$1,MATCH("NET SYSTEM LOAD",'Actual NPC (Total System)'!$A:$A,0),0,1000,1),0),1)*$E309</f>
        <v>119833.84895272576</v>
      </c>
      <c r="L309" s="194">
        <f ca="1">INDEX(OFFSET('Actual NPC (Total System)'!J$1,MATCH("NET SYSTEM LOAD",'Actual NPC (Total System)'!$A:$A,0),0,1000,1),MATCH($C309,OFFSET('Actual NPC (Total System)'!$C$1,MATCH("NET SYSTEM LOAD",'Actual NPC (Total System)'!$A:$A,0),0,1000,1),0),1)*$E309</f>
        <v>96320.305724252248</v>
      </c>
      <c r="M309" s="194">
        <f ca="1">INDEX(OFFSET('Actual NPC (Total System)'!K$1,MATCH("NET SYSTEM LOAD",'Actual NPC (Total System)'!$A:$A,0),0,1000,1),MATCH($C309,OFFSET('Actual NPC (Total System)'!$C$1,MATCH("NET SYSTEM LOAD",'Actual NPC (Total System)'!$A:$A,0),0,1000,1),0),1)*$E309</f>
        <v>174989.22082314882</v>
      </c>
      <c r="N309" s="194">
        <f ca="1">INDEX(OFFSET('Actual NPC (Total System)'!L$1,MATCH("NET SYSTEM LOAD",'Actual NPC (Total System)'!$A:$A,0),0,1000,1),MATCH($C309,OFFSET('Actual NPC (Total System)'!$C$1,MATCH("NET SYSTEM LOAD",'Actual NPC (Total System)'!$A:$A,0),0,1000,1),0),1)*$E309</f>
        <v>171443.75426083989</v>
      </c>
      <c r="O309" s="194">
        <f ca="1">INDEX(OFFSET('Actual NPC (Total System)'!M$1,MATCH("NET SYSTEM LOAD",'Actual NPC (Total System)'!$A:$A,0),0,1000,1),MATCH($C309,OFFSET('Actual NPC (Total System)'!$C$1,MATCH("NET SYSTEM LOAD",'Actual NPC (Total System)'!$A:$A,0),0,1000,1),0),1)*$E309</f>
        <v>164274.63213979104</v>
      </c>
      <c r="P309" s="194">
        <f ca="1">INDEX(OFFSET('Actual NPC (Total System)'!N$1,MATCH("NET SYSTEM LOAD",'Actual NPC (Total System)'!$A:$A,0),0,1000,1),MATCH($C309,OFFSET('Actual NPC (Total System)'!$C$1,MATCH("NET SYSTEM LOAD",'Actual NPC (Total System)'!$A:$A,0),0,1000,1),0),1)*$E309</f>
        <v>178556.93080685622</v>
      </c>
      <c r="Q309" s="194">
        <f ca="1">INDEX(OFFSET('Actual NPC (Total System)'!O$1,MATCH("NET SYSTEM LOAD",'Actual NPC (Total System)'!$A:$A,0),0,1000,1),MATCH($C309,OFFSET('Actual NPC (Total System)'!$C$1,MATCH("NET SYSTEM LOAD",'Actual NPC (Total System)'!$A:$A,0),0,1000,1),0),1)*$E309</f>
        <v>136907.35998376843</v>
      </c>
      <c r="R309" s="194">
        <f ca="1">INDEX(OFFSET('Actual NPC (Total System)'!P$1,MATCH("NET SYSTEM LOAD",'Actual NPC (Total System)'!$A:$A,0),0,1000,1),MATCH($C309,OFFSET('Actual NPC (Total System)'!$C$1,MATCH("NET SYSTEM LOAD",'Actual NPC (Total System)'!$A:$A,0),0,1000,1),0),1)*$E309</f>
        <v>125957.97963009293</v>
      </c>
      <c r="S309" s="59"/>
    </row>
    <row r="310" spans="1:19" ht="12.75">
      <c r="A310" s="156"/>
      <c r="B310" s="156"/>
      <c r="C310" s="167" t="s">
        <v>152</v>
      </c>
      <c r="D310" s="327" t="s">
        <v>172</v>
      </c>
      <c r="E310" s="326">
        <f>VLOOKUP(D310,'Actual Factors'!$A$4:$B$9,2,FALSE)</f>
        <v>0</v>
      </c>
      <c r="F310" s="187">
        <f t="shared" ref="F310" ca="1" si="81">SUM(G310:R310)</f>
        <v>0</v>
      </c>
      <c r="G310" s="194">
        <f ca="1">INDEX(OFFSET('Actual NPC (Total System)'!E$1,MATCH("NET SYSTEM LOAD",'Actual NPC (Total System)'!$A:$A,0),0,1000,1),MATCH($C310,OFFSET('Actual NPC (Total System)'!$C$1,MATCH("NET SYSTEM LOAD",'Actual NPC (Total System)'!$A:$A,0),0,1000,1),0),1)*$E310</f>
        <v>0</v>
      </c>
      <c r="H310" s="194">
        <f ca="1">INDEX(OFFSET('Actual NPC (Total System)'!F$1,MATCH("NET SYSTEM LOAD",'Actual NPC (Total System)'!$A:$A,0),0,1000,1),MATCH($C310,OFFSET('Actual NPC (Total System)'!$C$1,MATCH("NET SYSTEM LOAD",'Actual NPC (Total System)'!$A:$A,0),0,1000,1),0),1)*$E310</f>
        <v>0</v>
      </c>
      <c r="I310" s="194">
        <f ca="1">INDEX(OFFSET('Actual NPC (Total System)'!G$1,MATCH("NET SYSTEM LOAD",'Actual NPC (Total System)'!$A:$A,0),0,1000,1),MATCH($C310,OFFSET('Actual NPC (Total System)'!$C$1,MATCH("NET SYSTEM LOAD",'Actual NPC (Total System)'!$A:$A,0),0,1000,1),0),1)*$E310</f>
        <v>0</v>
      </c>
      <c r="J310" s="194">
        <f ca="1">INDEX(OFFSET('Actual NPC (Total System)'!H$1,MATCH("NET SYSTEM LOAD",'Actual NPC (Total System)'!$A:$A,0),0,1000,1),MATCH($C310,OFFSET('Actual NPC (Total System)'!$C$1,MATCH("NET SYSTEM LOAD",'Actual NPC (Total System)'!$A:$A,0),0,1000,1),0),1)*$E310</f>
        <v>0</v>
      </c>
      <c r="K310" s="194">
        <f ca="1">INDEX(OFFSET('Actual NPC (Total System)'!I$1,MATCH("NET SYSTEM LOAD",'Actual NPC (Total System)'!$A:$A,0),0,1000,1),MATCH($C310,OFFSET('Actual NPC (Total System)'!$C$1,MATCH("NET SYSTEM LOAD",'Actual NPC (Total System)'!$A:$A,0),0,1000,1),0),1)*$E310</f>
        <v>0</v>
      </c>
      <c r="L310" s="194">
        <f ca="1">INDEX(OFFSET('Actual NPC (Total System)'!J$1,MATCH("NET SYSTEM LOAD",'Actual NPC (Total System)'!$A:$A,0),0,1000,1),MATCH($C310,OFFSET('Actual NPC (Total System)'!$C$1,MATCH("NET SYSTEM LOAD",'Actual NPC (Total System)'!$A:$A,0),0,1000,1),0),1)*$E310</f>
        <v>0</v>
      </c>
      <c r="M310" s="194">
        <f ca="1">INDEX(OFFSET('Actual NPC (Total System)'!K$1,MATCH("NET SYSTEM LOAD",'Actual NPC (Total System)'!$A:$A,0),0,1000,1),MATCH($C310,OFFSET('Actual NPC (Total System)'!$C$1,MATCH("NET SYSTEM LOAD",'Actual NPC (Total System)'!$A:$A,0),0,1000,1),0),1)*$E310</f>
        <v>0</v>
      </c>
      <c r="N310" s="194">
        <f ca="1">INDEX(OFFSET('Actual NPC (Total System)'!L$1,MATCH("NET SYSTEM LOAD",'Actual NPC (Total System)'!$A:$A,0),0,1000,1),MATCH($C310,OFFSET('Actual NPC (Total System)'!$C$1,MATCH("NET SYSTEM LOAD",'Actual NPC (Total System)'!$A:$A,0),0,1000,1),0),1)*$E310</f>
        <v>0</v>
      </c>
      <c r="O310" s="194">
        <f ca="1">INDEX(OFFSET('Actual NPC (Total System)'!M$1,MATCH("NET SYSTEM LOAD",'Actual NPC (Total System)'!$A:$A,0),0,1000,1),MATCH($C310,OFFSET('Actual NPC (Total System)'!$C$1,MATCH("NET SYSTEM LOAD",'Actual NPC (Total System)'!$A:$A,0),0,1000,1),0),1)*$E310</f>
        <v>0</v>
      </c>
      <c r="P310" s="194">
        <f ca="1">INDEX(OFFSET('Actual NPC (Total System)'!N$1,MATCH("NET SYSTEM LOAD",'Actual NPC (Total System)'!$A:$A,0),0,1000,1),MATCH($C310,OFFSET('Actual NPC (Total System)'!$C$1,MATCH("NET SYSTEM LOAD",'Actual NPC (Total System)'!$A:$A,0),0,1000,1),0),1)*$E310</f>
        <v>0</v>
      </c>
      <c r="Q310" s="194">
        <f ca="1">INDEX(OFFSET('Actual NPC (Total System)'!O$1,MATCH("NET SYSTEM LOAD",'Actual NPC (Total System)'!$A:$A,0),0,1000,1),MATCH($C310,OFFSET('Actual NPC (Total System)'!$C$1,MATCH("NET SYSTEM LOAD",'Actual NPC (Total System)'!$A:$A,0),0,1000,1),0),1)*$E310</f>
        <v>0</v>
      </c>
      <c r="R310" s="194">
        <f ca="1">INDEX(OFFSET('Actual NPC (Total System)'!P$1,MATCH("NET SYSTEM LOAD",'Actual NPC (Total System)'!$A:$A,0),0,1000,1),MATCH($C310,OFFSET('Actual NPC (Total System)'!$C$1,MATCH("NET SYSTEM LOAD",'Actual NPC (Total System)'!$A:$A,0),0,1000,1),0),1)*$E310</f>
        <v>0</v>
      </c>
      <c r="S310" s="59"/>
    </row>
    <row r="311" spans="1:19" ht="12.75">
      <c r="A311" s="15"/>
      <c r="B311" s="15"/>
      <c r="C311" s="91" t="s">
        <v>48</v>
      </c>
      <c r="D311" s="327" t="s">
        <v>172</v>
      </c>
      <c r="E311" s="326">
        <f>VLOOKUP(D311,'Actual Factors'!$A$4:$B$9,2,FALSE)</f>
        <v>0</v>
      </c>
      <c r="F311" s="187">
        <f t="shared" ca="1" si="80"/>
        <v>0</v>
      </c>
      <c r="G311" s="194">
        <f ca="1">INDEX(OFFSET('Actual NPC (Total System)'!E$1,MATCH("NET SYSTEM LOAD",'Actual NPC (Total System)'!$A:$A,0),0,1000,1),MATCH($C311,OFFSET('Actual NPC (Total System)'!$C$1,MATCH("NET SYSTEM LOAD",'Actual NPC (Total System)'!$A:$A,0),0,1000,1),0),1)*$E311</f>
        <v>0</v>
      </c>
      <c r="H311" s="194">
        <f ca="1">INDEX(OFFSET('Actual NPC (Total System)'!F$1,MATCH("NET SYSTEM LOAD",'Actual NPC (Total System)'!$A:$A,0),0,1000,1),MATCH($C311,OFFSET('Actual NPC (Total System)'!$C$1,MATCH("NET SYSTEM LOAD",'Actual NPC (Total System)'!$A:$A,0),0,1000,1),0),1)*$E311</f>
        <v>0</v>
      </c>
      <c r="I311" s="194">
        <f ca="1">INDEX(OFFSET('Actual NPC (Total System)'!G$1,MATCH("NET SYSTEM LOAD",'Actual NPC (Total System)'!$A:$A,0),0,1000,1),MATCH($C311,OFFSET('Actual NPC (Total System)'!$C$1,MATCH("NET SYSTEM LOAD",'Actual NPC (Total System)'!$A:$A,0),0,1000,1),0),1)*$E311</f>
        <v>0</v>
      </c>
      <c r="J311" s="194">
        <f ca="1">INDEX(OFFSET('Actual NPC (Total System)'!H$1,MATCH("NET SYSTEM LOAD",'Actual NPC (Total System)'!$A:$A,0),0,1000,1),MATCH($C311,OFFSET('Actual NPC (Total System)'!$C$1,MATCH("NET SYSTEM LOAD",'Actual NPC (Total System)'!$A:$A,0),0,1000,1),0),1)*$E311</f>
        <v>0</v>
      </c>
      <c r="K311" s="194">
        <f ca="1">INDEX(OFFSET('Actual NPC (Total System)'!I$1,MATCH("NET SYSTEM LOAD",'Actual NPC (Total System)'!$A:$A,0),0,1000,1),MATCH($C311,OFFSET('Actual NPC (Total System)'!$C$1,MATCH("NET SYSTEM LOAD",'Actual NPC (Total System)'!$A:$A,0),0,1000,1),0),1)*$E311</f>
        <v>0</v>
      </c>
      <c r="L311" s="194">
        <f ca="1">INDEX(OFFSET('Actual NPC (Total System)'!J$1,MATCH("NET SYSTEM LOAD",'Actual NPC (Total System)'!$A:$A,0),0,1000,1),MATCH($C311,OFFSET('Actual NPC (Total System)'!$C$1,MATCH("NET SYSTEM LOAD",'Actual NPC (Total System)'!$A:$A,0),0,1000,1),0),1)*$E311</f>
        <v>0</v>
      </c>
      <c r="M311" s="194">
        <f ca="1">INDEX(OFFSET('Actual NPC (Total System)'!K$1,MATCH("NET SYSTEM LOAD",'Actual NPC (Total System)'!$A:$A,0),0,1000,1),MATCH($C311,OFFSET('Actual NPC (Total System)'!$C$1,MATCH("NET SYSTEM LOAD",'Actual NPC (Total System)'!$A:$A,0),0,1000,1),0),1)*$E311</f>
        <v>0</v>
      </c>
      <c r="N311" s="194">
        <f ca="1">INDEX(OFFSET('Actual NPC (Total System)'!L$1,MATCH("NET SYSTEM LOAD",'Actual NPC (Total System)'!$A:$A,0),0,1000,1),MATCH($C311,OFFSET('Actual NPC (Total System)'!$C$1,MATCH("NET SYSTEM LOAD",'Actual NPC (Total System)'!$A:$A,0),0,1000,1),0),1)*$E311</f>
        <v>0</v>
      </c>
      <c r="O311" s="194">
        <f ca="1">INDEX(OFFSET('Actual NPC (Total System)'!M$1,MATCH("NET SYSTEM LOAD",'Actual NPC (Total System)'!$A:$A,0),0,1000,1),MATCH($C311,OFFSET('Actual NPC (Total System)'!$C$1,MATCH("NET SYSTEM LOAD",'Actual NPC (Total System)'!$A:$A,0),0,1000,1),0),1)*$E311</f>
        <v>0</v>
      </c>
      <c r="P311" s="194">
        <f ca="1">INDEX(OFFSET('Actual NPC (Total System)'!N$1,MATCH("NET SYSTEM LOAD",'Actual NPC (Total System)'!$A:$A,0),0,1000,1),MATCH($C311,OFFSET('Actual NPC (Total System)'!$C$1,MATCH("NET SYSTEM LOAD",'Actual NPC (Total System)'!$A:$A,0),0,1000,1),0),1)*$E311</f>
        <v>0</v>
      </c>
      <c r="Q311" s="194">
        <f ca="1">INDEX(OFFSET('Actual NPC (Total System)'!O$1,MATCH("NET SYSTEM LOAD",'Actual NPC (Total System)'!$A:$A,0),0,1000,1),MATCH($C311,OFFSET('Actual NPC (Total System)'!$C$1,MATCH("NET SYSTEM LOAD",'Actual NPC (Total System)'!$A:$A,0),0,1000,1),0),1)*$E311</f>
        <v>0</v>
      </c>
      <c r="R311" s="194">
        <f ca="1">INDEX(OFFSET('Actual NPC (Total System)'!P$1,MATCH("NET SYSTEM LOAD",'Actual NPC (Total System)'!$A:$A,0),0,1000,1),MATCH($C311,OFFSET('Actual NPC (Total System)'!$C$1,MATCH("NET SYSTEM LOAD",'Actual NPC (Total System)'!$A:$A,0),0,1000,1),0),1)*$E311</f>
        <v>0</v>
      </c>
      <c r="S311" s="59"/>
    </row>
    <row r="312" spans="1:19" ht="12.75">
      <c r="A312" s="15"/>
      <c r="B312" s="15"/>
      <c r="C312" s="91"/>
      <c r="D312" s="170"/>
      <c r="E312" s="47"/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  <c r="Q312" s="215" t="s">
        <v>86</v>
      </c>
      <c r="R312" s="215" t="s">
        <v>86</v>
      </c>
      <c r="S312" s="59"/>
    </row>
    <row r="313" spans="1:19" ht="12.75">
      <c r="A313" s="131" t="s">
        <v>61</v>
      </c>
      <c r="B313" s="15"/>
      <c r="C313" s="91"/>
      <c r="D313" s="170"/>
      <c r="E313" s="47"/>
      <c r="F313" s="192">
        <f ca="1">SUM(G313:R313)</f>
        <v>1781441.5530797134</v>
      </c>
      <c r="G313" s="192">
        <f t="shared" ref="G313:R313" ca="1" si="82">SUM(G303:G311)</f>
        <v>134677.01614964887</v>
      </c>
      <c r="H313" s="192">
        <f t="shared" ca="1" si="82"/>
        <v>116898.34088945345</v>
      </c>
      <c r="I313" s="192">
        <f t="shared" ca="1" si="82"/>
        <v>147630.63964729206</v>
      </c>
      <c r="J313" s="192">
        <f t="shared" ca="1" si="82"/>
        <v>133255.7768453717</v>
      </c>
      <c r="K313" s="192">
        <f t="shared" ca="1" si="82"/>
        <v>124573.40327617474</v>
      </c>
      <c r="L313" s="192">
        <f t="shared" ca="1" si="82"/>
        <v>105054.84884925403</v>
      </c>
      <c r="M313" s="192">
        <f t="shared" ca="1" si="82"/>
        <v>185987.63522449488</v>
      </c>
      <c r="N313" s="192">
        <f t="shared" ca="1" si="82"/>
        <v>183124.18269274023</v>
      </c>
      <c r="O313" s="192">
        <f t="shared" ca="1" si="82"/>
        <v>175541.48678069992</v>
      </c>
      <c r="P313" s="192">
        <f t="shared" ca="1" si="82"/>
        <v>190412.7649560172</v>
      </c>
      <c r="Q313" s="192">
        <f t="shared" ca="1" si="82"/>
        <v>147086.29995425322</v>
      </c>
      <c r="R313" s="192">
        <f t="shared" ca="1" si="82"/>
        <v>137199.15781431281</v>
      </c>
      <c r="S313" s="59"/>
    </row>
    <row r="314" spans="1:19" ht="12.75">
      <c r="A314" s="131"/>
      <c r="B314" s="129"/>
      <c r="C314" s="130"/>
      <c r="D314" s="170"/>
      <c r="E314" s="4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59"/>
    </row>
    <row r="315" spans="1:19" ht="12.75">
      <c r="A315" s="136" t="s">
        <v>144</v>
      </c>
      <c r="B315" s="129"/>
      <c r="C315" s="130"/>
      <c r="D315" s="170"/>
      <c r="E315" s="4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59"/>
    </row>
    <row r="316" spans="1:19" ht="12.75">
      <c r="A316" s="131"/>
      <c r="B316" s="129"/>
      <c r="C316" s="167" t="s">
        <v>50</v>
      </c>
      <c r="D316" s="236" t="s">
        <v>179</v>
      </c>
      <c r="E316" s="326">
        <f>VLOOKUP(D316,'Actual Factors'!$A$4:$B$9,2,FALSE)</f>
        <v>0.22468102422743336</v>
      </c>
      <c r="F316" s="187">
        <f ca="1">SUM(G316:R316)</f>
        <v>488005.83653583983</v>
      </c>
      <c r="G316" s="194">
        <f ca="1">INDEX(OFFSET('Actual NPC (Total System)'!E$1,MATCH("NET SYSTEM LOAD",'Actual NPC (Total System)'!$A:$A,0),0,1000,1),MATCH($C316,OFFSET('Actual NPC (Total System)'!$C$1,MATCH("NET SYSTEM LOAD",'Actual NPC (Total System)'!$A:$A,0),0,1000,1),0),1)*$E316</f>
        <v>28171.405541732503</v>
      </c>
      <c r="H316" s="194">
        <f ca="1">INDEX(OFFSET('Actual NPC (Total System)'!F$1,MATCH("NET SYSTEM LOAD",'Actual NPC (Total System)'!$A:$A,0),0,1000,1),MATCH($C316,OFFSET('Actual NPC (Total System)'!$C$1,MATCH("NET SYSTEM LOAD",'Actual NPC (Total System)'!$A:$A,0),0,1000,1),0),1)*$E316</f>
        <v>31343.22756075118</v>
      </c>
      <c r="I316" s="194">
        <f ca="1">INDEX(OFFSET('Actual NPC (Total System)'!G$1,MATCH("NET SYSTEM LOAD",'Actual NPC (Total System)'!$A:$A,0),0,1000,1),MATCH($C316,OFFSET('Actual NPC (Total System)'!$C$1,MATCH("NET SYSTEM LOAD",'Actual NPC (Total System)'!$A:$A,0),0,1000,1),0),1)*$E316</f>
        <v>18112.436087070313</v>
      </c>
      <c r="J316" s="194">
        <f ca="1">INDEX(OFFSET('Actual NPC (Total System)'!H$1,MATCH("NET SYSTEM LOAD",'Actual NPC (Total System)'!$A:$A,0),0,1000,1),MATCH($C316,OFFSET('Actual NPC (Total System)'!$C$1,MATCH("NET SYSTEM LOAD",'Actual NPC (Total System)'!$A:$A,0),0,1000,1),0),1)*$E316</f>
        <v>47744.268286281134</v>
      </c>
      <c r="K316" s="194">
        <f ca="1">INDEX(OFFSET('Actual NPC (Total System)'!I$1,MATCH("NET SYSTEM LOAD",'Actual NPC (Total System)'!$A:$A,0),0,1000,1),MATCH($C316,OFFSET('Actual NPC (Total System)'!$C$1,MATCH("NET SYSTEM LOAD",'Actual NPC (Total System)'!$A:$A,0),0,1000,1),0),1)*$E316</f>
        <v>-105.82476241112111</v>
      </c>
      <c r="L316" s="194">
        <f ca="1">INDEX(OFFSET('Actual NPC (Total System)'!J$1,MATCH("NET SYSTEM LOAD",'Actual NPC (Total System)'!$A:$A,0),0,1000,1),MATCH($C316,OFFSET('Actual NPC (Total System)'!$C$1,MATCH("NET SYSTEM LOAD",'Actual NPC (Total System)'!$A:$A,0),0,1000,1),0),1)*$E316</f>
        <v>645.05922055696112</v>
      </c>
      <c r="M316" s="194">
        <f ca="1">INDEX(OFFSET('Actual NPC (Total System)'!K$1,MATCH("NET SYSTEM LOAD",'Actual NPC (Total System)'!$A:$A,0),0,1000,1),MATCH($C316,OFFSET('Actual NPC (Total System)'!$C$1,MATCH("NET SYSTEM LOAD",'Actual NPC (Total System)'!$A:$A,0),0,1000,1),0),1)*$E316</f>
        <v>40896.664710901649</v>
      </c>
      <c r="N316" s="194">
        <f ca="1">INDEX(OFFSET('Actual NPC (Total System)'!L$1,MATCH("NET SYSTEM LOAD",'Actual NPC (Total System)'!$A:$A,0),0,1000,1),MATCH($C316,OFFSET('Actual NPC (Total System)'!$C$1,MATCH("NET SYSTEM LOAD",'Actual NPC (Total System)'!$A:$A,0),0,1000,1),0),1)*$E316</f>
        <v>53077.072396319265</v>
      </c>
      <c r="O316" s="194">
        <f ca="1">INDEX(OFFSET('Actual NPC (Total System)'!M$1,MATCH("NET SYSTEM LOAD",'Actual NPC (Total System)'!$A:$A,0),0,1000,1),MATCH($C316,OFFSET('Actual NPC (Total System)'!$C$1,MATCH("NET SYSTEM LOAD",'Actual NPC (Total System)'!$A:$A,0),0,1000,1),0),1)*$E316</f>
        <v>55173.121671336987</v>
      </c>
      <c r="P316" s="194">
        <f ca="1">INDEX(OFFSET('Actual NPC (Total System)'!N$1,MATCH("NET SYSTEM LOAD",'Actual NPC (Total System)'!$A:$A,0),0,1000,1),MATCH($C316,OFFSET('Actual NPC (Total System)'!$C$1,MATCH("NET SYSTEM LOAD",'Actual NPC (Total System)'!$A:$A,0),0,1000,1),0),1)*$E316</f>
        <v>70972.241932961653</v>
      </c>
      <c r="Q316" s="194">
        <f ca="1">INDEX(OFFSET('Actual NPC (Total System)'!O$1,MATCH("NET SYSTEM LOAD",'Actual NPC (Total System)'!$A:$A,0),0,1000,1),MATCH($C316,OFFSET('Actual NPC (Total System)'!$C$1,MATCH("NET SYSTEM LOAD",'Actual NPC (Total System)'!$A:$A,0),0,1000,1),0),1)*$E316</f>
        <v>69907.253878123622</v>
      </c>
      <c r="R316" s="194">
        <f ca="1">INDEX(OFFSET('Actual NPC (Total System)'!P$1,MATCH("NET SYSTEM LOAD",'Actual NPC (Total System)'!$A:$A,0),0,1000,1),MATCH($C316,OFFSET('Actual NPC (Total System)'!$C$1,MATCH("NET SYSTEM LOAD",'Actual NPC (Total System)'!$A:$A,0),0,1000,1),0),1)*$E316</f>
        <v>72068.910012215754</v>
      </c>
      <c r="S316" s="59"/>
    </row>
    <row r="317" spans="1:19" ht="12.75">
      <c r="A317" s="131"/>
      <c r="B317" s="129"/>
      <c r="C317" s="167" t="s">
        <v>51</v>
      </c>
      <c r="D317" s="327" t="s">
        <v>172</v>
      </c>
      <c r="E317" s="326">
        <f>VLOOKUP(D317,'Actual Factors'!$A$4:$B$9,2,FALSE)</f>
        <v>0</v>
      </c>
      <c r="F317" s="187">
        <f t="shared" ref="F317:F318" ca="1" si="83">SUM(G317:R317)</f>
        <v>0</v>
      </c>
      <c r="G317" s="194">
        <f ca="1">INDEX(OFFSET('Actual NPC (Total System)'!E$1,MATCH("NET SYSTEM LOAD",'Actual NPC (Total System)'!$A:$A,0),0,1000,1),MATCH($C317,OFFSET('Actual NPC (Total System)'!$C$1,MATCH("NET SYSTEM LOAD",'Actual NPC (Total System)'!$A:$A,0),0,1000,1),0),1)*$E317</f>
        <v>0</v>
      </c>
      <c r="H317" s="194">
        <f ca="1">INDEX(OFFSET('Actual NPC (Total System)'!F$1,MATCH("NET SYSTEM LOAD",'Actual NPC (Total System)'!$A:$A,0),0,1000,1),MATCH($C317,OFFSET('Actual NPC (Total System)'!$C$1,MATCH("NET SYSTEM LOAD",'Actual NPC (Total System)'!$A:$A,0),0,1000,1),0),1)*$E317</f>
        <v>0</v>
      </c>
      <c r="I317" s="194">
        <f ca="1">INDEX(OFFSET('Actual NPC (Total System)'!G$1,MATCH("NET SYSTEM LOAD",'Actual NPC (Total System)'!$A:$A,0),0,1000,1),MATCH($C317,OFFSET('Actual NPC (Total System)'!$C$1,MATCH("NET SYSTEM LOAD",'Actual NPC (Total System)'!$A:$A,0),0,1000,1),0),1)*$E317</f>
        <v>0</v>
      </c>
      <c r="J317" s="194">
        <f ca="1">INDEX(OFFSET('Actual NPC (Total System)'!H$1,MATCH("NET SYSTEM LOAD",'Actual NPC (Total System)'!$A:$A,0),0,1000,1),MATCH($C317,OFFSET('Actual NPC (Total System)'!$C$1,MATCH("NET SYSTEM LOAD",'Actual NPC (Total System)'!$A:$A,0),0,1000,1),0),1)*$E317</f>
        <v>0</v>
      </c>
      <c r="K317" s="194">
        <f ca="1">INDEX(OFFSET('Actual NPC (Total System)'!I$1,MATCH("NET SYSTEM LOAD",'Actual NPC (Total System)'!$A:$A,0),0,1000,1),MATCH($C317,OFFSET('Actual NPC (Total System)'!$C$1,MATCH("NET SYSTEM LOAD",'Actual NPC (Total System)'!$A:$A,0),0,1000,1),0),1)*$E317</f>
        <v>0</v>
      </c>
      <c r="L317" s="194">
        <f ca="1">INDEX(OFFSET('Actual NPC (Total System)'!J$1,MATCH("NET SYSTEM LOAD",'Actual NPC (Total System)'!$A:$A,0),0,1000,1),MATCH($C317,OFFSET('Actual NPC (Total System)'!$C$1,MATCH("NET SYSTEM LOAD",'Actual NPC (Total System)'!$A:$A,0),0,1000,1),0),1)*$E317</f>
        <v>0</v>
      </c>
      <c r="M317" s="194">
        <f ca="1">INDEX(OFFSET('Actual NPC (Total System)'!K$1,MATCH("NET SYSTEM LOAD",'Actual NPC (Total System)'!$A:$A,0),0,1000,1),MATCH($C317,OFFSET('Actual NPC (Total System)'!$C$1,MATCH("NET SYSTEM LOAD",'Actual NPC (Total System)'!$A:$A,0),0,1000,1),0),1)*$E317</f>
        <v>0</v>
      </c>
      <c r="N317" s="194">
        <f ca="1">INDEX(OFFSET('Actual NPC (Total System)'!L$1,MATCH("NET SYSTEM LOAD",'Actual NPC (Total System)'!$A:$A,0),0,1000,1),MATCH($C317,OFFSET('Actual NPC (Total System)'!$C$1,MATCH("NET SYSTEM LOAD",'Actual NPC (Total System)'!$A:$A,0),0,1000,1),0),1)*$E317</f>
        <v>0</v>
      </c>
      <c r="O317" s="194">
        <f ca="1">INDEX(OFFSET('Actual NPC (Total System)'!M$1,MATCH("NET SYSTEM LOAD",'Actual NPC (Total System)'!$A:$A,0),0,1000,1),MATCH($C317,OFFSET('Actual NPC (Total System)'!$C$1,MATCH("NET SYSTEM LOAD",'Actual NPC (Total System)'!$A:$A,0),0,1000,1),0),1)*$E317</f>
        <v>0</v>
      </c>
      <c r="P317" s="194">
        <f ca="1">INDEX(OFFSET('Actual NPC (Total System)'!N$1,MATCH("NET SYSTEM LOAD",'Actual NPC (Total System)'!$A:$A,0),0,1000,1),MATCH($C317,OFFSET('Actual NPC (Total System)'!$C$1,MATCH("NET SYSTEM LOAD",'Actual NPC (Total System)'!$A:$A,0),0,1000,1),0),1)*$E317</f>
        <v>0</v>
      </c>
      <c r="Q317" s="194">
        <f ca="1">INDEX(OFFSET('Actual NPC (Total System)'!O$1,MATCH("NET SYSTEM LOAD",'Actual NPC (Total System)'!$A:$A,0),0,1000,1),MATCH($C317,OFFSET('Actual NPC (Total System)'!$C$1,MATCH("NET SYSTEM LOAD",'Actual NPC (Total System)'!$A:$A,0),0,1000,1),0),1)*$E317</f>
        <v>0</v>
      </c>
      <c r="R317" s="194">
        <f ca="1">INDEX(OFFSET('Actual NPC (Total System)'!P$1,MATCH("NET SYSTEM LOAD",'Actual NPC (Total System)'!$A:$A,0),0,1000,1),MATCH($C317,OFFSET('Actual NPC (Total System)'!$C$1,MATCH("NET SYSTEM LOAD",'Actual NPC (Total System)'!$A:$A,0),0,1000,1),0),1)*$E317</f>
        <v>0</v>
      </c>
      <c r="S317" s="59"/>
    </row>
    <row r="318" spans="1:19" ht="12.75">
      <c r="A318" s="131"/>
      <c r="B318" s="129"/>
      <c r="C318" s="167" t="s">
        <v>52</v>
      </c>
      <c r="D318" s="327" t="s">
        <v>172</v>
      </c>
      <c r="E318" s="326">
        <f>VLOOKUP(D318,'Actual Factors'!$A$4:$B$9,2,FALSE)</f>
        <v>0</v>
      </c>
      <c r="F318" s="187">
        <f t="shared" ca="1" si="83"/>
        <v>0</v>
      </c>
      <c r="G318" s="194">
        <f ca="1">INDEX(OFFSET('Actual NPC (Total System)'!E$1,MATCH("NET SYSTEM LOAD",'Actual NPC (Total System)'!$A:$A,0),0,1000,1),MATCH($C318,OFFSET('Actual NPC (Total System)'!$C$1,MATCH("NET SYSTEM LOAD",'Actual NPC (Total System)'!$A:$A,0),0,1000,1),0),1)*$E318</f>
        <v>0</v>
      </c>
      <c r="H318" s="194">
        <f ca="1">INDEX(OFFSET('Actual NPC (Total System)'!F$1,MATCH("NET SYSTEM LOAD",'Actual NPC (Total System)'!$A:$A,0),0,1000,1),MATCH($C318,OFFSET('Actual NPC (Total System)'!$C$1,MATCH("NET SYSTEM LOAD",'Actual NPC (Total System)'!$A:$A,0),0,1000,1),0),1)*$E318</f>
        <v>0</v>
      </c>
      <c r="I318" s="194">
        <f ca="1">INDEX(OFFSET('Actual NPC (Total System)'!G$1,MATCH("NET SYSTEM LOAD",'Actual NPC (Total System)'!$A:$A,0),0,1000,1),MATCH($C318,OFFSET('Actual NPC (Total System)'!$C$1,MATCH("NET SYSTEM LOAD",'Actual NPC (Total System)'!$A:$A,0),0,1000,1),0),1)*$E318</f>
        <v>0</v>
      </c>
      <c r="J318" s="194">
        <f ca="1">INDEX(OFFSET('Actual NPC (Total System)'!H$1,MATCH("NET SYSTEM LOAD",'Actual NPC (Total System)'!$A:$A,0),0,1000,1),MATCH($C318,OFFSET('Actual NPC (Total System)'!$C$1,MATCH("NET SYSTEM LOAD",'Actual NPC (Total System)'!$A:$A,0),0,1000,1),0),1)*$E318</f>
        <v>0</v>
      </c>
      <c r="K318" s="194">
        <f ca="1">INDEX(OFFSET('Actual NPC (Total System)'!I$1,MATCH("NET SYSTEM LOAD",'Actual NPC (Total System)'!$A:$A,0),0,1000,1),MATCH($C318,OFFSET('Actual NPC (Total System)'!$C$1,MATCH("NET SYSTEM LOAD",'Actual NPC (Total System)'!$A:$A,0),0,1000,1),0),1)*$E318</f>
        <v>0</v>
      </c>
      <c r="L318" s="194">
        <f ca="1">INDEX(OFFSET('Actual NPC (Total System)'!J$1,MATCH("NET SYSTEM LOAD",'Actual NPC (Total System)'!$A:$A,0),0,1000,1),MATCH($C318,OFFSET('Actual NPC (Total System)'!$C$1,MATCH("NET SYSTEM LOAD",'Actual NPC (Total System)'!$A:$A,0),0,1000,1),0),1)*$E318</f>
        <v>0</v>
      </c>
      <c r="M318" s="194">
        <f ca="1">INDEX(OFFSET('Actual NPC (Total System)'!K$1,MATCH("NET SYSTEM LOAD",'Actual NPC (Total System)'!$A:$A,0),0,1000,1),MATCH($C318,OFFSET('Actual NPC (Total System)'!$C$1,MATCH("NET SYSTEM LOAD",'Actual NPC (Total System)'!$A:$A,0),0,1000,1),0),1)*$E318</f>
        <v>0</v>
      </c>
      <c r="N318" s="194">
        <f ca="1">INDEX(OFFSET('Actual NPC (Total System)'!L$1,MATCH("NET SYSTEM LOAD",'Actual NPC (Total System)'!$A:$A,0),0,1000,1),MATCH($C318,OFFSET('Actual NPC (Total System)'!$C$1,MATCH("NET SYSTEM LOAD",'Actual NPC (Total System)'!$A:$A,0),0,1000,1),0),1)*$E318</f>
        <v>0</v>
      </c>
      <c r="O318" s="194">
        <f ca="1">INDEX(OFFSET('Actual NPC (Total System)'!M$1,MATCH("NET SYSTEM LOAD",'Actual NPC (Total System)'!$A:$A,0),0,1000,1),MATCH($C318,OFFSET('Actual NPC (Total System)'!$C$1,MATCH("NET SYSTEM LOAD",'Actual NPC (Total System)'!$A:$A,0),0,1000,1),0),1)*$E318</f>
        <v>0</v>
      </c>
      <c r="P318" s="194">
        <f ca="1">INDEX(OFFSET('Actual NPC (Total System)'!N$1,MATCH("NET SYSTEM LOAD",'Actual NPC (Total System)'!$A:$A,0),0,1000,1),MATCH($C318,OFFSET('Actual NPC (Total System)'!$C$1,MATCH("NET SYSTEM LOAD",'Actual NPC (Total System)'!$A:$A,0),0,1000,1),0),1)*$E318</f>
        <v>0</v>
      </c>
      <c r="Q318" s="194">
        <f ca="1">INDEX(OFFSET('Actual NPC (Total System)'!O$1,MATCH("NET SYSTEM LOAD",'Actual NPC (Total System)'!$A:$A,0),0,1000,1),MATCH($C318,OFFSET('Actual NPC (Total System)'!$C$1,MATCH("NET SYSTEM LOAD",'Actual NPC (Total System)'!$A:$A,0),0,1000,1),0),1)*$E318</f>
        <v>0</v>
      </c>
      <c r="R318" s="194">
        <f ca="1">INDEX(OFFSET('Actual NPC (Total System)'!P$1,MATCH("NET SYSTEM LOAD",'Actual NPC (Total System)'!$A:$A,0),0,1000,1),MATCH($C318,OFFSET('Actual NPC (Total System)'!$C$1,MATCH("NET SYSTEM LOAD",'Actual NPC (Total System)'!$A:$A,0),0,1000,1),0),1)*$E318</f>
        <v>0</v>
      </c>
      <c r="S318" s="59"/>
    </row>
    <row r="319" spans="1:19" ht="12.75">
      <c r="A319" s="131"/>
      <c r="B319" s="129"/>
      <c r="C319" s="167" t="s">
        <v>53</v>
      </c>
      <c r="D319" s="327" t="s">
        <v>172</v>
      </c>
      <c r="E319" s="326">
        <f>VLOOKUP(D319,'Actual Factors'!$A$4:$B$9,2,FALSE)</f>
        <v>0</v>
      </c>
      <c r="F319" s="187">
        <f t="shared" ref="F319:F321" ca="1" si="84">SUM(G319:R319)</f>
        <v>0</v>
      </c>
      <c r="G319" s="194">
        <f ca="1">INDEX(OFFSET('Actual NPC (Total System)'!E$1,MATCH("NET SYSTEM LOAD",'Actual NPC (Total System)'!$A:$A,0),0,1000,1),MATCH($C319,OFFSET('Actual NPC (Total System)'!$C$1,MATCH("NET SYSTEM LOAD",'Actual NPC (Total System)'!$A:$A,0),0,1000,1),0),1)*$E319</f>
        <v>0</v>
      </c>
      <c r="H319" s="194">
        <f ca="1">INDEX(OFFSET('Actual NPC (Total System)'!F$1,MATCH("NET SYSTEM LOAD",'Actual NPC (Total System)'!$A:$A,0),0,1000,1),MATCH($C319,OFFSET('Actual NPC (Total System)'!$C$1,MATCH("NET SYSTEM LOAD",'Actual NPC (Total System)'!$A:$A,0),0,1000,1),0),1)*$E319</f>
        <v>0</v>
      </c>
      <c r="I319" s="194">
        <f ca="1">INDEX(OFFSET('Actual NPC (Total System)'!G$1,MATCH("NET SYSTEM LOAD",'Actual NPC (Total System)'!$A:$A,0),0,1000,1),MATCH($C319,OFFSET('Actual NPC (Total System)'!$C$1,MATCH("NET SYSTEM LOAD",'Actual NPC (Total System)'!$A:$A,0),0,1000,1),0),1)*$E319</f>
        <v>0</v>
      </c>
      <c r="J319" s="194">
        <f ca="1">INDEX(OFFSET('Actual NPC (Total System)'!H$1,MATCH("NET SYSTEM LOAD",'Actual NPC (Total System)'!$A:$A,0),0,1000,1),MATCH($C319,OFFSET('Actual NPC (Total System)'!$C$1,MATCH("NET SYSTEM LOAD",'Actual NPC (Total System)'!$A:$A,0),0,1000,1),0),1)*$E319</f>
        <v>0</v>
      </c>
      <c r="K319" s="194">
        <f ca="1">INDEX(OFFSET('Actual NPC (Total System)'!I$1,MATCH("NET SYSTEM LOAD",'Actual NPC (Total System)'!$A:$A,0),0,1000,1),MATCH($C319,OFFSET('Actual NPC (Total System)'!$C$1,MATCH("NET SYSTEM LOAD",'Actual NPC (Total System)'!$A:$A,0),0,1000,1),0),1)*$E319</f>
        <v>0</v>
      </c>
      <c r="L319" s="194">
        <f ca="1">INDEX(OFFSET('Actual NPC (Total System)'!J$1,MATCH("NET SYSTEM LOAD",'Actual NPC (Total System)'!$A:$A,0),0,1000,1),MATCH($C319,OFFSET('Actual NPC (Total System)'!$C$1,MATCH("NET SYSTEM LOAD",'Actual NPC (Total System)'!$A:$A,0),0,1000,1),0),1)*$E319</f>
        <v>0</v>
      </c>
      <c r="M319" s="194">
        <f ca="1">INDEX(OFFSET('Actual NPC (Total System)'!K$1,MATCH("NET SYSTEM LOAD",'Actual NPC (Total System)'!$A:$A,0),0,1000,1),MATCH($C319,OFFSET('Actual NPC (Total System)'!$C$1,MATCH("NET SYSTEM LOAD",'Actual NPC (Total System)'!$A:$A,0),0,1000,1),0),1)*$E319</f>
        <v>0</v>
      </c>
      <c r="N319" s="194">
        <f ca="1">INDEX(OFFSET('Actual NPC (Total System)'!L$1,MATCH("NET SYSTEM LOAD",'Actual NPC (Total System)'!$A:$A,0),0,1000,1),MATCH($C319,OFFSET('Actual NPC (Total System)'!$C$1,MATCH("NET SYSTEM LOAD",'Actual NPC (Total System)'!$A:$A,0),0,1000,1),0),1)*$E319</f>
        <v>0</v>
      </c>
      <c r="O319" s="194">
        <f ca="1">INDEX(OFFSET('Actual NPC (Total System)'!M$1,MATCH("NET SYSTEM LOAD",'Actual NPC (Total System)'!$A:$A,0),0,1000,1),MATCH($C319,OFFSET('Actual NPC (Total System)'!$C$1,MATCH("NET SYSTEM LOAD",'Actual NPC (Total System)'!$A:$A,0),0,1000,1),0),1)*$E319</f>
        <v>0</v>
      </c>
      <c r="P319" s="194">
        <f ca="1">INDEX(OFFSET('Actual NPC (Total System)'!N$1,MATCH("NET SYSTEM LOAD",'Actual NPC (Total System)'!$A:$A,0),0,1000,1),MATCH($C319,OFFSET('Actual NPC (Total System)'!$C$1,MATCH("NET SYSTEM LOAD",'Actual NPC (Total System)'!$A:$A,0),0,1000,1),0),1)*$E319</f>
        <v>0</v>
      </c>
      <c r="Q319" s="194">
        <f ca="1">INDEX(OFFSET('Actual NPC (Total System)'!O$1,MATCH("NET SYSTEM LOAD",'Actual NPC (Total System)'!$A:$A,0),0,1000,1),MATCH($C319,OFFSET('Actual NPC (Total System)'!$C$1,MATCH("NET SYSTEM LOAD",'Actual NPC (Total System)'!$A:$A,0),0,1000,1),0),1)*$E319</f>
        <v>0</v>
      </c>
      <c r="R319" s="194">
        <f ca="1">INDEX(OFFSET('Actual NPC (Total System)'!P$1,MATCH("NET SYSTEM LOAD",'Actual NPC (Total System)'!$A:$A,0),0,1000,1),MATCH($C319,OFFSET('Actual NPC (Total System)'!$C$1,MATCH("NET SYSTEM LOAD",'Actual NPC (Total System)'!$A:$A,0),0,1000,1),0),1)*$E319</f>
        <v>0</v>
      </c>
      <c r="S319" s="59"/>
    </row>
    <row r="320" spans="1:19" ht="12.75">
      <c r="A320" s="131"/>
      <c r="B320" s="129"/>
      <c r="C320" s="167" t="s">
        <v>54</v>
      </c>
      <c r="D320" s="236" t="s">
        <v>179</v>
      </c>
      <c r="E320" s="326">
        <f>VLOOKUP(D320,'Actual Factors'!$A$4:$B$9,2,FALSE)</f>
        <v>0.22468102422743336</v>
      </c>
      <c r="F320" s="187">
        <f t="shared" ca="1" si="84"/>
        <v>322165.17765718373</v>
      </c>
      <c r="G320" s="194">
        <f ca="1">INDEX(OFFSET('Actual NPC (Total System)'!E$1,MATCH("NET SYSTEM LOAD",'Actual NPC (Total System)'!$A:$A,0),0,1000,1),MATCH($C320,OFFSET('Actual NPC (Total System)'!$C$1,MATCH("NET SYSTEM LOAD",'Actual NPC (Total System)'!$A:$A,0),0,1000,1),0),1)*$E320</f>
        <v>29419.283950291669</v>
      </c>
      <c r="H320" s="194">
        <f ca="1">INDEX(OFFSET('Actual NPC (Total System)'!F$1,MATCH("NET SYSTEM LOAD",'Actual NPC (Total System)'!$A:$A,0),0,1000,1),MATCH($C320,OFFSET('Actual NPC (Total System)'!$C$1,MATCH("NET SYSTEM LOAD",'Actual NPC (Total System)'!$A:$A,0),0,1000,1),0),1)*$E320</f>
        <v>28010.983290434116</v>
      </c>
      <c r="I320" s="194">
        <f ca="1">INDEX(OFFSET('Actual NPC (Total System)'!G$1,MATCH("NET SYSTEM LOAD",'Actual NPC (Total System)'!$A:$A,0),0,1000,1),MATCH($C320,OFFSET('Actual NPC (Total System)'!$C$1,MATCH("NET SYSTEM LOAD",'Actual NPC (Total System)'!$A:$A,0),0,1000,1),0),1)*$E320</f>
        <v>28952.846143995517</v>
      </c>
      <c r="J320" s="194">
        <f ca="1">INDEX(OFFSET('Actual NPC (Total System)'!H$1,MATCH("NET SYSTEM LOAD",'Actual NPC (Total System)'!$A:$A,0),0,1000,1),MATCH($C320,OFFSET('Actual NPC (Total System)'!$C$1,MATCH("NET SYSTEM LOAD",'Actual NPC (Total System)'!$A:$A,0),0,1000,1),0),1)*$E320</f>
        <v>30540.891623235017</v>
      </c>
      <c r="K320" s="194">
        <f ca="1">INDEX(OFFSET('Actual NPC (Total System)'!I$1,MATCH("NET SYSTEM LOAD",'Actual NPC (Total System)'!$A:$A,0),0,1000,1),MATCH($C320,OFFSET('Actual NPC (Total System)'!$C$1,MATCH("NET SYSTEM LOAD",'Actual NPC (Total System)'!$A:$A,0),0,1000,1),0),1)*$E320</f>
        <v>28111.640389288008</v>
      </c>
      <c r="L320" s="194">
        <f ca="1">INDEX(OFFSET('Actual NPC (Total System)'!J$1,MATCH("NET SYSTEM LOAD",'Actual NPC (Total System)'!$A:$A,0),0,1000,1),MATCH($C320,OFFSET('Actual NPC (Total System)'!$C$1,MATCH("NET SYSTEM LOAD",'Actual NPC (Total System)'!$A:$A,0),0,1000,1),0),1)*$E320</f>
        <v>22202.080090058054</v>
      </c>
      <c r="M320" s="194">
        <f ca="1">INDEX(OFFSET('Actual NPC (Total System)'!K$1,MATCH("NET SYSTEM LOAD",'Actual NPC (Total System)'!$A:$A,0),0,1000,1),MATCH($C320,OFFSET('Actual NPC (Total System)'!$C$1,MATCH("NET SYSTEM LOAD",'Actual NPC (Total System)'!$A:$A,0),0,1000,1),0),1)*$E320</f>
        <v>26580.214528153821</v>
      </c>
      <c r="N320" s="194">
        <f ca="1">INDEX(OFFSET('Actual NPC (Total System)'!L$1,MATCH("NET SYSTEM LOAD",'Actual NPC (Total System)'!$A:$A,0),0,1000,1),MATCH($C320,OFFSET('Actual NPC (Total System)'!$C$1,MATCH("NET SYSTEM LOAD",'Actual NPC (Total System)'!$A:$A,0),0,1000,1),0),1)*$E320</f>
        <v>30297.112711948252</v>
      </c>
      <c r="O320" s="194">
        <f ca="1">INDEX(OFFSET('Actual NPC (Total System)'!M$1,MATCH("NET SYSTEM LOAD",'Actual NPC (Total System)'!$A:$A,0),0,1000,1),MATCH($C320,OFFSET('Actual NPC (Total System)'!$C$1,MATCH("NET SYSTEM LOAD",'Actual NPC (Total System)'!$A:$A,0),0,1000,1),0),1)*$E320</f>
        <v>29818.991492392273</v>
      </c>
      <c r="P320" s="194">
        <f ca="1">INDEX(OFFSET('Actual NPC (Total System)'!N$1,MATCH("NET SYSTEM LOAD",'Actual NPC (Total System)'!$A:$A,0),0,1000,1),MATCH($C320,OFFSET('Actual NPC (Total System)'!$C$1,MATCH("NET SYSTEM LOAD",'Actual NPC (Total System)'!$A:$A,0),0,1000,1),0),1)*$E320</f>
        <v>1027.4663237920527</v>
      </c>
      <c r="Q320" s="194">
        <f ca="1">INDEX(OFFSET('Actual NPC (Total System)'!O$1,MATCH("NET SYSTEM LOAD",'Actual NPC (Total System)'!$A:$A,0),0,1000,1),MATCH($C320,OFFSET('Actual NPC (Total System)'!$C$1,MATCH("NET SYSTEM LOAD",'Actual NPC (Total System)'!$A:$A,0),0,1000,1),0),1)*$E320</f>
        <v>33313.904824249999</v>
      </c>
      <c r="R320" s="194">
        <f ca="1">INDEX(OFFSET('Actual NPC (Total System)'!P$1,MATCH("NET SYSTEM LOAD",'Actual NPC (Total System)'!$A:$A,0),0,1000,1),MATCH($C320,OFFSET('Actual NPC (Total System)'!$C$1,MATCH("NET SYSTEM LOAD",'Actual NPC (Total System)'!$A:$A,0),0,1000,1),0),1)*$E320</f>
        <v>33889.762289344908</v>
      </c>
      <c r="S320" s="59"/>
    </row>
    <row r="321" spans="1:19" ht="12.75">
      <c r="A321" s="131"/>
      <c r="B321" s="129"/>
      <c r="C321" s="167" t="s">
        <v>115</v>
      </c>
      <c r="D321" s="327" t="s">
        <v>172</v>
      </c>
      <c r="E321" s="326">
        <f>VLOOKUP(D321,'Actual Factors'!$A$4:$B$9,2,FALSE)</f>
        <v>0</v>
      </c>
      <c r="F321" s="187">
        <f t="shared" ca="1" si="84"/>
        <v>0</v>
      </c>
      <c r="G321" s="194">
        <f ca="1">INDEX(OFFSET('Actual NPC (Total System)'!E$1,MATCH("NET SYSTEM LOAD",'Actual NPC (Total System)'!$A:$A,0),0,1000,1),MATCH($C321,OFFSET('Actual NPC (Total System)'!$C$1,MATCH("NET SYSTEM LOAD",'Actual NPC (Total System)'!$A:$A,0),0,1000,1),0),1)*$E321</f>
        <v>0</v>
      </c>
      <c r="H321" s="194">
        <f ca="1">INDEX(OFFSET('Actual NPC (Total System)'!F$1,MATCH("NET SYSTEM LOAD",'Actual NPC (Total System)'!$A:$A,0),0,1000,1),MATCH($C321,OFFSET('Actual NPC (Total System)'!$C$1,MATCH("NET SYSTEM LOAD",'Actual NPC (Total System)'!$A:$A,0),0,1000,1),0),1)*$E321</f>
        <v>0</v>
      </c>
      <c r="I321" s="194">
        <f ca="1">INDEX(OFFSET('Actual NPC (Total System)'!G$1,MATCH("NET SYSTEM LOAD",'Actual NPC (Total System)'!$A:$A,0),0,1000,1),MATCH($C321,OFFSET('Actual NPC (Total System)'!$C$1,MATCH("NET SYSTEM LOAD",'Actual NPC (Total System)'!$A:$A,0),0,1000,1),0),1)*$E321</f>
        <v>0</v>
      </c>
      <c r="J321" s="194">
        <f ca="1">INDEX(OFFSET('Actual NPC (Total System)'!H$1,MATCH("NET SYSTEM LOAD",'Actual NPC (Total System)'!$A:$A,0),0,1000,1),MATCH($C321,OFFSET('Actual NPC (Total System)'!$C$1,MATCH("NET SYSTEM LOAD",'Actual NPC (Total System)'!$A:$A,0),0,1000,1),0),1)*$E321</f>
        <v>0</v>
      </c>
      <c r="K321" s="194">
        <f ca="1">INDEX(OFFSET('Actual NPC (Total System)'!I$1,MATCH("NET SYSTEM LOAD",'Actual NPC (Total System)'!$A:$A,0),0,1000,1),MATCH($C321,OFFSET('Actual NPC (Total System)'!$C$1,MATCH("NET SYSTEM LOAD",'Actual NPC (Total System)'!$A:$A,0),0,1000,1),0),1)*$E321</f>
        <v>0</v>
      </c>
      <c r="L321" s="194">
        <f ca="1">INDEX(OFFSET('Actual NPC (Total System)'!J$1,MATCH("NET SYSTEM LOAD",'Actual NPC (Total System)'!$A:$A,0),0,1000,1),MATCH($C321,OFFSET('Actual NPC (Total System)'!$C$1,MATCH("NET SYSTEM LOAD",'Actual NPC (Total System)'!$A:$A,0),0,1000,1),0),1)*$E321</f>
        <v>0</v>
      </c>
      <c r="M321" s="194">
        <f ca="1">INDEX(OFFSET('Actual NPC (Total System)'!K$1,MATCH("NET SYSTEM LOAD",'Actual NPC (Total System)'!$A:$A,0),0,1000,1),MATCH($C321,OFFSET('Actual NPC (Total System)'!$C$1,MATCH("NET SYSTEM LOAD",'Actual NPC (Total System)'!$A:$A,0),0,1000,1),0),1)*$E321</f>
        <v>0</v>
      </c>
      <c r="N321" s="194">
        <f ca="1">INDEX(OFFSET('Actual NPC (Total System)'!L$1,MATCH("NET SYSTEM LOAD",'Actual NPC (Total System)'!$A:$A,0),0,1000,1),MATCH($C321,OFFSET('Actual NPC (Total System)'!$C$1,MATCH("NET SYSTEM LOAD",'Actual NPC (Total System)'!$A:$A,0),0,1000,1),0),1)*$E321</f>
        <v>0</v>
      </c>
      <c r="O321" s="194">
        <f ca="1">INDEX(OFFSET('Actual NPC (Total System)'!M$1,MATCH("NET SYSTEM LOAD",'Actual NPC (Total System)'!$A:$A,0),0,1000,1),MATCH($C321,OFFSET('Actual NPC (Total System)'!$C$1,MATCH("NET SYSTEM LOAD",'Actual NPC (Total System)'!$A:$A,0),0,1000,1),0),1)*$E321</f>
        <v>0</v>
      </c>
      <c r="P321" s="194">
        <f ca="1">INDEX(OFFSET('Actual NPC (Total System)'!N$1,MATCH("NET SYSTEM LOAD",'Actual NPC (Total System)'!$A:$A,0),0,1000,1),MATCH($C321,OFFSET('Actual NPC (Total System)'!$C$1,MATCH("NET SYSTEM LOAD",'Actual NPC (Total System)'!$A:$A,0),0,1000,1),0),1)*$E321</f>
        <v>0</v>
      </c>
      <c r="Q321" s="194">
        <f ca="1">INDEX(OFFSET('Actual NPC (Total System)'!O$1,MATCH("NET SYSTEM LOAD",'Actual NPC (Total System)'!$A:$A,0),0,1000,1),MATCH($C321,OFFSET('Actual NPC (Total System)'!$C$1,MATCH("NET SYSTEM LOAD",'Actual NPC (Total System)'!$A:$A,0),0,1000,1),0),1)*$E321</f>
        <v>0</v>
      </c>
      <c r="R321" s="194">
        <f ca="1">INDEX(OFFSET('Actual NPC (Total System)'!P$1,MATCH("NET SYSTEM LOAD",'Actual NPC (Total System)'!$A:$A,0),0,1000,1),MATCH($C321,OFFSET('Actual NPC (Total System)'!$C$1,MATCH("NET SYSTEM LOAD",'Actual NPC (Total System)'!$A:$A,0),0,1000,1),0),1)*$E321</f>
        <v>0</v>
      </c>
      <c r="S321" s="59"/>
    </row>
    <row r="322" spans="1:19" ht="12.75">
      <c r="A322" s="136"/>
      <c r="B322" s="156"/>
      <c r="C322" s="167" t="s">
        <v>116</v>
      </c>
      <c r="D322" s="327" t="s">
        <v>172</v>
      </c>
      <c r="E322" s="326">
        <f>VLOOKUP(D322,'Actual Factors'!$A$4:$B$9,2,FALSE)</f>
        <v>0</v>
      </c>
      <c r="F322" s="187">
        <f t="shared" ref="F322:F323" ca="1" si="85">SUM(G322:R322)</f>
        <v>0</v>
      </c>
      <c r="G322" s="194">
        <f ca="1">INDEX(OFFSET('Actual NPC (Total System)'!E$1,MATCH("NET SYSTEM LOAD",'Actual NPC (Total System)'!$A:$A,0),0,1000,1),MATCH($C322,OFFSET('Actual NPC (Total System)'!$C$1,MATCH("NET SYSTEM LOAD",'Actual NPC (Total System)'!$A:$A,0),0,1000,1),0),1)*$E322</f>
        <v>0</v>
      </c>
      <c r="H322" s="194">
        <f ca="1">INDEX(OFFSET('Actual NPC (Total System)'!F$1,MATCH("NET SYSTEM LOAD",'Actual NPC (Total System)'!$A:$A,0),0,1000,1),MATCH($C322,OFFSET('Actual NPC (Total System)'!$C$1,MATCH("NET SYSTEM LOAD",'Actual NPC (Total System)'!$A:$A,0),0,1000,1),0),1)*$E322</f>
        <v>0</v>
      </c>
      <c r="I322" s="194">
        <f ca="1">INDEX(OFFSET('Actual NPC (Total System)'!G$1,MATCH("NET SYSTEM LOAD",'Actual NPC (Total System)'!$A:$A,0),0,1000,1),MATCH($C322,OFFSET('Actual NPC (Total System)'!$C$1,MATCH("NET SYSTEM LOAD",'Actual NPC (Total System)'!$A:$A,0),0,1000,1),0),1)*$E322</f>
        <v>0</v>
      </c>
      <c r="J322" s="194">
        <f ca="1">INDEX(OFFSET('Actual NPC (Total System)'!H$1,MATCH("NET SYSTEM LOAD",'Actual NPC (Total System)'!$A:$A,0),0,1000,1),MATCH($C322,OFFSET('Actual NPC (Total System)'!$C$1,MATCH("NET SYSTEM LOAD",'Actual NPC (Total System)'!$A:$A,0),0,1000,1),0),1)*$E322</f>
        <v>0</v>
      </c>
      <c r="K322" s="194">
        <f ca="1">INDEX(OFFSET('Actual NPC (Total System)'!I$1,MATCH("NET SYSTEM LOAD",'Actual NPC (Total System)'!$A:$A,0),0,1000,1),MATCH($C322,OFFSET('Actual NPC (Total System)'!$C$1,MATCH("NET SYSTEM LOAD",'Actual NPC (Total System)'!$A:$A,0),0,1000,1),0),1)*$E322</f>
        <v>0</v>
      </c>
      <c r="L322" s="194">
        <f ca="1">INDEX(OFFSET('Actual NPC (Total System)'!J$1,MATCH("NET SYSTEM LOAD",'Actual NPC (Total System)'!$A:$A,0),0,1000,1),MATCH($C322,OFFSET('Actual NPC (Total System)'!$C$1,MATCH("NET SYSTEM LOAD",'Actual NPC (Total System)'!$A:$A,0),0,1000,1),0),1)*$E322</f>
        <v>0</v>
      </c>
      <c r="M322" s="194">
        <f ca="1">INDEX(OFFSET('Actual NPC (Total System)'!K$1,MATCH("NET SYSTEM LOAD",'Actual NPC (Total System)'!$A:$A,0),0,1000,1),MATCH($C322,OFFSET('Actual NPC (Total System)'!$C$1,MATCH("NET SYSTEM LOAD",'Actual NPC (Total System)'!$A:$A,0),0,1000,1),0),1)*$E322</f>
        <v>0</v>
      </c>
      <c r="N322" s="194">
        <f ca="1">INDEX(OFFSET('Actual NPC (Total System)'!L$1,MATCH("NET SYSTEM LOAD",'Actual NPC (Total System)'!$A:$A,0),0,1000,1),MATCH($C322,OFFSET('Actual NPC (Total System)'!$C$1,MATCH("NET SYSTEM LOAD",'Actual NPC (Total System)'!$A:$A,0),0,1000,1),0),1)*$E322</f>
        <v>0</v>
      </c>
      <c r="O322" s="194">
        <f ca="1">INDEX(OFFSET('Actual NPC (Total System)'!M$1,MATCH("NET SYSTEM LOAD",'Actual NPC (Total System)'!$A:$A,0),0,1000,1),MATCH($C322,OFFSET('Actual NPC (Total System)'!$C$1,MATCH("NET SYSTEM LOAD",'Actual NPC (Total System)'!$A:$A,0),0,1000,1),0),1)*$E322</f>
        <v>0</v>
      </c>
      <c r="P322" s="194">
        <f ca="1">INDEX(OFFSET('Actual NPC (Total System)'!N$1,MATCH("NET SYSTEM LOAD",'Actual NPC (Total System)'!$A:$A,0),0,1000,1),MATCH($C322,OFFSET('Actual NPC (Total System)'!$C$1,MATCH("NET SYSTEM LOAD",'Actual NPC (Total System)'!$A:$A,0),0,1000,1),0),1)*$E322</f>
        <v>0</v>
      </c>
      <c r="Q322" s="194">
        <f ca="1">INDEX(OFFSET('Actual NPC (Total System)'!O$1,MATCH("NET SYSTEM LOAD",'Actual NPC (Total System)'!$A:$A,0),0,1000,1),MATCH($C322,OFFSET('Actual NPC (Total System)'!$C$1,MATCH("NET SYSTEM LOAD",'Actual NPC (Total System)'!$A:$A,0),0,1000,1),0),1)*$E322</f>
        <v>0</v>
      </c>
      <c r="R322" s="194">
        <f ca="1">INDEX(OFFSET('Actual NPC (Total System)'!P$1,MATCH("NET SYSTEM LOAD",'Actual NPC (Total System)'!$A:$A,0),0,1000,1),MATCH($C322,OFFSET('Actual NPC (Total System)'!$C$1,MATCH("NET SYSTEM LOAD",'Actual NPC (Total System)'!$A:$A,0),0,1000,1),0),1)*$E322</f>
        <v>0</v>
      </c>
      <c r="S322" s="59"/>
    </row>
    <row r="323" spans="1:19" ht="12.75">
      <c r="A323" s="136"/>
      <c r="B323" s="156"/>
      <c r="C323" s="167" t="s">
        <v>153</v>
      </c>
      <c r="D323" s="327" t="s">
        <v>172</v>
      </c>
      <c r="E323" s="326">
        <f>VLOOKUP(D323,'Actual Factors'!$A$4:$B$9,2,FALSE)</f>
        <v>0</v>
      </c>
      <c r="F323" s="187">
        <f t="shared" ca="1" si="85"/>
        <v>0</v>
      </c>
      <c r="G323" s="194">
        <f ca="1">INDEX(OFFSET('Actual NPC (Total System)'!E$1,MATCH("NET SYSTEM LOAD",'Actual NPC (Total System)'!$A:$A,0),0,1000,1),MATCH($C323,OFFSET('Actual NPC (Total System)'!$C$1,MATCH("NET SYSTEM LOAD",'Actual NPC (Total System)'!$A:$A,0),0,1000,1),0),1)*$E323</f>
        <v>0</v>
      </c>
      <c r="H323" s="194">
        <f ca="1">INDEX(OFFSET('Actual NPC (Total System)'!F$1,MATCH("NET SYSTEM LOAD",'Actual NPC (Total System)'!$A:$A,0),0,1000,1),MATCH($C323,OFFSET('Actual NPC (Total System)'!$C$1,MATCH("NET SYSTEM LOAD",'Actual NPC (Total System)'!$A:$A,0),0,1000,1),0),1)*$E323</f>
        <v>0</v>
      </c>
      <c r="I323" s="194">
        <f ca="1">INDEX(OFFSET('Actual NPC (Total System)'!G$1,MATCH("NET SYSTEM LOAD",'Actual NPC (Total System)'!$A:$A,0),0,1000,1),MATCH($C323,OFFSET('Actual NPC (Total System)'!$C$1,MATCH("NET SYSTEM LOAD",'Actual NPC (Total System)'!$A:$A,0),0,1000,1),0),1)*$E323</f>
        <v>0</v>
      </c>
      <c r="J323" s="194">
        <f ca="1">INDEX(OFFSET('Actual NPC (Total System)'!H$1,MATCH("NET SYSTEM LOAD",'Actual NPC (Total System)'!$A:$A,0),0,1000,1),MATCH($C323,OFFSET('Actual NPC (Total System)'!$C$1,MATCH("NET SYSTEM LOAD",'Actual NPC (Total System)'!$A:$A,0),0,1000,1),0),1)*$E323</f>
        <v>0</v>
      </c>
      <c r="K323" s="194">
        <f ca="1">INDEX(OFFSET('Actual NPC (Total System)'!I$1,MATCH("NET SYSTEM LOAD",'Actual NPC (Total System)'!$A:$A,0),0,1000,1),MATCH($C323,OFFSET('Actual NPC (Total System)'!$C$1,MATCH("NET SYSTEM LOAD",'Actual NPC (Total System)'!$A:$A,0),0,1000,1),0),1)*$E323</f>
        <v>0</v>
      </c>
      <c r="L323" s="194">
        <f ca="1">INDEX(OFFSET('Actual NPC (Total System)'!J$1,MATCH("NET SYSTEM LOAD",'Actual NPC (Total System)'!$A:$A,0),0,1000,1),MATCH($C323,OFFSET('Actual NPC (Total System)'!$C$1,MATCH("NET SYSTEM LOAD",'Actual NPC (Total System)'!$A:$A,0),0,1000,1),0),1)*$E323</f>
        <v>0</v>
      </c>
      <c r="M323" s="194">
        <f ca="1">INDEX(OFFSET('Actual NPC (Total System)'!K$1,MATCH("NET SYSTEM LOAD",'Actual NPC (Total System)'!$A:$A,0),0,1000,1),MATCH($C323,OFFSET('Actual NPC (Total System)'!$C$1,MATCH("NET SYSTEM LOAD",'Actual NPC (Total System)'!$A:$A,0),0,1000,1),0),1)*$E323</f>
        <v>0</v>
      </c>
      <c r="N323" s="194">
        <f ca="1">INDEX(OFFSET('Actual NPC (Total System)'!L$1,MATCH("NET SYSTEM LOAD",'Actual NPC (Total System)'!$A:$A,0),0,1000,1),MATCH($C323,OFFSET('Actual NPC (Total System)'!$C$1,MATCH("NET SYSTEM LOAD",'Actual NPC (Total System)'!$A:$A,0),0,1000,1),0),1)*$E323</f>
        <v>0</v>
      </c>
      <c r="O323" s="194">
        <f ca="1">INDEX(OFFSET('Actual NPC (Total System)'!M$1,MATCH("NET SYSTEM LOAD",'Actual NPC (Total System)'!$A:$A,0),0,1000,1),MATCH($C323,OFFSET('Actual NPC (Total System)'!$C$1,MATCH("NET SYSTEM LOAD",'Actual NPC (Total System)'!$A:$A,0),0,1000,1),0),1)*$E323</f>
        <v>0</v>
      </c>
      <c r="P323" s="194">
        <f ca="1">INDEX(OFFSET('Actual NPC (Total System)'!N$1,MATCH("NET SYSTEM LOAD",'Actual NPC (Total System)'!$A:$A,0),0,1000,1),MATCH($C323,OFFSET('Actual NPC (Total System)'!$C$1,MATCH("NET SYSTEM LOAD",'Actual NPC (Total System)'!$A:$A,0),0,1000,1),0),1)*$E323</f>
        <v>0</v>
      </c>
      <c r="Q323" s="194">
        <f ca="1">INDEX(OFFSET('Actual NPC (Total System)'!O$1,MATCH("NET SYSTEM LOAD",'Actual NPC (Total System)'!$A:$A,0),0,1000,1),MATCH($C323,OFFSET('Actual NPC (Total System)'!$C$1,MATCH("NET SYSTEM LOAD",'Actual NPC (Total System)'!$A:$A,0),0,1000,1),0),1)*$E323</f>
        <v>0</v>
      </c>
      <c r="R323" s="194">
        <f ca="1">INDEX(OFFSET('Actual NPC (Total System)'!P$1,MATCH("NET SYSTEM LOAD",'Actual NPC (Total System)'!$A:$A,0),0,1000,1),MATCH($C323,OFFSET('Actual NPC (Total System)'!$C$1,MATCH("NET SYSTEM LOAD",'Actual NPC (Total System)'!$A:$A,0),0,1000,1),0),1)*$E323</f>
        <v>0</v>
      </c>
      <c r="S323" s="59"/>
    </row>
    <row r="324" spans="1:19" ht="12.75">
      <c r="A324" s="131"/>
      <c r="B324" s="129"/>
      <c r="C324" s="130"/>
      <c r="D324" s="170"/>
      <c r="E324" s="47"/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  <c r="Q324" s="215" t="s">
        <v>86</v>
      </c>
      <c r="R324" s="215" t="s">
        <v>86</v>
      </c>
      <c r="S324" s="59"/>
    </row>
    <row r="325" spans="1:19" ht="12.75">
      <c r="A325" s="134" t="s">
        <v>62</v>
      </c>
      <c r="B325" s="129"/>
      <c r="C325" s="130"/>
      <c r="D325" s="170"/>
      <c r="E325" s="47"/>
      <c r="F325" s="192">
        <f ca="1">SUM(G325:R325)</f>
        <v>810171.01419302367</v>
      </c>
      <c r="G325" s="192">
        <f t="shared" ref="G325:R325" ca="1" si="86">SUM(G316:G323)</f>
        <v>57590.689492024176</v>
      </c>
      <c r="H325" s="192">
        <f t="shared" ca="1" si="86"/>
        <v>59354.2108511853</v>
      </c>
      <c r="I325" s="192">
        <f t="shared" ca="1" si="86"/>
        <v>47065.28223106583</v>
      </c>
      <c r="J325" s="192">
        <f t="shared" ca="1" si="86"/>
        <v>78285.159909516151</v>
      </c>
      <c r="K325" s="192">
        <f t="shared" ca="1" si="86"/>
        <v>28005.815626876887</v>
      </c>
      <c r="L325" s="192">
        <f t="shared" ca="1" si="86"/>
        <v>22847.139310615017</v>
      </c>
      <c r="M325" s="192">
        <f t="shared" ca="1" si="86"/>
        <v>67476.879239055474</v>
      </c>
      <c r="N325" s="192">
        <f t="shared" ca="1" si="86"/>
        <v>83374.185108267513</v>
      </c>
      <c r="O325" s="192">
        <f t="shared" ca="1" si="86"/>
        <v>84992.113163729256</v>
      </c>
      <c r="P325" s="192">
        <f t="shared" ca="1" si="86"/>
        <v>71999.7082567537</v>
      </c>
      <c r="Q325" s="192">
        <f t="shared" ca="1" si="86"/>
        <v>103221.15870237362</v>
      </c>
      <c r="R325" s="192">
        <f t="shared" ca="1" si="86"/>
        <v>105958.67230156067</v>
      </c>
      <c r="S325" s="59"/>
    </row>
    <row r="326" spans="1:19" ht="12.75">
      <c r="A326" s="134"/>
      <c r="B326" s="132"/>
      <c r="C326" s="133"/>
      <c r="D326" s="170"/>
      <c r="E326" s="4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59"/>
    </row>
    <row r="327" spans="1:19" ht="12.75">
      <c r="A327" s="136" t="s">
        <v>145</v>
      </c>
      <c r="B327" s="15"/>
      <c r="C327" s="91"/>
      <c r="D327" s="170"/>
      <c r="E327" s="4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59"/>
    </row>
    <row r="328" spans="1:19" ht="12.75">
      <c r="A328" s="147"/>
      <c r="B328" s="15"/>
      <c r="C328" s="135" t="s">
        <v>63</v>
      </c>
      <c r="D328" s="327" t="s">
        <v>198</v>
      </c>
      <c r="E328" s="326">
        <f>VLOOKUP(D328,'Actual Factors'!$A$4:$B$9,2,FALSE)</f>
        <v>7.966085435555563E-2</v>
      </c>
      <c r="F328" s="187">
        <f ca="1">SUM(G328:R328)</f>
        <v>218730.70270727141</v>
      </c>
      <c r="G328" s="194">
        <f ca="1">INDEX(OFFSET('Actual NPC (Total System)'!E$1,MATCH("NET SYSTEM LOAD",'Actual NPC (Total System)'!$A:$A,0),0,1000,1),MATCH($C328,OFFSET('Actual NPC (Total System)'!$C$1,MATCH("NET SYSTEM LOAD",'Actual NPC (Total System)'!$A:$A,0),0,1000,1),0),1)*$E328</f>
        <v>26981.52967449847</v>
      </c>
      <c r="H328" s="194">
        <f ca="1">INDEX(OFFSET('Actual NPC (Total System)'!F$1,MATCH("NET SYSTEM LOAD",'Actual NPC (Total System)'!$A:$A,0),0,1000,1),MATCH($C328,OFFSET('Actual NPC (Total System)'!$C$1,MATCH("NET SYSTEM LOAD",'Actual NPC (Total System)'!$A:$A,0),0,1000,1),0),1)*$E328</f>
        <v>14751.99531383357</v>
      </c>
      <c r="I328" s="194">
        <f ca="1">INDEX(OFFSET('Actual NPC (Total System)'!G$1,MATCH("NET SYSTEM LOAD",'Actual NPC (Total System)'!$A:$A,0),0,1000,1),MATCH($C328,OFFSET('Actual NPC (Total System)'!$C$1,MATCH("NET SYSTEM LOAD",'Actual NPC (Total System)'!$A:$A,0),0,1000,1),0),1)*$E328</f>
        <v>28395.90814358136</v>
      </c>
      <c r="J328" s="194">
        <f ca="1">INDEX(OFFSET('Actual NPC (Total System)'!H$1,MATCH("NET SYSTEM LOAD",'Actual NPC (Total System)'!$A:$A,0),0,1000,1),MATCH($C328,OFFSET('Actual NPC (Total System)'!$C$1,MATCH("NET SYSTEM LOAD",'Actual NPC (Total System)'!$A:$A,0),0,1000,1),0),1)*$E328</f>
        <v>20780.330467190241</v>
      </c>
      <c r="K328" s="194">
        <f ca="1">INDEX(OFFSET('Actual NPC (Total System)'!I$1,MATCH("NET SYSTEM LOAD",'Actual NPC (Total System)'!$A:$A,0),0,1000,1),MATCH($C328,OFFSET('Actual NPC (Total System)'!$C$1,MATCH("NET SYSTEM LOAD",'Actual NPC (Total System)'!$A:$A,0),0,1000,1),0),1)*$E328</f>
        <v>28396.226786998781</v>
      </c>
      <c r="L328" s="194">
        <f ca="1">INDEX(OFFSET('Actual NPC (Total System)'!J$1,MATCH("NET SYSTEM LOAD",'Actual NPC (Total System)'!$A:$A,0),0,1000,1),MATCH($C328,OFFSET('Actual NPC (Total System)'!$C$1,MATCH("NET SYSTEM LOAD",'Actual NPC (Total System)'!$A:$A,0),0,1000,1),0),1)*$E328</f>
        <v>23284.071119585355</v>
      </c>
      <c r="M328" s="194">
        <f ca="1">INDEX(OFFSET('Actual NPC (Total System)'!K$1,MATCH("NET SYSTEM LOAD",'Actual NPC (Total System)'!$A:$A,0),0,1000,1),MATCH($C328,OFFSET('Actual NPC (Total System)'!$C$1,MATCH("NET SYSTEM LOAD",'Actual NPC (Total System)'!$A:$A,0),0,1000,1),0),1)*$E328</f>
        <v>12414.506864478501</v>
      </c>
      <c r="N328" s="194">
        <f ca="1">INDEX(OFFSET('Actual NPC (Total System)'!L$1,MATCH("NET SYSTEM LOAD",'Actual NPC (Total System)'!$A:$A,0),0,1000,1),MATCH($C328,OFFSET('Actual NPC (Total System)'!$C$1,MATCH("NET SYSTEM LOAD",'Actual NPC (Total System)'!$A:$A,0),0,1000,1),0),1)*$E328</f>
        <v>9764.9868486127198</v>
      </c>
      <c r="O328" s="194">
        <f ca="1">INDEX(OFFSET('Actual NPC (Total System)'!M$1,MATCH("NET SYSTEM LOAD",'Actual NPC (Total System)'!$A:$A,0),0,1000,1),MATCH($C328,OFFSET('Actual NPC (Total System)'!$C$1,MATCH("NET SYSTEM LOAD",'Actual NPC (Total System)'!$A:$A,0),0,1000,1),0),1)*$E328</f>
        <v>9978.3982774312535</v>
      </c>
      <c r="P328" s="194">
        <f ca="1">INDEX(OFFSET('Actual NPC (Total System)'!N$1,MATCH("NET SYSTEM LOAD",'Actual NPC (Total System)'!$A:$A,0),0,1000,1),MATCH($C328,OFFSET('Actual NPC (Total System)'!$C$1,MATCH("NET SYSTEM LOAD",'Actual NPC (Total System)'!$A:$A,0),0,1000,1),0),1)*$E328</f>
        <v>11174.426344725565</v>
      </c>
      <c r="Q328" s="194">
        <f ca="1">INDEX(OFFSET('Actual NPC (Total System)'!O$1,MATCH("NET SYSTEM LOAD",'Actual NPC (Total System)'!$A:$A,0),0,1000,1),MATCH($C328,OFFSET('Actual NPC (Total System)'!$C$1,MATCH("NET SYSTEM LOAD",'Actual NPC (Total System)'!$A:$A,0),0,1000,1),0),1)*$E328</f>
        <v>16057.557055866771</v>
      </c>
      <c r="R328" s="194">
        <f ca="1">INDEX(OFFSET('Actual NPC (Total System)'!P$1,MATCH("NET SYSTEM LOAD",'Actual NPC (Total System)'!$A:$A,0),0,1000,1),MATCH($C328,OFFSET('Actual NPC (Total System)'!$C$1,MATCH("NET SYSTEM LOAD",'Actual NPC (Total System)'!$A:$A,0),0,1000,1),0),1)*$E328</f>
        <v>16750.765810468816</v>
      </c>
      <c r="S328" s="59"/>
    </row>
    <row r="329" spans="1:19" ht="12.75">
      <c r="A329" s="147"/>
      <c r="B329" s="15"/>
      <c r="C329" s="135" t="s">
        <v>64</v>
      </c>
      <c r="D329" s="327" t="s">
        <v>198</v>
      </c>
      <c r="E329" s="326">
        <f>VLOOKUP(D329,'Actual Factors'!$A$4:$B$9,2,FALSE)</f>
        <v>7.966085435555563E-2</v>
      </c>
      <c r="F329" s="187">
        <f t="shared" ref="F329" ca="1" si="87">SUM(G329:R329)</f>
        <v>15134.294206415083</v>
      </c>
      <c r="G329" s="194">
        <f ca="1">INDEX(OFFSET('Actual NPC (Total System)'!E$1,MATCH("NET SYSTEM LOAD",'Actual NPC (Total System)'!$A:$A,0),0,1000,1),MATCH($C329,OFFSET('Actual NPC (Total System)'!$C$1,MATCH("NET SYSTEM LOAD",'Actual NPC (Total System)'!$A:$A,0),0,1000,1),0),1)*$E329</f>
        <v>431.98981997227713</v>
      </c>
      <c r="H329" s="194">
        <f ca="1">INDEX(OFFSET('Actual NPC (Total System)'!F$1,MATCH("NET SYSTEM LOAD",'Actual NPC (Total System)'!$A:$A,0),0,1000,1),MATCH($C329,OFFSET('Actual NPC (Total System)'!$C$1,MATCH("NET SYSTEM LOAD",'Actual NPC (Total System)'!$A:$A,0),0,1000,1),0),1)*$E329</f>
        <v>361.54477053540711</v>
      </c>
      <c r="I329" s="194">
        <f ca="1">INDEX(OFFSET('Actual NPC (Total System)'!G$1,MATCH("NET SYSTEM LOAD",'Actual NPC (Total System)'!$A:$A,0),0,1000,1),MATCH($C329,OFFSET('Actual NPC (Total System)'!$C$1,MATCH("NET SYSTEM LOAD",'Actual NPC (Total System)'!$A:$A,0),0,1000,1),0),1)*$E329</f>
        <v>977.28661037170275</v>
      </c>
      <c r="J329" s="194">
        <f ca="1">INDEX(OFFSET('Actual NPC (Total System)'!H$1,MATCH("NET SYSTEM LOAD",'Actual NPC (Total System)'!$A:$A,0),0,1000,1),MATCH($C329,OFFSET('Actual NPC (Total System)'!$C$1,MATCH("NET SYSTEM LOAD",'Actual NPC (Total System)'!$A:$A,0),0,1000,1),0),1)*$E329</f>
        <v>1728.0727169457109</v>
      </c>
      <c r="K329" s="194">
        <f ca="1">INDEX(OFFSET('Actual NPC (Total System)'!I$1,MATCH("NET SYSTEM LOAD",'Actual NPC (Total System)'!$A:$A,0),0,1000,1),MATCH($C329,OFFSET('Actual NPC (Total System)'!$C$1,MATCH("NET SYSTEM LOAD",'Actual NPC (Total System)'!$A:$A,0),0,1000,1),0),1)*$E329</f>
        <v>1185.4902904975963</v>
      </c>
      <c r="L329" s="194">
        <f ca="1">INDEX(OFFSET('Actual NPC (Total System)'!J$1,MATCH("NET SYSTEM LOAD",'Actual NPC (Total System)'!$A:$A,0),0,1000,1),MATCH($C329,OFFSET('Actual NPC (Total System)'!$C$1,MATCH("NET SYSTEM LOAD",'Actual NPC (Total System)'!$A:$A,0),0,1000,1),0),1)*$E329</f>
        <v>1812.6962035450542</v>
      </c>
      <c r="M329" s="194">
        <f ca="1">INDEX(OFFSET('Actual NPC (Total System)'!K$1,MATCH("NET SYSTEM LOAD",'Actual NPC (Total System)'!$A:$A,0),0,1000,1),MATCH($C329,OFFSET('Actual NPC (Total System)'!$C$1,MATCH("NET SYSTEM LOAD",'Actual NPC (Total System)'!$A:$A,0),0,1000,1),0),1)*$E329</f>
        <v>3221.8022393215679</v>
      </c>
      <c r="N329" s="194">
        <f ca="1">INDEX(OFFSET('Actual NPC (Total System)'!L$1,MATCH("NET SYSTEM LOAD",'Actual NPC (Total System)'!$A:$A,0),0,1000,1),MATCH($C329,OFFSET('Actual NPC (Total System)'!$C$1,MATCH("NET SYSTEM LOAD",'Actual NPC (Total System)'!$A:$A,0),0,1000,1),0),1)*$E329</f>
        <v>2255.3578695319275</v>
      </c>
      <c r="O329" s="194">
        <f ca="1">INDEX(OFFSET('Actual NPC (Total System)'!M$1,MATCH("NET SYSTEM LOAD",'Actual NPC (Total System)'!$A:$A,0),0,1000,1),MATCH($C329,OFFSET('Actual NPC (Total System)'!$C$1,MATCH("NET SYSTEM LOAD",'Actual NPC (Total System)'!$A:$A,0),0,1000,1),0),1)*$E329</f>
        <v>1546.3485437901675</v>
      </c>
      <c r="P329" s="194">
        <f ca="1">INDEX(OFFSET('Actual NPC (Total System)'!N$1,MATCH("NET SYSTEM LOAD",'Actual NPC (Total System)'!$A:$A,0),0,1000,1),MATCH($C329,OFFSET('Actual NPC (Total System)'!$C$1,MATCH("NET SYSTEM LOAD",'Actual NPC (Total System)'!$A:$A,0),0,1000,1),0),1)*$E329</f>
        <v>524.48220576486256</v>
      </c>
      <c r="Q329" s="194">
        <f ca="1">INDEX(OFFSET('Actual NPC (Total System)'!O$1,MATCH("NET SYSTEM LOAD",'Actual NPC (Total System)'!$A:$A,0),0,1000,1),MATCH($C329,OFFSET('Actual NPC (Total System)'!$C$1,MATCH("NET SYSTEM LOAD",'Actual NPC (Total System)'!$A:$A,0),0,1000,1),0),1)*$E329</f>
        <v>544.61608839895746</v>
      </c>
      <c r="R329" s="194">
        <f ca="1">INDEX(OFFSET('Actual NPC (Total System)'!P$1,MATCH("NET SYSTEM LOAD",'Actual NPC (Total System)'!$A:$A,0),0,1000,1),MATCH($C329,OFFSET('Actual NPC (Total System)'!$C$1,MATCH("NET SYSTEM LOAD",'Actual NPC (Total System)'!$A:$A,0),0,1000,1),0),1)*$E329</f>
        <v>544.60684773985224</v>
      </c>
      <c r="S329" s="59"/>
    </row>
    <row r="330" spans="1:19" ht="12.75">
      <c r="A330" s="147"/>
      <c r="B330" s="15"/>
      <c r="C330" s="91"/>
      <c r="D330" s="170"/>
      <c r="E330" s="47"/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  <c r="Q330" s="215" t="s">
        <v>86</v>
      </c>
      <c r="R330" s="215" t="s">
        <v>86</v>
      </c>
      <c r="S330" s="59"/>
    </row>
    <row r="331" spans="1:19" ht="12.75">
      <c r="A331" s="136" t="s">
        <v>65</v>
      </c>
      <c r="B331" s="15"/>
      <c r="C331" s="91"/>
      <c r="D331" s="170"/>
      <c r="E331" s="47"/>
      <c r="F331" s="192">
        <f ca="1">SUM(G331:R331)</f>
        <v>233864.99691368651</v>
      </c>
      <c r="G331" s="192">
        <f t="shared" ref="G331:R331" ca="1" si="88">SUM(G328:G329)</f>
        <v>27413.519494470747</v>
      </c>
      <c r="H331" s="192">
        <f t="shared" ca="1" si="88"/>
        <v>15113.540084368977</v>
      </c>
      <c r="I331" s="192">
        <f t="shared" ca="1" si="88"/>
        <v>29373.194753953063</v>
      </c>
      <c r="J331" s="192">
        <f t="shared" ca="1" si="88"/>
        <v>22508.40318413595</v>
      </c>
      <c r="K331" s="192">
        <f t="shared" ca="1" si="88"/>
        <v>29581.717077496378</v>
      </c>
      <c r="L331" s="192">
        <f t="shared" ca="1" si="88"/>
        <v>25096.767323130407</v>
      </c>
      <c r="M331" s="192">
        <f t="shared" ca="1" si="88"/>
        <v>15636.309103800068</v>
      </c>
      <c r="N331" s="192">
        <f t="shared" ca="1" si="88"/>
        <v>12020.344718144646</v>
      </c>
      <c r="O331" s="192">
        <f t="shared" ca="1" si="88"/>
        <v>11524.746821221421</v>
      </c>
      <c r="P331" s="192">
        <f t="shared" ca="1" si="88"/>
        <v>11698.908550490429</v>
      </c>
      <c r="Q331" s="192">
        <f t="shared" ca="1" si="88"/>
        <v>16602.173144265729</v>
      </c>
      <c r="R331" s="192">
        <f t="shared" ca="1" si="88"/>
        <v>17295.372658208667</v>
      </c>
      <c r="S331" s="59"/>
    </row>
    <row r="332" spans="1:19" ht="12.75">
      <c r="A332" s="147"/>
      <c r="B332" s="15"/>
      <c r="C332" s="91"/>
      <c r="D332" s="170"/>
      <c r="E332" s="4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59"/>
    </row>
    <row r="333" spans="1:19" ht="12.75">
      <c r="A333" s="136" t="s">
        <v>146</v>
      </c>
      <c r="B333" s="15"/>
      <c r="C333" s="91"/>
      <c r="D333" s="170"/>
      <c r="E333" s="4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59"/>
    </row>
    <row r="334" spans="1:19" ht="12.75">
      <c r="A334" s="15"/>
      <c r="B334" s="15"/>
      <c r="C334" s="148" t="s">
        <v>56</v>
      </c>
      <c r="D334" s="327" t="s">
        <v>198</v>
      </c>
      <c r="E334" s="326">
        <f>VLOOKUP(D334,'Actual Factors'!$A$4:$B$9,2,FALSE)</f>
        <v>7.966085435555563E-2</v>
      </c>
      <c r="F334" s="187">
        <f ca="1">SUM(G334:R334)</f>
        <v>20881.420091367439</v>
      </c>
      <c r="G334" s="194">
        <f ca="1">INDEX(OFFSET('Actual NPC (Total System)'!E$1,MATCH("NET SYSTEM LOAD",'Actual NPC (Total System)'!$A:$A,0),0,1000,1),MATCH($C334,OFFSET('Actual NPC (Total System)'!$C$1,MATCH("NET SYSTEM LOAD",'Actual NPC (Total System)'!$A:$A,0),0,1000,1),0),1)*$E334</f>
        <v>2125.1922724975129</v>
      </c>
      <c r="H334" s="194">
        <f ca="1">INDEX(OFFSET('Actual NPC (Total System)'!F$1,MATCH("NET SYSTEM LOAD",'Actual NPC (Total System)'!$A:$A,0),0,1000,1),MATCH($C334,OFFSET('Actual NPC (Total System)'!$C$1,MATCH("NET SYSTEM LOAD",'Actual NPC (Total System)'!$A:$A,0),0,1000,1),0),1)*$E334</f>
        <v>1897.0435856232018</v>
      </c>
      <c r="I334" s="194">
        <f ca="1">INDEX(OFFSET('Actual NPC (Total System)'!G$1,MATCH("NET SYSTEM LOAD",'Actual NPC (Total System)'!$A:$A,0),0,1000,1),MATCH($C334,OFFSET('Actual NPC (Total System)'!$C$1,MATCH("NET SYSTEM LOAD",'Actual NPC (Total System)'!$A:$A,0),0,1000,1),0),1)*$E334</f>
        <v>1944.8400982365351</v>
      </c>
      <c r="J334" s="194">
        <f ca="1">INDEX(OFFSET('Actual NPC (Total System)'!H$1,MATCH("NET SYSTEM LOAD",'Actual NPC (Total System)'!$A:$A,0),0,1000,1),MATCH($C334,OFFSET('Actual NPC (Total System)'!$C$1,MATCH("NET SYSTEM LOAD",'Actual NPC (Total System)'!$A:$A,0),0,1000,1),0),1)*$E334</f>
        <v>1800.6539518529794</v>
      </c>
      <c r="K334" s="194">
        <f ca="1">INDEX(OFFSET('Actual NPC (Total System)'!I$1,MATCH("NET SYSTEM LOAD",'Actual NPC (Total System)'!$A:$A,0),0,1000,1),MATCH($C334,OFFSET('Actual NPC (Total System)'!$C$1,MATCH("NET SYSTEM LOAD",'Actual NPC (Total System)'!$A:$A,0),0,1000,1),0),1)*$E334</f>
        <v>1960.8519299620018</v>
      </c>
      <c r="L334" s="194">
        <f ca="1">INDEX(OFFSET('Actual NPC (Total System)'!J$1,MATCH("NET SYSTEM LOAD",'Actual NPC (Total System)'!$A:$A,0),0,1000,1),MATCH($C334,OFFSET('Actual NPC (Total System)'!$C$1,MATCH("NET SYSTEM LOAD",'Actual NPC (Total System)'!$A:$A,0),0,1000,1),0),1)*$E334</f>
        <v>1748.7947356675127</v>
      </c>
      <c r="M334" s="194">
        <f ca="1">INDEX(OFFSET('Actual NPC (Total System)'!K$1,MATCH("NET SYSTEM LOAD",'Actual NPC (Total System)'!$A:$A,0),0,1000,1),MATCH($C334,OFFSET('Actual NPC (Total System)'!$C$1,MATCH("NET SYSTEM LOAD",'Actual NPC (Total System)'!$A:$A,0),0,1000,1),0),1)*$E334</f>
        <v>1645.474607568357</v>
      </c>
      <c r="N334" s="194">
        <f ca="1">INDEX(OFFSET('Actual NPC (Total System)'!L$1,MATCH("NET SYSTEM LOAD",'Actual NPC (Total System)'!$A:$A,0),0,1000,1),MATCH($C334,OFFSET('Actual NPC (Total System)'!$C$1,MATCH("NET SYSTEM LOAD",'Actual NPC (Total System)'!$A:$A,0),0,1000,1),0),1)*$E334</f>
        <v>1473.7258055777791</v>
      </c>
      <c r="O334" s="194">
        <f ca="1">INDEX(OFFSET('Actual NPC (Total System)'!M$1,MATCH("NET SYSTEM LOAD",'Actual NPC (Total System)'!$A:$A,0),0,1000,1),MATCH($C334,OFFSET('Actual NPC (Total System)'!$C$1,MATCH("NET SYSTEM LOAD",'Actual NPC (Total System)'!$A:$A,0),0,1000,1),0),1)*$E334</f>
        <v>1492.6054280600458</v>
      </c>
      <c r="P334" s="194">
        <f ca="1">INDEX(OFFSET('Actual NPC (Total System)'!N$1,MATCH("NET SYSTEM LOAD",'Actual NPC (Total System)'!$A:$A,0),0,1000,1),MATCH($C334,OFFSET('Actual NPC (Total System)'!$C$1,MATCH("NET SYSTEM LOAD",'Actual NPC (Total System)'!$A:$A,0),0,1000,1),0),1)*$E334</f>
        <v>1633.8441228324459</v>
      </c>
      <c r="Q334" s="194">
        <f ca="1">INDEX(OFFSET('Actual NPC (Total System)'!O$1,MATCH("NET SYSTEM LOAD",'Actual NPC (Total System)'!$A:$A,0),0,1000,1),MATCH($C334,OFFSET('Actual NPC (Total System)'!$C$1,MATCH("NET SYSTEM LOAD",'Actual NPC (Total System)'!$A:$A,0),0,1000,1),0),1)*$E334</f>
        <v>1289.3109277446679</v>
      </c>
      <c r="R334" s="194">
        <f ca="1">INDEX(OFFSET('Actual NPC (Total System)'!P$1,MATCH("NET SYSTEM LOAD",'Actual NPC (Total System)'!$A:$A,0),0,1000,1),MATCH($C334,OFFSET('Actual NPC (Total System)'!$C$1,MATCH("NET SYSTEM LOAD",'Actual NPC (Total System)'!$A:$A,0),0,1000,1),0),1)*$E334</f>
        <v>1869.0826257444016</v>
      </c>
      <c r="S334" s="59"/>
    </row>
    <row r="335" spans="1:19" ht="12.75">
      <c r="B335" s="15"/>
      <c r="C335" s="148" t="s">
        <v>109</v>
      </c>
      <c r="D335" s="327" t="s">
        <v>172</v>
      </c>
      <c r="E335" s="326">
        <f>VLOOKUP(D335,'Actual Factors'!$A$4:$B$9,2,FALSE)</f>
        <v>0</v>
      </c>
      <c r="F335" s="187">
        <f t="shared" ref="F335" ca="1" si="89">SUM(G335:R335)</f>
        <v>0</v>
      </c>
      <c r="G335" s="194">
        <f ca="1">INDEX(OFFSET('Actual NPC (Total System)'!E$1,MATCH("NET SYSTEM LOAD",'Actual NPC (Total System)'!$A:$A,0),0,1000,1),MATCH($C335,OFFSET('Actual NPC (Total System)'!$C$1,MATCH("NET SYSTEM LOAD",'Actual NPC (Total System)'!$A:$A,0),0,1000,1),0),1)*$E335</f>
        <v>0</v>
      </c>
      <c r="H335" s="194">
        <f ca="1">INDEX(OFFSET('Actual NPC (Total System)'!F$1,MATCH("NET SYSTEM LOAD",'Actual NPC (Total System)'!$A:$A,0),0,1000,1),MATCH($C335,OFFSET('Actual NPC (Total System)'!$C$1,MATCH("NET SYSTEM LOAD",'Actual NPC (Total System)'!$A:$A,0),0,1000,1),0),1)*$E335</f>
        <v>0</v>
      </c>
      <c r="I335" s="194">
        <f ca="1">INDEX(OFFSET('Actual NPC (Total System)'!G$1,MATCH("NET SYSTEM LOAD",'Actual NPC (Total System)'!$A:$A,0),0,1000,1),MATCH($C335,OFFSET('Actual NPC (Total System)'!$C$1,MATCH("NET SYSTEM LOAD",'Actual NPC (Total System)'!$A:$A,0),0,1000,1),0),1)*$E335</f>
        <v>0</v>
      </c>
      <c r="J335" s="194">
        <f ca="1">INDEX(OFFSET('Actual NPC (Total System)'!H$1,MATCH("NET SYSTEM LOAD",'Actual NPC (Total System)'!$A:$A,0),0,1000,1),MATCH($C335,OFFSET('Actual NPC (Total System)'!$C$1,MATCH("NET SYSTEM LOAD",'Actual NPC (Total System)'!$A:$A,0),0,1000,1),0),1)*$E335</f>
        <v>0</v>
      </c>
      <c r="K335" s="194">
        <f ca="1">INDEX(OFFSET('Actual NPC (Total System)'!I$1,MATCH("NET SYSTEM LOAD",'Actual NPC (Total System)'!$A:$A,0),0,1000,1),MATCH($C335,OFFSET('Actual NPC (Total System)'!$C$1,MATCH("NET SYSTEM LOAD",'Actual NPC (Total System)'!$A:$A,0),0,1000,1),0),1)*$E335</f>
        <v>0</v>
      </c>
      <c r="L335" s="194">
        <f ca="1">INDEX(OFFSET('Actual NPC (Total System)'!J$1,MATCH("NET SYSTEM LOAD",'Actual NPC (Total System)'!$A:$A,0),0,1000,1),MATCH($C335,OFFSET('Actual NPC (Total System)'!$C$1,MATCH("NET SYSTEM LOAD",'Actual NPC (Total System)'!$A:$A,0),0,1000,1),0),1)*$E335</f>
        <v>0</v>
      </c>
      <c r="M335" s="194">
        <f ca="1">INDEX(OFFSET('Actual NPC (Total System)'!K$1,MATCH("NET SYSTEM LOAD",'Actual NPC (Total System)'!$A:$A,0),0,1000,1),MATCH($C335,OFFSET('Actual NPC (Total System)'!$C$1,MATCH("NET SYSTEM LOAD",'Actual NPC (Total System)'!$A:$A,0),0,1000,1),0),1)*$E335</f>
        <v>0</v>
      </c>
      <c r="N335" s="194">
        <f ca="1">INDEX(OFFSET('Actual NPC (Total System)'!L$1,MATCH("NET SYSTEM LOAD",'Actual NPC (Total System)'!$A:$A,0),0,1000,1),MATCH($C335,OFFSET('Actual NPC (Total System)'!$C$1,MATCH("NET SYSTEM LOAD",'Actual NPC (Total System)'!$A:$A,0),0,1000,1),0),1)*$E335</f>
        <v>0</v>
      </c>
      <c r="O335" s="194">
        <f ca="1">INDEX(OFFSET('Actual NPC (Total System)'!M$1,MATCH("NET SYSTEM LOAD",'Actual NPC (Total System)'!$A:$A,0),0,1000,1),MATCH($C335,OFFSET('Actual NPC (Total System)'!$C$1,MATCH("NET SYSTEM LOAD",'Actual NPC (Total System)'!$A:$A,0),0,1000,1),0),1)*$E335</f>
        <v>0</v>
      </c>
      <c r="P335" s="194">
        <f ca="1">INDEX(OFFSET('Actual NPC (Total System)'!N$1,MATCH("NET SYSTEM LOAD",'Actual NPC (Total System)'!$A:$A,0),0,1000,1),MATCH($C335,OFFSET('Actual NPC (Total System)'!$C$1,MATCH("NET SYSTEM LOAD",'Actual NPC (Total System)'!$A:$A,0),0,1000,1),0),1)*$E335</f>
        <v>0</v>
      </c>
      <c r="Q335" s="194">
        <f ca="1">INDEX(OFFSET('Actual NPC (Total System)'!O$1,MATCH("NET SYSTEM LOAD",'Actual NPC (Total System)'!$A:$A,0),0,1000,1),MATCH($C335,OFFSET('Actual NPC (Total System)'!$C$1,MATCH("NET SYSTEM LOAD",'Actual NPC (Total System)'!$A:$A,0),0,1000,1),0),1)*$E335</f>
        <v>0</v>
      </c>
      <c r="R335" s="194">
        <f ca="1">INDEX(OFFSET('Actual NPC (Total System)'!P$1,MATCH("NET SYSTEM LOAD",'Actual NPC (Total System)'!$A:$A,0),0,1000,1),MATCH($C335,OFFSET('Actual NPC (Total System)'!$C$1,MATCH("NET SYSTEM LOAD",'Actual NPC (Total System)'!$A:$A,0),0,1000,1),0),1)*$E335</f>
        <v>0</v>
      </c>
      <c r="S335" s="59"/>
    </row>
    <row r="336" spans="1:19" ht="12.75">
      <c r="B336" s="15"/>
      <c r="C336" s="148" t="s">
        <v>155</v>
      </c>
      <c r="D336" s="327" t="s">
        <v>198</v>
      </c>
      <c r="E336" s="326">
        <f>VLOOKUP(D336,'Actual Factors'!$A$4:$B$9,2,FALSE)</f>
        <v>7.966085435555563E-2</v>
      </c>
      <c r="F336" s="187">
        <f t="shared" ref="F336:F352" ca="1" si="90">SUM(G336:R336)</f>
        <v>48076.998481519287</v>
      </c>
      <c r="G336" s="194">
        <f ca="1">INDEX(OFFSET('Actual NPC (Total System)'!E$1,MATCH("NET SYSTEM LOAD",'Actual NPC (Total System)'!$A:$A,0),0,1000,1),MATCH($C336,OFFSET('Actual NPC (Total System)'!$C$1,MATCH("NET SYSTEM LOAD",'Actual NPC (Total System)'!$A:$A,0),0,1000,1),0),1)*$E336</f>
        <v>7080.0974134130729</v>
      </c>
      <c r="H336" s="194">
        <f ca="1">INDEX(OFFSET('Actual NPC (Total System)'!F$1,MATCH("NET SYSTEM LOAD",'Actual NPC (Total System)'!$A:$A,0),0,1000,1),MATCH($C336,OFFSET('Actual NPC (Total System)'!$C$1,MATCH("NET SYSTEM LOAD",'Actual NPC (Total System)'!$A:$A,0),0,1000,1),0),1)*$E336</f>
        <v>5638.5545929949385</v>
      </c>
      <c r="I336" s="194">
        <f ca="1">INDEX(OFFSET('Actual NPC (Total System)'!G$1,MATCH("NET SYSTEM LOAD",'Actual NPC (Total System)'!$A:$A,0),0,1000,1),MATCH($C336,OFFSET('Actual NPC (Total System)'!$C$1,MATCH("NET SYSTEM LOAD",'Actual NPC (Total System)'!$A:$A,0),0,1000,1),0),1)*$E336</f>
        <v>5658.6291282925386</v>
      </c>
      <c r="J336" s="194">
        <f ca="1">INDEX(OFFSET('Actual NPC (Total System)'!H$1,MATCH("NET SYSTEM LOAD",'Actual NPC (Total System)'!$A:$A,0),0,1000,1),MATCH($C336,OFFSET('Actual NPC (Total System)'!$C$1,MATCH("NET SYSTEM LOAD",'Actual NPC (Total System)'!$A:$A,0),0,1000,1),0),1)*$E336</f>
        <v>4877.4747904819606</v>
      </c>
      <c r="K336" s="194">
        <f ca="1">INDEX(OFFSET('Actual NPC (Total System)'!I$1,MATCH("NET SYSTEM LOAD",'Actual NPC (Total System)'!$A:$A,0),0,1000,1),MATCH($C336,OFFSET('Actual NPC (Total System)'!$C$1,MATCH("NET SYSTEM LOAD",'Actual NPC (Total System)'!$A:$A,0),0,1000,1),0),1)*$E336</f>
        <v>3839.0158931029368</v>
      </c>
      <c r="L336" s="194">
        <f ca="1">INDEX(OFFSET('Actual NPC (Total System)'!J$1,MATCH("NET SYSTEM LOAD",'Actual NPC (Total System)'!$A:$A,0),0,1000,1),MATCH($C336,OFFSET('Actual NPC (Total System)'!$C$1,MATCH("NET SYSTEM LOAD",'Actual NPC (Total System)'!$A:$A,0),0,1000,1),0),1)*$E336</f>
        <v>2204.2158400182243</v>
      </c>
      <c r="M336" s="194">
        <f ca="1">INDEX(OFFSET('Actual NPC (Total System)'!K$1,MATCH("NET SYSTEM LOAD",'Actual NPC (Total System)'!$A:$A,0),0,1000,1),MATCH($C336,OFFSET('Actual NPC (Total System)'!$C$1,MATCH("NET SYSTEM LOAD",'Actual NPC (Total System)'!$A:$A,0),0,1000,1),0),1)*$E336</f>
        <v>1981.7230738031574</v>
      </c>
      <c r="N336" s="194">
        <f ca="1">INDEX(OFFSET('Actual NPC (Total System)'!L$1,MATCH("NET SYSTEM LOAD",'Actual NPC (Total System)'!$A:$A,0),0,1000,1),MATCH($C336,OFFSET('Actual NPC (Total System)'!$C$1,MATCH("NET SYSTEM LOAD",'Actual NPC (Total System)'!$A:$A,0),0,1000,1),0),1)*$E336</f>
        <v>2078.3516901364465</v>
      </c>
      <c r="O336" s="194">
        <f ca="1">INDEX(OFFSET('Actual NPC (Total System)'!M$1,MATCH("NET SYSTEM LOAD",'Actual NPC (Total System)'!$A:$A,0),0,1000,1),MATCH($C336,OFFSET('Actual NPC (Total System)'!$C$1,MATCH("NET SYSTEM LOAD",'Actual NPC (Total System)'!$A:$A,0),0,1000,1),0),1)*$E336</f>
        <v>2642.5895215368469</v>
      </c>
      <c r="P336" s="194">
        <f ca="1">INDEX(OFFSET('Actual NPC (Total System)'!N$1,MATCH("NET SYSTEM LOAD",'Actual NPC (Total System)'!$A:$A,0),0,1000,1),MATCH($C336,OFFSET('Actual NPC (Total System)'!$C$1,MATCH("NET SYSTEM LOAD",'Actual NPC (Total System)'!$A:$A,0),0,1000,1),0),1)*$E336</f>
        <v>3194.161277094714</v>
      </c>
      <c r="Q336" s="194">
        <f ca="1">INDEX(OFFSET('Actual NPC (Total System)'!O$1,MATCH("NET SYSTEM LOAD",'Actual NPC (Total System)'!$A:$A,0),0,1000,1),MATCH($C336,OFFSET('Actual NPC (Total System)'!$C$1,MATCH("NET SYSTEM LOAD",'Actual NPC (Total System)'!$A:$A,0),0,1000,1),0),1)*$E336</f>
        <v>3471.3810502520478</v>
      </c>
      <c r="R336" s="194">
        <f ca="1">INDEX(OFFSET('Actual NPC (Total System)'!P$1,MATCH("NET SYSTEM LOAD",'Actual NPC (Total System)'!$A:$A,0),0,1000,1),MATCH($C336,OFFSET('Actual NPC (Total System)'!$C$1,MATCH("NET SYSTEM LOAD",'Actual NPC (Total System)'!$A:$A,0),0,1000,1),0),1)*$E336</f>
        <v>5410.8042103924054</v>
      </c>
      <c r="S336" s="59"/>
    </row>
    <row r="337" spans="1:19" ht="12.75">
      <c r="B337" s="15"/>
      <c r="C337" s="148" t="s">
        <v>66</v>
      </c>
      <c r="D337" s="327" t="s">
        <v>198</v>
      </c>
      <c r="E337" s="326">
        <f>VLOOKUP(D337,'Actual Factors'!$A$4:$B$9,2,FALSE)</f>
        <v>7.966085435555563E-2</v>
      </c>
      <c r="F337" s="187">
        <f t="shared" ca="1" si="90"/>
        <v>37431.121905442837</v>
      </c>
      <c r="G337" s="194">
        <f ca="1">INDEX(OFFSET('Actual NPC (Total System)'!E$1,MATCH("NET SYSTEM LOAD",'Actual NPC (Total System)'!$A:$A,0),0,1000,1),MATCH($C337,OFFSET('Actual NPC (Total System)'!$C$1,MATCH("NET SYSTEM LOAD",'Actual NPC (Total System)'!$A:$A,0),0,1000,1),0),1)*$E337</f>
        <v>4868.7917573572049</v>
      </c>
      <c r="H337" s="194">
        <f ca="1">INDEX(OFFSET('Actual NPC (Total System)'!F$1,MATCH("NET SYSTEM LOAD",'Actual NPC (Total System)'!$A:$A,0),0,1000,1),MATCH($C337,OFFSET('Actual NPC (Total System)'!$C$1,MATCH("NET SYSTEM LOAD",'Actual NPC (Total System)'!$A:$A,0),0,1000,1),0),1)*$E337</f>
        <v>4273.5658536124929</v>
      </c>
      <c r="I337" s="194">
        <f ca="1">INDEX(OFFSET('Actual NPC (Total System)'!G$1,MATCH("NET SYSTEM LOAD",'Actual NPC (Total System)'!$A:$A,0),0,1000,1),MATCH($C337,OFFSET('Actual NPC (Total System)'!$C$1,MATCH("NET SYSTEM LOAD",'Actual NPC (Total System)'!$A:$A,0),0,1000,1),0),1)*$E337</f>
        <v>3582.7469246411147</v>
      </c>
      <c r="J337" s="194">
        <f ca="1">INDEX(OFFSET('Actual NPC (Total System)'!H$1,MATCH("NET SYSTEM LOAD",'Actual NPC (Total System)'!$A:$A,0),0,1000,1),MATCH($C337,OFFSET('Actual NPC (Total System)'!$C$1,MATCH("NET SYSTEM LOAD",'Actual NPC (Total System)'!$A:$A,0),0,1000,1),0),1)*$E337</f>
        <v>3536.7029508236033</v>
      </c>
      <c r="K337" s="194">
        <f ca="1">INDEX(OFFSET('Actual NPC (Total System)'!I$1,MATCH("NET SYSTEM LOAD",'Actual NPC (Total System)'!$A:$A,0),0,1000,1),MATCH($C337,OFFSET('Actual NPC (Total System)'!$C$1,MATCH("NET SYSTEM LOAD",'Actual NPC (Total System)'!$A:$A,0),0,1000,1),0),1)*$E337</f>
        <v>2743.2011805879138</v>
      </c>
      <c r="L337" s="194">
        <f ca="1">INDEX(OFFSET('Actual NPC (Total System)'!J$1,MATCH("NET SYSTEM LOAD",'Actual NPC (Total System)'!$A:$A,0),0,1000,1),MATCH($C337,OFFSET('Actual NPC (Total System)'!$C$1,MATCH("NET SYSTEM LOAD",'Actual NPC (Total System)'!$A:$A,0),0,1000,1),0),1)*$E337</f>
        <v>2247.5513447876465</v>
      </c>
      <c r="M337" s="194">
        <f ca="1">INDEX(OFFSET('Actual NPC (Total System)'!K$1,MATCH("NET SYSTEM LOAD",'Actual NPC (Total System)'!$A:$A,0),0,1000,1),MATCH($C337,OFFSET('Actual NPC (Total System)'!$C$1,MATCH("NET SYSTEM LOAD",'Actual NPC (Total System)'!$A:$A,0),0,1000,1),0),1)*$E337</f>
        <v>1490.0562807206682</v>
      </c>
      <c r="N337" s="194">
        <f ca="1">INDEX(OFFSET('Actual NPC (Total System)'!L$1,MATCH("NET SYSTEM LOAD",'Actual NPC (Total System)'!$A:$A,0),0,1000,1),MATCH($C337,OFFSET('Actual NPC (Total System)'!$C$1,MATCH("NET SYSTEM LOAD",'Actual NPC (Total System)'!$A:$A,0),0,1000,1),0),1)*$E337</f>
        <v>1320.1396783802679</v>
      </c>
      <c r="O337" s="194">
        <f ca="1">INDEX(OFFSET('Actual NPC (Total System)'!M$1,MATCH("NET SYSTEM LOAD",'Actual NPC (Total System)'!$A:$A,0),0,1000,1),MATCH($C337,OFFSET('Actual NPC (Total System)'!$C$1,MATCH("NET SYSTEM LOAD",'Actual NPC (Total System)'!$A:$A,0),0,1000,1),0),1)*$E337</f>
        <v>1527.0189171416459</v>
      </c>
      <c r="P337" s="194">
        <f ca="1">INDEX(OFFSET('Actual NPC (Total System)'!N$1,MATCH("NET SYSTEM LOAD",'Actual NPC (Total System)'!$A:$A,0),0,1000,1),MATCH($C337,OFFSET('Actual NPC (Total System)'!$C$1,MATCH("NET SYSTEM LOAD",'Actual NPC (Total System)'!$A:$A,0),0,1000,1),0),1)*$E337</f>
        <v>2654.4589888358246</v>
      </c>
      <c r="Q337" s="194">
        <f ca="1">INDEX(OFFSET('Actual NPC (Total System)'!O$1,MATCH("NET SYSTEM LOAD",'Actual NPC (Total System)'!$A:$A,0),0,1000,1),MATCH($C337,OFFSET('Actual NPC (Total System)'!$C$1,MATCH("NET SYSTEM LOAD",'Actual NPC (Total System)'!$A:$A,0),0,1000,1),0),1)*$E337</f>
        <v>3817.7464449900035</v>
      </c>
      <c r="R337" s="194">
        <f ca="1">INDEX(OFFSET('Actual NPC (Total System)'!P$1,MATCH("NET SYSTEM LOAD",'Actual NPC (Total System)'!$A:$A,0),0,1000,1),MATCH($C337,OFFSET('Actual NPC (Total System)'!$C$1,MATCH("NET SYSTEM LOAD",'Actual NPC (Total System)'!$A:$A,0),0,1000,1),0),1)*$E337</f>
        <v>5369.1415835644493</v>
      </c>
      <c r="S337" s="59"/>
    </row>
    <row r="338" spans="1:19" ht="12.75">
      <c r="A338" s="153"/>
      <c r="B338" s="156"/>
      <c r="C338" s="163" t="s">
        <v>156</v>
      </c>
      <c r="D338" s="327" t="s">
        <v>198</v>
      </c>
      <c r="E338" s="326">
        <f>VLOOKUP(D338,'Actual Factors'!$A$4:$B$9,2,FALSE)</f>
        <v>7.966085435555563E-2</v>
      </c>
      <c r="F338" s="187">
        <f t="shared" ca="1" si="90"/>
        <v>64184.980858193114</v>
      </c>
      <c r="G338" s="194">
        <f ca="1">INDEX(OFFSET('Actual NPC (Total System)'!E$1,MATCH("NET SYSTEM LOAD",'Actual NPC (Total System)'!$A:$A,0),0,1000,1),MATCH($C338,OFFSET('Actual NPC (Total System)'!$C$1,MATCH("NET SYSTEM LOAD",'Actual NPC (Total System)'!$A:$A,0),0,1000,1),0),1)*$E338</f>
        <v>7800.8688236221406</v>
      </c>
      <c r="H338" s="194">
        <f ca="1">INDEX(OFFSET('Actual NPC (Total System)'!F$1,MATCH("NET SYSTEM LOAD",'Actual NPC (Total System)'!$A:$A,0),0,1000,1),MATCH($C338,OFFSET('Actual NPC (Total System)'!$C$1,MATCH("NET SYSTEM LOAD",'Actual NPC (Total System)'!$A:$A,0),0,1000,1),0),1)*$E338</f>
        <v>7833.848417325341</v>
      </c>
      <c r="I338" s="194">
        <f ca="1">INDEX(OFFSET('Actual NPC (Total System)'!G$1,MATCH("NET SYSTEM LOAD",'Actual NPC (Total System)'!$A:$A,0),0,1000,1),MATCH($C338,OFFSET('Actual NPC (Total System)'!$C$1,MATCH("NET SYSTEM LOAD",'Actual NPC (Total System)'!$A:$A,0),0,1000,1),0),1)*$E338</f>
        <v>5895.6201700003166</v>
      </c>
      <c r="J338" s="194">
        <f ca="1">INDEX(OFFSET('Actual NPC (Total System)'!H$1,MATCH("NET SYSTEM LOAD",'Actual NPC (Total System)'!$A:$A,0),0,1000,1),MATCH($C338,OFFSET('Actual NPC (Total System)'!$C$1,MATCH("NET SYSTEM LOAD",'Actual NPC (Total System)'!$A:$A,0),0,1000,1),0),1)*$E338</f>
        <v>5948.2759947293389</v>
      </c>
      <c r="K338" s="194">
        <f ca="1">INDEX(OFFSET('Actual NPC (Total System)'!I$1,MATCH("NET SYSTEM LOAD",'Actual NPC (Total System)'!$A:$A,0),0,1000,1),MATCH($C338,OFFSET('Actual NPC (Total System)'!$C$1,MATCH("NET SYSTEM LOAD",'Actual NPC (Total System)'!$A:$A,0),0,1000,1),0),1)*$E338</f>
        <v>4838.7596152651604</v>
      </c>
      <c r="L338" s="194">
        <f ca="1">INDEX(OFFSET('Actual NPC (Total System)'!J$1,MATCH("NET SYSTEM LOAD",'Actual NPC (Total System)'!$A:$A,0),0,1000,1),MATCH($C338,OFFSET('Actual NPC (Total System)'!$C$1,MATCH("NET SYSTEM LOAD",'Actual NPC (Total System)'!$A:$A,0),0,1000,1),0),1)*$E338</f>
        <v>3891.0344309971147</v>
      </c>
      <c r="M338" s="194">
        <f ca="1">INDEX(OFFSET('Actual NPC (Total System)'!K$1,MATCH("NET SYSTEM LOAD",'Actual NPC (Total System)'!$A:$A,0),0,1000,1),MATCH($C338,OFFSET('Actual NPC (Total System)'!$C$1,MATCH("NET SYSTEM LOAD",'Actual NPC (Total System)'!$A:$A,0),0,1000,1),0),1)*$E338</f>
        <v>2424.4781023113355</v>
      </c>
      <c r="N338" s="194">
        <f ca="1">INDEX(OFFSET('Actual NPC (Total System)'!L$1,MATCH("NET SYSTEM LOAD",'Actual NPC (Total System)'!$A:$A,0),0,1000,1),MATCH($C338,OFFSET('Actual NPC (Total System)'!$C$1,MATCH("NET SYSTEM LOAD",'Actual NPC (Total System)'!$A:$A,0),0,1000,1),0),1)*$E338</f>
        <v>2280.7699210539131</v>
      </c>
      <c r="O338" s="194">
        <f ca="1">INDEX(OFFSET('Actual NPC (Total System)'!M$1,MATCH("NET SYSTEM LOAD",'Actual NPC (Total System)'!$A:$A,0),0,1000,1),MATCH($C338,OFFSET('Actual NPC (Total System)'!$C$1,MATCH("NET SYSTEM LOAD",'Actual NPC (Total System)'!$A:$A,0),0,1000,1),0),1)*$E338</f>
        <v>2743.0418588792027</v>
      </c>
      <c r="P338" s="194">
        <f ca="1">INDEX(OFFSET('Actual NPC (Total System)'!N$1,MATCH("NET SYSTEM LOAD",'Actual NPC (Total System)'!$A:$A,0),0,1000,1),MATCH($C338,OFFSET('Actual NPC (Total System)'!$C$1,MATCH("NET SYSTEM LOAD",'Actual NPC (Total System)'!$A:$A,0),0,1000,1),0),1)*$E338</f>
        <v>4538.2788726360041</v>
      </c>
      <c r="Q338" s="194">
        <f ca="1">INDEX(OFFSET('Actual NPC (Total System)'!O$1,MATCH("NET SYSTEM LOAD",'Actual NPC (Total System)'!$A:$A,0),0,1000,1),MATCH($C338,OFFSET('Actual NPC (Total System)'!$C$1,MATCH("NET SYSTEM LOAD",'Actual NPC (Total System)'!$A:$A,0),0,1000,1),0),1)*$E338</f>
        <v>6219.6805255187173</v>
      </c>
      <c r="R338" s="194">
        <f ca="1">INDEX(OFFSET('Actual NPC (Total System)'!P$1,MATCH("NET SYSTEM LOAD",'Actual NPC (Total System)'!$A:$A,0),0,1000,1),MATCH($C338,OFFSET('Actual NPC (Total System)'!$C$1,MATCH("NET SYSTEM LOAD",'Actual NPC (Total System)'!$A:$A,0),0,1000,1),0),1)*$E338</f>
        <v>9770.3241258545422</v>
      </c>
      <c r="S338" s="59"/>
    </row>
    <row r="339" spans="1:19" ht="12.75">
      <c r="A339" s="153"/>
      <c r="B339" s="156"/>
      <c r="C339" s="163" t="s">
        <v>67</v>
      </c>
      <c r="D339" s="327" t="s">
        <v>198</v>
      </c>
      <c r="E339" s="326">
        <f>VLOOKUP(D339,'Actual Factors'!$A$4:$B$9,2,FALSE)</f>
        <v>7.966085435555563E-2</v>
      </c>
      <c r="F339" s="187">
        <f t="shared" ca="1" si="90"/>
        <v>16629.123685867882</v>
      </c>
      <c r="G339" s="194">
        <f ca="1">INDEX(OFFSET('Actual NPC (Total System)'!E$1,MATCH("NET SYSTEM LOAD",'Actual NPC (Total System)'!$A:$A,0),0,1000,1),MATCH($C339,OFFSET('Actual NPC (Total System)'!$C$1,MATCH("NET SYSTEM LOAD",'Actual NPC (Total System)'!$A:$A,0),0,1000,1),0),1)*$E339</f>
        <v>1895.8486728078685</v>
      </c>
      <c r="H339" s="194">
        <f ca="1">INDEX(OFFSET('Actual NPC (Total System)'!F$1,MATCH("NET SYSTEM LOAD",'Actual NPC (Total System)'!$A:$A,0),0,1000,1),MATCH($C339,OFFSET('Actual NPC (Total System)'!$C$1,MATCH("NET SYSTEM LOAD",'Actual NPC (Total System)'!$A:$A,0),0,1000,1),0),1)*$E339</f>
        <v>1780.4200948466682</v>
      </c>
      <c r="I339" s="194">
        <f ca="1">INDEX(OFFSET('Actual NPC (Total System)'!G$1,MATCH("NET SYSTEM LOAD",'Actual NPC (Total System)'!$A:$A,0),0,1000,1),MATCH($C339,OFFSET('Actual NPC (Total System)'!$C$1,MATCH("NET SYSTEM LOAD",'Actual NPC (Total System)'!$A:$A,0),0,1000,1),0),1)*$E339</f>
        <v>1456.2800784739125</v>
      </c>
      <c r="J339" s="194">
        <f ca="1">INDEX(OFFSET('Actual NPC (Total System)'!H$1,MATCH("NET SYSTEM LOAD",'Actual NPC (Total System)'!$A:$A,0),0,1000,1),MATCH($C339,OFFSET('Actual NPC (Total System)'!$C$1,MATCH("NET SYSTEM LOAD",'Actual NPC (Total System)'!$A:$A,0),0,1000,1),0),1)*$E339</f>
        <v>1669.6118464380904</v>
      </c>
      <c r="K339" s="194">
        <f ca="1">INDEX(OFFSET('Actual NPC (Total System)'!I$1,MATCH("NET SYSTEM LOAD",'Actual NPC (Total System)'!$A:$A,0),0,1000,1),MATCH($C339,OFFSET('Actual NPC (Total System)'!$C$1,MATCH("NET SYSTEM LOAD",'Actual NPC (Total System)'!$A:$A,0),0,1000,1),0),1)*$E339</f>
        <v>1369.4497472263567</v>
      </c>
      <c r="L339" s="194">
        <f ca="1">INDEX(OFFSET('Actual NPC (Total System)'!J$1,MATCH("NET SYSTEM LOAD",'Actual NPC (Total System)'!$A:$A,0),0,1000,1),MATCH($C339,OFFSET('Actual NPC (Total System)'!$C$1,MATCH("NET SYSTEM LOAD",'Actual NPC (Total System)'!$A:$A,0),0,1000,1),0),1)*$E339</f>
        <v>1064.1096924815122</v>
      </c>
      <c r="M339" s="194">
        <f ca="1">INDEX(OFFSET('Actual NPC (Total System)'!K$1,MATCH("NET SYSTEM LOAD",'Actual NPC (Total System)'!$A:$A,0),0,1000,1),MATCH($C339,OFFSET('Actual NPC (Total System)'!$C$1,MATCH("NET SYSTEM LOAD",'Actual NPC (Total System)'!$A:$A,0),0,1000,1),0),1)*$E339</f>
        <v>788.40347555693404</v>
      </c>
      <c r="N339" s="194">
        <f ca="1">INDEX(OFFSET('Actual NPC (Total System)'!L$1,MATCH("NET SYSTEM LOAD",'Actual NPC (Total System)'!$A:$A,0),0,1000,1),MATCH($C339,OFFSET('Actual NPC (Total System)'!$C$1,MATCH("NET SYSTEM LOAD",'Actual NPC (Total System)'!$A:$A,0),0,1000,1),0),1)*$E339</f>
        <v>842.73217822742299</v>
      </c>
      <c r="O339" s="194">
        <f ca="1">INDEX(OFFSET('Actual NPC (Total System)'!M$1,MATCH("NET SYSTEM LOAD",'Actual NPC (Total System)'!$A:$A,0),0,1000,1),MATCH($C339,OFFSET('Actual NPC (Total System)'!$C$1,MATCH("NET SYSTEM LOAD",'Actual NPC (Total System)'!$A:$A,0),0,1000,1),0),1)*$E339</f>
        <v>1000.3013481427121</v>
      </c>
      <c r="P339" s="194">
        <f ca="1">INDEX(OFFSET('Actual NPC (Total System)'!N$1,MATCH("NET SYSTEM LOAD",'Actual NPC (Total System)'!$A:$A,0),0,1000,1),MATCH($C339,OFFSET('Actual NPC (Total System)'!$C$1,MATCH("NET SYSTEM LOAD",'Actual NPC (Total System)'!$A:$A,0),0,1000,1),0),1)*$E339</f>
        <v>1200.4890751382234</v>
      </c>
      <c r="Q339" s="194">
        <f ca="1">INDEX(OFFSET('Actual NPC (Total System)'!O$1,MATCH("NET SYSTEM LOAD",'Actual NPC (Total System)'!$A:$A,0),0,1000,1),MATCH($C339,OFFSET('Actual NPC (Total System)'!$C$1,MATCH("NET SYSTEM LOAD",'Actual NPC (Total System)'!$A:$A,0),0,1000,1),0),1)*$E339</f>
        <v>1576.8866119682236</v>
      </c>
      <c r="R339" s="194">
        <f ca="1">INDEX(OFFSET('Actual NPC (Total System)'!P$1,MATCH("NET SYSTEM LOAD",'Actual NPC (Total System)'!$A:$A,0),0,1000,1),MATCH($C339,OFFSET('Actual NPC (Total System)'!$C$1,MATCH("NET SYSTEM LOAD",'Actual NPC (Total System)'!$A:$A,0),0,1000,1),0),1)*$E339</f>
        <v>1984.5908645599575</v>
      </c>
      <c r="S339" s="59"/>
    </row>
    <row r="340" spans="1:19" ht="12.75">
      <c r="A340" s="153"/>
      <c r="B340" s="156"/>
      <c r="C340" s="163" t="s">
        <v>68</v>
      </c>
      <c r="D340" s="327" t="s">
        <v>198</v>
      </c>
      <c r="E340" s="326">
        <f>VLOOKUP(D340,'Actual Factors'!$A$4:$B$9,2,FALSE)</f>
        <v>7.966085435555563E-2</v>
      </c>
      <c r="F340" s="187">
        <f t="shared" ca="1" si="90"/>
        <v>26171.378785702473</v>
      </c>
      <c r="G340" s="194">
        <f ca="1">INDEX(OFFSET('Actual NPC (Total System)'!E$1,MATCH("NET SYSTEM LOAD",'Actual NPC (Total System)'!$A:$A,0),0,1000,1),MATCH($C340,OFFSET('Actual NPC (Total System)'!$C$1,MATCH("NET SYSTEM LOAD",'Actual NPC (Total System)'!$A:$A,0),0,1000,1),0),1)*$E340</f>
        <v>4034.1053254196927</v>
      </c>
      <c r="H340" s="194">
        <f ca="1">INDEX(OFFSET('Actual NPC (Total System)'!F$1,MATCH("NET SYSTEM LOAD",'Actual NPC (Total System)'!$A:$A,0),0,1000,1),MATCH($C340,OFFSET('Actual NPC (Total System)'!$C$1,MATCH("NET SYSTEM LOAD",'Actual NPC (Total System)'!$A:$A,0),0,1000,1),0),1)*$E340</f>
        <v>3103.5868856924471</v>
      </c>
      <c r="I340" s="194">
        <f ca="1">INDEX(OFFSET('Actual NPC (Total System)'!G$1,MATCH("NET SYSTEM LOAD",'Actual NPC (Total System)'!$A:$A,0),0,1000,1),MATCH($C340,OFFSET('Actual NPC (Total System)'!$C$1,MATCH("NET SYSTEM LOAD",'Actual NPC (Total System)'!$A:$A,0),0,1000,1),0),1)*$E340</f>
        <v>2841.5823357170248</v>
      </c>
      <c r="J340" s="194">
        <f ca="1">INDEX(OFFSET('Actual NPC (Total System)'!H$1,MATCH("NET SYSTEM LOAD",'Actual NPC (Total System)'!$A:$A,0),0,1000,1),MATCH($C340,OFFSET('Actual NPC (Total System)'!$C$1,MATCH("NET SYSTEM LOAD",'Actual NPC (Total System)'!$A:$A,0),0,1000,1),0),1)*$E340</f>
        <v>2636.9336008776027</v>
      </c>
      <c r="K340" s="194">
        <f ca="1">INDEX(OFFSET('Actual NPC (Total System)'!I$1,MATCH("NET SYSTEM LOAD",'Actual NPC (Total System)'!$A:$A,0),0,1000,1),MATCH($C340,OFFSET('Actual NPC (Total System)'!$C$1,MATCH("NET SYSTEM LOAD",'Actual NPC (Total System)'!$A:$A,0),0,1000,1),0),1)*$E340</f>
        <v>2548.1117482711579</v>
      </c>
      <c r="L340" s="194">
        <f ca="1">INDEX(OFFSET('Actual NPC (Total System)'!J$1,MATCH("NET SYSTEM LOAD",'Actual NPC (Total System)'!$A:$A,0),0,1000,1),MATCH($C340,OFFSET('Actual NPC (Total System)'!$C$1,MATCH("NET SYSTEM LOAD",'Actual NPC (Total System)'!$A:$A,0),0,1000,1),0),1)*$E340</f>
        <v>1445.1275588641347</v>
      </c>
      <c r="M340" s="194">
        <f ca="1">INDEX(OFFSET('Actual NPC (Total System)'!K$1,MATCH("NET SYSTEM LOAD",'Actual NPC (Total System)'!$A:$A,0),0,1000,1),MATCH($C340,OFFSET('Actual NPC (Total System)'!$C$1,MATCH("NET SYSTEM LOAD",'Actual NPC (Total System)'!$A:$A,0),0,1000,1),0),1)*$E340</f>
        <v>1136.91971336249</v>
      </c>
      <c r="N340" s="194">
        <f ca="1">INDEX(OFFSET('Actual NPC (Total System)'!L$1,MATCH("NET SYSTEM LOAD",'Actual NPC (Total System)'!$A:$A,0),0,1000,1),MATCH($C340,OFFSET('Actual NPC (Total System)'!$C$1,MATCH("NET SYSTEM LOAD",'Actual NPC (Total System)'!$A:$A,0),0,1000,1),0),1)*$E340</f>
        <v>1106.5689278530233</v>
      </c>
      <c r="O340" s="194">
        <f ca="1">INDEX(OFFSET('Actual NPC (Total System)'!M$1,MATCH("NET SYSTEM LOAD",'Actual NPC (Total System)'!$A:$A,0),0,1000,1),MATCH($C340,OFFSET('Actual NPC (Total System)'!$C$1,MATCH("NET SYSTEM LOAD",'Actual NPC (Total System)'!$A:$A,0),0,1000,1),0),1)*$E340</f>
        <v>1446.4021325338235</v>
      </c>
      <c r="P340" s="194">
        <f ca="1">INDEX(OFFSET('Actual NPC (Total System)'!N$1,MATCH("NET SYSTEM LOAD",'Actual NPC (Total System)'!$A:$A,0),0,1000,1),MATCH($C340,OFFSET('Actual NPC (Total System)'!$C$1,MATCH("NET SYSTEM LOAD",'Actual NPC (Total System)'!$A:$A,0),0,1000,1),0),1)*$E340</f>
        <v>1508.2986163680903</v>
      </c>
      <c r="Q340" s="194">
        <f ca="1">INDEX(OFFSET('Actual NPC (Total System)'!O$1,MATCH("NET SYSTEM LOAD",'Actual NPC (Total System)'!$A:$A,0),0,1000,1),MATCH($C340,OFFSET('Actual NPC (Total System)'!$C$1,MATCH("NET SYSTEM LOAD",'Actual NPC (Total System)'!$A:$A,0),0,1000,1),0),1)*$E340</f>
        <v>1471.4953016558236</v>
      </c>
      <c r="R340" s="194">
        <f ca="1">INDEX(OFFSET('Actual NPC (Total System)'!P$1,MATCH("NET SYSTEM LOAD",'Actual NPC (Total System)'!$A:$A,0),0,1000,1),MATCH($C340,OFFSET('Actual NPC (Total System)'!$C$1,MATCH("NET SYSTEM LOAD",'Actual NPC (Total System)'!$A:$A,0),0,1000,1),0),1)*$E340</f>
        <v>2892.2466390871582</v>
      </c>
      <c r="S340" s="59"/>
    </row>
    <row r="341" spans="1:19" ht="12.75">
      <c r="A341" s="153"/>
      <c r="B341" s="156"/>
      <c r="C341" s="163" t="s">
        <v>69</v>
      </c>
      <c r="D341" s="327" t="s">
        <v>198</v>
      </c>
      <c r="E341" s="326">
        <f>VLOOKUP(D341,'Actual Factors'!$A$4:$B$9,2,FALSE)</f>
        <v>7.966085435555563E-2</v>
      </c>
      <c r="F341" s="187">
        <f t="shared" ca="1" si="90"/>
        <v>9808.0833708190748</v>
      </c>
      <c r="G341" s="194">
        <f ca="1">INDEX(OFFSET('Actual NPC (Total System)'!E$1,MATCH("NET SYSTEM LOAD",'Actual NPC (Total System)'!$A:$A,0),0,1000,1),MATCH($C341,OFFSET('Actual NPC (Total System)'!$C$1,MATCH("NET SYSTEM LOAD",'Actual NPC (Total System)'!$A:$A,0),0,1000,1),0),1)*$E341</f>
        <v>1532.6748378008904</v>
      </c>
      <c r="H341" s="194">
        <f ca="1">INDEX(OFFSET('Actual NPC (Total System)'!F$1,MATCH("NET SYSTEM LOAD",'Actual NPC (Total System)'!$A:$A,0),0,1000,1),MATCH($C341,OFFSET('Actual NPC (Total System)'!$C$1,MATCH("NET SYSTEM LOAD",'Actual NPC (Total System)'!$A:$A,0),0,1000,1),0),1)*$E341</f>
        <v>1173.0060803855567</v>
      </c>
      <c r="I341" s="194">
        <f ca="1">INDEX(OFFSET('Actual NPC (Total System)'!G$1,MATCH("NET SYSTEM LOAD",'Actual NPC (Total System)'!$A:$A,0),0,1000,1),MATCH($C341,OFFSET('Actual NPC (Total System)'!$C$1,MATCH("NET SYSTEM LOAD",'Actual NPC (Total System)'!$A:$A,0),0,1000,1),0),1)*$E341</f>
        <v>1057.5775024243565</v>
      </c>
      <c r="J341" s="194">
        <f ca="1">INDEX(OFFSET('Actual NPC (Total System)'!H$1,MATCH("NET SYSTEM LOAD",'Actual NPC (Total System)'!$A:$A,0),0,1000,1),MATCH($C341,OFFSET('Actual NPC (Total System)'!$C$1,MATCH("NET SYSTEM LOAD",'Actual NPC (Total System)'!$A:$A,0),0,1000,1),0),1)*$E341</f>
        <v>1005.3199819671121</v>
      </c>
      <c r="K341" s="194">
        <f ca="1">INDEX(OFFSET('Actual NPC (Total System)'!I$1,MATCH("NET SYSTEM LOAD",'Actual NPC (Total System)'!$A:$A,0),0,1000,1),MATCH($C341,OFFSET('Actual NPC (Total System)'!$C$1,MATCH("NET SYSTEM LOAD",'Actual NPC (Total System)'!$A:$A,0),0,1000,1),0),1)*$E341</f>
        <v>956.40821739280091</v>
      </c>
      <c r="L341" s="194">
        <f ca="1">INDEX(OFFSET('Actual NPC (Total System)'!J$1,MATCH("NET SYSTEM LOAD",'Actual NPC (Total System)'!$A:$A,0),0,1000,1),MATCH($C341,OFFSET('Actual NPC (Total System)'!$C$1,MATCH("NET SYSTEM LOAD",'Actual NPC (Total System)'!$A:$A,0),0,1000,1),0),1)*$E341</f>
        <v>558.66157159551165</v>
      </c>
      <c r="M341" s="194">
        <f ca="1">INDEX(OFFSET('Actual NPC (Total System)'!K$1,MATCH("NET SYSTEM LOAD",'Actual NPC (Total System)'!$A:$A,0),0,1000,1),MATCH($C341,OFFSET('Actual NPC (Total System)'!$C$1,MATCH("NET SYSTEM LOAD",'Actual NPC (Total System)'!$A:$A,0),0,1000,1),0),1)*$E341</f>
        <v>424.19404944333371</v>
      </c>
      <c r="N341" s="194">
        <f ca="1">INDEX(OFFSET('Actual NPC (Total System)'!L$1,MATCH("NET SYSTEM LOAD",'Actual NPC (Total System)'!$A:$A,0),0,1000,1),MATCH($C341,OFFSET('Actual NPC (Total System)'!$C$1,MATCH("NET SYSTEM LOAD",'Actual NPC (Total System)'!$A:$A,0),0,1000,1),0),1)*$E341</f>
        <v>384.36362226555593</v>
      </c>
      <c r="O341" s="194">
        <f ca="1">INDEX(OFFSET('Actual NPC (Total System)'!M$1,MATCH("NET SYSTEM LOAD",'Actual NPC (Total System)'!$A:$A,0),0,1000,1),MATCH($C341,OFFSET('Actual NPC (Total System)'!$C$1,MATCH("NET SYSTEM LOAD",'Actual NPC (Total System)'!$A:$A,0),0,1000,1),0),1)*$E341</f>
        <v>514.52945828253382</v>
      </c>
      <c r="P341" s="194">
        <f ca="1">INDEX(OFFSET('Actual NPC (Total System)'!N$1,MATCH("NET SYSTEM LOAD",'Actual NPC (Total System)'!$A:$A,0),0,1000,1),MATCH($C341,OFFSET('Actual NPC (Total System)'!$C$1,MATCH("NET SYSTEM LOAD",'Actual NPC (Total System)'!$A:$A,0),0,1000,1),0),1)*$E341</f>
        <v>565.43274421573381</v>
      </c>
      <c r="Q341" s="194">
        <f ca="1">INDEX(OFFSET('Actual NPC (Total System)'!O$1,MATCH("NET SYSTEM LOAD",'Actual NPC (Total System)'!$A:$A,0),0,1000,1),MATCH($C341,OFFSET('Actual NPC (Total System)'!$C$1,MATCH("NET SYSTEM LOAD",'Actual NPC (Total System)'!$A:$A,0),0,1000,1),0),1)*$E341</f>
        <v>566.70731788542275</v>
      </c>
      <c r="R341" s="194">
        <f ca="1">INDEX(OFFSET('Actual NPC (Total System)'!P$1,MATCH("NET SYSTEM LOAD",'Actual NPC (Total System)'!$A:$A,0),0,1000,1),MATCH($C341,OFFSET('Actual NPC (Total System)'!$C$1,MATCH("NET SYSTEM LOAD",'Actual NPC (Total System)'!$A:$A,0),0,1000,1),0),1)*$E341</f>
        <v>1069.2079871602677</v>
      </c>
      <c r="S341" s="59"/>
    </row>
    <row r="342" spans="1:19" ht="12.75">
      <c r="A342" s="153"/>
      <c r="B342" s="156"/>
      <c r="C342" s="163" t="s">
        <v>70</v>
      </c>
      <c r="D342" s="327" t="s">
        <v>198</v>
      </c>
      <c r="E342" s="326">
        <f>VLOOKUP(D342,'Actual Factors'!$A$4:$B$9,2,FALSE)</f>
        <v>7.966085435555563E-2</v>
      </c>
      <c r="F342" s="187">
        <f t="shared" ca="1" si="90"/>
        <v>21174.173731124112</v>
      </c>
      <c r="G342" s="194">
        <f ca="1">INDEX(OFFSET('Actual NPC (Total System)'!E$1,MATCH("NET SYSTEM LOAD",'Actual NPC (Total System)'!$A:$A,0),0,1000,1),MATCH($C342,OFFSET('Actual NPC (Total System)'!$C$1,MATCH("NET SYSTEM LOAD",'Actual NPC (Total System)'!$A:$A,0),0,1000,1),0),1)*$E342</f>
        <v>1160.8976305235121</v>
      </c>
      <c r="H342" s="194">
        <f ca="1">INDEX(OFFSET('Actual NPC (Total System)'!F$1,MATCH("NET SYSTEM LOAD",'Actual NPC (Total System)'!$A:$A,0),0,1000,1),MATCH($C342,OFFSET('Actual NPC (Total System)'!$C$1,MATCH("NET SYSTEM LOAD",'Actual NPC (Total System)'!$A:$A,0),0,1000,1),0),1)*$E342</f>
        <v>2038.5212629586686</v>
      </c>
      <c r="I342" s="194">
        <f ca="1">INDEX(OFFSET('Actual NPC (Total System)'!G$1,MATCH("NET SYSTEM LOAD",'Actual NPC (Total System)'!$A:$A,0),0,1000,1),MATCH($C342,OFFSET('Actual NPC (Total System)'!$C$1,MATCH("NET SYSTEM LOAD",'Actual NPC (Total System)'!$A:$A,0),0,1000,1),0),1)*$E342</f>
        <v>2008.9670859927573</v>
      </c>
      <c r="J342" s="194">
        <f ca="1">INDEX(OFFSET('Actual NPC (Total System)'!H$1,MATCH("NET SYSTEM LOAD",'Actual NPC (Total System)'!$A:$A,0),0,1000,1),MATCH($C342,OFFSET('Actual NPC (Total System)'!$C$1,MATCH("NET SYSTEM LOAD",'Actual NPC (Total System)'!$A:$A,0),0,1000,1),0),1)*$E342</f>
        <v>2182.5480876335132</v>
      </c>
      <c r="K342" s="194">
        <f ca="1">INDEX(OFFSET('Actual NPC (Total System)'!I$1,MATCH("NET SYSTEM LOAD",'Actual NPC (Total System)'!$A:$A,0),0,1000,1),MATCH($C342,OFFSET('Actual NPC (Total System)'!$C$1,MATCH("NET SYSTEM LOAD",'Actual NPC (Total System)'!$A:$A,0),0,1000,1),0),1)*$E342</f>
        <v>2553.8473297847581</v>
      </c>
      <c r="L342" s="194">
        <f ca="1">INDEX(OFFSET('Actual NPC (Total System)'!J$1,MATCH("NET SYSTEM LOAD",'Actual NPC (Total System)'!$A:$A,0),0,1000,1),MATCH($C342,OFFSET('Actual NPC (Total System)'!$C$1,MATCH("NET SYSTEM LOAD",'Actual NPC (Total System)'!$A:$A,0),0,1000,1),0),1)*$E342</f>
        <v>1979.4129090268464</v>
      </c>
      <c r="M342" s="194">
        <f ca="1">INDEX(OFFSET('Actual NPC (Total System)'!K$1,MATCH("NET SYSTEM LOAD",'Actual NPC (Total System)'!$A:$A,0),0,1000,1),MATCH($C342,OFFSET('Actual NPC (Total System)'!$C$1,MATCH("NET SYSTEM LOAD",'Actual NPC (Total System)'!$A:$A,0),0,1000,1),0),1)*$E342</f>
        <v>1918.7113380079129</v>
      </c>
      <c r="N342" s="194">
        <f ca="1">INDEX(OFFSET('Actual NPC (Total System)'!L$1,MATCH("NET SYSTEM LOAD",'Actual NPC (Total System)'!$A:$A,0),0,1000,1),MATCH($C342,OFFSET('Actual NPC (Total System)'!$C$1,MATCH("NET SYSTEM LOAD",'Actual NPC (Total System)'!$A:$A,0),0,1000,1),0),1)*$E342</f>
        <v>1689.5270600269794</v>
      </c>
      <c r="O342" s="194">
        <f ca="1">INDEX(OFFSET('Actual NPC (Total System)'!M$1,MATCH("NET SYSTEM LOAD",'Actual NPC (Total System)'!$A:$A,0),0,1000,1),MATCH($C342,OFFSET('Actual NPC (Total System)'!$C$1,MATCH("NET SYSTEM LOAD",'Actual NPC (Total System)'!$A:$A,0),0,1000,1),0),1)*$E342</f>
        <v>1733.5795124856015</v>
      </c>
      <c r="P342" s="194">
        <f ca="1">INDEX(OFFSET('Actual NPC (Total System)'!N$1,MATCH("NET SYSTEM LOAD",'Actual NPC (Total System)'!$A:$A,0),0,1000,1),MATCH($C342,OFFSET('Actual NPC (Total System)'!$C$1,MATCH("NET SYSTEM LOAD",'Actual NPC (Total System)'!$A:$A,0),0,1000,1),0),1)*$E342</f>
        <v>1354.6328283162236</v>
      </c>
      <c r="Q342" s="194">
        <f ca="1">INDEX(OFFSET('Actual NPC (Total System)'!O$1,MATCH("NET SYSTEM LOAD",'Actual NPC (Total System)'!$A:$A,0),0,1000,1),MATCH($C342,OFFSET('Actual NPC (Total System)'!$C$1,MATCH("NET SYSTEM LOAD",'Actual NPC (Total System)'!$A:$A,0),0,1000,1),0),1)*$E342</f>
        <v>1174.4399757639567</v>
      </c>
      <c r="R342" s="194">
        <f ca="1">INDEX(OFFSET('Actual NPC (Total System)'!P$1,MATCH("NET SYSTEM LOAD",'Actual NPC (Total System)'!$A:$A,0),0,1000,1),MATCH($C342,OFFSET('Actual NPC (Total System)'!$C$1,MATCH("NET SYSTEM LOAD",'Actual NPC (Total System)'!$A:$A,0),0,1000,1),0),1)*$E342</f>
        <v>1379.088710603379</v>
      </c>
      <c r="S342" s="59"/>
    </row>
    <row r="343" spans="1:19" ht="12.75">
      <c r="B343" s="15"/>
      <c r="C343" s="148" t="s">
        <v>71</v>
      </c>
      <c r="D343" s="327" t="s">
        <v>198</v>
      </c>
      <c r="E343" s="326">
        <f>VLOOKUP(D343,'Actual Factors'!$A$4:$B$9,2,FALSE)</f>
        <v>7.966085435555563E-2</v>
      </c>
      <c r="F343" s="187">
        <f t="shared" ca="1" si="90"/>
        <v>30586.979942630915</v>
      </c>
      <c r="G343" s="194">
        <f ca="1">INDEX(OFFSET('Actual NPC (Total System)'!E$1,MATCH("NET SYSTEM LOAD",'Actual NPC (Total System)'!$A:$A,0),0,1000,1),MATCH($C343,OFFSET('Actual NPC (Total System)'!$C$1,MATCH("NET SYSTEM LOAD",'Actual NPC (Total System)'!$A:$A,0),0,1000,1),0),1)*$E343</f>
        <v>3355.5541680190699</v>
      </c>
      <c r="H343" s="194">
        <f ca="1">INDEX(OFFSET('Actual NPC (Total System)'!F$1,MATCH("NET SYSTEM LOAD",'Actual NPC (Total System)'!$A:$A,0),0,1000,1),MATCH($C343,OFFSET('Actual NPC (Total System)'!$C$1,MATCH("NET SYSTEM LOAD",'Actual NPC (Total System)'!$A:$A,0),0,1000,1),0),1)*$E343</f>
        <v>3403.6693240498253</v>
      </c>
      <c r="I343" s="194">
        <f ca="1">INDEX(OFFSET('Actual NPC (Total System)'!G$1,MATCH("NET SYSTEM LOAD",'Actual NPC (Total System)'!$A:$A,0),0,1000,1),MATCH($C343,OFFSET('Actual NPC (Total System)'!$C$1,MATCH("NET SYSTEM LOAD",'Actual NPC (Total System)'!$A:$A,0),0,1000,1),0),1)*$E343</f>
        <v>3225.4679928564474</v>
      </c>
      <c r="J343" s="194">
        <f ca="1">INDEX(OFFSET('Actual NPC (Total System)'!H$1,MATCH("NET SYSTEM LOAD",'Actual NPC (Total System)'!$A:$A,0),0,1000,1),MATCH($C343,OFFSET('Actual NPC (Total System)'!$C$1,MATCH("NET SYSTEM LOAD",'Actual NPC (Total System)'!$A:$A,0),0,1000,1),0),1)*$E343</f>
        <v>3369.0168524051587</v>
      </c>
      <c r="K343" s="194">
        <f ca="1">INDEX(OFFSET('Actual NPC (Total System)'!I$1,MATCH("NET SYSTEM LOAD",'Actual NPC (Total System)'!$A:$A,0),0,1000,1),MATCH($C343,OFFSET('Actual NPC (Total System)'!$C$1,MATCH("NET SYSTEM LOAD",'Actual NPC (Total System)'!$A:$A,0),0,1000,1),0),1)*$E343</f>
        <v>2744.7943976750248</v>
      </c>
      <c r="L343" s="194">
        <f ca="1">INDEX(OFFSET('Actual NPC (Total System)'!J$1,MATCH("NET SYSTEM LOAD",'Actual NPC (Total System)'!$A:$A,0),0,1000,1),MATCH($C343,OFFSET('Actual NPC (Total System)'!$C$1,MATCH("NET SYSTEM LOAD",'Actual NPC (Total System)'!$A:$A,0),0,1000,1),0),1)*$E343</f>
        <v>1996.7789752763574</v>
      </c>
      <c r="M343" s="194">
        <f ca="1">INDEX(OFFSET('Actual NPC (Total System)'!K$1,MATCH("NET SYSTEM LOAD",'Actual NPC (Total System)'!$A:$A,0),0,1000,1),MATCH($C343,OFFSET('Actual NPC (Total System)'!$C$1,MATCH("NET SYSTEM LOAD",'Actual NPC (Total System)'!$A:$A,0),0,1000,1),0),1)*$E343</f>
        <v>1466.7156503944902</v>
      </c>
      <c r="N343" s="194">
        <f ca="1">INDEX(OFFSET('Actual NPC (Total System)'!L$1,MATCH("NET SYSTEM LOAD",'Actual NPC (Total System)'!$A:$A,0),0,1000,1),MATCH($C343,OFFSET('Actual NPC (Total System)'!$C$1,MATCH("NET SYSTEM LOAD",'Actual NPC (Total System)'!$A:$A,0),0,1000,1),0),1)*$E343</f>
        <v>1141.2213994976898</v>
      </c>
      <c r="O343" s="194">
        <f ca="1">INDEX(OFFSET('Actual NPC (Total System)'!M$1,MATCH("NET SYSTEM LOAD",'Actual NPC (Total System)'!$A:$A,0),0,1000,1),MATCH($C343,OFFSET('Actual NPC (Total System)'!$C$1,MATCH("NET SYSTEM LOAD",'Actual NPC (Total System)'!$A:$A,0),0,1000,1),0),1)*$E343</f>
        <v>1407.4479747539569</v>
      </c>
      <c r="P343" s="194">
        <f ca="1">INDEX(OFFSET('Actual NPC (Total System)'!N$1,MATCH("NET SYSTEM LOAD",'Actual NPC (Total System)'!$A:$A,0),0,1000,1),MATCH($C343,OFFSET('Actual NPC (Total System)'!$C$1,MATCH("NET SYSTEM LOAD",'Actual NPC (Total System)'!$A:$A,0),0,1000,1),0),1)*$E343</f>
        <v>2021.7128226896464</v>
      </c>
      <c r="Q343" s="194">
        <f ca="1">INDEX(OFFSET('Actual NPC (Total System)'!O$1,MATCH("NET SYSTEM LOAD",'Actual NPC (Total System)'!$A:$A,0),0,1000,1),MATCH($C343,OFFSET('Actual NPC (Total System)'!$C$1,MATCH("NET SYSTEM LOAD",'Actual NPC (Total System)'!$A:$A,0),0,1000,1),0),1)*$E343</f>
        <v>2524.8507787993358</v>
      </c>
      <c r="R343" s="194">
        <f ca="1">INDEX(OFFSET('Actual NPC (Total System)'!P$1,MATCH("NET SYSTEM LOAD",'Actual NPC (Total System)'!$A:$A,0),0,1000,1),MATCH($C343,OFFSET('Actual NPC (Total System)'!$C$1,MATCH("NET SYSTEM LOAD",'Actual NPC (Total System)'!$A:$A,0),0,1000,1),0),1)*$E343</f>
        <v>3929.7496062139148</v>
      </c>
      <c r="S343" s="59"/>
    </row>
    <row r="344" spans="1:19" ht="12.75">
      <c r="A344" s="15"/>
      <c r="B344" s="15"/>
      <c r="C344" s="148" t="s">
        <v>72</v>
      </c>
      <c r="D344" s="327" t="s">
        <v>198</v>
      </c>
      <c r="E344" s="326">
        <f>VLOOKUP(D344,'Actual Factors'!$A$4:$B$9,2,FALSE)</f>
        <v>7.966085435555563E-2</v>
      </c>
      <c r="F344" s="187">
        <f t="shared" ca="1" si="90"/>
        <v>20186.697780532642</v>
      </c>
      <c r="G344" s="194">
        <f ca="1">INDEX(OFFSET('Actual NPC (Total System)'!E$1,MATCH("NET SYSTEM LOAD",'Actual NPC (Total System)'!$A:$A,0),0,1000,1),MATCH($C344,OFFSET('Actual NPC (Total System)'!$C$1,MATCH("NET SYSTEM LOAD",'Actual NPC (Total System)'!$A:$A,0),0,1000,1),0),1)*$E344</f>
        <v>837.31524013124522</v>
      </c>
      <c r="H344" s="194">
        <f ca="1">INDEX(OFFSET('Actual NPC (Total System)'!F$1,MATCH("NET SYSTEM LOAD",'Actual NPC (Total System)'!$A:$A,0),0,1000,1),MATCH($C344,OFFSET('Actual NPC (Total System)'!$C$1,MATCH("NET SYSTEM LOAD",'Actual NPC (Total System)'!$A:$A,0),0,1000,1),0),1)*$E344</f>
        <v>1624.8424462902681</v>
      </c>
      <c r="I344" s="194">
        <f ca="1">INDEX(OFFSET('Actual NPC (Total System)'!G$1,MATCH("NET SYSTEM LOAD",'Actual NPC (Total System)'!$A:$A,0),0,1000,1),MATCH($C344,OFFSET('Actual NPC (Total System)'!$C$1,MATCH("NET SYSTEM LOAD",'Actual NPC (Total System)'!$A:$A,0),0,1000,1),0),1)*$E344</f>
        <v>1775.9590870027573</v>
      </c>
      <c r="J344" s="194">
        <f ca="1">INDEX(OFFSET('Actual NPC (Total System)'!H$1,MATCH("NET SYSTEM LOAD",'Actual NPC (Total System)'!$A:$A,0),0,1000,1),MATCH($C344,OFFSET('Actual NPC (Total System)'!$C$1,MATCH("NET SYSTEM LOAD",'Actual NPC (Total System)'!$A:$A,0),0,1000,1),0),1)*$E344</f>
        <v>2310.8020631459576</v>
      </c>
      <c r="K344" s="194">
        <f ca="1">INDEX(OFFSET('Actual NPC (Total System)'!I$1,MATCH("NET SYSTEM LOAD",'Actual NPC (Total System)'!$A:$A,0),0,1000,1),MATCH($C344,OFFSET('Actual NPC (Total System)'!$C$1,MATCH("NET SYSTEM LOAD",'Actual NPC (Total System)'!$A:$A,0),0,1000,1),0),1)*$E344</f>
        <v>2485.5779776020468</v>
      </c>
      <c r="L344" s="194">
        <f ca="1">INDEX(OFFSET('Actual NPC (Total System)'!J$1,MATCH("NET SYSTEM LOAD",'Actual NPC (Total System)'!$A:$A,0),0,1000,1),MATCH($C344,OFFSET('Actual NPC (Total System)'!$C$1,MATCH("NET SYSTEM LOAD",'Actual NPC (Total System)'!$A:$A,0),0,1000,1),0),1)*$E344</f>
        <v>1877.9249805778684</v>
      </c>
      <c r="M344" s="194">
        <f ca="1">INDEX(OFFSET('Actual NPC (Total System)'!K$1,MATCH("NET SYSTEM LOAD",'Actual NPC (Total System)'!$A:$A,0),0,1000,1),MATCH($C344,OFFSET('Actual NPC (Total System)'!$C$1,MATCH("NET SYSTEM LOAD",'Actual NPC (Total System)'!$A:$A,0),0,1000,1),0),1)*$E344</f>
        <v>2213.2175165604021</v>
      </c>
      <c r="N344" s="194">
        <f ca="1">INDEX(OFFSET('Actual NPC (Total System)'!L$1,MATCH("NET SYSTEM LOAD",'Actual NPC (Total System)'!$A:$A,0),0,1000,1),MATCH($C344,OFFSET('Actual NPC (Total System)'!$C$1,MATCH("NET SYSTEM LOAD",'Actual NPC (Total System)'!$A:$A,0),0,1000,1),0),1)*$E344</f>
        <v>1955.1163484484018</v>
      </c>
      <c r="O344" s="194">
        <f ca="1">INDEX(OFFSET('Actual NPC (Total System)'!M$1,MATCH("NET SYSTEM LOAD",'Actual NPC (Total System)'!$A:$A,0),0,1000,1),MATCH($C344,OFFSET('Actual NPC (Total System)'!$C$1,MATCH("NET SYSTEM LOAD",'Actual NPC (Total System)'!$A:$A,0),0,1000,1),0),1)*$E344</f>
        <v>1693.0321376186239</v>
      </c>
      <c r="P344" s="194">
        <f ca="1">INDEX(OFFSET('Actual NPC (Total System)'!N$1,MATCH("NET SYSTEM LOAD",'Actual NPC (Total System)'!$A:$A,0),0,1000,1),MATCH($C344,OFFSET('Actual NPC (Total System)'!$C$1,MATCH("NET SYSTEM LOAD",'Actual NPC (Total System)'!$A:$A,0),0,1000,1),0),1)*$E344</f>
        <v>1300.7024299175123</v>
      </c>
      <c r="Q344" s="194">
        <f ca="1">INDEX(OFFSET('Actual NPC (Total System)'!O$1,MATCH("NET SYSTEM LOAD",'Actual NPC (Total System)'!$A:$A,0),0,1000,1),MATCH($C344,OFFSET('Actual NPC (Total System)'!$C$1,MATCH("NET SYSTEM LOAD",'Actual NPC (Total System)'!$A:$A,0),0,1000,1),0),1)*$E344</f>
        <v>1150.8603628747121</v>
      </c>
      <c r="R344" s="194">
        <f ca="1">INDEX(OFFSET('Actual NPC (Total System)'!P$1,MATCH("NET SYSTEM LOAD",'Actual NPC (Total System)'!$A:$A,0),0,1000,1),MATCH($C344,OFFSET('Actual NPC (Total System)'!$C$1,MATCH("NET SYSTEM LOAD",'Actual NPC (Total System)'!$A:$A,0),0,1000,1),0),1)*$E344</f>
        <v>961.34719036284537</v>
      </c>
      <c r="S344" s="59"/>
    </row>
    <row r="345" spans="1:19" ht="12.75">
      <c r="A345" s="24"/>
      <c r="B345" s="15"/>
      <c r="C345" s="148" t="s">
        <v>110</v>
      </c>
      <c r="D345" s="327" t="s">
        <v>198</v>
      </c>
      <c r="E345" s="326">
        <f>VLOOKUP(D345,'Actual Factors'!$A$4:$B$9,2,FALSE)</f>
        <v>7.966085435555563E-2</v>
      </c>
      <c r="F345" s="187">
        <f t="shared" ca="1" si="90"/>
        <v>31187.463462763099</v>
      </c>
      <c r="G345" s="194">
        <f ca="1">INDEX(OFFSET('Actual NPC (Total System)'!E$1,MATCH("NET SYSTEM LOAD",'Actual NPC (Total System)'!$A:$A,0),0,1000,1),MATCH($C345,OFFSET('Actual NPC (Total System)'!$C$1,MATCH("NET SYSTEM LOAD",'Actual NPC (Total System)'!$A:$A,0),0,1000,1),0),1)*$E345</f>
        <v>2169.88201179098</v>
      </c>
      <c r="H345" s="194">
        <f ca="1">INDEX(OFFSET('Actual NPC (Total System)'!F$1,MATCH("NET SYSTEM LOAD",'Actual NPC (Total System)'!$A:$A,0),0,1000,1),MATCH($C345,OFFSET('Actual NPC (Total System)'!$C$1,MATCH("NET SYSTEM LOAD",'Actual NPC (Total System)'!$A:$A,0),0,1000,1),0),1)*$E345</f>
        <v>3500.5369229461812</v>
      </c>
      <c r="I345" s="194">
        <f ca="1">INDEX(OFFSET('Actual NPC (Total System)'!G$1,MATCH("NET SYSTEM LOAD",'Actual NPC (Total System)'!$A:$A,0),0,1000,1),MATCH($C345,OFFSET('Actual NPC (Total System)'!$C$1,MATCH("NET SYSTEM LOAD",'Actual NPC (Total System)'!$A:$A,0),0,1000,1),0),1)*$E345</f>
        <v>3207.225657209025</v>
      </c>
      <c r="J345" s="194">
        <f ca="1">INDEX(OFFSET('Actual NPC (Total System)'!H$1,MATCH("NET SYSTEM LOAD",'Actual NPC (Total System)'!$A:$A,0),0,1000,1),MATCH($C345,OFFSET('Actual NPC (Total System)'!$C$1,MATCH("NET SYSTEM LOAD",'Actual NPC (Total System)'!$A:$A,0),0,1000,1),0),1)*$E345</f>
        <v>3330.1423554796474</v>
      </c>
      <c r="K345" s="194">
        <f ca="1">INDEX(OFFSET('Actual NPC (Total System)'!I$1,MATCH("NET SYSTEM LOAD",'Actual NPC (Total System)'!$A:$A,0),0,1000,1),MATCH($C345,OFFSET('Actual NPC (Total System)'!$C$1,MATCH("NET SYSTEM LOAD",'Actual NPC (Total System)'!$A:$A,0),0,1000,1),0),1)*$E345</f>
        <v>3655.1586412503143</v>
      </c>
      <c r="L345" s="194">
        <f ca="1">INDEX(OFFSET('Actual NPC (Total System)'!J$1,MATCH("NET SYSTEM LOAD",'Actual NPC (Total System)'!$A:$A,0),0,1000,1),MATCH($C345,OFFSET('Actual NPC (Total System)'!$C$1,MATCH("NET SYSTEM LOAD",'Actual NPC (Total System)'!$A:$A,0),0,1000,1),0),1)*$E345</f>
        <v>2375.0087117565354</v>
      </c>
      <c r="M345" s="194">
        <f ca="1">INDEX(OFFSET('Actual NPC (Total System)'!K$1,MATCH("NET SYSTEM LOAD",'Actual NPC (Total System)'!$A:$A,0),0,1000,1),MATCH($C345,OFFSET('Actual NPC (Total System)'!$C$1,MATCH("NET SYSTEM LOAD",'Actual NPC (Total System)'!$A:$A,0),0,1000,1),0),1)*$E345</f>
        <v>1800.9725952704016</v>
      </c>
      <c r="N345" s="194">
        <f ca="1">INDEX(OFFSET('Actual NPC (Total System)'!L$1,MATCH("NET SYSTEM LOAD",'Actual NPC (Total System)'!$A:$A,0),0,1000,1),MATCH($C345,OFFSET('Actual NPC (Total System)'!$C$1,MATCH("NET SYSTEM LOAD",'Actual NPC (Total System)'!$A:$A,0),0,1000,1),0),1)*$E345</f>
        <v>1913.852025892224</v>
      </c>
      <c r="O345" s="194">
        <f ca="1">INDEX(OFFSET('Actual NPC (Total System)'!M$1,MATCH("NET SYSTEM LOAD",'Actual NPC (Total System)'!$A:$A,0),0,1000,1),MATCH($C345,OFFSET('Actual NPC (Total System)'!$C$1,MATCH("NET SYSTEM LOAD",'Actual NPC (Total System)'!$A:$A,0),0,1000,1),0),1)*$E345</f>
        <v>1919.7469291145351</v>
      </c>
      <c r="P345" s="194">
        <f ca="1">INDEX(OFFSET('Actual NPC (Total System)'!N$1,MATCH("NET SYSTEM LOAD",'Actual NPC (Total System)'!$A:$A,0),0,1000,1),MATCH($C345,OFFSET('Actual NPC (Total System)'!$C$1,MATCH("NET SYSTEM LOAD",'Actual NPC (Total System)'!$A:$A,0),0,1000,1),0),1)*$E345</f>
        <v>2468.5305547699577</v>
      </c>
      <c r="Q345" s="194">
        <f ca="1">INDEX(OFFSET('Actual NPC (Total System)'!O$1,MATCH("NET SYSTEM LOAD",'Actual NPC (Total System)'!$A:$A,0),0,1000,1),MATCH($C345,OFFSET('Actual NPC (Total System)'!$C$1,MATCH("NET SYSTEM LOAD",'Actual NPC (Total System)'!$A:$A,0),0,1000,1),0),1)*$E345</f>
        <v>2094.2838610075573</v>
      </c>
      <c r="R345" s="194">
        <f ca="1">INDEX(OFFSET('Actual NPC (Total System)'!P$1,MATCH("NET SYSTEM LOAD",'Actual NPC (Total System)'!$A:$A,0),0,1000,1),MATCH($C345,OFFSET('Actual NPC (Total System)'!$C$1,MATCH("NET SYSTEM LOAD",'Actual NPC (Total System)'!$A:$A,0),0,1000,1),0),1)*$E345</f>
        <v>2752.1231962757361</v>
      </c>
      <c r="S345" s="59"/>
    </row>
    <row r="346" spans="1:19" ht="12.75">
      <c r="A346" s="15"/>
      <c r="B346" s="15"/>
      <c r="C346" s="148" t="s">
        <v>111</v>
      </c>
      <c r="D346" s="327" t="s">
        <v>198</v>
      </c>
      <c r="E346" s="326">
        <f>VLOOKUP(D346,'Actual Factors'!$A$4:$B$9,2,FALSE)</f>
        <v>7.966085435555563E-2</v>
      </c>
      <c r="F346" s="187">
        <f t="shared" ca="1" si="90"/>
        <v>15663.713791932903</v>
      </c>
      <c r="G346" s="194">
        <f ca="1">INDEX(OFFSET('Actual NPC (Total System)'!E$1,MATCH("NET SYSTEM LOAD",'Actual NPC (Total System)'!$A:$A,0),0,1000,1),MATCH($C346,OFFSET('Actual NPC (Total System)'!$C$1,MATCH("NET SYSTEM LOAD",'Actual NPC (Total System)'!$A:$A,0),0,1000,1),0),1)*$E346</f>
        <v>1088.3265922056009</v>
      </c>
      <c r="H346" s="194">
        <f ca="1">INDEX(OFFSET('Actual NPC (Total System)'!F$1,MATCH("NET SYSTEM LOAD",'Actual NPC (Total System)'!$A:$A,0),0,1000,1),MATCH($C346,OFFSET('Actual NPC (Total System)'!$C$1,MATCH("NET SYSTEM LOAD",'Actual NPC (Total System)'!$A:$A,0),0,1000,1),0),1)*$E346</f>
        <v>1676.5423407670237</v>
      </c>
      <c r="I346" s="194">
        <f ca="1">INDEX(OFFSET('Actual NPC (Total System)'!G$1,MATCH("NET SYSTEM LOAD",'Actual NPC (Total System)'!$A:$A,0),0,1000,1),MATCH($C346,OFFSET('Actual NPC (Total System)'!$C$1,MATCH("NET SYSTEM LOAD",'Actual NPC (Total System)'!$A:$A,0),0,1000,1),0),1)*$E346</f>
        <v>1593.2967479654681</v>
      </c>
      <c r="J346" s="194">
        <f ca="1">INDEX(OFFSET('Actual NPC (Total System)'!H$1,MATCH("NET SYSTEM LOAD",'Actual NPC (Total System)'!$A:$A,0),0,1000,1),MATCH($C346,OFFSET('Actual NPC (Total System)'!$C$1,MATCH("NET SYSTEM LOAD",'Actual NPC (Total System)'!$A:$A,0),0,1000,1),0),1)*$E346</f>
        <v>1603.3340156142681</v>
      </c>
      <c r="K346" s="194">
        <f ca="1">INDEX(OFFSET('Actual NPC (Total System)'!I$1,MATCH("NET SYSTEM LOAD",'Actual NPC (Total System)'!$A:$A,0),0,1000,1),MATCH($C346,OFFSET('Actual NPC (Total System)'!$C$1,MATCH("NET SYSTEM LOAD",'Actual NPC (Total System)'!$A:$A,0),0,1000,1),0),1)*$E346</f>
        <v>1731.4286694180016</v>
      </c>
      <c r="L346" s="194">
        <f ca="1">INDEX(OFFSET('Actual NPC (Total System)'!J$1,MATCH("NET SYSTEM LOAD",'Actual NPC (Total System)'!$A:$A,0),0,1000,1),MATCH($C346,OFFSET('Actual NPC (Total System)'!$C$1,MATCH("NET SYSTEM LOAD",'Actual NPC (Total System)'!$A:$A,0),0,1000,1),0),1)*$E346</f>
        <v>1225.9008876776456</v>
      </c>
      <c r="M346" s="194">
        <f ca="1">INDEX(OFFSET('Actual NPC (Total System)'!K$1,MATCH("NET SYSTEM LOAD",'Actual NPC (Total System)'!$A:$A,0),0,1000,1),MATCH($C346,OFFSET('Actual NPC (Total System)'!$C$1,MATCH("NET SYSTEM LOAD",'Actual NPC (Total System)'!$A:$A,0),0,1000,1),0),1)*$E346</f>
        <v>919.52524182617867</v>
      </c>
      <c r="N346" s="194">
        <f ca="1">INDEX(OFFSET('Actual NPC (Total System)'!L$1,MATCH("NET SYSTEM LOAD",'Actual NPC (Total System)'!$A:$A,0),0,1000,1),MATCH($C346,OFFSET('Actual NPC (Total System)'!$C$1,MATCH("NET SYSTEM LOAD",'Actual NPC (Total System)'!$A:$A,0),0,1000,1),0),1)*$E346</f>
        <v>1058.6927543853344</v>
      </c>
      <c r="O346" s="194">
        <f ca="1">INDEX(OFFSET('Actual NPC (Total System)'!M$1,MATCH("NET SYSTEM LOAD",'Actual NPC (Total System)'!$A:$A,0),0,1000,1),MATCH($C346,OFFSET('Actual NPC (Total System)'!$C$1,MATCH("NET SYSTEM LOAD",'Actual NPC (Total System)'!$A:$A,0),0,1000,1),0),1)*$E346</f>
        <v>968.83531067226761</v>
      </c>
      <c r="P346" s="194">
        <f ca="1">INDEX(OFFSET('Actual NPC (Total System)'!N$1,MATCH("NET SYSTEM LOAD",'Actual NPC (Total System)'!$A:$A,0),0,1000,1),MATCH($C346,OFFSET('Actual NPC (Total System)'!$C$1,MATCH("NET SYSTEM LOAD",'Actual NPC (Total System)'!$A:$A,0),0,1000,1),0),1)*$E346</f>
        <v>1291.4617708122678</v>
      </c>
      <c r="Q346" s="194">
        <f ca="1">INDEX(OFFSET('Actual NPC (Total System)'!O$1,MATCH("NET SYSTEM LOAD",'Actual NPC (Total System)'!$A:$A,0),0,1000,1),MATCH($C346,OFFSET('Actual NPC (Total System)'!$C$1,MATCH("NET SYSTEM LOAD",'Actual NPC (Total System)'!$A:$A,0),0,1000,1),0),1)*$E346</f>
        <v>1172.3687935507121</v>
      </c>
      <c r="R346" s="194">
        <f ca="1">INDEX(OFFSET('Actual NPC (Total System)'!P$1,MATCH("NET SYSTEM LOAD",'Actual NPC (Total System)'!$A:$A,0),0,1000,1),MATCH($C346,OFFSET('Actual NPC (Total System)'!$C$1,MATCH("NET SYSTEM LOAD",'Actual NPC (Total System)'!$A:$A,0),0,1000,1),0),1)*$E346</f>
        <v>1334.0006670381347</v>
      </c>
      <c r="S346" s="59"/>
    </row>
    <row r="347" spans="1:19" ht="12.75">
      <c r="A347" s="30"/>
      <c r="B347" s="15"/>
      <c r="C347" s="149" t="s">
        <v>73</v>
      </c>
      <c r="D347" s="327" t="s">
        <v>198</v>
      </c>
      <c r="E347" s="326">
        <f>VLOOKUP(D347,'Actual Factors'!$A$4:$B$9,2,FALSE)</f>
        <v>7.966085435555563E-2</v>
      </c>
      <c r="F347" s="187">
        <f t="shared" ca="1" si="90"/>
        <v>9218.0354226074742</v>
      </c>
      <c r="G347" s="194">
        <f ca="1">INDEX(OFFSET('Actual NPC (Total System)'!E$1,MATCH("NET SYSTEM LOAD",'Actual NPC (Total System)'!$A:$A,0),0,1000,1),MATCH($C347,OFFSET('Actual NPC (Total System)'!$C$1,MATCH("NET SYSTEM LOAD",'Actual NPC (Total System)'!$A:$A,0),0,1000,1),0),1)*$E347</f>
        <v>984.68782068902317</v>
      </c>
      <c r="H347" s="194">
        <f ca="1">INDEX(OFFSET('Actual NPC (Total System)'!F$1,MATCH("NET SYSTEM LOAD",'Actual NPC (Total System)'!$A:$A,0),0,1000,1),MATCH($C347,OFFSET('Actual NPC (Total System)'!$C$1,MATCH("NET SYSTEM LOAD",'Actual NPC (Total System)'!$A:$A,0),0,1000,1),0),1)*$E347</f>
        <v>1036.0690717483565</v>
      </c>
      <c r="I347" s="194">
        <f ca="1">INDEX(OFFSET('Actual NPC (Total System)'!G$1,MATCH("NET SYSTEM LOAD",'Actual NPC (Total System)'!$A:$A,0),0,1000,1),MATCH($C347,OFFSET('Actual NPC (Total System)'!$C$1,MATCH("NET SYSTEM LOAD",'Actual NPC (Total System)'!$A:$A,0),0,1000,1),0),1)*$E347</f>
        <v>988.90984596986755</v>
      </c>
      <c r="J347" s="194">
        <f ca="1">INDEX(OFFSET('Actual NPC (Total System)'!H$1,MATCH("NET SYSTEM LOAD",'Actual NPC (Total System)'!$A:$A,0),0,1000,1),MATCH($C347,OFFSET('Actual NPC (Total System)'!$C$1,MATCH("NET SYSTEM LOAD",'Actual NPC (Total System)'!$A:$A,0),0,1000,1),0),1)*$E347</f>
        <v>1003.6471040256454</v>
      </c>
      <c r="K347" s="194">
        <f ca="1">INDEX(OFFSET('Actual NPC (Total System)'!I$1,MATCH("NET SYSTEM LOAD",'Actual NPC (Total System)'!$A:$A,0),0,1000,1),MATCH($C347,OFFSET('Actual NPC (Total System)'!$C$1,MATCH("NET SYSTEM LOAD",'Actual NPC (Total System)'!$A:$A,0),0,1000,1),0),1)*$E347</f>
        <v>820.18815644480071</v>
      </c>
      <c r="L347" s="194">
        <f ca="1">INDEX(OFFSET('Actual NPC (Total System)'!J$1,MATCH("NET SYSTEM LOAD",'Actual NPC (Total System)'!$A:$A,0),0,1000,1),MATCH($C347,OFFSET('Actual NPC (Total System)'!$C$1,MATCH("NET SYSTEM LOAD",'Actual NPC (Total System)'!$A:$A,0),0,1000,1),0),1)*$E347</f>
        <v>620.95635970155615</v>
      </c>
      <c r="M347" s="194">
        <f ca="1">INDEX(OFFSET('Actual NPC (Total System)'!K$1,MATCH("NET SYSTEM LOAD",'Actual NPC (Total System)'!$A:$A,0),0,1000,1),MATCH($C347,OFFSET('Actual NPC (Total System)'!$C$1,MATCH("NET SYSTEM LOAD",'Actual NPC (Total System)'!$A:$A,0),0,1000,1),0),1)*$E347</f>
        <v>462.19227697093379</v>
      </c>
      <c r="N347" s="194">
        <f ca="1">INDEX(OFFSET('Actual NPC (Total System)'!L$1,MATCH("NET SYSTEM LOAD",'Actual NPC (Total System)'!$A:$A,0),0,1000,1),MATCH($C347,OFFSET('Actual NPC (Total System)'!$C$1,MATCH("NET SYSTEM LOAD",'Actual NPC (Total System)'!$A:$A,0),0,1000,1),0),1)*$E347</f>
        <v>364.44840867666699</v>
      </c>
      <c r="O347" s="194">
        <f ca="1">INDEX(OFFSET('Actual NPC (Total System)'!M$1,MATCH("NET SYSTEM LOAD",'Actual NPC (Total System)'!$A:$A,0),0,1000,1),MATCH($C347,OFFSET('Actual NPC (Total System)'!$C$1,MATCH("NET SYSTEM LOAD",'Actual NPC (Total System)'!$A:$A,0),0,1000,1),0),1)*$E347</f>
        <v>437.25842955764483</v>
      </c>
      <c r="P347" s="194">
        <f ca="1">INDEX(OFFSET('Actual NPC (Total System)'!N$1,MATCH("NET SYSTEM LOAD",'Actual NPC (Total System)'!$A:$A,0),0,1000,1),MATCH($C347,OFFSET('Actual NPC (Total System)'!$C$1,MATCH("NET SYSTEM LOAD",'Actual NPC (Total System)'!$A:$A,0),0,1000,1),0),1)*$E347</f>
        <v>606.69706677191164</v>
      </c>
      <c r="Q347" s="194">
        <f ca="1">INDEX(OFFSET('Actual NPC (Total System)'!O$1,MATCH("NET SYSTEM LOAD",'Actual NPC (Total System)'!$A:$A,0),0,1000,1),MATCH($C347,OFFSET('Actual NPC (Total System)'!$C$1,MATCH("NET SYSTEM LOAD",'Actual NPC (Total System)'!$A:$A,0),0,1000,1),0),1)*$E347</f>
        <v>747.61711812688964</v>
      </c>
      <c r="R347" s="194">
        <f ca="1">INDEX(OFFSET('Actual NPC (Total System)'!P$1,MATCH("NET SYSTEM LOAD",'Actual NPC (Total System)'!$A:$A,0),0,1000,1),MATCH($C347,OFFSET('Actual NPC (Total System)'!$C$1,MATCH("NET SYSTEM LOAD",'Actual NPC (Total System)'!$A:$A,0),0,1000,1),0),1)*$E347</f>
        <v>1145.3637639241788</v>
      </c>
      <c r="S347" s="59"/>
    </row>
    <row r="348" spans="1:19" ht="12.75">
      <c r="A348" s="15"/>
      <c r="C348" s="149" t="s">
        <v>157</v>
      </c>
      <c r="D348" s="327" t="s">
        <v>198</v>
      </c>
      <c r="E348" s="326">
        <f>VLOOKUP(D348,'Actual Factors'!$A$4:$B$9,2,FALSE)</f>
        <v>7.966085435555563E-2</v>
      </c>
      <c r="F348" s="187">
        <f t="shared" ca="1" si="90"/>
        <v>64853.255765381888</v>
      </c>
      <c r="G348" s="194">
        <f ca="1">INDEX(OFFSET('Actual NPC (Total System)'!E$1,MATCH("NET SYSTEM LOAD",'Actual NPC (Total System)'!$A:$A,0),0,1000,1),MATCH($C348,OFFSET('Actual NPC (Total System)'!$C$1,MATCH("NET SYSTEM LOAD",'Actual NPC (Total System)'!$A:$A,0),0,1000,1),0),1)*$E348</f>
        <v>8504.7521327078302</v>
      </c>
      <c r="H348" s="194">
        <f ca="1">INDEX(OFFSET('Actual NPC (Total System)'!F$1,MATCH("NET SYSTEM LOAD",'Actual NPC (Total System)'!$A:$A,0),0,1000,1),MATCH($C348,OFFSET('Actual NPC (Total System)'!$C$1,MATCH("NET SYSTEM LOAD",'Actual NPC (Total System)'!$A:$A,0),0,1000,1),0),1)*$E348</f>
        <v>6583.9696124866732</v>
      </c>
      <c r="I348" s="194">
        <f ca="1">INDEX(OFFSET('Actual NPC (Total System)'!G$1,MATCH("NET SYSTEM LOAD",'Actual NPC (Total System)'!$A:$A,0),0,1000,1),MATCH($C348,OFFSET('Actual NPC (Total System)'!$C$1,MATCH("NET SYSTEM LOAD",'Actual NPC (Total System)'!$A:$A,0),0,1000,1),0),1)*$E348</f>
        <v>6202.7127635409834</v>
      </c>
      <c r="J348" s="194">
        <f ca="1">INDEX(OFFSET('Actual NPC (Total System)'!H$1,MATCH("NET SYSTEM LOAD",'Actual NPC (Total System)'!$A:$A,0),0,1000,1),MATCH($C348,OFFSET('Actual NPC (Total System)'!$C$1,MATCH("NET SYSTEM LOAD",'Actual NPC (Total System)'!$A:$A,0),0,1000,1),0),1)*$E348</f>
        <v>6426.7987468431611</v>
      </c>
      <c r="K348" s="194">
        <f ca="1">INDEX(OFFSET('Actual NPC (Total System)'!I$1,MATCH("NET SYSTEM LOAD",'Actual NPC (Total System)'!$A:$A,0),0,1000,1),MATCH($C348,OFFSET('Actual NPC (Total System)'!$C$1,MATCH("NET SYSTEM LOAD",'Actual NPC (Total System)'!$A:$A,0),0,1000,1),0),1)*$E348</f>
        <v>4660.9565883435598</v>
      </c>
      <c r="L348" s="194">
        <f ca="1">INDEX(OFFSET('Actual NPC (Total System)'!J$1,MATCH("NET SYSTEM LOAD",'Actual NPC (Total System)'!$A:$A,0),0,1000,1),MATCH($C348,OFFSET('Actual NPC (Total System)'!$C$1,MATCH("NET SYSTEM LOAD",'Actual NPC (Total System)'!$A:$A,0),0,1000,1),0),1)*$E348</f>
        <v>3553.8300345100479</v>
      </c>
      <c r="M348" s="194">
        <f ca="1">INDEX(OFFSET('Actual NPC (Total System)'!K$1,MATCH("NET SYSTEM LOAD",'Actual NPC (Total System)'!$A:$A,0),0,1000,1),MATCH($C348,OFFSET('Actual NPC (Total System)'!$C$1,MATCH("NET SYSTEM LOAD",'Actual NPC (Total System)'!$A:$A,0),0,1000,1),0),1)*$E348</f>
        <v>3672.1264032280478</v>
      </c>
      <c r="N348" s="194">
        <f ca="1">INDEX(OFFSET('Actual NPC (Total System)'!L$1,MATCH("NET SYSTEM LOAD",'Actual NPC (Total System)'!$A:$A,0),0,1000,1),MATCH($C348,OFFSET('Actual NPC (Total System)'!$C$1,MATCH("NET SYSTEM LOAD",'Actual NPC (Total System)'!$A:$A,0),0,1000,1),0),1)*$E348</f>
        <v>2827.402703641736</v>
      </c>
      <c r="O348" s="194">
        <f ca="1">INDEX(OFFSET('Actual NPC (Total System)'!M$1,MATCH("NET SYSTEM LOAD",'Actual NPC (Total System)'!$A:$A,0),0,1000,1),MATCH($C348,OFFSET('Actual NPC (Total System)'!$C$1,MATCH("NET SYSTEM LOAD",'Actual NPC (Total System)'!$A:$A,0),0,1000,1),0),1)*$E348</f>
        <v>3641.4569743011589</v>
      </c>
      <c r="P348" s="194">
        <f ca="1">INDEX(OFFSET('Actual NPC (Total System)'!N$1,MATCH("NET SYSTEM LOAD",'Actual NPC (Total System)'!$A:$A,0),0,1000,1),MATCH($C348,OFFSET('Actual NPC (Total System)'!$C$1,MATCH("NET SYSTEM LOAD",'Actual NPC (Total System)'!$A:$A,0),0,1000,1),0),1)*$E348</f>
        <v>3767.8787501634256</v>
      </c>
      <c r="Q348" s="194">
        <f ca="1">INDEX(OFFSET('Actual NPC (Total System)'!O$1,MATCH("NET SYSTEM LOAD",'Actual NPC (Total System)'!$A:$A,0),0,1000,1),MATCH($C348,OFFSET('Actual NPC (Total System)'!$C$1,MATCH("NET SYSTEM LOAD",'Actual NPC (Total System)'!$A:$A,0),0,1000,1),0),1)*$E348</f>
        <v>7342.2612850972073</v>
      </c>
      <c r="R348" s="194">
        <f ca="1">INDEX(OFFSET('Actual NPC (Total System)'!P$1,MATCH("NET SYSTEM LOAD",'Actual NPC (Total System)'!$A:$A,0),0,1000,1),MATCH($C348,OFFSET('Actual NPC (Total System)'!$C$1,MATCH("NET SYSTEM LOAD",'Actual NPC (Total System)'!$A:$A,0),0,1000,1),0),1)*$E348</f>
        <v>7669.1097705180518</v>
      </c>
      <c r="S348" s="59"/>
    </row>
    <row r="349" spans="1:19" ht="12.75">
      <c r="A349" s="15"/>
      <c r="C349" s="149" t="s">
        <v>74</v>
      </c>
      <c r="D349" s="327" t="s">
        <v>198</v>
      </c>
      <c r="E349" s="326">
        <f>VLOOKUP(D349,'Actual Factors'!$A$4:$B$9,2,FALSE)</f>
        <v>7.966085435555563E-2</v>
      </c>
      <c r="F349" s="187">
        <f t="shared" ca="1" si="90"/>
        <v>22811.363609839485</v>
      </c>
      <c r="G349" s="194">
        <f ca="1">INDEX(OFFSET('Actual NPC (Total System)'!E$1,MATCH("NET SYSTEM LOAD",'Actual NPC (Total System)'!$A:$A,0),0,1000,1),MATCH($C349,OFFSET('Actual NPC (Total System)'!$C$1,MATCH("NET SYSTEM LOAD",'Actual NPC (Total System)'!$A:$A,0),0,1000,1),0),1)*$E349</f>
        <v>3681.6857057507145</v>
      </c>
      <c r="H349" s="194">
        <f ca="1">INDEX(OFFSET('Actual NPC (Total System)'!F$1,MATCH("NET SYSTEM LOAD",'Actual NPC (Total System)'!$A:$A,0),0,1000,1),MATCH($C349,OFFSET('Actual NPC (Total System)'!$C$1,MATCH("NET SYSTEM LOAD",'Actual NPC (Total System)'!$A:$A,0),0,1000,1),0),1)*$E349</f>
        <v>2849.5484211525804</v>
      </c>
      <c r="I349" s="194">
        <f ca="1">INDEX(OFFSET('Actual NPC (Total System)'!G$1,MATCH("NET SYSTEM LOAD",'Actual NPC (Total System)'!$A:$A,0),0,1000,1),MATCH($C349,OFFSET('Actual NPC (Total System)'!$C$1,MATCH("NET SYSTEM LOAD",'Actual NPC (Total System)'!$A:$A,0),0,1000,1),0),1)*$E349</f>
        <v>2488.9237334849799</v>
      </c>
      <c r="J349" s="194">
        <f ca="1">INDEX(OFFSET('Actual NPC (Total System)'!H$1,MATCH("NET SYSTEM LOAD",'Actual NPC (Total System)'!$A:$A,0),0,1000,1),MATCH($C349,OFFSET('Actual NPC (Total System)'!$C$1,MATCH("NET SYSTEM LOAD",'Actual NPC (Total System)'!$A:$A,0),0,1000,1),0),1)*$E349</f>
        <v>2406.5544100813354</v>
      </c>
      <c r="K349" s="194">
        <f ca="1">INDEX(OFFSET('Actual NPC (Total System)'!I$1,MATCH("NET SYSTEM LOAD",'Actual NPC (Total System)'!$A:$A,0),0,1000,1),MATCH($C349,OFFSET('Actual NPC (Total System)'!$C$1,MATCH("NET SYSTEM LOAD",'Actual NPC (Total System)'!$A:$A,0),0,1000,1),0),1)*$E349</f>
        <v>2258.2258992712909</v>
      </c>
      <c r="L349" s="194">
        <f ca="1">INDEX(OFFSET('Actual NPC (Total System)'!J$1,MATCH("NET SYSTEM LOAD",'Actual NPC (Total System)'!$A:$A,0),0,1000,1),MATCH($C349,OFFSET('Actual NPC (Total System)'!$C$1,MATCH("NET SYSTEM LOAD",'Actual NPC (Total System)'!$A:$A,0),0,1000,1),0),1)*$E349</f>
        <v>1231.0788432107568</v>
      </c>
      <c r="M349" s="194">
        <f ca="1">INDEX(OFFSET('Actual NPC (Total System)'!K$1,MATCH("NET SYSTEM LOAD",'Actual NPC (Total System)'!$A:$A,0),0,1000,1),MATCH($C349,OFFSET('Actual NPC (Total System)'!$C$1,MATCH("NET SYSTEM LOAD",'Actual NPC (Total System)'!$A:$A,0),0,1000,1),0),1)*$E349</f>
        <v>913.70999945822302</v>
      </c>
      <c r="N349" s="194">
        <f ca="1">INDEX(OFFSET('Actual NPC (Total System)'!L$1,MATCH("NET SYSTEM LOAD",'Actual NPC (Total System)'!$A:$A,0),0,1000,1),MATCH($C349,OFFSET('Actual NPC (Total System)'!$C$1,MATCH("NET SYSTEM LOAD",'Actual NPC (Total System)'!$A:$A,0),0,1000,1),0),1)*$E349</f>
        <v>857.23045372013416</v>
      </c>
      <c r="O349" s="194">
        <f ca="1">INDEX(OFFSET('Actual NPC (Total System)'!M$1,MATCH("NET SYSTEM LOAD",'Actual NPC (Total System)'!$A:$A,0),0,1000,1),MATCH($C349,OFFSET('Actual NPC (Total System)'!$C$1,MATCH("NET SYSTEM LOAD",'Actual NPC (Total System)'!$A:$A,0),0,1000,1),0),1)*$E349</f>
        <v>1136.9993742168456</v>
      </c>
      <c r="P349" s="194">
        <f ca="1">INDEX(OFFSET('Actual NPC (Total System)'!N$1,MATCH("NET SYSTEM LOAD",'Actual NPC (Total System)'!$A:$A,0),0,1000,1),MATCH($C349,OFFSET('Actual NPC (Total System)'!$C$1,MATCH("NET SYSTEM LOAD",'Actual NPC (Total System)'!$A:$A,0),0,1000,1),0),1)*$E349</f>
        <v>1231.2381649194679</v>
      </c>
      <c r="Q349" s="194">
        <f ca="1">INDEX(OFFSET('Actual NPC (Total System)'!O$1,MATCH("NET SYSTEM LOAD",'Actual NPC (Total System)'!$A:$A,0),0,1000,1),MATCH($C349,OFFSET('Actual NPC (Total System)'!$C$1,MATCH("NET SYSTEM LOAD",'Actual NPC (Total System)'!$A:$A,0),0,1000,1),0),1)*$E349</f>
        <v>1248.1262660428456</v>
      </c>
      <c r="R349" s="194">
        <f ca="1">INDEX(OFFSET('Actual NPC (Total System)'!P$1,MATCH("NET SYSTEM LOAD",'Actual NPC (Total System)'!$A:$A,0),0,1000,1),MATCH($C349,OFFSET('Actual NPC (Total System)'!$C$1,MATCH("NET SYSTEM LOAD",'Actual NPC (Total System)'!$A:$A,0),0,1000,1),0),1)*$E349</f>
        <v>2508.0423385303134</v>
      </c>
      <c r="S349" s="59"/>
    </row>
    <row r="350" spans="1:19" ht="12.75">
      <c r="A350" s="15"/>
      <c r="C350" s="149" t="s">
        <v>75</v>
      </c>
      <c r="D350" s="327" t="s">
        <v>198</v>
      </c>
      <c r="E350" s="326">
        <f>VLOOKUP(D350,'Actual Factors'!$A$4:$B$9,2,FALSE)</f>
        <v>7.966085435555563E-2</v>
      </c>
      <c r="F350" s="187">
        <f t="shared" ca="1" si="90"/>
        <v>32906.385378047278</v>
      </c>
      <c r="G350" s="194">
        <f ca="1">INDEX(OFFSET('Actual NPC (Total System)'!E$1,MATCH("NET SYSTEM LOAD",'Actual NPC (Total System)'!$A:$A,0),0,1000,1),MATCH($C350,OFFSET('Actual NPC (Total System)'!$C$1,MATCH("NET SYSTEM LOAD",'Actual NPC (Total System)'!$A:$A,0),0,1000,1),0),1)*$E350</f>
        <v>4055.2951126782705</v>
      </c>
      <c r="H350" s="194">
        <f ca="1">INDEX(OFFSET('Actual NPC (Total System)'!F$1,MATCH("NET SYSTEM LOAD",'Actual NPC (Total System)'!$A:$A,0),0,1000,1),MATCH($C350,OFFSET('Actual NPC (Total System)'!$C$1,MATCH("NET SYSTEM LOAD",'Actual NPC (Total System)'!$A:$A,0),0,1000,1),0),1)*$E350</f>
        <v>3768.3567152895589</v>
      </c>
      <c r="I350" s="194">
        <f ca="1">INDEX(OFFSET('Actual NPC (Total System)'!G$1,MATCH("NET SYSTEM LOAD",'Actual NPC (Total System)'!$A:$A,0),0,1000,1),MATCH($C350,OFFSET('Actual NPC (Total System)'!$C$1,MATCH("NET SYSTEM LOAD",'Actual NPC (Total System)'!$A:$A,0),0,1000,1),0),1)*$E350</f>
        <v>3162.4562570612029</v>
      </c>
      <c r="J350" s="194">
        <f ca="1">INDEX(OFFSET('Actual NPC (Total System)'!H$1,MATCH("NET SYSTEM LOAD",'Actual NPC (Total System)'!$A:$A,0),0,1000,1),MATCH($C350,OFFSET('Actual NPC (Total System)'!$C$1,MATCH("NET SYSTEM LOAD",'Actual NPC (Total System)'!$A:$A,0),0,1000,1),0),1)*$E350</f>
        <v>3287.6034592537808</v>
      </c>
      <c r="K350" s="194">
        <f ca="1">INDEX(OFFSET('Actual NPC (Total System)'!I$1,MATCH("NET SYSTEM LOAD",'Actual NPC (Total System)'!$A:$A,0),0,1000,1),MATCH($C350,OFFSET('Actual NPC (Total System)'!$C$1,MATCH("NET SYSTEM LOAD",'Actual NPC (Total System)'!$A:$A,0),0,1000,1),0),1)*$E350</f>
        <v>2548.5100525429357</v>
      </c>
      <c r="L350" s="194">
        <f ca="1">INDEX(OFFSET('Actual NPC (Total System)'!J$1,MATCH("NET SYSTEM LOAD",'Actual NPC (Total System)'!$A:$A,0),0,1000,1),MATCH($C350,OFFSET('Actual NPC (Total System)'!$C$1,MATCH("NET SYSTEM LOAD",'Actual NPC (Total System)'!$A:$A,0),0,1000,1),0),1)*$E350</f>
        <v>2257.0309864559576</v>
      </c>
      <c r="M350" s="194">
        <f ca="1">INDEX(OFFSET('Actual NPC (Total System)'!K$1,MATCH("NET SYSTEM LOAD",'Actual NPC (Total System)'!$A:$A,0),0,1000,1),MATCH($C350,OFFSET('Actual NPC (Total System)'!$C$1,MATCH("NET SYSTEM LOAD",'Actual NPC (Total System)'!$A:$A,0),0,1000,1),0),1)*$E350</f>
        <v>1373.8310942159123</v>
      </c>
      <c r="N350" s="194">
        <f ca="1">INDEX(OFFSET('Actual NPC (Total System)'!L$1,MATCH("NET SYSTEM LOAD",'Actual NPC (Total System)'!$A:$A,0),0,1000,1),MATCH($C350,OFFSET('Actual NPC (Total System)'!$C$1,MATCH("NET SYSTEM LOAD",'Actual NPC (Total System)'!$A:$A,0),0,1000,1),0),1)*$E350</f>
        <v>1230.2822346672012</v>
      </c>
      <c r="O350" s="194">
        <f ca="1">INDEX(OFFSET('Actual NPC (Total System)'!M$1,MATCH("NET SYSTEM LOAD",'Actual NPC (Total System)'!$A:$A,0),0,1000,1),MATCH($C350,OFFSET('Actual NPC (Total System)'!$C$1,MATCH("NET SYSTEM LOAD",'Actual NPC (Total System)'!$A:$A,0),0,1000,1),0),1)*$E350</f>
        <v>1513.7952153186236</v>
      </c>
      <c r="P350" s="194">
        <f ca="1">INDEX(OFFSET('Actual NPC (Total System)'!N$1,MATCH("NET SYSTEM LOAD",'Actual NPC (Total System)'!$A:$A,0),0,1000,1),MATCH($C350,OFFSET('Actual NPC (Total System)'!$C$1,MATCH("NET SYSTEM LOAD",'Actual NPC (Total System)'!$A:$A,0),0,1000,1),0),1)*$E350</f>
        <v>1975.350205454713</v>
      </c>
      <c r="Q350" s="194">
        <f ca="1">INDEX(OFFSET('Actual NPC (Total System)'!O$1,MATCH("NET SYSTEM LOAD",'Actual NPC (Total System)'!$A:$A,0),0,1000,1),MATCH($C350,OFFSET('Actual NPC (Total System)'!$C$1,MATCH("NET SYSTEM LOAD",'Actual NPC (Total System)'!$A:$A,0),0,1000,1),0),1)*$E350</f>
        <v>3239.8069466404477</v>
      </c>
      <c r="R350" s="194">
        <f ca="1">INDEX(OFFSET('Actual NPC (Total System)'!P$1,MATCH("NET SYSTEM LOAD",'Actual NPC (Total System)'!$A:$A,0),0,1000,1),MATCH($C350,OFFSET('Actual NPC (Total System)'!$C$1,MATCH("NET SYSTEM LOAD",'Actual NPC (Total System)'!$A:$A,0),0,1000,1),0),1)*$E350</f>
        <v>4494.0670984686712</v>
      </c>
      <c r="S350" s="59"/>
    </row>
    <row r="351" spans="1:19" ht="12.75">
      <c r="A351" s="15"/>
      <c r="C351" s="148" t="s">
        <v>76</v>
      </c>
      <c r="D351" s="327" t="s">
        <v>198</v>
      </c>
      <c r="E351" s="326">
        <f>VLOOKUP(D351,'Actual Factors'!$A$4:$B$9,2,FALSE)</f>
        <v>7.966085435555563E-2</v>
      </c>
      <c r="F351" s="187">
        <f t="shared" ca="1" si="90"/>
        <v>6917.9875747995184</v>
      </c>
      <c r="G351" s="194">
        <f ca="1">INDEX(OFFSET('Actual NPC (Total System)'!E$1,MATCH("NET SYSTEM LOAD",'Actual NPC (Total System)'!$A:$A,0),0,1000,1),MATCH($C351,OFFSET('Actual NPC (Total System)'!$C$1,MATCH("NET SYSTEM LOAD",'Actual NPC (Total System)'!$A:$A,0),0,1000,1),0),1)*$E351</f>
        <v>832.45592801555631</v>
      </c>
      <c r="H351" s="194">
        <f ca="1">INDEX(OFFSET('Actual NPC (Total System)'!F$1,MATCH("NET SYSTEM LOAD",'Actual NPC (Total System)'!$A:$A,0),0,1000,1),MATCH($C351,OFFSET('Actual NPC (Total System)'!$C$1,MATCH("NET SYSTEM LOAD",'Actual NPC (Total System)'!$A:$A,0),0,1000,1),0),1)*$E351</f>
        <v>804.0966638649785</v>
      </c>
      <c r="I351" s="194">
        <f ca="1">INDEX(OFFSET('Actual NPC (Total System)'!G$1,MATCH("NET SYSTEM LOAD",'Actual NPC (Total System)'!$A:$A,0),0,1000,1),MATCH($C351,OFFSET('Actual NPC (Total System)'!$C$1,MATCH("NET SYSTEM LOAD",'Actual NPC (Total System)'!$A:$A,0),0,1000,1),0),1)*$E351</f>
        <v>651.54612777408954</v>
      </c>
      <c r="J351" s="194">
        <f ca="1">INDEX(OFFSET('Actual NPC (Total System)'!H$1,MATCH("NET SYSTEM LOAD",'Actual NPC (Total System)'!$A:$A,0),0,1000,1),MATCH($C351,OFFSET('Actual NPC (Total System)'!$C$1,MATCH("NET SYSTEM LOAD",'Actual NPC (Total System)'!$A:$A,0),0,1000,1),0),1)*$E351</f>
        <v>679.90539192466736</v>
      </c>
      <c r="K351" s="194">
        <f ca="1">INDEX(OFFSET('Actual NPC (Total System)'!I$1,MATCH("NET SYSTEM LOAD",'Actual NPC (Total System)'!$A:$A,0),0,1000,1),MATCH($C351,OFFSET('Actual NPC (Total System)'!$C$1,MATCH("NET SYSTEM LOAD",'Actual NPC (Total System)'!$A:$A,0),0,1000,1),0),1)*$E351</f>
        <v>540.18025338502275</v>
      </c>
      <c r="L351" s="194">
        <f ca="1">INDEX(OFFSET('Actual NPC (Total System)'!J$1,MATCH("NET SYSTEM LOAD",'Actual NPC (Total System)'!$A:$A,0),0,1000,1),MATCH($C351,OFFSET('Actual NPC (Total System)'!$C$1,MATCH("NET SYSTEM LOAD",'Actual NPC (Total System)'!$A:$A,0),0,1000,1),0),1)*$E351</f>
        <v>477.32783929848932</v>
      </c>
      <c r="M351" s="194">
        <f ca="1">INDEX(OFFSET('Actual NPC (Total System)'!K$1,MATCH("NET SYSTEM LOAD",'Actual NPC (Total System)'!$A:$A,0),0,1000,1),MATCH($C351,OFFSET('Actual NPC (Total System)'!$C$1,MATCH("NET SYSTEM LOAD",'Actual NPC (Total System)'!$A:$A,0),0,1000,1),0),1)*$E351</f>
        <v>306.69428926888918</v>
      </c>
      <c r="N351" s="194">
        <f ca="1">INDEX(OFFSET('Actual NPC (Total System)'!L$1,MATCH("NET SYSTEM LOAD",'Actual NPC (Total System)'!$A:$A,0),0,1000,1),MATCH($C351,OFFSET('Actual NPC (Total System)'!$C$1,MATCH("NET SYSTEM LOAD",'Actual NPC (Total System)'!$A:$A,0),0,1000,1),0),1)*$E351</f>
        <v>264.31471475173356</v>
      </c>
      <c r="O351" s="194">
        <f ca="1">INDEX(OFFSET('Actual NPC (Total System)'!M$1,MATCH("NET SYSTEM LOAD",'Actual NPC (Total System)'!$A:$A,0),0,1000,1),MATCH($C351,OFFSET('Actual NPC (Total System)'!$C$1,MATCH("NET SYSTEM LOAD",'Actual NPC (Total System)'!$A:$A,0),0,1000,1),0),1)*$E351</f>
        <v>324.61798149888921</v>
      </c>
      <c r="P351" s="194">
        <f ca="1">INDEX(OFFSET('Actual NPC (Total System)'!N$1,MATCH("NET SYSTEM LOAD",'Actual NPC (Total System)'!$A:$A,0),0,1000,1),MATCH($C351,OFFSET('Actual NPC (Total System)'!$C$1,MATCH("NET SYSTEM LOAD",'Actual NPC (Total System)'!$A:$A,0),0,1000,1),0),1)*$E351</f>
        <v>427.46014447191152</v>
      </c>
      <c r="Q351" s="194">
        <f ca="1">INDEX(OFFSET('Actual NPC (Total System)'!O$1,MATCH("NET SYSTEM LOAD",'Actual NPC (Total System)'!$A:$A,0),0,1000,1),MATCH($C351,OFFSET('Actual NPC (Total System)'!$C$1,MATCH("NET SYSTEM LOAD",'Actual NPC (Total System)'!$A:$A,0),0,1000,1),0),1)*$E351</f>
        <v>670.98337623684506</v>
      </c>
      <c r="R351" s="194">
        <f ca="1">INDEX(OFFSET('Actual NPC (Total System)'!P$1,MATCH("NET SYSTEM LOAD",'Actual NPC (Total System)'!$A:$A,0),0,1000,1),MATCH($C351,OFFSET('Actual NPC (Total System)'!$C$1,MATCH("NET SYSTEM LOAD",'Actual NPC (Total System)'!$A:$A,0),0,1000,1),0),1)*$E351</f>
        <v>938.40486430844533</v>
      </c>
      <c r="S351" s="59"/>
    </row>
    <row r="352" spans="1:19" ht="12.75">
      <c r="A352" s="15"/>
      <c r="C352" s="147" t="s">
        <v>219</v>
      </c>
      <c r="D352" s="327" t="s">
        <v>198</v>
      </c>
      <c r="E352" s="326">
        <f>VLOOKUP(D352,'Actual Factors'!$A$4:$B$9,2,FALSE)</f>
        <v>7.966085435555563E-2</v>
      </c>
      <c r="F352" s="187">
        <f t="shared" ca="1" si="90"/>
        <v>118613.89688346133</v>
      </c>
      <c r="G352" s="194">
        <f ca="1">INDEX(OFFSET('Actual NPC (Total System)'!E$1,MATCH("NET SYSTEM LOAD",'Actual NPC (Total System)'!$A:$A,0),0,1000,1),MATCH($C352,OFFSET('Actual NPC (Total System)'!$C$1,MATCH("NET SYSTEM LOAD",'Actual NPC (Total System)'!$A:$A,0),0,1000,1),0),1)*$E352</f>
        <v>13945.907128609702</v>
      </c>
      <c r="H352" s="194">
        <f ca="1">INDEX(OFFSET('Actual NPC (Total System)'!F$1,MATCH("NET SYSTEM LOAD",'Actual NPC (Total System)'!$A:$A,0),0,1000,1),MATCH($C352,OFFSET('Actual NPC (Total System)'!$C$1,MATCH("NET SYSTEM LOAD",'Actual NPC (Total System)'!$A:$A,0),0,1000,1),0),1)*$E352</f>
        <v>14277.774247854946</v>
      </c>
      <c r="I352" s="194">
        <f ca="1">INDEX(OFFSET('Actual NPC (Total System)'!G$1,MATCH("NET SYSTEM LOAD",'Actual NPC (Total System)'!$A:$A,0),0,1000,1),MATCH($C352,OFFSET('Actual NPC (Total System)'!$C$1,MATCH("NET SYSTEM LOAD",'Actual NPC (Total System)'!$A:$A,0),0,1000,1),0),1)*$E352</f>
        <v>11504.461264320633</v>
      </c>
      <c r="J352" s="194">
        <f ca="1">INDEX(OFFSET('Actual NPC (Total System)'!H$1,MATCH("NET SYSTEM LOAD",'Actual NPC (Total System)'!$A:$A,0),0,1000,1),MATCH($C352,OFFSET('Actual NPC (Total System)'!$C$1,MATCH("NET SYSTEM LOAD",'Actual NPC (Total System)'!$A:$A,0),0,1000,1),0),1)*$E352</f>
        <v>12793.931513774012</v>
      </c>
      <c r="K352" s="194">
        <f ca="1">INDEX(OFFSET('Actual NPC (Total System)'!I$1,MATCH("NET SYSTEM LOAD",'Actual NPC (Total System)'!$A:$A,0),0,1000,1),MATCH($C352,OFFSET('Actual NPC (Total System)'!$C$1,MATCH("NET SYSTEM LOAD",'Actual NPC (Total System)'!$A:$A,0),0,1000,1),0),1)*$E352</f>
        <v>9526.5619115265417</v>
      </c>
      <c r="L352" s="194">
        <f ca="1">INDEX(OFFSET('Actual NPC (Total System)'!J$1,MATCH("NET SYSTEM LOAD",'Actual NPC (Total System)'!$A:$A,0),0,1000,1),MATCH($C352,OFFSET('Actual NPC (Total System)'!$C$1,MATCH("NET SYSTEM LOAD",'Actual NPC (Total System)'!$A:$A,0),0,1000,1),0),1)*$E352</f>
        <v>6884.0520508440504</v>
      </c>
      <c r="M352" s="194">
        <f ca="1">INDEX(OFFSET('Actual NPC (Total System)'!K$1,MATCH("NET SYSTEM LOAD",'Actual NPC (Total System)'!$A:$A,0),0,1000,1),MATCH($C352,OFFSET('Actual NPC (Total System)'!$C$1,MATCH("NET SYSTEM LOAD",'Actual NPC (Total System)'!$A:$A,0),0,1000,1),0),1)*$E352</f>
        <v>4950.6034547803602</v>
      </c>
      <c r="N352" s="194">
        <f ca="1">INDEX(OFFSET('Actual NPC (Total System)'!L$1,MATCH("NET SYSTEM LOAD",'Actual NPC (Total System)'!$A:$A,0),0,1000,1),MATCH($C352,OFFSET('Actual NPC (Total System)'!$C$1,MATCH("NET SYSTEM LOAD",'Actual NPC (Total System)'!$A:$A,0),0,1000,1),0),1)*$E352</f>
        <v>4432.4892580518263</v>
      </c>
      <c r="O352" s="194">
        <f ca="1">INDEX(OFFSET('Actual NPC (Total System)'!M$1,MATCH("NET SYSTEM LOAD",'Actual NPC (Total System)'!$A:$A,0),0,1000,1),MATCH($C352,OFFSET('Actual NPC (Total System)'!$C$1,MATCH("NET SYSTEM LOAD",'Actual NPC (Total System)'!$A:$A,0),0,1000,1),0),1)*$E352</f>
        <v>5093.6743492029382</v>
      </c>
      <c r="P352" s="194">
        <f ca="1">INDEX(OFFSET('Actual NPC (Total System)'!N$1,MATCH("NET SYSTEM LOAD",'Actual NPC (Total System)'!$A:$A,0),0,1000,1),MATCH($C352,OFFSET('Actual NPC (Total System)'!$C$1,MATCH("NET SYSTEM LOAD",'Actual NPC (Total System)'!$A:$A,0),0,1000,1),0),1)*$E352</f>
        <v>7631.1115429904512</v>
      </c>
      <c r="Q352" s="194">
        <f ca="1">INDEX(OFFSET('Actual NPC (Total System)'!O$1,MATCH("NET SYSTEM LOAD",'Actual NPC (Total System)'!$A:$A,0),0,1000,1),MATCH($C352,OFFSET('Actual NPC (Total System)'!$C$1,MATCH("NET SYSTEM LOAD",'Actual NPC (Total System)'!$A:$A,0),0,1000,1),0),1)*$E352</f>
        <v>11303.158285364143</v>
      </c>
      <c r="R352" s="194">
        <f ca="1">INDEX(OFFSET('Actual NPC (Total System)'!P$1,MATCH("NET SYSTEM LOAD",'Actual NPC (Total System)'!$A:$A,0),0,1000,1),MATCH($C352,OFFSET('Actual NPC (Total System)'!$C$1,MATCH("NET SYSTEM LOAD",'Actual NPC (Total System)'!$A:$A,0),0,1000,1),0),1)*$E352</f>
        <v>16270.171876141749</v>
      </c>
      <c r="S352" s="59"/>
    </row>
    <row r="353" spans="1:19" ht="12.75">
      <c r="A353" s="156"/>
      <c r="B353" s="153"/>
      <c r="C353" s="147"/>
      <c r="D353" s="236"/>
      <c r="E353" s="47"/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  <c r="Q353" s="215" t="s">
        <v>86</v>
      </c>
      <c r="R353" s="215" t="s">
        <v>86</v>
      </c>
      <c r="S353" s="59"/>
    </row>
    <row r="354" spans="1:19" ht="12.75">
      <c r="A354" s="16" t="s">
        <v>77</v>
      </c>
      <c r="B354" s="15"/>
      <c r="C354" s="91"/>
      <c r="E354" s="47"/>
      <c r="F354" s="192">
        <f ca="1">SUM(G354:R354)</f>
        <v>597303.06052203279</v>
      </c>
      <c r="G354" s="192">
        <f t="shared" ref="G354:R354" ca="1" si="91">SUM(G334:G352)</f>
        <v>69954.338574039895</v>
      </c>
      <c r="H354" s="192">
        <f t="shared" ca="1" si="91"/>
        <v>67263.952539889709</v>
      </c>
      <c r="I354" s="192">
        <f t="shared" ca="1" si="91"/>
        <v>59247.20280096402</v>
      </c>
      <c r="J354" s="192">
        <f t="shared" ca="1" si="91"/>
        <v>60869.25711735183</v>
      </c>
      <c r="K354" s="192">
        <f t="shared" ca="1" si="91"/>
        <v>51781.228209052621</v>
      </c>
      <c r="L354" s="192">
        <f t="shared" ca="1" si="91"/>
        <v>37638.797752747771</v>
      </c>
      <c r="M354" s="192">
        <f t="shared" ca="1" si="91"/>
        <v>29889.54916274803</v>
      </c>
      <c r="N354" s="192">
        <f t="shared" ca="1" si="91"/>
        <v>27221.229185254335</v>
      </c>
      <c r="O354" s="192">
        <f t="shared" ca="1" si="91"/>
        <v>31236.932853317896</v>
      </c>
      <c r="P354" s="192">
        <f t="shared" ca="1" si="91"/>
        <v>39371.739978398524</v>
      </c>
      <c r="Q354" s="192">
        <f t="shared" ca="1" si="91"/>
        <v>51081.965229519563</v>
      </c>
      <c r="R354" s="192">
        <f t="shared" ca="1" si="91"/>
        <v>71746.867118748603</v>
      </c>
      <c r="S354" s="59"/>
    </row>
    <row r="355" spans="1:19" ht="12.75">
      <c r="B355" s="15"/>
      <c r="C355" s="91"/>
      <c r="E355" s="47"/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  <c r="Q355" s="215" t="s">
        <v>86</v>
      </c>
      <c r="R355" s="215" t="s">
        <v>86</v>
      </c>
      <c r="S355" s="59"/>
    </row>
    <row r="356" spans="1:19" ht="12.75">
      <c r="A356" s="136" t="s">
        <v>112</v>
      </c>
      <c r="C356" s="91"/>
      <c r="E356" s="47"/>
      <c r="F356" s="192">
        <f ca="1">SUM(G356:R356)</f>
        <v>4034375.2545241201</v>
      </c>
      <c r="G356" s="192">
        <f t="shared" ref="G356:R356" ca="1" si="92">SUM(G354,G331,G325,G313,G300)</f>
        <v>329086.18679567822</v>
      </c>
      <c r="H356" s="192">
        <f t="shared" ca="1" si="92"/>
        <v>306919.764409817</v>
      </c>
      <c r="I356" s="192">
        <f t="shared" ca="1" si="92"/>
        <v>332937.18567550695</v>
      </c>
      <c r="J356" s="192">
        <f t="shared" ca="1" si="92"/>
        <v>324993.53724760382</v>
      </c>
      <c r="K356" s="192">
        <f t="shared" ca="1" si="92"/>
        <v>264315.45758411865</v>
      </c>
      <c r="L356" s="192">
        <f t="shared" ca="1" si="92"/>
        <v>273835.70452344784</v>
      </c>
      <c r="M356" s="192">
        <f t="shared" ca="1" si="92"/>
        <v>395507.81040116266</v>
      </c>
      <c r="N356" s="192">
        <f t="shared" ca="1" si="92"/>
        <v>381942.79763265408</v>
      </c>
      <c r="O356" s="192">
        <f t="shared" ca="1" si="92"/>
        <v>331553.78874323569</v>
      </c>
      <c r="P356" s="192">
        <f t="shared" ca="1" si="92"/>
        <v>345328.0138459882</v>
      </c>
      <c r="Q356" s="192">
        <f t="shared" ca="1" si="92"/>
        <v>359890.43755557796</v>
      </c>
      <c r="R356" s="192">
        <f t="shared" ca="1" si="92"/>
        <v>388064.57010932878</v>
      </c>
      <c r="S356" s="59"/>
    </row>
    <row r="357" spans="1:19" ht="12.75">
      <c r="B357" s="15"/>
      <c r="C357" s="91"/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  <c r="Q357" s="216" t="s">
        <v>106</v>
      </c>
      <c r="R357" s="216" t="s">
        <v>106</v>
      </c>
      <c r="S357" s="59"/>
    </row>
    <row r="358" spans="1:19" ht="12.75">
      <c r="A358" s="10" t="s">
        <v>204</v>
      </c>
      <c r="B358" s="15"/>
      <c r="C358" s="91"/>
      <c r="E358" s="41"/>
      <c r="F358" s="195">
        <f ca="1">SUM(G358:R358)</f>
        <v>-948613.64729896467</v>
      </c>
      <c r="G358" s="195">
        <f t="shared" ref="G358:R358" ca="1" si="93">G356-G194</f>
        <v>-186379.28487616807</v>
      </c>
      <c r="H358" s="195">
        <f t="shared" ca="1" si="93"/>
        <v>-108969.8839821837</v>
      </c>
      <c r="I358" s="195">
        <f t="shared" ca="1" si="93"/>
        <v>-64997.337460468814</v>
      </c>
      <c r="J358" s="195">
        <f t="shared" ca="1" si="93"/>
        <v>-51759.631346183189</v>
      </c>
      <c r="K358" s="195">
        <f t="shared" ca="1" si="93"/>
        <v>-81520.497535288974</v>
      </c>
      <c r="L358" s="195">
        <f t="shared" ca="1" si="93"/>
        <v>-103816.39484862873</v>
      </c>
      <c r="M358" s="195">
        <f t="shared" ca="1" si="93"/>
        <v>-47015.479906414985</v>
      </c>
      <c r="N358" s="195">
        <f t="shared" ca="1" si="93"/>
        <v>-59698.44203116931</v>
      </c>
      <c r="O358" s="195">
        <f t="shared" ca="1" si="93"/>
        <v>-15668.332333990082</v>
      </c>
      <c r="P358" s="195">
        <f t="shared" ca="1" si="93"/>
        <v>-17117.805714489659</v>
      </c>
      <c r="Q358" s="195">
        <f t="shared" ca="1" si="93"/>
        <v>-76516.161584022455</v>
      </c>
      <c r="R358" s="195">
        <f t="shared" ca="1" si="93"/>
        <v>-135154.39567995677</v>
      </c>
      <c r="S358" s="59"/>
    </row>
    <row r="359" spans="1:19" ht="12.75">
      <c r="B359" s="15"/>
      <c r="C359" s="91"/>
      <c r="E359" s="41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39"/>
    </row>
  </sheetData>
  <mergeCells count="3">
    <mergeCell ref="D6:E6"/>
    <mergeCell ref="G172:R172"/>
    <mergeCell ref="G6:R6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9" max="16" man="1"/>
  </rowBreaks>
  <customProperties>
    <customPr name="_pios_id" r:id="rId2"/>
  </customProperties>
  <ignoredErrors>
    <ignoredError sqref="G136:R136 G303:R303" formula="1"/>
    <ignoredError sqref="F29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P359"/>
  <sheetViews>
    <sheetView workbookViewId="0">
      <pane ySplit="4" topLeftCell="A5" activePane="bottomLeft" state="frozen"/>
      <selection activeCell="I350" sqref="I350"/>
      <selection pane="bottomLeft"/>
    </sheetView>
  </sheetViews>
  <sheetFormatPr defaultColWidth="9.42578125" defaultRowHeight="12.75"/>
  <cols>
    <col min="1" max="1" width="2.7109375" style="68" customWidth="1"/>
    <col min="2" max="2" width="5.5703125" style="68" customWidth="1"/>
    <col min="3" max="3" width="31.5703125" style="68" bestFit="1" customWidth="1"/>
    <col min="4" max="4" width="18.28515625" style="68" customWidth="1"/>
    <col min="5" max="13" width="16.7109375" style="68" bestFit="1" customWidth="1"/>
    <col min="14" max="16" width="16.42578125" style="68" bestFit="1" customWidth="1"/>
    <col min="17" max="16384" width="9.42578125" style="68"/>
  </cols>
  <sheetData>
    <row r="1" spans="1:16">
      <c r="A1" s="67" t="s">
        <v>133</v>
      </c>
      <c r="E1" s="334"/>
      <c r="F1" s="334"/>
    </row>
    <row r="2" spans="1:16">
      <c r="A2" s="67" t="s">
        <v>85</v>
      </c>
    </row>
    <row r="3" spans="1:16">
      <c r="A3" s="69"/>
      <c r="B3" s="70"/>
      <c r="C3" s="71"/>
      <c r="D3" s="72" t="s">
        <v>80</v>
      </c>
      <c r="E3" s="73">
        <v>44562</v>
      </c>
      <c r="F3" s="73">
        <f>EDATE(E3,1)</f>
        <v>44593</v>
      </c>
      <c r="G3" s="73">
        <f t="shared" ref="G3" si="0">EDATE(F3,1)</f>
        <v>44621</v>
      </c>
      <c r="H3" s="246">
        <f t="shared" ref="H3" si="1">EDATE(G3,1)</f>
        <v>44652</v>
      </c>
      <c r="I3" s="246">
        <f t="shared" ref="I3" si="2">EDATE(H3,1)</f>
        <v>44682</v>
      </c>
      <c r="J3" s="246">
        <f t="shared" ref="J3" si="3">EDATE(I3,1)</f>
        <v>44713</v>
      </c>
      <c r="K3" s="246">
        <f t="shared" ref="K3" si="4">EDATE(J3,1)</f>
        <v>44743</v>
      </c>
      <c r="L3" s="246">
        <f t="shared" ref="L3" si="5">EDATE(K3,1)</f>
        <v>44774</v>
      </c>
      <c r="M3" s="246">
        <f t="shared" ref="M3" si="6">EDATE(L3,1)</f>
        <v>44805</v>
      </c>
      <c r="N3" s="246">
        <f t="shared" ref="N3" si="7">EDATE(M3,1)</f>
        <v>44835</v>
      </c>
      <c r="O3" s="246">
        <f t="shared" ref="O3" si="8">EDATE(N3,1)</f>
        <v>44866</v>
      </c>
      <c r="P3" s="246">
        <f t="shared" ref="P3" si="9">EDATE(O3,1)</f>
        <v>44896</v>
      </c>
    </row>
    <row r="4" spans="1:16">
      <c r="A4" s="74"/>
      <c r="B4" s="70"/>
      <c r="C4" s="71"/>
      <c r="D4" s="75" t="s">
        <v>86</v>
      </c>
      <c r="E4" s="75" t="s">
        <v>86</v>
      </c>
      <c r="F4" s="75"/>
      <c r="G4" s="75" t="s">
        <v>86</v>
      </c>
      <c r="H4" s="75" t="s">
        <v>86</v>
      </c>
      <c r="I4" s="75" t="s">
        <v>86</v>
      </c>
      <c r="J4" s="75" t="s">
        <v>86</v>
      </c>
      <c r="K4" s="75" t="s">
        <v>86</v>
      </c>
      <c r="L4" s="75" t="s">
        <v>86</v>
      </c>
      <c r="M4" s="75" t="s">
        <v>86</v>
      </c>
      <c r="N4" s="75" t="s">
        <v>86</v>
      </c>
      <c r="O4" s="75" t="s">
        <v>86</v>
      </c>
      <c r="P4" s="75" t="s">
        <v>86</v>
      </c>
    </row>
    <row r="5" spans="1:16">
      <c r="A5" s="74"/>
      <c r="B5" s="74"/>
      <c r="C5" s="74"/>
      <c r="D5" s="7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>
      <c r="A6" s="74"/>
      <c r="B6" s="70"/>
      <c r="C6" s="71"/>
      <c r="E6" s="77" t="s">
        <v>87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A7" s="170" t="s">
        <v>0</v>
      </c>
      <c r="B7" s="74"/>
      <c r="C7" s="74"/>
      <c r="D7" s="7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>
      <c r="A8" s="78"/>
      <c r="B8" s="74" t="s">
        <v>1</v>
      </c>
      <c r="C8" s="74"/>
      <c r="D8" s="7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>
      <c r="A9" s="74"/>
      <c r="B9" s="74"/>
      <c r="C9" s="81" t="s">
        <v>2</v>
      </c>
      <c r="D9" s="196">
        <f>SUM(E9:P9)</f>
        <v>8974735.3999999985</v>
      </c>
      <c r="E9" s="196">
        <f>INDEX('[34]Actual NPC'!$F$9:$Q$168,MATCH($C9,'[34]Actual NPC'!$C$9:$C$168,0),MATCH(E$3,[34]!Month,0))</f>
        <v>786193.48</v>
      </c>
      <c r="F9" s="196">
        <f>INDEX('[34]Actual NPC'!$F$9:$Q$168,MATCH($C9,'[34]Actual NPC'!$C$9:$C$168,0),MATCH(F$3,[34]!Month,0))</f>
        <v>568782.89999999991</v>
      </c>
      <c r="G9" s="196">
        <f>INDEX('[34]Actual NPC'!$F$9:$Q$168,MATCH($C9,'[34]Actual NPC'!$C$9:$C$168,0),MATCH(G$3,[34]!Month,0))</f>
        <v>722191.76999999979</v>
      </c>
      <c r="H9" s="196">
        <f>INDEX('[34]Actual NPC'!$F$9:$Q$168,MATCH($C9,'[34]Actual NPC'!$C$9:$C$168,0),MATCH(H$3,[34]!Month,0))</f>
        <v>754255.20000000007</v>
      </c>
      <c r="I9" s="196">
        <f>INDEX('[34]Actual NPC'!$F$9:$Q$168,MATCH($C9,'[34]Actual NPC'!$C$9:$C$168,0),MATCH(I$3,[34]!Month,0))</f>
        <v>791733.27000000014</v>
      </c>
      <c r="J9" s="196">
        <f>INDEX('[34]Actual NPC'!$F$9:$Q$168,MATCH($C9,'[34]Actual NPC'!$C$9:$C$168,0),MATCH(J$3,[34]!Month,0))</f>
        <v>837196.55999999994</v>
      </c>
      <c r="K9" s="196">
        <f>INDEX('[34]Actual NPC'!$F$9:$Q$168,MATCH($C9,'[34]Actual NPC'!$C$9:$C$168,0),MATCH(K$3,[34]!Month,0))</f>
        <v>859284.03999999992</v>
      </c>
      <c r="L9" s="196">
        <f>INDEX('[34]Actual NPC'!$F$9:$Q$168,MATCH($C9,'[34]Actual NPC'!$C$9:$C$168,0),MATCH(L$3,[34]!Month,0))</f>
        <v>842378.21999999986</v>
      </c>
      <c r="M9" s="196">
        <f>INDEX('[34]Actual NPC'!$F$9:$Q$168,MATCH($C9,'[34]Actual NPC'!$C$9:$C$168,0),MATCH(M$3,[34]!Month,0))</f>
        <v>747878.35000000009</v>
      </c>
      <c r="N9" s="196">
        <f>INDEX('[34]Actual NPC'!$F$9:$Q$168,MATCH($C9,'[34]Actual NPC'!$C$9:$C$168,0),MATCH(N$3,[34]!Month,0))</f>
        <v>708911.22</v>
      </c>
      <c r="O9" s="196">
        <f>INDEX('[34]Actual NPC'!$F$9:$Q$168,MATCH($C9,'[34]Actual NPC'!$C$9:$C$168,0),MATCH(O$3,[34]!Month,0))</f>
        <v>644716.21</v>
      </c>
      <c r="P9" s="196">
        <f>INDEX('[34]Actual NPC'!$F$9:$Q$168,MATCH($C9,'[34]Actual NPC'!$C$9:$C$168,0),MATCH(P$3,[34]!Month,0))</f>
        <v>711214.18</v>
      </c>
    </row>
    <row r="10" spans="1:16" s="248" customFormat="1">
      <c r="A10" s="249"/>
      <c r="B10" s="249"/>
      <c r="C10" s="81" t="s">
        <v>3</v>
      </c>
      <c r="D10" s="197">
        <f>SUM(E10:P10)</f>
        <v>22855.39</v>
      </c>
      <c r="E10" s="197">
        <f>INDEX('[34]Actual NPC'!$F$9:$Q$168,MATCH($C10,'[34]Actual NPC'!$C$9:$C$168,0),MATCH(E$3,[34]!Month,0))</f>
        <v>1494.62</v>
      </c>
      <c r="F10" s="197">
        <f>INDEX('[34]Actual NPC'!$F$9:$Q$168,MATCH($C10,'[34]Actual NPC'!$C$9:$C$168,0),MATCH(F$3,[34]!Month,0))</f>
        <v>1322.86</v>
      </c>
      <c r="G10" s="197">
        <f>INDEX('[34]Actual NPC'!$F$9:$Q$168,MATCH($C10,'[34]Actual NPC'!$C$9:$C$168,0),MATCH(G$3,[34]!Month,0))</f>
        <v>1448.15</v>
      </c>
      <c r="H10" s="197">
        <f>INDEX('[34]Actual NPC'!$F$9:$Q$168,MATCH($C10,'[34]Actual NPC'!$C$9:$C$168,0),MATCH(H$3,[34]!Month,0))</f>
        <v>1545.88</v>
      </c>
      <c r="I10" s="197">
        <f>INDEX('[34]Actual NPC'!$F$9:$Q$168,MATCH($C10,'[34]Actual NPC'!$C$9:$C$168,0),MATCH(I$3,[34]!Month,0))</f>
        <v>1649.79</v>
      </c>
      <c r="J10" s="197">
        <f>INDEX('[34]Actual NPC'!$F$9:$Q$168,MATCH($C10,'[34]Actual NPC'!$C$9:$C$168,0),MATCH(J$3,[34]!Month,0))</f>
        <v>1669.96</v>
      </c>
      <c r="K10" s="197">
        <f>INDEX('[34]Actual NPC'!$F$9:$Q$168,MATCH($C10,'[34]Actual NPC'!$C$9:$C$168,0),MATCH(K$3,[34]!Month,0))</f>
        <v>1775.16</v>
      </c>
      <c r="L10" s="197">
        <f>INDEX('[34]Actual NPC'!$F$9:$Q$168,MATCH($C10,'[34]Actual NPC'!$C$9:$C$168,0),MATCH(L$3,[34]!Month,0))</f>
        <v>1736.62</v>
      </c>
      <c r="M10" s="197">
        <f>INDEX('[34]Actual NPC'!$F$9:$Q$168,MATCH($C10,'[34]Actual NPC'!$C$9:$C$168,0),MATCH(M$3,[34]!Month,0))</f>
        <v>2770.84</v>
      </c>
      <c r="N10" s="197">
        <f>INDEX('[34]Actual NPC'!$F$9:$Q$168,MATCH($C10,'[34]Actual NPC'!$C$9:$C$168,0),MATCH(N$3,[34]!Month,0))</f>
        <v>2511.0500000000002</v>
      </c>
      <c r="O10" s="197">
        <f>INDEX('[34]Actual NPC'!$F$9:$Q$168,MATCH($C10,'[34]Actual NPC'!$C$9:$C$168,0),MATCH(O$3,[34]!Month,0))</f>
        <v>2444.06</v>
      </c>
      <c r="P10" s="197">
        <f>INDEX('[34]Actual NPC'!$F$9:$Q$168,MATCH($C10,'[34]Actual NPC'!$C$9:$C$168,0),MATCH(P$3,[34]!Month,0))</f>
        <v>2486.4</v>
      </c>
    </row>
    <row r="11" spans="1:16">
      <c r="A11" s="74"/>
      <c r="B11" s="74"/>
      <c r="C11" s="81" t="s">
        <v>223</v>
      </c>
      <c r="D11" s="197">
        <f>SUM(E11:P11)</f>
        <v>1298879.75</v>
      </c>
      <c r="E11" s="197">
        <f>INDEX('[34]Actual NPC'!$F$9:$Q$168,MATCH($C11,'[34]Actual NPC'!$C$9:$C$168,0),MATCH(E$3,[34]!Month,0))</f>
        <v>0</v>
      </c>
      <c r="F11" s="197">
        <f>INDEX('[34]Actual NPC'!$F$9:$Q$168,MATCH($C11,'[34]Actual NPC'!$C$9:$C$168,0),MATCH(F$3,[34]!Month,0))</f>
        <v>0</v>
      </c>
      <c r="G11" s="197">
        <f>INDEX('[34]Actual NPC'!$F$9:$Q$168,MATCH($C11,'[34]Actual NPC'!$C$9:$C$168,0),MATCH(G$3,[34]!Month,0))</f>
        <v>0</v>
      </c>
      <c r="H11" s="197">
        <f>INDEX('[34]Actual NPC'!$F$9:$Q$168,MATCH($C11,'[34]Actual NPC'!$C$9:$C$168,0),MATCH(H$3,[34]!Month,0))</f>
        <v>0</v>
      </c>
      <c r="I11" s="197">
        <f>INDEX('[34]Actual NPC'!$F$9:$Q$168,MATCH($C11,'[34]Actual NPC'!$C$9:$C$168,0),MATCH(I$3,[34]!Month,0))</f>
        <v>0</v>
      </c>
      <c r="J11" s="197">
        <f>INDEX('[34]Actual NPC'!$F$9:$Q$168,MATCH($C11,'[34]Actual NPC'!$C$9:$C$168,0),MATCH(J$3,[34]!Month,0))</f>
        <v>0</v>
      </c>
      <c r="K11" s="197">
        <f>INDEX('[34]Actual NPC'!$F$9:$Q$168,MATCH($C11,'[34]Actual NPC'!$C$9:$C$168,0),MATCH(K$3,[34]!Month,0))</f>
        <v>0</v>
      </c>
      <c r="L11" s="197">
        <f>INDEX('[34]Actual NPC'!$F$9:$Q$168,MATCH($C11,'[34]Actual NPC'!$C$9:$C$168,0),MATCH(L$3,[34]!Month,0))</f>
        <v>0</v>
      </c>
      <c r="M11" s="197">
        <f>INDEX('[34]Actual NPC'!$F$9:$Q$168,MATCH($C11,'[34]Actual NPC'!$C$9:$C$168,0),MATCH(M$3,[34]!Month,0))</f>
        <v>0</v>
      </c>
      <c r="N11" s="197">
        <f>INDEX('[34]Actual NPC'!$F$9:$Q$168,MATCH($C11,'[34]Actual NPC'!$C$9:$C$168,0),MATCH(N$3,[34]!Month,0))</f>
        <v>0</v>
      </c>
      <c r="O11" s="197">
        <f>INDEX('[34]Actual NPC'!$F$9:$Q$168,MATCH($C11,'[34]Actual NPC'!$C$9:$C$168,0),MATCH(O$3,[34]!Month,0))</f>
        <v>694549.5</v>
      </c>
      <c r="P11" s="197">
        <f>INDEX('[34]Actual NPC'!$F$9:$Q$168,MATCH($C11,'[34]Actual NPC'!$C$9:$C$168,0),MATCH(P$3,[34]!Month,0))</f>
        <v>604330.25</v>
      </c>
    </row>
    <row r="12" spans="1:16">
      <c r="A12" s="74"/>
      <c r="B12" s="74"/>
      <c r="C12" s="81"/>
      <c r="D12" s="215" t="s">
        <v>86</v>
      </c>
      <c r="E12" s="215" t="s">
        <v>86</v>
      </c>
      <c r="F12" s="215" t="s">
        <v>86</v>
      </c>
      <c r="G12" s="215" t="s">
        <v>86</v>
      </c>
      <c r="H12" s="215" t="s">
        <v>86</v>
      </c>
      <c r="I12" s="215" t="s">
        <v>86</v>
      </c>
      <c r="J12" s="215" t="s">
        <v>86</v>
      </c>
      <c r="K12" s="215" t="s">
        <v>86</v>
      </c>
      <c r="L12" s="215" t="s">
        <v>86</v>
      </c>
      <c r="M12" s="215" t="s">
        <v>86</v>
      </c>
      <c r="N12" s="215" t="s">
        <v>86</v>
      </c>
      <c r="O12" s="215" t="s">
        <v>86</v>
      </c>
      <c r="P12" s="215" t="s">
        <v>86</v>
      </c>
    </row>
    <row r="13" spans="1:16">
      <c r="A13" s="74"/>
      <c r="B13" s="81" t="s">
        <v>4</v>
      </c>
      <c r="C13" s="74"/>
      <c r="D13" s="196">
        <f>SUM(E13:P13)</f>
        <v>10296470.539999999</v>
      </c>
      <c r="E13" s="196">
        <f t="shared" ref="E13:P13" si="10">SUM(E9:E11)</f>
        <v>787688.1</v>
      </c>
      <c r="F13" s="196">
        <f t="shared" si="10"/>
        <v>570105.75999999989</v>
      </c>
      <c r="G13" s="196">
        <f t="shared" si="10"/>
        <v>723639.91999999981</v>
      </c>
      <c r="H13" s="196">
        <f t="shared" si="10"/>
        <v>755801.08000000007</v>
      </c>
      <c r="I13" s="196">
        <f t="shared" si="10"/>
        <v>793383.06000000017</v>
      </c>
      <c r="J13" s="196">
        <f t="shared" si="10"/>
        <v>838866.5199999999</v>
      </c>
      <c r="K13" s="196">
        <f t="shared" si="10"/>
        <v>861059.2</v>
      </c>
      <c r="L13" s="196">
        <f t="shared" si="10"/>
        <v>844114.83999999985</v>
      </c>
      <c r="M13" s="196">
        <f t="shared" si="10"/>
        <v>750649.19000000006</v>
      </c>
      <c r="N13" s="196">
        <f t="shared" si="10"/>
        <v>711422.27</v>
      </c>
      <c r="O13" s="196">
        <f t="shared" si="10"/>
        <v>1341709.77</v>
      </c>
      <c r="P13" s="196">
        <f t="shared" si="10"/>
        <v>1318030.83</v>
      </c>
    </row>
    <row r="14" spans="1:16">
      <c r="A14" s="74"/>
      <c r="B14" s="81"/>
      <c r="C14" s="74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6">
      <c r="B15" s="68" t="s">
        <v>78</v>
      </c>
    </row>
    <row r="16" spans="1:16">
      <c r="A16" s="147"/>
      <c r="B16" s="147"/>
      <c r="C16" s="74" t="s">
        <v>78</v>
      </c>
      <c r="D16" s="196">
        <f t="shared" ref="D16:D17" si="11">SUM(E16:P16)</f>
        <v>244194101.00999999</v>
      </c>
      <c r="E16" s="196">
        <f>INDEX('[34]Actual NPC'!$F$9:$Q$168,MATCH($C16,'[34]Actual NPC'!$C$9:$C$168,0),MATCH(E$3,[34]!Month,0))</f>
        <v>17771150.600000001</v>
      </c>
      <c r="F16" s="196">
        <f>INDEX('[34]Actual NPC'!$F$9:$Q$168,MATCH($C16,'[34]Actual NPC'!$C$9:$C$168,0),MATCH(F$3,[34]!Month,0))</f>
        <v>16774574.779999999</v>
      </c>
      <c r="G16" s="196">
        <f>INDEX('[34]Actual NPC'!$F$9:$Q$168,MATCH($C16,'[34]Actual NPC'!$C$9:$C$168,0),MATCH(G$3,[34]!Month,0))</f>
        <v>17603392.07</v>
      </c>
      <c r="H16" s="196">
        <f>INDEX('[34]Actual NPC'!$F$9:$Q$168,MATCH($C16,'[34]Actual NPC'!$C$9:$C$168,0),MATCH(H$3,[34]!Month,0))</f>
        <v>20295182.619999997</v>
      </c>
      <c r="I16" s="196">
        <f>INDEX('[34]Actual NPC'!$F$9:$Q$168,MATCH($C16,'[34]Actual NPC'!$C$9:$C$168,0),MATCH(I$3,[34]!Month,0))</f>
        <v>11904899.6</v>
      </c>
      <c r="J16" s="196">
        <f>INDEX('[34]Actual NPC'!$F$9:$Q$168,MATCH($C16,'[34]Actual NPC'!$C$9:$C$168,0),MATCH(J$3,[34]!Month,0))</f>
        <v>19431495.27</v>
      </c>
      <c r="K16" s="196">
        <f>INDEX('[34]Actual NPC'!$F$9:$Q$168,MATCH($C16,'[34]Actual NPC'!$C$9:$C$168,0),MATCH(K$3,[34]!Month,0))</f>
        <v>12943944.1</v>
      </c>
      <c r="L16" s="196">
        <f>INDEX('[34]Actual NPC'!$F$9:$Q$168,MATCH($C16,'[34]Actual NPC'!$C$9:$C$168,0),MATCH(L$3,[34]!Month,0))</f>
        <v>21407431.160000004</v>
      </c>
      <c r="M16" s="196">
        <f>INDEX('[34]Actual NPC'!$F$9:$Q$168,MATCH($C16,'[34]Actual NPC'!$C$9:$C$168,0),MATCH(M$3,[34]!Month,0))</f>
        <v>33316219.630000003</v>
      </c>
      <c r="N16" s="196">
        <f>INDEX('[34]Actual NPC'!$F$9:$Q$168,MATCH($C16,'[34]Actual NPC'!$C$9:$C$168,0),MATCH(N$3,[34]!Month,0))</f>
        <v>17492682.18</v>
      </c>
      <c r="O16" s="196">
        <f>INDEX('[34]Actual NPC'!$F$9:$Q$168,MATCH($C16,'[34]Actual NPC'!$C$9:$C$168,0),MATCH(O$3,[34]!Month,0))</f>
        <v>15195388.74</v>
      </c>
      <c r="P16" s="196">
        <f>INDEX('[34]Actual NPC'!$F$9:$Q$168,MATCH($C16,'[34]Actual NPC'!$C$9:$C$168,0),MATCH(P$3,[34]!Month,0))</f>
        <v>40057740.260000005</v>
      </c>
    </row>
    <row r="17" spans="1:16">
      <c r="A17" s="147"/>
      <c r="B17" s="147"/>
      <c r="C17" s="153" t="s">
        <v>120</v>
      </c>
      <c r="D17" s="197">
        <f t="shared" si="11"/>
        <v>27445397.469999999</v>
      </c>
      <c r="E17" s="197">
        <f>INDEX('[34]Actual NPC'!$F$9:$Q$168,MATCH($C17,'[34]Actual NPC'!$C$9:$C$168,0),MATCH(E$3,[34]!Month,0))</f>
        <v>723436.99999999977</v>
      </c>
      <c r="F17" s="197">
        <f>INDEX('[34]Actual NPC'!$F$9:$Q$168,MATCH($C17,'[34]Actual NPC'!$C$9:$C$168,0),MATCH(F$3,[34]!Month,0))</f>
        <v>584844.7899999998</v>
      </c>
      <c r="G17" s="197">
        <f>INDEX('[34]Actual NPC'!$F$9:$Q$168,MATCH($C17,'[34]Actual NPC'!$C$9:$C$168,0),MATCH(G$3,[34]!Month,0))</f>
        <v>640039.37999999989</v>
      </c>
      <c r="H17" s="197">
        <f>INDEX('[34]Actual NPC'!$F$9:$Q$168,MATCH($C17,'[34]Actual NPC'!$C$9:$C$168,0),MATCH(H$3,[34]!Month,0))</f>
        <v>1287220.5899999999</v>
      </c>
      <c r="I17" s="197">
        <f>INDEX('[34]Actual NPC'!$F$9:$Q$168,MATCH($C17,'[34]Actual NPC'!$C$9:$C$168,0),MATCH(I$3,[34]!Month,0))</f>
        <v>1077819.51</v>
      </c>
      <c r="J17" s="197">
        <f>INDEX('[34]Actual NPC'!$F$9:$Q$168,MATCH($C17,'[34]Actual NPC'!$C$9:$C$168,0),MATCH(J$3,[34]!Month,0))</f>
        <v>4735566.009999997</v>
      </c>
      <c r="K17" s="197">
        <f>INDEX('[34]Actual NPC'!$F$9:$Q$168,MATCH($C17,'[34]Actual NPC'!$C$9:$C$168,0),MATCH(K$3,[34]!Month,0))</f>
        <v>2736791.1799999988</v>
      </c>
      <c r="L17" s="197">
        <f>INDEX('[34]Actual NPC'!$F$9:$Q$168,MATCH($C17,'[34]Actual NPC'!$C$9:$C$168,0),MATCH(L$3,[34]!Month,0))</f>
        <v>3586784.1999999993</v>
      </c>
      <c r="M17" s="197">
        <f>INDEX('[34]Actual NPC'!$F$9:$Q$168,MATCH($C17,'[34]Actual NPC'!$C$9:$C$168,0),MATCH(M$3,[34]!Month,0))</f>
        <v>3587175.5000000005</v>
      </c>
      <c r="N17" s="197">
        <f>INDEX('[34]Actual NPC'!$F$9:$Q$168,MATCH($C17,'[34]Actual NPC'!$C$9:$C$168,0),MATCH(N$3,[34]!Month,0))</f>
        <v>1268087.46</v>
      </c>
      <c r="O17" s="197">
        <f>INDEX('[34]Actual NPC'!$F$9:$Q$168,MATCH($C17,'[34]Actual NPC'!$C$9:$C$168,0),MATCH(O$3,[34]!Month,0))</f>
        <v>1919338.7499999998</v>
      </c>
      <c r="P17" s="197">
        <f>INDEX('[34]Actual NPC'!$F$9:$Q$168,MATCH($C17,'[34]Actual NPC'!$C$9:$C$168,0),MATCH(P$3,[34]!Month,0))</f>
        <v>5298293.1000000006</v>
      </c>
    </row>
    <row r="18" spans="1:16">
      <c r="A18" s="147"/>
      <c r="B18" s="147"/>
      <c r="C18" s="153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A19" s="74"/>
      <c r="B19" s="74" t="s">
        <v>5</v>
      </c>
      <c r="D19" s="199">
        <f>SUM(E19:P19)</f>
        <v>271639498.48000002</v>
      </c>
      <c r="E19" s="199">
        <f t="shared" ref="E19:P19" si="12">SUM(E16:E17)</f>
        <v>18494587.600000001</v>
      </c>
      <c r="F19" s="199">
        <f t="shared" si="12"/>
        <v>17359419.57</v>
      </c>
      <c r="G19" s="199">
        <f t="shared" si="12"/>
        <v>18243431.449999999</v>
      </c>
      <c r="H19" s="199">
        <f t="shared" ref="H19:J19" si="13">SUM(H16:H17)</f>
        <v>21582403.209999997</v>
      </c>
      <c r="I19" s="199">
        <f t="shared" si="13"/>
        <v>12982719.109999999</v>
      </c>
      <c r="J19" s="199">
        <f t="shared" si="13"/>
        <v>24167061.279999997</v>
      </c>
      <c r="K19" s="199">
        <f t="shared" ref="K19:M19" si="14">SUM(K16:K17)</f>
        <v>15680735.279999997</v>
      </c>
      <c r="L19" s="199">
        <f t="shared" si="14"/>
        <v>24994215.360000003</v>
      </c>
      <c r="M19" s="199">
        <f t="shared" si="14"/>
        <v>36903395.130000003</v>
      </c>
      <c r="N19" s="199">
        <f t="shared" si="12"/>
        <v>18760769.640000001</v>
      </c>
      <c r="O19" s="199">
        <f t="shared" si="12"/>
        <v>17114727.489999998</v>
      </c>
      <c r="P19" s="199">
        <f t="shared" si="12"/>
        <v>45356033.360000007</v>
      </c>
    </row>
    <row r="20" spans="1:16">
      <c r="A20" s="147"/>
      <c r="B20" s="147"/>
      <c r="C20" s="14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</row>
    <row r="21" spans="1:16">
      <c r="A21" s="74"/>
      <c r="B21" s="74"/>
      <c r="C21" s="74"/>
      <c r="D21" s="215" t="s">
        <v>86</v>
      </c>
      <c r="E21" s="215" t="s">
        <v>86</v>
      </c>
      <c r="F21" s="215" t="s">
        <v>86</v>
      </c>
      <c r="G21" s="215" t="s">
        <v>86</v>
      </c>
      <c r="H21" s="215" t="s">
        <v>86</v>
      </c>
      <c r="I21" s="215" t="s">
        <v>86</v>
      </c>
      <c r="J21" s="215" t="s">
        <v>86</v>
      </c>
      <c r="K21" s="215" t="s">
        <v>86</v>
      </c>
      <c r="L21" s="215" t="s">
        <v>86</v>
      </c>
      <c r="M21" s="215" t="s">
        <v>86</v>
      </c>
      <c r="N21" s="215" t="s">
        <v>86</v>
      </c>
      <c r="O21" s="215" t="s">
        <v>86</v>
      </c>
      <c r="P21" s="215" t="s">
        <v>86</v>
      </c>
    </row>
    <row r="22" spans="1:16">
      <c r="A22" s="82" t="s">
        <v>6</v>
      </c>
      <c r="B22" s="74"/>
      <c r="C22" s="78"/>
      <c r="D22" s="200">
        <f>SUM(E22:P22)</f>
        <v>281935969.01999998</v>
      </c>
      <c r="E22" s="200">
        <f>E13+E19</f>
        <v>19282275.700000003</v>
      </c>
      <c r="F22" s="200">
        <f t="shared" ref="F22:P22" si="15">F13+F19</f>
        <v>17929525.330000002</v>
      </c>
      <c r="G22" s="200">
        <f t="shared" si="15"/>
        <v>18967071.369999997</v>
      </c>
      <c r="H22" s="200">
        <f t="shared" si="15"/>
        <v>22338204.289999999</v>
      </c>
      <c r="I22" s="200">
        <f t="shared" si="15"/>
        <v>13776102.17</v>
      </c>
      <c r="J22" s="200">
        <f t="shared" si="15"/>
        <v>25005927.799999997</v>
      </c>
      <c r="K22" s="200">
        <f t="shared" si="15"/>
        <v>16541794.479999997</v>
      </c>
      <c r="L22" s="200">
        <f t="shared" si="15"/>
        <v>25838330.200000003</v>
      </c>
      <c r="M22" s="200">
        <f t="shared" si="15"/>
        <v>37654044.32</v>
      </c>
      <c r="N22" s="200">
        <f t="shared" si="15"/>
        <v>19472191.91</v>
      </c>
      <c r="O22" s="200">
        <f t="shared" si="15"/>
        <v>18456437.259999998</v>
      </c>
      <c r="P22" s="200">
        <f t="shared" si="15"/>
        <v>46674064.190000005</v>
      </c>
    </row>
    <row r="23" spans="1:16">
      <c r="A23" s="74"/>
      <c r="B23" s="74"/>
      <c r="C23" s="74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</row>
    <row r="24" spans="1:16">
      <c r="A24" s="170" t="s">
        <v>139</v>
      </c>
      <c r="B24" s="74"/>
      <c r="C24" s="74"/>
      <c r="D24" s="202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</row>
    <row r="25" spans="1:16">
      <c r="A25" s="74"/>
      <c r="B25" s="74" t="s">
        <v>7</v>
      </c>
      <c r="C25" s="74"/>
      <c r="D25" s="202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>
      <c r="A26" s="74"/>
      <c r="B26" s="74"/>
      <c r="C26" s="238" t="s">
        <v>158</v>
      </c>
      <c r="D26" s="196">
        <f>SUM(E26:P26)</f>
        <v>7347933.9399999995</v>
      </c>
      <c r="E26" s="196">
        <f>INDEX('[34]Actual NPC'!$F$9:$Q$168,MATCH($C26,'[34]Actual NPC'!$C$9:$C$168,0),MATCH(E$3,[34]!Month,0))</f>
        <v>771008.82</v>
      </c>
      <c r="F26" s="196">
        <f>INDEX('[34]Actual NPC'!$F$9:$Q$168,MATCH($C26,'[34]Actual NPC'!$C$9:$C$168,0),MATCH(F$3,[34]!Month,0))</f>
        <v>666225.41</v>
      </c>
      <c r="G26" s="196">
        <f>INDEX('[34]Actual NPC'!$F$9:$Q$168,MATCH($C26,'[34]Actual NPC'!$C$9:$C$168,0),MATCH(G$3,[34]!Month,0))</f>
        <v>710109.55</v>
      </c>
      <c r="H26" s="196">
        <f>INDEX('[34]Actual NPC'!$F$9:$Q$168,MATCH($C26,'[34]Actual NPC'!$C$9:$C$168,0),MATCH(H$3,[34]!Month,0))</f>
        <v>520995.26</v>
      </c>
      <c r="I26" s="196">
        <f>INDEX('[34]Actual NPC'!$F$9:$Q$168,MATCH($C26,'[34]Actual NPC'!$C$9:$C$168,0),MATCH(I$3,[34]!Month,0))</f>
        <v>644970.81999999995</v>
      </c>
      <c r="J26" s="196">
        <f>INDEX('[34]Actual NPC'!$F$9:$Q$168,MATCH($C26,'[34]Actual NPC'!$C$9:$C$168,0),MATCH(J$3,[34]!Month,0))</f>
        <v>529932.5</v>
      </c>
      <c r="K26" s="196">
        <f>INDEX('[34]Actual NPC'!$F$9:$Q$168,MATCH($C26,'[34]Actual NPC'!$C$9:$C$168,0),MATCH(K$3,[34]!Month,0))</f>
        <v>461528.24</v>
      </c>
      <c r="L26" s="196">
        <f>INDEX('[34]Actual NPC'!$F$9:$Q$168,MATCH($C26,'[34]Actual NPC'!$C$9:$C$168,0),MATCH(L$3,[34]!Month,0))</f>
        <v>475335.13</v>
      </c>
      <c r="M26" s="196">
        <f>INDEX('[34]Actual NPC'!$F$9:$Q$168,MATCH($C26,'[34]Actual NPC'!$C$9:$C$168,0),MATCH(M$3,[34]!Month,0))</f>
        <v>458549.16</v>
      </c>
      <c r="N26" s="196">
        <f>INDEX('[34]Actual NPC'!$F$9:$Q$168,MATCH($C26,'[34]Actual NPC'!$C$9:$C$168,0),MATCH(N$3,[34]!Month,0))</f>
        <v>627325.5</v>
      </c>
      <c r="O26" s="196">
        <f>INDEX('[34]Actual NPC'!$F$9:$Q$168,MATCH($C26,'[34]Actual NPC'!$C$9:$C$168,0),MATCH(O$3,[34]!Month,0))</f>
        <v>741540.03</v>
      </c>
      <c r="P26" s="196">
        <f>INDEX('[34]Actual NPC'!$F$9:$Q$168,MATCH($C26,'[34]Actual NPC'!$C$9:$C$168,0),MATCH(P$3,[34]!Month,0))</f>
        <v>740413.52</v>
      </c>
    </row>
    <row r="27" spans="1:16">
      <c r="A27" s="147"/>
      <c r="B27" s="147"/>
      <c r="C27" s="238" t="s">
        <v>151</v>
      </c>
      <c r="D27" s="197">
        <f t="shared" ref="D27:D28" si="16">SUM(E27:P27)</f>
        <v>12726833.130000001</v>
      </c>
      <c r="E27" s="197">
        <f>INDEX('[34]Actual NPC'!$F$9:$Q$168,MATCH($C27,'[34]Actual NPC'!$C$9:$C$168,0),MATCH(E$3,[34]!Month,0))</f>
        <v>1544099.9100000001</v>
      </c>
      <c r="F27" s="197">
        <f>INDEX('[34]Actual NPC'!$F$9:$Q$168,MATCH($C27,'[34]Actual NPC'!$C$9:$C$168,0),MATCH(F$3,[34]!Month,0))</f>
        <v>1335051.69</v>
      </c>
      <c r="G27" s="197">
        <f>INDEX('[34]Actual NPC'!$F$9:$Q$168,MATCH($C27,'[34]Actual NPC'!$C$9:$C$168,0),MATCH(G$3,[34]!Month,0))</f>
        <v>1334156.2</v>
      </c>
      <c r="H27" s="197">
        <f>INDEX('[34]Actual NPC'!$F$9:$Q$168,MATCH($C27,'[34]Actual NPC'!$C$9:$C$168,0),MATCH(H$3,[34]!Month,0))</f>
        <v>1247860.5</v>
      </c>
      <c r="I27" s="197">
        <f>INDEX('[34]Actual NPC'!$F$9:$Q$168,MATCH($C27,'[34]Actual NPC'!$C$9:$C$168,0),MATCH(I$3,[34]!Month,0))</f>
        <v>1039126.3599999999</v>
      </c>
      <c r="J27" s="197">
        <f>INDEX('[34]Actual NPC'!$F$9:$Q$168,MATCH($C27,'[34]Actual NPC'!$C$9:$C$168,0),MATCH(J$3,[34]!Month,0))</f>
        <v>734064.19</v>
      </c>
      <c r="K27" s="197">
        <f>INDEX('[34]Actual NPC'!$F$9:$Q$168,MATCH($C27,'[34]Actual NPC'!$C$9:$C$168,0),MATCH(K$3,[34]!Month,0))</f>
        <v>663422.66999999993</v>
      </c>
      <c r="L27" s="197">
        <f>INDEX('[34]Actual NPC'!$F$9:$Q$168,MATCH($C27,'[34]Actual NPC'!$C$9:$C$168,0),MATCH(L$3,[34]!Month,0))</f>
        <v>561691.38</v>
      </c>
      <c r="M27" s="197">
        <f>INDEX('[34]Actual NPC'!$F$9:$Q$168,MATCH($C27,'[34]Actual NPC'!$C$9:$C$168,0),MATCH(M$3,[34]!Month,0))</f>
        <v>751139.95</v>
      </c>
      <c r="N27" s="197">
        <f>INDEX('[34]Actual NPC'!$F$9:$Q$168,MATCH($C27,'[34]Actual NPC'!$C$9:$C$168,0),MATCH(N$3,[34]!Month,0))</f>
        <v>914220.83</v>
      </c>
      <c r="O27" s="197">
        <f>INDEX('[34]Actual NPC'!$F$9:$Q$168,MATCH($C27,'[34]Actual NPC'!$C$9:$C$168,0),MATCH(O$3,[34]!Month,0))</f>
        <v>1130183.98</v>
      </c>
      <c r="P27" s="197">
        <f>INDEX('[34]Actual NPC'!$F$9:$Q$168,MATCH($C27,'[34]Actual NPC'!$C$9:$C$168,0),MATCH(P$3,[34]!Month,0))</f>
        <v>1471815.47</v>
      </c>
    </row>
    <row r="28" spans="1:16">
      <c r="A28" s="147"/>
      <c r="B28" s="147"/>
      <c r="C28" s="238" t="s">
        <v>154</v>
      </c>
      <c r="D28" s="197">
        <f t="shared" si="16"/>
        <v>10057036.9</v>
      </c>
      <c r="E28" s="197">
        <f>INDEX('[34]Actual NPC'!$F$9:$Q$168,MATCH($C28,'[34]Actual NPC'!$C$9:$C$168,0),MATCH(E$3,[34]!Month,0))</f>
        <v>1239184.8599999999</v>
      </c>
      <c r="F28" s="197">
        <f>INDEX('[34]Actual NPC'!$F$9:$Q$168,MATCH($C28,'[34]Actual NPC'!$C$9:$C$168,0),MATCH(F$3,[34]!Month,0))</f>
        <v>1023582.05</v>
      </c>
      <c r="G28" s="197">
        <f>INDEX('[34]Actual NPC'!$F$9:$Q$168,MATCH($C28,'[34]Actual NPC'!$C$9:$C$168,0),MATCH(G$3,[34]!Month,0))</f>
        <v>1029524.32</v>
      </c>
      <c r="H28" s="197">
        <f>INDEX('[34]Actual NPC'!$F$9:$Q$168,MATCH($C28,'[34]Actual NPC'!$C$9:$C$168,0),MATCH(H$3,[34]!Month,0))</f>
        <v>940836.97</v>
      </c>
      <c r="I28" s="197">
        <f>INDEX('[34]Actual NPC'!$F$9:$Q$168,MATCH($C28,'[34]Actual NPC'!$C$9:$C$168,0),MATCH(I$3,[34]!Month,0))</f>
        <v>809591.7</v>
      </c>
      <c r="J28" s="197">
        <f>INDEX('[34]Actual NPC'!$F$9:$Q$168,MATCH($C28,'[34]Actual NPC'!$C$9:$C$168,0),MATCH(J$3,[34]!Month,0))</f>
        <v>588598.59000000008</v>
      </c>
      <c r="K28" s="197">
        <f>INDEX('[34]Actual NPC'!$F$9:$Q$168,MATCH($C28,'[34]Actual NPC'!$C$9:$C$168,0),MATCH(K$3,[34]!Month,0))</f>
        <v>537513.33000000007</v>
      </c>
      <c r="L28" s="197">
        <f>INDEX('[34]Actual NPC'!$F$9:$Q$168,MATCH($C28,'[34]Actual NPC'!$C$9:$C$168,0),MATCH(L$3,[34]!Month,0))</f>
        <v>466561.27</v>
      </c>
      <c r="M28" s="197">
        <f>INDEX('[34]Actual NPC'!$F$9:$Q$168,MATCH($C28,'[34]Actual NPC'!$C$9:$C$168,0),MATCH(M$3,[34]!Month,0))</f>
        <v>619225.60000000009</v>
      </c>
      <c r="N28" s="197">
        <f>INDEX('[34]Actual NPC'!$F$9:$Q$168,MATCH($C28,'[34]Actual NPC'!$C$9:$C$168,0),MATCH(N$3,[34]!Month,0))</f>
        <v>697850.66</v>
      </c>
      <c r="O28" s="197">
        <f>INDEX('[34]Actual NPC'!$F$9:$Q$168,MATCH($C28,'[34]Actual NPC'!$C$9:$C$168,0),MATCH(O$3,[34]!Month,0))</f>
        <v>899054.29</v>
      </c>
      <c r="P28" s="197">
        <f>INDEX('[34]Actual NPC'!$F$9:$Q$168,MATCH($C28,'[34]Actual NPC'!$C$9:$C$168,0),MATCH(P$3,[34]!Month,0))</f>
        <v>1205513.26</v>
      </c>
    </row>
    <row r="29" spans="1:16">
      <c r="A29" s="147"/>
      <c r="B29" s="147"/>
      <c r="C29" s="238" t="s">
        <v>88</v>
      </c>
      <c r="D29" s="197">
        <f t="shared" ref="D29:D38" si="17">SUM(E29:P29)</f>
        <v>4053170.7800000007</v>
      </c>
      <c r="E29" s="197">
        <f>INDEX('[34]Actual NPC'!$F$9:$Q$168,MATCH($C29,'[34]Actual NPC'!$C$9:$C$168,0),MATCH(E$3,[34]!Month,0))</f>
        <v>205421.48</v>
      </c>
      <c r="F29" s="197">
        <f>INDEX('[34]Actual NPC'!$F$9:$Q$168,MATCH($C29,'[34]Actual NPC'!$C$9:$C$168,0),MATCH(F$3,[34]!Month,0))</f>
        <v>389927.27</v>
      </c>
      <c r="G29" s="197">
        <f>INDEX('[34]Actual NPC'!$F$9:$Q$168,MATCH($C29,'[34]Actual NPC'!$C$9:$C$168,0),MATCH(G$3,[34]!Month,0))</f>
        <v>356118.88</v>
      </c>
      <c r="H29" s="197">
        <f>INDEX('[34]Actual NPC'!$F$9:$Q$168,MATCH($C29,'[34]Actual NPC'!$C$9:$C$168,0),MATCH(H$3,[34]!Month,0))</f>
        <v>456262.86</v>
      </c>
      <c r="I29" s="197">
        <f>INDEX('[34]Actual NPC'!$F$9:$Q$168,MATCH($C29,'[34]Actual NPC'!$C$9:$C$168,0),MATCH(I$3,[34]!Month,0))</f>
        <v>481633.61</v>
      </c>
      <c r="J29" s="197">
        <f>INDEX('[34]Actual NPC'!$F$9:$Q$168,MATCH($C29,'[34]Actual NPC'!$C$9:$C$168,0),MATCH(J$3,[34]!Month,0))</f>
        <v>450198.96</v>
      </c>
      <c r="K29" s="197">
        <f>INDEX('[34]Actual NPC'!$F$9:$Q$168,MATCH($C29,'[34]Actual NPC'!$C$9:$C$168,0),MATCH(K$3,[34]!Month,0))</f>
        <v>310617.64</v>
      </c>
      <c r="L29" s="197">
        <f>INDEX('[34]Actual NPC'!$F$9:$Q$168,MATCH($C29,'[34]Actual NPC'!$C$9:$C$168,0),MATCH(L$3,[34]!Month,0))</f>
        <v>288804.61</v>
      </c>
      <c r="M29" s="197">
        <f>INDEX('[34]Actual NPC'!$F$9:$Q$168,MATCH($C29,'[34]Actual NPC'!$C$9:$C$168,0),MATCH(M$3,[34]!Month,0))</f>
        <v>273596.18</v>
      </c>
      <c r="N29" s="197">
        <f>INDEX('[34]Actual NPC'!$F$9:$Q$168,MATCH($C29,'[34]Actual NPC'!$C$9:$C$168,0),MATCH(N$3,[34]!Month,0))</f>
        <v>322420.15999999997</v>
      </c>
      <c r="O29" s="197">
        <f>INDEX('[34]Actual NPC'!$F$9:$Q$168,MATCH($C29,'[34]Actual NPC'!$C$9:$C$168,0),MATCH(O$3,[34]!Month,0))</f>
        <v>264351.45</v>
      </c>
      <c r="P29" s="197">
        <f>INDEX('[34]Actual NPC'!$F$9:$Q$168,MATCH($C29,'[34]Actual NPC'!$C$9:$C$168,0),MATCH(P$3,[34]!Month,0))</f>
        <v>253817.68</v>
      </c>
    </row>
    <row r="30" spans="1:16">
      <c r="A30" s="147"/>
      <c r="B30" s="147"/>
      <c r="C30" s="238" t="s">
        <v>150</v>
      </c>
      <c r="D30" s="197">
        <f t="shared" si="17"/>
        <v>3901856.1100000003</v>
      </c>
      <c r="E30" s="197">
        <f>INDEX('[34]Actual NPC'!$F$9:$Q$168,MATCH($C30,'[34]Actual NPC'!$C$9:$C$168,0),MATCH(E$3,[34]!Month,0))</f>
        <v>221299.7</v>
      </c>
      <c r="F30" s="197">
        <f>INDEX('[34]Actual NPC'!$F$9:$Q$168,MATCH($C30,'[34]Actual NPC'!$C$9:$C$168,0),MATCH(F$3,[34]!Month,0))</f>
        <v>266707.77999999997</v>
      </c>
      <c r="G30" s="197">
        <f>INDEX('[34]Actual NPC'!$F$9:$Q$168,MATCH($C30,'[34]Actual NPC'!$C$9:$C$168,0),MATCH(G$3,[34]!Month,0))</f>
        <v>329959.27</v>
      </c>
      <c r="H30" s="197">
        <f>INDEX('[34]Actual NPC'!$F$9:$Q$168,MATCH($C30,'[34]Actual NPC'!$C$9:$C$168,0),MATCH(H$3,[34]!Month,0))</f>
        <v>408421.28</v>
      </c>
      <c r="I30" s="197">
        <f>INDEX('[34]Actual NPC'!$F$9:$Q$168,MATCH($C30,'[34]Actual NPC'!$C$9:$C$168,0),MATCH(I$3,[34]!Month,0))</f>
        <v>777189.45</v>
      </c>
      <c r="J30" s="197">
        <f>INDEX('[34]Actual NPC'!$F$9:$Q$168,MATCH($C30,'[34]Actual NPC'!$C$9:$C$168,0),MATCH(J$3,[34]!Month,0))</f>
        <v>471354.04000000004</v>
      </c>
      <c r="K30" s="197">
        <f>INDEX('[34]Actual NPC'!$F$9:$Q$168,MATCH($C30,'[34]Actual NPC'!$C$9:$C$168,0),MATCH(K$3,[34]!Month,0))</f>
        <v>419884.89999999997</v>
      </c>
      <c r="L30" s="197">
        <f>INDEX('[34]Actual NPC'!$F$9:$Q$168,MATCH($C30,'[34]Actual NPC'!$C$9:$C$168,0),MATCH(L$3,[34]!Month,0))</f>
        <v>499425.08</v>
      </c>
      <c r="M30" s="197">
        <f>INDEX('[34]Actual NPC'!$F$9:$Q$168,MATCH($C30,'[34]Actual NPC'!$C$9:$C$168,0),MATCH(M$3,[34]!Month,0))</f>
        <v>493908.17</v>
      </c>
      <c r="N30" s="197">
        <f>INDEX('[34]Actual NPC'!$F$9:$Q$168,MATCH($C30,'[34]Actual NPC'!$C$9:$C$168,0),MATCH(N$3,[34]!Month,0))</f>
        <v>313359.12</v>
      </c>
      <c r="O30" s="197">
        <f>INDEX('[34]Actual NPC'!$F$9:$Q$168,MATCH($C30,'[34]Actual NPC'!$C$9:$C$168,0),MATCH(O$3,[34]!Month,0))</f>
        <v>217223.32</v>
      </c>
      <c r="P30" s="197">
        <f>INDEX('[34]Actual NPC'!$F$9:$Q$168,MATCH($C30,'[34]Actual NPC'!$C$9:$C$168,0),MATCH(P$3,[34]!Month,0))</f>
        <v>-516876.00000000006</v>
      </c>
    </row>
    <row r="31" spans="1:16">
      <c r="A31" s="74"/>
      <c r="B31" s="74"/>
      <c r="C31" s="238" t="s">
        <v>159</v>
      </c>
      <c r="D31" s="197">
        <f t="shared" si="17"/>
        <v>9454939.9800000004</v>
      </c>
      <c r="E31" s="197">
        <f>INDEX('[34]Actual NPC'!$F$9:$Q$168,MATCH($C31,'[34]Actual NPC'!$C$9:$C$168,0),MATCH(E$3,[34]!Month,0))</f>
        <v>531748.49</v>
      </c>
      <c r="F31" s="197">
        <f>INDEX('[34]Actual NPC'!$F$9:$Q$168,MATCH($C31,'[34]Actual NPC'!$C$9:$C$168,0),MATCH(F$3,[34]!Month,0))</f>
        <v>636466.62</v>
      </c>
      <c r="G31" s="197">
        <f>INDEX('[34]Actual NPC'!$F$9:$Q$168,MATCH($C31,'[34]Actual NPC'!$C$9:$C$168,0),MATCH(G$3,[34]!Month,0))</f>
        <v>804784.21</v>
      </c>
      <c r="H31" s="197">
        <f>INDEX('[34]Actual NPC'!$F$9:$Q$168,MATCH($C31,'[34]Actual NPC'!$C$9:$C$168,0),MATCH(H$3,[34]!Month,0))</f>
        <v>997267.58000000007</v>
      </c>
      <c r="I31" s="197">
        <f>INDEX('[34]Actual NPC'!$F$9:$Q$168,MATCH($C31,'[34]Actual NPC'!$C$9:$C$168,0),MATCH(I$3,[34]!Month,0))</f>
        <v>1659968.8599999999</v>
      </c>
      <c r="J31" s="197">
        <f>INDEX('[34]Actual NPC'!$F$9:$Q$168,MATCH($C31,'[34]Actual NPC'!$C$9:$C$168,0),MATCH(J$3,[34]!Month,0))</f>
        <v>1147166.1499999999</v>
      </c>
      <c r="K31" s="197">
        <f>INDEX('[34]Actual NPC'!$F$9:$Q$168,MATCH($C31,'[34]Actual NPC'!$C$9:$C$168,0),MATCH(K$3,[34]!Month,0))</f>
        <v>1035552.75</v>
      </c>
      <c r="L31" s="197">
        <f>INDEX('[34]Actual NPC'!$F$9:$Q$168,MATCH($C31,'[34]Actual NPC'!$C$9:$C$168,0),MATCH(L$3,[34]!Month,0))</f>
        <v>1118650.31</v>
      </c>
      <c r="M31" s="197">
        <f>INDEX('[34]Actual NPC'!$F$9:$Q$168,MATCH($C31,'[34]Actual NPC'!$C$9:$C$168,0),MATCH(M$3,[34]!Month,0))</f>
        <v>1102645.69</v>
      </c>
      <c r="N31" s="197">
        <f>INDEX('[34]Actual NPC'!$F$9:$Q$168,MATCH($C31,'[34]Actual NPC'!$C$9:$C$168,0),MATCH(N$3,[34]!Month,0))</f>
        <v>744351.37</v>
      </c>
      <c r="O31" s="197">
        <f>INDEX('[34]Actual NPC'!$F$9:$Q$168,MATCH($C31,'[34]Actual NPC'!$C$9:$C$168,0),MATCH(O$3,[34]!Month,0))</f>
        <v>516932.56000000006</v>
      </c>
      <c r="P31" s="197">
        <f>INDEX('[34]Actual NPC'!$F$9:$Q$168,MATCH($C31,'[34]Actual NPC'!$C$9:$C$168,0),MATCH(P$3,[34]!Month,0))</f>
        <v>-840594.6100000001</v>
      </c>
    </row>
    <row r="32" spans="1:16">
      <c r="A32" s="147"/>
      <c r="B32" s="147"/>
      <c r="C32" s="238" t="s">
        <v>8</v>
      </c>
      <c r="D32" s="197">
        <f t="shared" si="17"/>
        <v>41116580.280000001</v>
      </c>
      <c r="E32" s="197">
        <f>INDEX('[34]Actual NPC'!$F$9:$Q$168,MATCH($C32,'[34]Actual NPC'!$C$9:$C$168,0),MATCH(E$3,[34]!Month,0))</f>
        <v>3669271.83</v>
      </c>
      <c r="F32" s="197">
        <f>INDEX('[34]Actual NPC'!$F$9:$Q$168,MATCH($C32,'[34]Actual NPC'!$C$9:$C$168,0),MATCH(F$3,[34]!Month,0))</f>
        <v>3228764.01</v>
      </c>
      <c r="G32" s="197">
        <f>INDEX('[34]Actual NPC'!$F$9:$Q$168,MATCH($C32,'[34]Actual NPC'!$C$9:$C$168,0),MATCH(G$3,[34]!Month,0))</f>
        <v>3283186.48</v>
      </c>
      <c r="H32" s="197">
        <f>INDEX('[34]Actual NPC'!$F$9:$Q$168,MATCH($C32,'[34]Actual NPC'!$C$9:$C$168,0),MATCH(H$3,[34]!Month,0))</f>
        <v>3139551.37</v>
      </c>
      <c r="I32" s="197">
        <f>INDEX('[34]Actual NPC'!$F$9:$Q$168,MATCH($C32,'[34]Actual NPC'!$C$9:$C$168,0),MATCH(I$3,[34]!Month,0))</f>
        <v>3044783.3600000003</v>
      </c>
      <c r="J32" s="197">
        <f>INDEX('[34]Actual NPC'!$F$9:$Q$168,MATCH($C32,'[34]Actual NPC'!$C$9:$C$168,0),MATCH(J$3,[34]!Month,0))</f>
        <v>3114112.3200000003</v>
      </c>
      <c r="K32" s="197">
        <f>INDEX('[34]Actual NPC'!$F$9:$Q$168,MATCH($C32,'[34]Actual NPC'!$C$9:$C$168,0),MATCH(K$3,[34]!Month,0))</f>
        <v>3586594.92</v>
      </c>
      <c r="L32" s="197">
        <f>INDEX('[34]Actual NPC'!$F$9:$Q$168,MATCH($C32,'[34]Actual NPC'!$C$9:$C$168,0),MATCH(L$3,[34]!Month,0))</f>
        <v>3452637.71</v>
      </c>
      <c r="M32" s="197">
        <f>INDEX('[34]Actual NPC'!$F$9:$Q$168,MATCH($C32,'[34]Actual NPC'!$C$9:$C$168,0),MATCH(M$3,[34]!Month,0))</f>
        <v>3243947</v>
      </c>
      <c r="N32" s="197">
        <f>INDEX('[34]Actual NPC'!$F$9:$Q$168,MATCH($C32,'[34]Actual NPC'!$C$9:$C$168,0),MATCH(N$3,[34]!Month,0))</f>
        <v>3783370.5</v>
      </c>
      <c r="O32" s="197">
        <f>INDEX('[34]Actual NPC'!$F$9:$Q$168,MATCH($C32,'[34]Actual NPC'!$C$9:$C$168,0),MATCH(O$3,[34]!Month,0))</f>
        <v>3755191.47</v>
      </c>
      <c r="P32" s="197">
        <f>INDEX('[34]Actual NPC'!$F$9:$Q$168,MATCH($C32,'[34]Actual NPC'!$C$9:$C$168,0),MATCH(P$3,[34]!Month,0))</f>
        <v>3815169.31</v>
      </c>
    </row>
    <row r="33" spans="1:16">
      <c r="A33" s="147"/>
      <c r="B33" s="147"/>
      <c r="C33" s="235" t="s">
        <v>117</v>
      </c>
      <c r="D33" s="197">
        <f t="shared" si="17"/>
        <v>542109.36</v>
      </c>
      <c r="E33" s="197">
        <f>INDEX('[34]Actual NPC'!$F$9:$Q$168,MATCH($C33,'[34]Actual NPC'!$C$9:$C$168,0),MATCH(E$3,[34]!Month,0))</f>
        <v>195256.8</v>
      </c>
      <c r="F33" s="197">
        <f>INDEX('[34]Actual NPC'!$F$9:$Q$168,MATCH($C33,'[34]Actual NPC'!$C$9:$C$168,0),MATCH(F$3,[34]!Month,0))</f>
        <v>181487.19999999998</v>
      </c>
      <c r="G33" s="197">
        <f>INDEX('[34]Actual NPC'!$F$9:$Q$168,MATCH($C33,'[34]Actual NPC'!$C$9:$C$168,0),MATCH(G$3,[34]!Month,0))</f>
        <v>165365.36000000002</v>
      </c>
      <c r="H33" s="197">
        <f>INDEX('[34]Actual NPC'!$F$9:$Q$168,MATCH($C33,'[34]Actual NPC'!$C$9:$C$168,0),MATCH(H$3,[34]!Month,0))</f>
        <v>0</v>
      </c>
      <c r="I33" s="197">
        <f>INDEX('[34]Actual NPC'!$F$9:$Q$168,MATCH($C33,'[34]Actual NPC'!$C$9:$C$168,0),MATCH(I$3,[34]!Month,0))</f>
        <v>0</v>
      </c>
      <c r="J33" s="197">
        <f>INDEX('[34]Actual NPC'!$F$9:$Q$168,MATCH($C33,'[34]Actual NPC'!$C$9:$C$168,0),MATCH(J$3,[34]!Month,0))</f>
        <v>0</v>
      </c>
      <c r="K33" s="197">
        <f>INDEX('[34]Actual NPC'!$F$9:$Q$168,MATCH($C33,'[34]Actual NPC'!$C$9:$C$168,0),MATCH(K$3,[34]!Month,0))</f>
        <v>0</v>
      </c>
      <c r="L33" s="197">
        <f>INDEX('[34]Actual NPC'!$F$9:$Q$168,MATCH($C33,'[34]Actual NPC'!$C$9:$C$168,0),MATCH(L$3,[34]!Month,0))</f>
        <v>0</v>
      </c>
      <c r="M33" s="197">
        <f>INDEX('[34]Actual NPC'!$F$9:$Q$168,MATCH($C33,'[34]Actual NPC'!$C$9:$C$168,0),MATCH(M$3,[34]!Month,0))</f>
        <v>0</v>
      </c>
      <c r="N33" s="197">
        <f>INDEX('[34]Actual NPC'!$F$9:$Q$168,MATCH($C33,'[34]Actual NPC'!$C$9:$C$168,0),MATCH(N$3,[34]!Month,0))</f>
        <v>0</v>
      </c>
      <c r="O33" s="197">
        <f>INDEX('[34]Actual NPC'!$F$9:$Q$168,MATCH($C33,'[34]Actual NPC'!$C$9:$C$168,0),MATCH(O$3,[34]!Month,0))</f>
        <v>0</v>
      </c>
      <c r="P33" s="197">
        <f>INDEX('[34]Actual NPC'!$F$9:$Q$168,MATCH($C33,'[34]Actual NPC'!$C$9:$C$168,0),MATCH(P$3,[34]!Month,0))</f>
        <v>0</v>
      </c>
    </row>
    <row r="34" spans="1:16">
      <c r="A34" s="74"/>
      <c r="B34" s="74"/>
      <c r="C34" s="238" t="s">
        <v>89</v>
      </c>
      <c r="D34" s="197">
        <f t="shared" si="17"/>
        <v>1820447</v>
      </c>
      <c r="E34" s="197">
        <f>INDEX('[34]Actual NPC'!$F$9:$Q$168,MATCH($C34,'[34]Actual NPC'!$C$9:$C$168,0),MATCH(E$3,[34]!Month,0))</f>
        <v>150059</v>
      </c>
      <c r="F34" s="197">
        <f>INDEX('[34]Actual NPC'!$F$9:$Q$168,MATCH($C34,'[34]Actual NPC'!$C$9:$C$168,0),MATCH(F$3,[34]!Month,0))</f>
        <v>150059</v>
      </c>
      <c r="G34" s="197">
        <f>INDEX('[34]Actual NPC'!$F$9:$Q$168,MATCH($C34,'[34]Actual NPC'!$C$9:$C$168,0),MATCH(G$3,[34]!Month,0))</f>
        <v>150059</v>
      </c>
      <c r="H34" s="197">
        <f>INDEX('[34]Actual NPC'!$F$9:$Q$168,MATCH($C34,'[34]Actual NPC'!$C$9:$C$168,0),MATCH(H$3,[34]!Month,0))</f>
        <v>150059</v>
      </c>
      <c r="I34" s="197">
        <f>INDEX('[34]Actual NPC'!$F$9:$Q$168,MATCH($C34,'[34]Actual NPC'!$C$9:$C$168,0),MATCH(I$3,[34]!Month,0))</f>
        <v>150059</v>
      </c>
      <c r="J34" s="197">
        <f>INDEX('[34]Actual NPC'!$F$9:$Q$168,MATCH($C34,'[34]Actual NPC'!$C$9:$C$168,0),MATCH(J$3,[34]!Month,0))</f>
        <v>150059</v>
      </c>
      <c r="K34" s="197">
        <f>INDEX('[34]Actual NPC'!$F$9:$Q$168,MATCH($C34,'[34]Actual NPC'!$C$9:$C$168,0),MATCH(K$3,[34]!Month,0))</f>
        <v>150059</v>
      </c>
      <c r="L34" s="197">
        <f>INDEX('[34]Actual NPC'!$F$9:$Q$168,MATCH($C34,'[34]Actual NPC'!$C$9:$C$168,0),MATCH(L$3,[34]!Month,0))</f>
        <v>150059</v>
      </c>
      <c r="M34" s="197">
        <f>INDEX('[34]Actual NPC'!$F$9:$Q$168,MATCH($C34,'[34]Actual NPC'!$C$9:$C$168,0),MATCH(M$3,[34]!Month,0))</f>
        <v>150059</v>
      </c>
      <c r="N34" s="197">
        <f>INDEX('[34]Actual NPC'!$F$9:$Q$168,MATCH($C34,'[34]Actual NPC'!$C$9:$C$168,0),MATCH(N$3,[34]!Month,0))</f>
        <v>120118</v>
      </c>
      <c r="O34" s="197">
        <f>INDEX('[34]Actual NPC'!$F$9:$Q$168,MATCH($C34,'[34]Actual NPC'!$C$9:$C$168,0),MATCH(O$3,[34]!Month,0))</f>
        <v>174899</v>
      </c>
      <c r="P34" s="197">
        <f>INDEX('[34]Actual NPC'!$F$9:$Q$168,MATCH($C34,'[34]Actual NPC'!$C$9:$C$168,0),MATCH(P$3,[34]!Month,0))</f>
        <v>174899</v>
      </c>
    </row>
    <row r="35" spans="1:16" s="248" customFormat="1">
      <c r="A35" s="249"/>
      <c r="B35" s="249"/>
      <c r="C35" s="251" t="s">
        <v>222</v>
      </c>
      <c r="D35" s="197">
        <f t="shared" si="17"/>
        <v>2825787.6597375893</v>
      </c>
      <c r="E35" s="197">
        <f>INDEX('[34]Actual NPC'!$F$9:$Q$168,MATCH($C35,'[34]Actual NPC'!$C$9:$C$168,0),MATCH(E$3,[34]!Month,0))</f>
        <v>0</v>
      </c>
      <c r="F35" s="197">
        <f>INDEX('[34]Actual NPC'!$F$9:$Q$168,MATCH($C35,'[34]Actual NPC'!$C$9:$C$168,0),MATCH(F$3,[34]!Month,0))</f>
        <v>0</v>
      </c>
      <c r="G35" s="197">
        <f>INDEX('[34]Actual NPC'!$F$9:$Q$168,MATCH($C35,'[34]Actual NPC'!$C$9:$C$168,0),MATCH(G$3,[34]!Month,0))</f>
        <v>0</v>
      </c>
      <c r="H35" s="197">
        <f>INDEX('[34]Actual NPC'!$F$9:$Q$168,MATCH($C35,'[34]Actual NPC'!$C$9:$C$168,0),MATCH(H$3,[34]!Month,0))</f>
        <v>0</v>
      </c>
      <c r="I35" s="197">
        <f>INDEX('[34]Actual NPC'!$F$9:$Q$168,MATCH($C35,'[34]Actual NPC'!$C$9:$C$168,0),MATCH(I$3,[34]!Month,0))</f>
        <v>0</v>
      </c>
      <c r="J35" s="197">
        <f>INDEX('[34]Actual NPC'!$F$9:$Q$168,MATCH($C35,'[34]Actual NPC'!$C$9:$C$168,0),MATCH(J$3,[34]!Month,0))</f>
        <v>267576.17973758886</v>
      </c>
      <c r="K35" s="197">
        <f>INDEX('[34]Actual NPC'!$F$9:$Q$168,MATCH($C35,'[34]Actual NPC'!$C$9:$C$168,0),MATCH(K$3,[34]!Month,0))</f>
        <v>592409.17999999993</v>
      </c>
      <c r="L35" s="197">
        <f>INDEX('[34]Actual NPC'!$F$9:$Q$168,MATCH($C35,'[34]Actual NPC'!$C$9:$C$168,0),MATCH(L$3,[34]!Month,0))</f>
        <v>425937.38</v>
      </c>
      <c r="M35" s="197">
        <f>INDEX('[34]Actual NPC'!$F$9:$Q$168,MATCH($C35,'[34]Actual NPC'!$C$9:$C$168,0),MATCH(M$3,[34]!Month,0))</f>
        <v>461097.73</v>
      </c>
      <c r="N35" s="197">
        <f>INDEX('[34]Actual NPC'!$F$9:$Q$168,MATCH($C35,'[34]Actual NPC'!$C$9:$C$168,0),MATCH(N$3,[34]!Month,0))</f>
        <v>507048.16000000003</v>
      </c>
      <c r="O35" s="197">
        <f>INDEX('[34]Actual NPC'!$F$9:$Q$168,MATCH($C35,'[34]Actual NPC'!$C$9:$C$168,0),MATCH(O$3,[34]!Month,0))</f>
        <v>329407.2</v>
      </c>
      <c r="P35" s="197">
        <f>INDEX('[34]Actual NPC'!$F$9:$Q$168,MATCH($C35,'[34]Actual NPC'!$C$9:$C$168,0),MATCH(P$3,[34]!Month,0))</f>
        <v>242311.83</v>
      </c>
    </row>
    <row r="36" spans="1:16">
      <c r="A36" s="147"/>
      <c r="B36" s="147"/>
      <c r="C36" s="238" t="s">
        <v>160</v>
      </c>
      <c r="D36" s="197">
        <f t="shared" si="17"/>
        <v>6874903.1900000004</v>
      </c>
      <c r="E36" s="197">
        <f>INDEX('[34]Actual NPC'!$F$9:$Q$168,MATCH($C36,'[34]Actual NPC'!$C$9:$C$168,0),MATCH(E$3,[34]!Month,0))</f>
        <v>419389.93</v>
      </c>
      <c r="F36" s="197">
        <f>INDEX('[34]Actual NPC'!$F$9:$Q$168,MATCH($C36,'[34]Actual NPC'!$C$9:$C$168,0),MATCH(F$3,[34]!Month,0))</f>
        <v>490438.37</v>
      </c>
      <c r="G36" s="197">
        <f>INDEX('[34]Actual NPC'!$F$9:$Q$168,MATCH($C36,'[34]Actual NPC'!$C$9:$C$168,0),MATCH(G$3,[34]!Month,0))</f>
        <v>556046</v>
      </c>
      <c r="H36" s="197">
        <f>INDEX('[34]Actual NPC'!$F$9:$Q$168,MATCH($C36,'[34]Actual NPC'!$C$9:$C$168,0),MATCH(H$3,[34]!Month,0))</f>
        <v>682295.92</v>
      </c>
      <c r="I36" s="197">
        <f>INDEX('[34]Actual NPC'!$F$9:$Q$168,MATCH($C36,'[34]Actual NPC'!$C$9:$C$168,0),MATCH(I$3,[34]!Month,0))</f>
        <v>759059.41</v>
      </c>
      <c r="J36" s="197">
        <f>INDEX('[34]Actual NPC'!$F$9:$Q$168,MATCH($C36,'[34]Actual NPC'!$C$9:$C$168,0),MATCH(J$3,[34]!Month,0))</f>
        <v>752574.5</v>
      </c>
      <c r="K36" s="197">
        <f>INDEX('[34]Actual NPC'!$F$9:$Q$168,MATCH($C36,'[34]Actual NPC'!$C$9:$C$168,0),MATCH(K$3,[34]!Month,0))</f>
        <v>684857.6399999999</v>
      </c>
      <c r="L36" s="197">
        <f>INDEX('[34]Actual NPC'!$F$9:$Q$168,MATCH($C36,'[34]Actual NPC'!$C$9:$C$168,0),MATCH(L$3,[34]!Month,0))</f>
        <v>646118.85000000009</v>
      </c>
      <c r="M36" s="197">
        <f>INDEX('[34]Actual NPC'!$F$9:$Q$168,MATCH($C36,'[34]Actual NPC'!$C$9:$C$168,0),MATCH(M$3,[34]!Month,0))</f>
        <v>618130.64</v>
      </c>
      <c r="N36" s="197">
        <f>INDEX('[34]Actual NPC'!$F$9:$Q$168,MATCH($C36,'[34]Actual NPC'!$C$9:$C$168,0),MATCH(N$3,[34]!Month,0))</f>
        <v>581297.68000000005</v>
      </c>
      <c r="O36" s="197">
        <f>INDEX('[34]Actual NPC'!$F$9:$Q$168,MATCH($C36,'[34]Actual NPC'!$C$9:$C$168,0),MATCH(O$3,[34]!Month,0))</f>
        <v>397105.19999999995</v>
      </c>
      <c r="P36" s="197">
        <f>INDEX('[34]Actual NPC'!$F$9:$Q$168,MATCH($C36,'[34]Actual NPC'!$C$9:$C$168,0),MATCH(P$3,[34]!Month,0))</f>
        <v>287589.05</v>
      </c>
    </row>
    <row r="37" spans="1:16">
      <c r="A37" s="74"/>
      <c r="B37" s="74"/>
      <c r="C37" s="238" t="s">
        <v>9</v>
      </c>
      <c r="D37" s="197">
        <f t="shared" si="17"/>
        <v>287004.14</v>
      </c>
      <c r="E37" s="197">
        <f>INDEX('[34]Actual NPC'!$F$9:$Q$168,MATCH($C37,'[34]Actual NPC'!$C$9:$C$168,0),MATCH(E$3,[34]!Month,0))</f>
        <v>19599.84</v>
      </c>
      <c r="F37" s="197">
        <f>INDEX('[34]Actual NPC'!$F$9:$Q$168,MATCH($C37,'[34]Actual NPC'!$C$9:$C$168,0),MATCH(F$3,[34]!Month,0))</f>
        <v>21430.83</v>
      </c>
      <c r="G37" s="197">
        <f>INDEX('[34]Actual NPC'!$F$9:$Q$168,MATCH($C37,'[34]Actual NPC'!$C$9:$C$168,0),MATCH(G$3,[34]!Month,0))</f>
        <v>17609.43</v>
      </c>
      <c r="H37" s="197">
        <f>INDEX('[34]Actual NPC'!$F$9:$Q$168,MATCH($C37,'[34]Actual NPC'!$C$9:$C$168,0),MATCH(H$3,[34]!Month,0))</f>
        <v>14517.53</v>
      </c>
      <c r="I37" s="197">
        <f>INDEX('[34]Actual NPC'!$F$9:$Q$168,MATCH($C37,'[34]Actual NPC'!$C$9:$C$168,0),MATCH(I$3,[34]!Month,0))</f>
        <v>10595.29</v>
      </c>
      <c r="J37" s="197">
        <f>INDEX('[34]Actual NPC'!$F$9:$Q$168,MATCH($C37,'[34]Actual NPC'!$C$9:$C$168,0),MATCH(J$3,[34]!Month,0))</f>
        <v>11964.87</v>
      </c>
      <c r="K37" s="197">
        <f>INDEX('[34]Actual NPC'!$F$9:$Q$168,MATCH($C37,'[34]Actual NPC'!$C$9:$C$168,0),MATCH(K$3,[34]!Month,0))</f>
        <v>18511.419999999998</v>
      </c>
      <c r="L37" s="197">
        <f>INDEX('[34]Actual NPC'!$F$9:$Q$168,MATCH($C37,'[34]Actual NPC'!$C$9:$C$168,0),MATCH(L$3,[34]!Month,0))</f>
        <v>22818.51</v>
      </c>
      <c r="M37" s="197">
        <f>INDEX('[34]Actual NPC'!$F$9:$Q$168,MATCH($C37,'[34]Actual NPC'!$C$9:$C$168,0),MATCH(M$3,[34]!Month,0))</f>
        <v>50956.42</v>
      </c>
      <c r="N37" s="197">
        <f>INDEX('[34]Actual NPC'!$F$9:$Q$168,MATCH($C37,'[34]Actual NPC'!$C$9:$C$168,0),MATCH(N$3,[34]!Month,0))</f>
        <v>23400</v>
      </c>
      <c r="O37" s="197">
        <f>INDEX('[34]Actual NPC'!$F$9:$Q$168,MATCH($C37,'[34]Actual NPC'!$C$9:$C$168,0),MATCH(O$3,[34]!Month,0))</f>
        <v>33075</v>
      </c>
      <c r="P37" s="197">
        <f>INDEX('[34]Actual NPC'!$F$9:$Q$168,MATCH($C37,'[34]Actual NPC'!$C$9:$C$168,0),MATCH(P$3,[34]!Month,0))</f>
        <v>42525</v>
      </c>
    </row>
    <row r="38" spans="1:16">
      <c r="A38" s="74"/>
      <c r="B38" s="74"/>
      <c r="C38" s="237" t="s">
        <v>90</v>
      </c>
      <c r="D38" s="197">
        <f t="shared" si="17"/>
        <v>2011735.3099999998</v>
      </c>
      <c r="E38" s="197">
        <f>INDEX('[34]Actual NPC'!$F$9:$Q$168,MATCH($C38,'[34]Actual NPC'!$C$9:$C$168,0),MATCH(E$3,[34]!Month,0))</f>
        <v>254377.75</v>
      </c>
      <c r="F38" s="197">
        <f>INDEX('[34]Actual NPC'!$F$9:$Q$168,MATCH($C38,'[34]Actual NPC'!$C$9:$C$168,0),MATCH(F$3,[34]!Month,0))</f>
        <v>199990.49</v>
      </c>
      <c r="G38" s="197">
        <f>INDEX('[34]Actual NPC'!$F$9:$Q$168,MATCH($C38,'[34]Actual NPC'!$C$9:$C$168,0),MATCH(G$3,[34]!Month,0))</f>
        <v>213973.13</v>
      </c>
      <c r="H38" s="197">
        <f>INDEX('[34]Actual NPC'!$F$9:$Q$168,MATCH($C38,'[34]Actual NPC'!$C$9:$C$168,0),MATCH(H$3,[34]!Month,0))</f>
        <v>219361.41</v>
      </c>
      <c r="I38" s="197">
        <f>INDEX('[34]Actual NPC'!$F$9:$Q$168,MATCH($C38,'[34]Actual NPC'!$C$9:$C$168,0),MATCH(I$3,[34]!Month,0))</f>
        <v>210203.27</v>
      </c>
      <c r="J38" s="197">
        <f>INDEX('[34]Actual NPC'!$F$9:$Q$168,MATCH($C38,'[34]Actual NPC'!$C$9:$C$168,0),MATCH(J$3,[34]!Month,0))</f>
        <v>192984.18</v>
      </c>
      <c r="K38" s="197">
        <f>INDEX('[34]Actual NPC'!$F$9:$Q$168,MATCH($C38,'[34]Actual NPC'!$C$9:$C$168,0),MATCH(K$3,[34]!Month,0))</f>
        <v>302320.15999999997</v>
      </c>
      <c r="L38" s="197">
        <f>INDEX('[34]Actual NPC'!$F$9:$Q$168,MATCH($C38,'[34]Actual NPC'!$C$9:$C$168,0),MATCH(L$3,[34]!Month,0))</f>
        <v>228969.98</v>
      </c>
      <c r="M38" s="197">
        <f>INDEX('[34]Actual NPC'!$F$9:$Q$168,MATCH($C38,'[34]Actual NPC'!$C$9:$C$168,0),MATCH(M$3,[34]!Month,0))</f>
        <v>84971.659999999989</v>
      </c>
      <c r="N38" s="197">
        <f>INDEX('[34]Actual NPC'!$F$9:$Q$168,MATCH($C38,'[34]Actual NPC'!$C$9:$C$168,0),MATCH(N$3,[34]!Month,0))</f>
        <v>34066.629999999997</v>
      </c>
      <c r="O38" s="197">
        <f>INDEX('[34]Actual NPC'!$F$9:$Q$168,MATCH($C38,'[34]Actual NPC'!$C$9:$C$168,0),MATCH(O$3,[34]!Month,0))</f>
        <v>35791.050000000003</v>
      </c>
      <c r="P38" s="197">
        <f>INDEX('[34]Actual NPC'!$F$9:$Q$168,MATCH($C38,'[34]Actual NPC'!$C$9:$C$168,0),MATCH(P$3,[34]!Month,0))</f>
        <v>34725.599999999999</v>
      </c>
    </row>
    <row r="39" spans="1:16">
      <c r="A39" s="74"/>
      <c r="B39" s="74"/>
      <c r="C39" s="237" t="s">
        <v>161</v>
      </c>
      <c r="D39" s="197">
        <f t="shared" ref="D39:D52" si="18">SUM(E39:P39)</f>
        <v>6762422.3699999992</v>
      </c>
      <c r="E39" s="197">
        <f>INDEX('[34]Actual NPC'!$F$9:$Q$168,MATCH($C39,'[34]Actual NPC'!$C$9:$C$168,0),MATCH(E$3,[34]!Month,0))</f>
        <v>378796.26</v>
      </c>
      <c r="F39" s="197">
        <f>INDEX('[34]Actual NPC'!$F$9:$Q$168,MATCH($C39,'[34]Actual NPC'!$C$9:$C$168,0),MATCH(F$3,[34]!Month,0))</f>
        <v>455960.99</v>
      </c>
      <c r="G39" s="197">
        <f>INDEX('[34]Actual NPC'!$F$9:$Q$168,MATCH($C39,'[34]Actual NPC'!$C$9:$C$168,0),MATCH(G$3,[34]!Month,0))</f>
        <v>564804.47</v>
      </c>
      <c r="H39" s="197">
        <f>INDEX('[34]Actual NPC'!$F$9:$Q$168,MATCH($C39,'[34]Actual NPC'!$C$9:$C$168,0),MATCH(H$3,[34]!Month,0))</f>
        <v>703170.83000000007</v>
      </c>
      <c r="I39" s="197">
        <f>INDEX('[34]Actual NPC'!$F$9:$Q$168,MATCH($C39,'[34]Actual NPC'!$C$9:$C$168,0),MATCH(I$3,[34]!Month,0))</f>
        <v>816713.38</v>
      </c>
      <c r="J39" s="197">
        <f>INDEX('[34]Actual NPC'!$F$9:$Q$168,MATCH($C39,'[34]Actual NPC'!$C$9:$C$168,0),MATCH(J$3,[34]!Month,0))</f>
        <v>691752.01</v>
      </c>
      <c r="K39" s="197">
        <f>INDEX('[34]Actual NPC'!$F$9:$Q$168,MATCH($C39,'[34]Actual NPC'!$C$9:$C$168,0),MATCH(K$3,[34]!Month,0))</f>
        <v>721759.35</v>
      </c>
      <c r="L39" s="197">
        <f>INDEX('[34]Actual NPC'!$F$9:$Q$168,MATCH($C39,'[34]Actual NPC'!$C$9:$C$168,0),MATCH(L$3,[34]!Month,0))</f>
        <v>665947.13</v>
      </c>
      <c r="M39" s="197">
        <f>INDEX('[34]Actual NPC'!$F$9:$Q$168,MATCH($C39,'[34]Actual NPC'!$C$9:$C$168,0),MATCH(M$3,[34]!Month,0))</f>
        <v>639255.88</v>
      </c>
      <c r="N39" s="197">
        <f>INDEX('[34]Actual NPC'!$F$9:$Q$168,MATCH($C39,'[34]Actual NPC'!$C$9:$C$168,0),MATCH(N$3,[34]!Month,0))</f>
        <v>549352.6</v>
      </c>
      <c r="O39" s="197">
        <f>INDEX('[34]Actual NPC'!$F$9:$Q$168,MATCH($C39,'[34]Actual NPC'!$C$9:$C$168,0),MATCH(O$3,[34]!Month,0))</f>
        <v>353536.86</v>
      </c>
      <c r="P39" s="197">
        <f>INDEX('[34]Actual NPC'!$F$9:$Q$168,MATCH($C39,'[34]Actual NPC'!$C$9:$C$168,0),MATCH(P$3,[34]!Month,0))</f>
        <v>221372.61</v>
      </c>
    </row>
    <row r="40" spans="1:16">
      <c r="A40" s="147"/>
      <c r="B40" s="147"/>
      <c r="C40" s="237" t="s">
        <v>162</v>
      </c>
      <c r="D40" s="197">
        <f t="shared" ref="D40" si="19">SUM(E40:P40)</f>
        <v>2678412.5</v>
      </c>
      <c r="E40" s="197">
        <f>INDEX('[34]Actual NPC'!$F$9:$Q$168,MATCH($C40,'[34]Actual NPC'!$C$9:$C$168,0),MATCH(E$3,[34]!Month,0))</f>
        <v>116521.73</v>
      </c>
      <c r="F40" s="197">
        <f>INDEX('[34]Actual NPC'!$F$9:$Q$168,MATCH($C40,'[34]Actual NPC'!$C$9:$C$168,0),MATCH(F$3,[34]!Month,0))</f>
        <v>163440.9</v>
      </c>
      <c r="G40" s="197">
        <f>INDEX('[34]Actual NPC'!$F$9:$Q$168,MATCH($C40,'[34]Actual NPC'!$C$9:$C$168,0),MATCH(G$3,[34]!Month,0))</f>
        <v>165450.99</v>
      </c>
      <c r="H40" s="197">
        <f>INDEX('[34]Actual NPC'!$F$9:$Q$168,MATCH($C40,'[34]Actual NPC'!$C$9:$C$168,0),MATCH(H$3,[34]!Month,0))</f>
        <v>232294.87</v>
      </c>
      <c r="I40" s="197">
        <f>INDEX('[34]Actual NPC'!$F$9:$Q$168,MATCH($C40,'[34]Actual NPC'!$C$9:$C$168,0),MATCH(I$3,[34]!Month,0))</f>
        <v>299715.20000000001</v>
      </c>
      <c r="J40" s="197">
        <f>INDEX('[34]Actual NPC'!$F$9:$Q$168,MATCH($C40,'[34]Actual NPC'!$C$9:$C$168,0),MATCH(J$3,[34]!Month,0))</f>
        <v>316018.12</v>
      </c>
      <c r="K40" s="197">
        <f>INDEX('[34]Actual NPC'!$F$9:$Q$168,MATCH($C40,'[34]Actual NPC'!$C$9:$C$168,0),MATCH(K$3,[34]!Month,0))</f>
        <v>360426.47000000003</v>
      </c>
      <c r="L40" s="197">
        <f>INDEX('[34]Actual NPC'!$F$9:$Q$168,MATCH($C40,'[34]Actual NPC'!$C$9:$C$168,0),MATCH(L$3,[34]!Month,0))</f>
        <v>343340.89</v>
      </c>
      <c r="M40" s="197">
        <f>INDEX('[34]Actual NPC'!$F$9:$Q$168,MATCH($C40,'[34]Actual NPC'!$C$9:$C$168,0),MATCH(M$3,[34]!Month,0))</f>
        <v>259811.44</v>
      </c>
      <c r="N40" s="197">
        <f>INDEX('[34]Actual NPC'!$F$9:$Q$168,MATCH($C40,'[34]Actual NPC'!$C$9:$C$168,0),MATCH(N$3,[34]!Month,0))</f>
        <v>217930.28</v>
      </c>
      <c r="O40" s="197">
        <f>INDEX('[34]Actual NPC'!$F$9:$Q$168,MATCH($C40,'[34]Actual NPC'!$C$9:$C$168,0),MATCH(O$3,[34]!Month,0))</f>
        <v>111574.20000000001</v>
      </c>
      <c r="P40" s="197">
        <f>INDEX('[34]Actual NPC'!$F$9:$Q$168,MATCH($C40,'[34]Actual NPC'!$C$9:$C$168,0),MATCH(P$3,[34]!Month,0))</f>
        <v>91887.41</v>
      </c>
    </row>
    <row r="41" spans="1:16">
      <c r="A41" s="147"/>
      <c r="B41" s="147"/>
      <c r="C41" s="238" t="s">
        <v>91</v>
      </c>
      <c r="D41" s="197">
        <f t="shared" si="18"/>
        <v>8018900</v>
      </c>
      <c r="E41" s="197">
        <f>INDEX('[34]Actual NPC'!$F$9:$Q$168,MATCH($C41,'[34]Actual NPC'!$C$9:$C$168,0),MATCH(E$3,[34]!Month,0))</f>
        <v>609450</v>
      </c>
      <c r="F41" s="197">
        <f>INDEX('[34]Actual NPC'!$F$9:$Q$168,MATCH($C41,'[34]Actual NPC'!$C$9:$C$168,0),MATCH(F$3,[34]!Month,0))</f>
        <v>609450</v>
      </c>
      <c r="G41" s="197">
        <f>INDEX('[34]Actual NPC'!$F$9:$Q$168,MATCH($C41,'[34]Actual NPC'!$C$9:$C$168,0),MATCH(G$3,[34]!Month,0))</f>
        <v>680000</v>
      </c>
      <c r="H41" s="197">
        <f>INDEX('[34]Actual NPC'!$F$9:$Q$168,MATCH($C41,'[34]Actual NPC'!$C$9:$C$168,0),MATCH(H$3,[34]!Month,0))</f>
        <v>680000</v>
      </c>
      <c r="I41" s="197">
        <f>INDEX('[34]Actual NPC'!$F$9:$Q$168,MATCH($C41,'[34]Actual NPC'!$C$9:$C$168,0),MATCH(I$3,[34]!Month,0))</f>
        <v>680000</v>
      </c>
      <c r="J41" s="197">
        <f>INDEX('[34]Actual NPC'!$F$9:$Q$168,MATCH($C41,'[34]Actual NPC'!$C$9:$C$168,0),MATCH(J$3,[34]!Month,0))</f>
        <v>680000</v>
      </c>
      <c r="K41" s="197">
        <f>INDEX('[34]Actual NPC'!$F$9:$Q$168,MATCH($C41,'[34]Actual NPC'!$C$9:$C$168,0),MATCH(K$3,[34]!Month,0))</f>
        <v>680000</v>
      </c>
      <c r="L41" s="197">
        <f>INDEX('[34]Actual NPC'!$F$9:$Q$168,MATCH($C41,'[34]Actual NPC'!$C$9:$C$168,0),MATCH(L$3,[34]!Month,0))</f>
        <v>680000</v>
      </c>
      <c r="M41" s="197">
        <f>INDEX('[34]Actual NPC'!$F$9:$Q$168,MATCH($C41,'[34]Actual NPC'!$C$9:$C$168,0),MATCH(M$3,[34]!Month,0))</f>
        <v>680000</v>
      </c>
      <c r="N41" s="197">
        <f>INDEX('[34]Actual NPC'!$F$9:$Q$168,MATCH($C41,'[34]Actual NPC'!$C$9:$C$168,0),MATCH(N$3,[34]!Month,0))</f>
        <v>680000</v>
      </c>
      <c r="O41" s="197">
        <f>INDEX('[34]Actual NPC'!$F$9:$Q$168,MATCH($C41,'[34]Actual NPC'!$C$9:$C$168,0),MATCH(O$3,[34]!Month,0))</f>
        <v>680000</v>
      </c>
      <c r="P41" s="197">
        <f>INDEX('[34]Actual NPC'!$F$9:$Q$168,MATCH($C41,'[34]Actual NPC'!$C$9:$C$168,0),MATCH(P$3,[34]!Month,0))</f>
        <v>680000</v>
      </c>
    </row>
    <row r="42" spans="1:16">
      <c r="A42" s="147"/>
      <c r="B42" s="147"/>
      <c r="C42" s="238" t="s">
        <v>121</v>
      </c>
      <c r="D42" s="197">
        <f t="shared" si="18"/>
        <v>583546.81999999995</v>
      </c>
      <c r="E42" s="197">
        <f>INDEX('[34]Actual NPC'!$F$9:$Q$168,MATCH($C42,'[34]Actual NPC'!$C$9:$C$168,0),MATCH(E$3,[34]!Month,0))</f>
        <v>24752.59</v>
      </c>
      <c r="F42" s="197">
        <f>INDEX('[34]Actual NPC'!$F$9:$Q$168,MATCH($C42,'[34]Actual NPC'!$C$9:$C$168,0),MATCH(F$3,[34]!Month,0))</f>
        <v>35333.919999999998</v>
      </c>
      <c r="G42" s="197">
        <f>INDEX('[34]Actual NPC'!$F$9:$Q$168,MATCH($C42,'[34]Actual NPC'!$C$9:$C$168,0),MATCH(G$3,[34]!Month,0))</f>
        <v>49086.12</v>
      </c>
      <c r="H42" s="197">
        <f>INDEX('[34]Actual NPC'!$F$9:$Q$168,MATCH($C42,'[34]Actual NPC'!$C$9:$C$168,0),MATCH(H$3,[34]!Month,0))</f>
        <v>58619.6</v>
      </c>
      <c r="I42" s="197">
        <f>INDEX('[34]Actual NPC'!$F$9:$Q$168,MATCH($C42,'[34]Actual NPC'!$C$9:$C$168,0),MATCH(I$3,[34]!Month,0))</f>
        <v>75898.070000000007</v>
      </c>
      <c r="J42" s="197">
        <f>INDEX('[34]Actual NPC'!$F$9:$Q$168,MATCH($C42,'[34]Actual NPC'!$C$9:$C$168,0),MATCH(J$3,[34]!Month,0))</f>
        <v>71173.66</v>
      </c>
      <c r="K42" s="197">
        <f>INDEX('[34]Actual NPC'!$F$9:$Q$168,MATCH($C42,'[34]Actual NPC'!$C$9:$C$168,0),MATCH(K$3,[34]!Month,0))</f>
        <v>92726.1</v>
      </c>
      <c r="L42" s="197">
        <f>INDEX('[34]Actual NPC'!$F$9:$Q$168,MATCH($C42,'[34]Actual NPC'!$C$9:$C$168,0),MATCH(L$3,[34]!Month,0))</f>
        <v>64900.84</v>
      </c>
      <c r="M42" s="197">
        <f>INDEX('[34]Actual NPC'!$F$9:$Q$168,MATCH($C42,'[34]Actual NPC'!$C$9:$C$168,0),MATCH(M$3,[34]!Month,0))</f>
        <v>47555.69</v>
      </c>
      <c r="N42" s="197">
        <f>INDEX('[34]Actual NPC'!$F$9:$Q$168,MATCH($C42,'[34]Actual NPC'!$C$9:$C$168,0),MATCH(N$3,[34]!Month,0))</f>
        <v>31409.46</v>
      </c>
      <c r="O42" s="197">
        <f>INDEX('[34]Actual NPC'!$F$9:$Q$168,MATCH($C42,'[34]Actual NPC'!$C$9:$C$168,0),MATCH(O$3,[34]!Month,0))</f>
        <v>17488.439999999999</v>
      </c>
      <c r="P42" s="197">
        <f>INDEX('[34]Actual NPC'!$F$9:$Q$168,MATCH($C42,'[34]Actual NPC'!$C$9:$C$168,0),MATCH(P$3,[34]!Month,0))</f>
        <v>14602.33</v>
      </c>
    </row>
    <row r="43" spans="1:16" s="248" customFormat="1">
      <c r="A43" s="249"/>
      <c r="B43" s="249"/>
      <c r="C43" s="251" t="s">
        <v>218</v>
      </c>
      <c r="D43" s="197">
        <f t="shared" ref="D43" si="20">SUM(E43:P43)</f>
        <v>20974244.120000005</v>
      </c>
      <c r="E43" s="197">
        <f>INDEX('[34]Actual NPC'!$F$9:$Q$168,MATCH($C43,'[34]Actual NPC'!$C$9:$C$168,0),MATCH(E$3,[34]!Month,0))</f>
        <v>2090910.7500000002</v>
      </c>
      <c r="F43" s="197">
        <f>INDEX('[34]Actual NPC'!$F$9:$Q$168,MATCH($C43,'[34]Actual NPC'!$C$9:$C$168,0),MATCH(F$3,[34]!Month,0))</f>
        <v>1716666.6700000002</v>
      </c>
      <c r="G43" s="197">
        <f>INDEX('[34]Actual NPC'!$F$9:$Q$168,MATCH($C43,'[34]Actual NPC'!$C$9:$C$168,0),MATCH(G$3,[34]!Month,0))</f>
        <v>1716666.6700000002</v>
      </c>
      <c r="H43" s="197">
        <f>INDEX('[34]Actual NPC'!$F$9:$Q$168,MATCH($C43,'[34]Actual NPC'!$C$9:$C$168,0),MATCH(H$3,[34]!Month,0))</f>
        <v>1716666.6700000002</v>
      </c>
      <c r="I43" s="197">
        <f>INDEX('[34]Actual NPC'!$F$9:$Q$168,MATCH($C43,'[34]Actual NPC'!$C$9:$C$168,0),MATCH(I$3,[34]!Month,0))</f>
        <v>1716666.6700000002</v>
      </c>
      <c r="J43" s="197">
        <f>INDEX('[34]Actual NPC'!$F$9:$Q$168,MATCH($C43,'[34]Actual NPC'!$C$9:$C$168,0),MATCH(J$3,[34]!Month,0))</f>
        <v>1716666.6700000002</v>
      </c>
      <c r="K43" s="197">
        <f>INDEX('[34]Actual NPC'!$F$9:$Q$168,MATCH($C43,'[34]Actual NPC'!$C$9:$C$168,0),MATCH(K$3,[34]!Month,0))</f>
        <v>1716666.6700000002</v>
      </c>
      <c r="L43" s="197">
        <f>INDEX('[34]Actual NPC'!$F$9:$Q$168,MATCH($C43,'[34]Actual NPC'!$C$9:$C$168,0),MATCH(L$3,[34]!Month,0))</f>
        <v>1716666.6700000002</v>
      </c>
      <c r="M43" s="197">
        <f>INDEX('[34]Actual NPC'!$F$9:$Q$168,MATCH($C43,'[34]Actual NPC'!$C$9:$C$168,0),MATCH(M$3,[34]!Month,0))</f>
        <v>1716666.6700000002</v>
      </c>
      <c r="N43" s="197">
        <f>INDEX('[34]Actual NPC'!$F$9:$Q$168,MATCH($C43,'[34]Actual NPC'!$C$9:$C$168,0),MATCH(N$3,[34]!Month,0))</f>
        <v>1716666.6700000002</v>
      </c>
      <c r="O43" s="197">
        <f>INDEX('[34]Actual NPC'!$F$9:$Q$168,MATCH($C43,'[34]Actual NPC'!$C$9:$C$168,0),MATCH(O$3,[34]!Month,0))</f>
        <v>1716666.6700000002</v>
      </c>
      <c r="P43" s="197">
        <f>INDEX('[34]Actual NPC'!$F$9:$Q$168,MATCH($C43,'[34]Actual NPC'!$C$9:$C$168,0),MATCH(P$3,[34]!Month,0))</f>
        <v>1716666.6700000002</v>
      </c>
    </row>
    <row r="44" spans="1:16">
      <c r="A44" s="74"/>
      <c r="B44" s="74"/>
      <c r="C44" s="238" t="s">
        <v>134</v>
      </c>
      <c r="D44" s="197">
        <f t="shared" si="18"/>
        <v>2430916.6399999997</v>
      </c>
      <c r="E44" s="197">
        <f>INDEX('[34]Actual NPC'!$F$9:$Q$168,MATCH($C44,'[34]Actual NPC'!$C$9:$C$168,0),MATCH(E$3,[34]!Month,0))</f>
        <v>148152.1</v>
      </c>
      <c r="F44" s="197">
        <f>INDEX('[34]Actual NPC'!$F$9:$Q$168,MATCH($C44,'[34]Actual NPC'!$C$9:$C$168,0),MATCH(F$3,[34]!Month,0))</f>
        <v>168763.84000000003</v>
      </c>
      <c r="G44" s="197">
        <f>INDEX('[34]Actual NPC'!$F$9:$Q$168,MATCH($C44,'[34]Actual NPC'!$C$9:$C$168,0),MATCH(G$3,[34]!Month,0))</f>
        <v>220095.6</v>
      </c>
      <c r="H44" s="197">
        <f>INDEX('[34]Actual NPC'!$F$9:$Q$168,MATCH($C44,'[34]Actual NPC'!$C$9:$C$168,0),MATCH(H$3,[34]!Month,0))</f>
        <v>252860.32</v>
      </c>
      <c r="I44" s="197">
        <f>INDEX('[34]Actual NPC'!$F$9:$Q$168,MATCH($C44,'[34]Actual NPC'!$C$9:$C$168,0),MATCH(I$3,[34]!Month,0))</f>
        <v>285938.45</v>
      </c>
      <c r="J44" s="197">
        <f>INDEX('[34]Actual NPC'!$F$9:$Q$168,MATCH($C44,'[34]Actual NPC'!$C$9:$C$168,0),MATCH(J$3,[34]!Month,0))</f>
        <v>264700.67</v>
      </c>
      <c r="K44" s="197">
        <f>INDEX('[34]Actual NPC'!$F$9:$Q$168,MATCH($C44,'[34]Actual NPC'!$C$9:$C$168,0),MATCH(K$3,[34]!Month,0))</f>
        <v>262013.44999999998</v>
      </c>
      <c r="L44" s="197">
        <f>INDEX('[34]Actual NPC'!$F$9:$Q$168,MATCH($C44,'[34]Actual NPC'!$C$9:$C$168,0),MATCH(L$3,[34]!Month,0))</f>
        <v>237402.62</v>
      </c>
      <c r="M44" s="197">
        <f>INDEX('[34]Actual NPC'!$F$9:$Q$168,MATCH($C44,'[34]Actual NPC'!$C$9:$C$168,0),MATCH(M$3,[34]!Month,0))</f>
        <v>221927.6</v>
      </c>
      <c r="N44" s="197">
        <f>INDEX('[34]Actual NPC'!$F$9:$Q$168,MATCH($C44,'[34]Actual NPC'!$C$9:$C$168,0),MATCH(N$3,[34]!Month,0))</f>
        <v>181864.55000000002</v>
      </c>
      <c r="O44" s="197">
        <f>INDEX('[34]Actual NPC'!$F$9:$Q$168,MATCH($C44,'[34]Actual NPC'!$C$9:$C$168,0),MATCH(O$3,[34]!Month,0))</f>
        <v>109495.39</v>
      </c>
      <c r="P44" s="197">
        <f>INDEX('[34]Actual NPC'!$F$9:$Q$168,MATCH($C44,'[34]Actual NPC'!$C$9:$C$168,0),MATCH(P$3,[34]!Month,0))</f>
        <v>77702.05</v>
      </c>
    </row>
    <row r="45" spans="1:16">
      <c r="A45" s="74"/>
      <c r="B45" s="74"/>
      <c r="C45" s="238" t="s">
        <v>10</v>
      </c>
      <c r="D45" s="197">
        <f t="shared" si="18"/>
        <v>196358.71999999997</v>
      </c>
      <c r="E45" s="197">
        <f>INDEX('[34]Actual NPC'!$F$9:$Q$168,MATCH($C45,'[34]Actual NPC'!$C$9:$C$168,0),MATCH(E$3,[34]!Month,0))</f>
        <v>16184.329999999996</v>
      </c>
      <c r="F45" s="197">
        <f>INDEX('[34]Actual NPC'!$F$9:$Q$168,MATCH($C45,'[34]Actual NPC'!$C$9:$C$168,0),MATCH(F$3,[34]!Month,0))</f>
        <v>16379.49</v>
      </c>
      <c r="G45" s="197">
        <f>INDEX('[34]Actual NPC'!$F$9:$Q$168,MATCH($C45,'[34]Actual NPC'!$C$9:$C$168,0),MATCH(G$3,[34]!Month,0))</f>
        <v>16379.49</v>
      </c>
      <c r="H45" s="197">
        <f>INDEX('[34]Actual NPC'!$F$9:$Q$168,MATCH($C45,'[34]Actual NPC'!$C$9:$C$168,0),MATCH(H$3,[34]!Month,0))</f>
        <v>16379.49</v>
      </c>
      <c r="I45" s="197">
        <f>INDEX('[34]Actual NPC'!$F$9:$Q$168,MATCH($C45,'[34]Actual NPC'!$C$9:$C$168,0),MATCH(I$3,[34]!Month,0))</f>
        <v>16379.49</v>
      </c>
      <c r="J45" s="197">
        <f>INDEX('[34]Actual NPC'!$F$9:$Q$168,MATCH($C45,'[34]Actual NPC'!$C$9:$C$168,0),MATCH(J$3,[34]!Month,0))</f>
        <v>16379.49</v>
      </c>
      <c r="K45" s="197">
        <f>INDEX('[34]Actual NPC'!$F$9:$Q$168,MATCH($C45,'[34]Actual NPC'!$C$9:$C$168,0),MATCH(K$3,[34]!Month,0))</f>
        <v>16379.49</v>
      </c>
      <c r="L45" s="197">
        <f>INDEX('[34]Actual NPC'!$F$9:$Q$168,MATCH($C45,'[34]Actual NPC'!$C$9:$C$168,0),MATCH(L$3,[34]!Month,0))</f>
        <v>16379.49</v>
      </c>
      <c r="M45" s="197">
        <f>INDEX('[34]Actual NPC'!$F$9:$Q$168,MATCH($C45,'[34]Actual NPC'!$C$9:$C$168,0),MATCH(M$3,[34]!Month,0))</f>
        <v>16379.49</v>
      </c>
      <c r="N45" s="197">
        <f>INDEX('[34]Actual NPC'!$F$9:$Q$168,MATCH($C45,'[34]Actual NPC'!$C$9:$C$168,0),MATCH(N$3,[34]!Month,0))</f>
        <v>16379.49</v>
      </c>
      <c r="O45" s="197">
        <f>INDEX('[34]Actual NPC'!$F$9:$Q$168,MATCH($C45,'[34]Actual NPC'!$C$9:$C$168,0),MATCH(O$3,[34]!Month,0))</f>
        <v>16379.49</v>
      </c>
      <c r="P45" s="197">
        <f>INDEX('[34]Actual NPC'!$F$9:$Q$168,MATCH($C45,'[34]Actual NPC'!$C$9:$C$168,0),MATCH(P$3,[34]!Month,0))</f>
        <v>16379.49</v>
      </c>
    </row>
    <row r="46" spans="1:16">
      <c r="A46" s="74"/>
      <c r="B46" s="74"/>
      <c r="C46" s="238" t="s">
        <v>163</v>
      </c>
      <c r="D46" s="197">
        <f t="shared" si="18"/>
        <v>1837080.8499999999</v>
      </c>
      <c r="E46" s="197">
        <f>INDEX('[34]Actual NPC'!$F$9:$Q$168,MATCH($C46,'[34]Actual NPC'!$C$9:$C$168,0),MATCH(E$3,[34]!Month,0))</f>
        <v>80011.09</v>
      </c>
      <c r="F46" s="197">
        <f>INDEX('[34]Actual NPC'!$F$9:$Q$168,MATCH($C46,'[34]Actual NPC'!$C$9:$C$168,0),MATCH(F$3,[34]!Month,0))</f>
        <v>111714.99</v>
      </c>
      <c r="G46" s="197">
        <f>INDEX('[34]Actual NPC'!$F$9:$Q$168,MATCH($C46,'[34]Actual NPC'!$C$9:$C$168,0),MATCH(G$3,[34]!Month,0))</f>
        <v>137887.92000000001</v>
      </c>
      <c r="H46" s="197">
        <f>INDEX('[34]Actual NPC'!$F$9:$Q$168,MATCH($C46,'[34]Actual NPC'!$C$9:$C$168,0),MATCH(H$3,[34]!Month,0))</f>
        <v>170393.49000000002</v>
      </c>
      <c r="I46" s="197">
        <f>INDEX('[34]Actual NPC'!$F$9:$Q$168,MATCH($C46,'[34]Actual NPC'!$C$9:$C$168,0),MATCH(I$3,[34]!Month,0))</f>
        <v>198818.65</v>
      </c>
      <c r="J46" s="197">
        <f>INDEX('[34]Actual NPC'!$F$9:$Q$168,MATCH($C46,'[34]Actual NPC'!$C$9:$C$168,0),MATCH(J$3,[34]!Month,0))</f>
        <v>199749.97</v>
      </c>
      <c r="K46" s="197">
        <f>INDEX('[34]Actual NPC'!$F$9:$Q$168,MATCH($C46,'[34]Actual NPC'!$C$9:$C$168,0),MATCH(K$3,[34]!Month,0))</f>
        <v>251234.72999999998</v>
      </c>
      <c r="L46" s="197">
        <f>INDEX('[34]Actual NPC'!$F$9:$Q$168,MATCH($C46,'[34]Actual NPC'!$C$9:$C$168,0),MATCH(L$3,[34]!Month,0))</f>
        <v>228718</v>
      </c>
      <c r="M46" s="197">
        <f>INDEX('[34]Actual NPC'!$F$9:$Q$168,MATCH($C46,'[34]Actual NPC'!$C$9:$C$168,0),MATCH(M$3,[34]!Month,0))</f>
        <v>175833.12</v>
      </c>
      <c r="N46" s="197">
        <f>INDEX('[34]Actual NPC'!$F$9:$Q$168,MATCH($C46,'[34]Actual NPC'!$C$9:$C$168,0),MATCH(N$3,[34]!Month,0))</f>
        <v>147615.29999999999</v>
      </c>
      <c r="O46" s="197">
        <f>INDEX('[34]Actual NPC'!$F$9:$Q$168,MATCH($C46,'[34]Actual NPC'!$C$9:$C$168,0),MATCH(O$3,[34]!Month,0))</f>
        <v>74594.44</v>
      </c>
      <c r="P46" s="197">
        <f>INDEX('[34]Actual NPC'!$F$9:$Q$168,MATCH($C46,'[34]Actual NPC'!$C$9:$C$168,0),MATCH(P$3,[34]!Month,0))</f>
        <v>60509.15</v>
      </c>
    </row>
    <row r="47" spans="1:16">
      <c r="A47" s="74"/>
      <c r="B47" s="74"/>
      <c r="C47" s="236" t="s">
        <v>164</v>
      </c>
      <c r="D47" s="197">
        <f t="shared" si="18"/>
        <v>5508554.0399999991</v>
      </c>
      <c r="E47" s="197">
        <f>INDEX('[34]Actual NPC'!$F$9:$Q$168,MATCH($C47,'[34]Actual NPC'!$C$9:$C$168,0),MATCH(E$3,[34]!Month,0))</f>
        <v>399536.4</v>
      </c>
      <c r="F47" s="197">
        <f>INDEX('[34]Actual NPC'!$F$9:$Q$168,MATCH($C47,'[34]Actual NPC'!$C$9:$C$168,0),MATCH(F$3,[34]!Month,0))</f>
        <v>440256.63</v>
      </c>
      <c r="G47" s="197">
        <f>INDEX('[34]Actual NPC'!$F$9:$Q$168,MATCH($C47,'[34]Actual NPC'!$C$9:$C$168,0),MATCH(G$3,[34]!Month,0))</f>
        <v>364802.52</v>
      </c>
      <c r="H47" s="197">
        <f>INDEX('[34]Actual NPC'!$F$9:$Q$168,MATCH($C47,'[34]Actual NPC'!$C$9:$C$168,0),MATCH(H$3,[34]!Month,0))</f>
        <v>337190.12</v>
      </c>
      <c r="I47" s="197">
        <f>INDEX('[34]Actual NPC'!$F$9:$Q$168,MATCH($C47,'[34]Actual NPC'!$C$9:$C$168,0),MATCH(I$3,[34]!Month,0))</f>
        <v>595444.32999999996</v>
      </c>
      <c r="J47" s="197">
        <f>INDEX('[34]Actual NPC'!$F$9:$Q$168,MATCH($C47,'[34]Actual NPC'!$C$9:$C$168,0),MATCH(J$3,[34]!Month,0))</f>
        <v>691917.71</v>
      </c>
      <c r="K47" s="197">
        <f>INDEX('[34]Actual NPC'!$F$9:$Q$168,MATCH($C47,'[34]Actual NPC'!$C$9:$C$168,0),MATCH(K$3,[34]!Month,0))</f>
        <v>619821.65</v>
      </c>
      <c r="L47" s="197">
        <f>INDEX('[34]Actual NPC'!$F$9:$Q$168,MATCH($C47,'[34]Actual NPC'!$C$9:$C$168,0),MATCH(L$3,[34]!Month,0))</f>
        <v>528534.61</v>
      </c>
      <c r="M47" s="197">
        <f>INDEX('[34]Actual NPC'!$F$9:$Q$168,MATCH($C47,'[34]Actual NPC'!$C$9:$C$168,0),MATCH(M$3,[34]!Month,0))</f>
        <v>476059.01</v>
      </c>
      <c r="N47" s="197">
        <f>INDEX('[34]Actual NPC'!$F$9:$Q$168,MATCH($C47,'[34]Actual NPC'!$C$9:$C$168,0),MATCH(N$3,[34]!Month,0))</f>
        <v>505555.1</v>
      </c>
      <c r="O47" s="197">
        <f>INDEX('[34]Actual NPC'!$F$9:$Q$168,MATCH($C47,'[34]Actual NPC'!$C$9:$C$168,0),MATCH(O$3,[34]!Month,0))</f>
        <v>324388.82</v>
      </c>
      <c r="P47" s="197">
        <f>INDEX('[34]Actual NPC'!$F$9:$Q$168,MATCH($C47,'[34]Actual NPC'!$C$9:$C$168,0),MATCH(P$3,[34]!Month,0))</f>
        <v>225047.13999999998</v>
      </c>
    </row>
    <row r="48" spans="1:16">
      <c r="A48" s="147"/>
      <c r="B48" s="147"/>
      <c r="C48" s="238" t="s">
        <v>165</v>
      </c>
      <c r="D48" s="197">
        <f t="shared" si="18"/>
        <v>21389.259999999995</v>
      </c>
      <c r="E48" s="197">
        <f>INDEX('[34]Actual NPC'!$F$9:$Q$168,MATCH($C48,'[34]Actual NPC'!$C$9:$C$168,0),MATCH(E$3,[34]!Month,0))</f>
        <v>2148.9499999999998</v>
      </c>
      <c r="F48" s="197">
        <f>INDEX('[34]Actual NPC'!$F$9:$Q$168,MATCH($C48,'[34]Actual NPC'!$C$9:$C$168,0),MATCH(F$3,[34]!Month,0))</f>
        <v>3435.51</v>
      </c>
      <c r="G48" s="197">
        <f>INDEX('[34]Actual NPC'!$F$9:$Q$168,MATCH($C48,'[34]Actual NPC'!$C$9:$C$168,0),MATCH(G$3,[34]!Month,0))</f>
        <v>2624.59</v>
      </c>
      <c r="H48" s="197">
        <f>INDEX('[34]Actual NPC'!$F$9:$Q$168,MATCH($C48,'[34]Actual NPC'!$C$9:$C$168,0),MATCH(H$3,[34]!Month,0))</f>
        <v>3246.15</v>
      </c>
      <c r="I48" s="197">
        <f>INDEX('[34]Actual NPC'!$F$9:$Q$168,MATCH($C48,'[34]Actual NPC'!$C$9:$C$168,0),MATCH(I$3,[34]!Month,0))</f>
        <v>1894.4</v>
      </c>
      <c r="J48" s="197">
        <f>INDEX('[34]Actual NPC'!$F$9:$Q$168,MATCH($C48,'[34]Actual NPC'!$C$9:$C$168,0),MATCH(J$3,[34]!Month,0))</f>
        <v>1967.98</v>
      </c>
      <c r="K48" s="197">
        <f>INDEX('[34]Actual NPC'!$F$9:$Q$168,MATCH($C48,'[34]Actual NPC'!$C$9:$C$168,0),MATCH(K$3,[34]!Month,0))</f>
        <v>1808.7099999999998</v>
      </c>
      <c r="L48" s="197">
        <f>INDEX('[34]Actual NPC'!$F$9:$Q$168,MATCH($C48,'[34]Actual NPC'!$C$9:$C$168,0),MATCH(L$3,[34]!Month,0))</f>
        <v>2501.35</v>
      </c>
      <c r="M48" s="197">
        <f>INDEX('[34]Actual NPC'!$F$9:$Q$168,MATCH($C48,'[34]Actual NPC'!$C$9:$C$168,0),MATCH(M$3,[34]!Month,0))</f>
        <v>2196.3000000000002</v>
      </c>
      <c r="N48" s="197">
        <f>INDEX('[34]Actual NPC'!$F$9:$Q$168,MATCH($C48,'[34]Actual NPC'!$C$9:$C$168,0),MATCH(N$3,[34]!Month,0))</f>
        <v>2118.0100000000002</v>
      </c>
      <c r="O48" s="197">
        <f>INDEX('[34]Actual NPC'!$F$9:$Q$168,MATCH($C48,'[34]Actual NPC'!$C$9:$C$168,0),MATCH(O$3,[34]!Month,0))</f>
        <v>1782.28</v>
      </c>
      <c r="P48" s="197">
        <f>INDEX('[34]Actual NPC'!$F$9:$Q$168,MATCH($C48,'[34]Actual NPC'!$C$9:$C$168,0),MATCH(P$3,[34]!Month,0))</f>
        <v>-4334.9699999999993</v>
      </c>
    </row>
    <row r="49" spans="1:16">
      <c r="A49" s="74"/>
      <c r="B49" s="74"/>
      <c r="C49" s="238" t="s">
        <v>166</v>
      </c>
      <c r="D49" s="197">
        <f t="shared" si="18"/>
        <v>0</v>
      </c>
      <c r="E49" s="197">
        <f>INDEX('[34]Actual NPC'!$F$9:$Q$168,MATCH($C49,'[34]Actual NPC'!$C$9:$C$168,0),MATCH(E$3,[34]!Month,0))</f>
        <v>0</v>
      </c>
      <c r="F49" s="197">
        <f>INDEX('[34]Actual NPC'!$F$9:$Q$168,MATCH($C49,'[34]Actual NPC'!$C$9:$C$168,0),MATCH(F$3,[34]!Month,0))</f>
        <v>0</v>
      </c>
      <c r="G49" s="197">
        <f>INDEX('[34]Actual NPC'!$F$9:$Q$168,MATCH($C49,'[34]Actual NPC'!$C$9:$C$168,0),MATCH(G$3,[34]!Month,0))</f>
        <v>0</v>
      </c>
      <c r="H49" s="197">
        <f>INDEX('[34]Actual NPC'!$F$9:$Q$168,MATCH($C49,'[34]Actual NPC'!$C$9:$C$168,0),MATCH(H$3,[34]!Month,0))</f>
        <v>0</v>
      </c>
      <c r="I49" s="197">
        <f>INDEX('[34]Actual NPC'!$F$9:$Q$168,MATCH($C49,'[34]Actual NPC'!$C$9:$C$168,0),MATCH(I$3,[34]!Month,0))</f>
        <v>0</v>
      </c>
      <c r="J49" s="197">
        <f>INDEX('[34]Actual NPC'!$F$9:$Q$168,MATCH($C49,'[34]Actual NPC'!$C$9:$C$168,0),MATCH(J$3,[34]!Month,0))</f>
        <v>0</v>
      </c>
      <c r="K49" s="197">
        <f>INDEX('[34]Actual NPC'!$F$9:$Q$168,MATCH($C49,'[34]Actual NPC'!$C$9:$C$168,0),MATCH(K$3,[34]!Month,0))</f>
        <v>0</v>
      </c>
      <c r="L49" s="197">
        <f>INDEX('[34]Actual NPC'!$F$9:$Q$168,MATCH($C49,'[34]Actual NPC'!$C$9:$C$168,0),MATCH(L$3,[34]!Month,0))</f>
        <v>0</v>
      </c>
      <c r="M49" s="197">
        <f>INDEX('[34]Actual NPC'!$F$9:$Q$168,MATCH($C49,'[34]Actual NPC'!$C$9:$C$168,0),MATCH(M$3,[34]!Month,0))</f>
        <v>0</v>
      </c>
      <c r="N49" s="197">
        <f>INDEX('[34]Actual NPC'!$F$9:$Q$168,MATCH($C49,'[34]Actual NPC'!$C$9:$C$168,0),MATCH(N$3,[34]!Month,0))</f>
        <v>0</v>
      </c>
      <c r="O49" s="197">
        <f>INDEX('[34]Actual NPC'!$F$9:$Q$168,MATCH($C49,'[34]Actual NPC'!$C$9:$C$168,0),MATCH(O$3,[34]!Month,0))</f>
        <v>0</v>
      </c>
      <c r="P49" s="197">
        <f>INDEX('[34]Actual NPC'!$F$9:$Q$168,MATCH($C49,'[34]Actual NPC'!$C$9:$C$168,0),MATCH(P$3,[34]!Month,0))</f>
        <v>0</v>
      </c>
    </row>
    <row r="50" spans="1:16">
      <c r="A50" s="74"/>
      <c r="B50" s="74"/>
      <c r="C50" s="238" t="s">
        <v>11</v>
      </c>
      <c r="D50" s="197">
        <f t="shared" si="18"/>
        <v>20269303.949999999</v>
      </c>
      <c r="E50" s="197">
        <f>INDEX('[34]Actual NPC'!$F$9:$Q$168,MATCH($C50,'[34]Actual NPC'!$C$9:$C$168,0),MATCH(E$3,[34]!Month,0))</f>
        <v>2859001.62</v>
      </c>
      <c r="F50" s="197">
        <f>INDEX('[34]Actual NPC'!$F$9:$Q$168,MATCH($C50,'[34]Actual NPC'!$C$9:$C$168,0),MATCH(F$3,[34]!Month,0))</f>
        <v>2205572.8199999998</v>
      </c>
      <c r="G50" s="197">
        <f>INDEX('[34]Actual NPC'!$F$9:$Q$168,MATCH($C50,'[34]Actual NPC'!$C$9:$C$168,0),MATCH(G$3,[34]!Month,0))</f>
        <v>1874076.53</v>
      </c>
      <c r="H50" s="197">
        <f>INDEX('[34]Actual NPC'!$F$9:$Q$168,MATCH($C50,'[34]Actual NPC'!$C$9:$C$168,0),MATCH(H$3,[34]!Month,0))</f>
        <v>1806680.38</v>
      </c>
      <c r="I50" s="197">
        <f>INDEX('[34]Actual NPC'!$F$9:$Q$168,MATCH($C50,'[34]Actual NPC'!$C$9:$C$168,0),MATCH(I$3,[34]!Month,0))</f>
        <v>1505339.81</v>
      </c>
      <c r="J50" s="197">
        <f>INDEX('[34]Actual NPC'!$F$9:$Q$168,MATCH($C50,'[34]Actual NPC'!$C$9:$C$168,0),MATCH(J$3,[34]!Month,0))</f>
        <v>1258443.8999999999</v>
      </c>
      <c r="K50" s="197">
        <f>INDEX('[34]Actual NPC'!$F$9:$Q$168,MATCH($C50,'[34]Actual NPC'!$C$9:$C$168,0),MATCH(K$3,[34]!Month,0))</f>
        <v>974443.11</v>
      </c>
      <c r="L50" s="197">
        <f>INDEX('[34]Actual NPC'!$F$9:$Q$168,MATCH($C50,'[34]Actual NPC'!$C$9:$C$168,0),MATCH(L$3,[34]!Month,0))</f>
        <v>761344.03</v>
      </c>
      <c r="M50" s="197">
        <f>INDEX('[34]Actual NPC'!$F$9:$Q$168,MATCH($C50,'[34]Actual NPC'!$C$9:$C$168,0),MATCH(M$3,[34]!Month,0))</f>
        <v>974754.48</v>
      </c>
      <c r="N50" s="197">
        <f>INDEX('[34]Actual NPC'!$F$9:$Q$168,MATCH($C50,'[34]Actual NPC'!$C$9:$C$168,0),MATCH(N$3,[34]!Month,0))</f>
        <v>1314488.82</v>
      </c>
      <c r="O50" s="197">
        <f>INDEX('[34]Actual NPC'!$F$9:$Q$168,MATCH($C50,'[34]Actual NPC'!$C$9:$C$168,0),MATCH(O$3,[34]!Month,0))</f>
        <v>1880830.81</v>
      </c>
      <c r="P50" s="197">
        <f>INDEX('[34]Actual NPC'!$F$9:$Q$168,MATCH($C50,'[34]Actual NPC'!$C$9:$C$168,0),MATCH(P$3,[34]!Month,0))</f>
        <v>2854327.64</v>
      </c>
    </row>
    <row r="51" spans="1:16">
      <c r="A51" s="74"/>
      <c r="B51" s="74"/>
      <c r="C51" s="238" t="s">
        <v>92</v>
      </c>
      <c r="D51" s="197">
        <f t="shared" si="18"/>
        <v>41127861.950000003</v>
      </c>
      <c r="E51" s="197">
        <f>INDEX('[34]Actual NPC'!$F$9:$Q$168,MATCH($C51,'[34]Actual NPC'!$C$9:$C$168,0),MATCH(E$3,[34]!Month,0))</f>
        <v>5496834.6600000001</v>
      </c>
      <c r="F51" s="197">
        <f>INDEX('[34]Actual NPC'!$F$9:$Q$168,MATCH($C51,'[34]Actual NPC'!$C$9:$C$168,0),MATCH(F$3,[34]!Month,0))</f>
        <v>4429940.62</v>
      </c>
      <c r="G51" s="197">
        <f>INDEX('[34]Actual NPC'!$F$9:$Q$168,MATCH($C51,'[34]Actual NPC'!$C$9:$C$168,0),MATCH(G$3,[34]!Month,0))</f>
        <v>3909169.65</v>
      </c>
      <c r="H51" s="197">
        <f>INDEX('[34]Actual NPC'!$F$9:$Q$168,MATCH($C51,'[34]Actual NPC'!$C$9:$C$168,0),MATCH(H$3,[34]!Month,0))</f>
        <v>3845937.5700000003</v>
      </c>
      <c r="I51" s="197">
        <f>INDEX('[34]Actual NPC'!$F$9:$Q$168,MATCH($C51,'[34]Actual NPC'!$C$9:$C$168,0),MATCH(I$3,[34]!Month,0))</f>
        <v>3135672.38</v>
      </c>
      <c r="J51" s="197">
        <f>INDEX('[34]Actual NPC'!$F$9:$Q$168,MATCH($C51,'[34]Actual NPC'!$C$9:$C$168,0),MATCH(J$3,[34]!Month,0))</f>
        <v>2562109.37</v>
      </c>
      <c r="K51" s="197">
        <f>INDEX('[34]Actual NPC'!$F$9:$Q$168,MATCH($C51,'[34]Actual NPC'!$C$9:$C$168,0),MATCH(K$3,[34]!Month,0))</f>
        <v>1627437.44</v>
      </c>
      <c r="L51" s="197">
        <f>INDEX('[34]Actual NPC'!$F$9:$Q$168,MATCH($C51,'[34]Actual NPC'!$C$9:$C$168,0),MATCH(L$3,[34]!Month,0))</f>
        <v>1634415.53</v>
      </c>
      <c r="M51" s="197">
        <f>INDEX('[34]Actual NPC'!$F$9:$Q$168,MATCH($C51,'[34]Actual NPC'!$C$9:$C$168,0),MATCH(M$3,[34]!Month,0))</f>
        <v>2067270.13</v>
      </c>
      <c r="N51" s="197">
        <f>INDEX('[34]Actual NPC'!$F$9:$Q$168,MATCH($C51,'[34]Actual NPC'!$C$9:$C$168,0),MATCH(N$3,[34]!Month,0))</f>
        <v>2846479.8899999997</v>
      </c>
      <c r="O51" s="197">
        <f>INDEX('[34]Actual NPC'!$F$9:$Q$168,MATCH($C51,'[34]Actual NPC'!$C$9:$C$168,0),MATCH(O$3,[34]!Month,0))</f>
        <v>3855909.7299999995</v>
      </c>
      <c r="P51" s="197">
        <f>INDEX('[34]Actual NPC'!$F$9:$Q$168,MATCH($C51,'[34]Actual NPC'!$C$9:$C$168,0),MATCH(P$3,[34]!Month,0))</f>
        <v>5716684.9800000004</v>
      </c>
    </row>
    <row r="52" spans="1:16">
      <c r="A52" s="74"/>
      <c r="B52" s="74"/>
      <c r="C52" s="238" t="s">
        <v>93</v>
      </c>
      <c r="D52" s="197">
        <f t="shared" si="18"/>
        <v>9161925.5099999998</v>
      </c>
      <c r="E52" s="197">
        <f>INDEX('[34]Actual NPC'!$F$9:$Q$168,MATCH($C52,'[34]Actual NPC'!$C$9:$C$168,0),MATCH(E$3,[34]!Month,0))</f>
        <v>438945.45</v>
      </c>
      <c r="F52" s="197">
        <f>INDEX('[34]Actual NPC'!$F$9:$Q$168,MATCH($C52,'[34]Actual NPC'!$C$9:$C$168,0),MATCH(F$3,[34]!Month,0))</f>
        <v>564321.06999999995</v>
      </c>
      <c r="G52" s="197">
        <f>INDEX('[34]Actual NPC'!$F$9:$Q$168,MATCH($C52,'[34]Actual NPC'!$C$9:$C$168,0),MATCH(G$3,[34]!Month,0))</f>
        <v>901419.48</v>
      </c>
      <c r="H52" s="197">
        <f>INDEX('[34]Actual NPC'!$F$9:$Q$168,MATCH($C52,'[34]Actual NPC'!$C$9:$C$168,0),MATCH(H$3,[34]!Month,0))</f>
        <v>1196383.32</v>
      </c>
      <c r="I52" s="197">
        <f>INDEX('[34]Actual NPC'!$F$9:$Q$168,MATCH($C52,'[34]Actual NPC'!$C$9:$C$168,0),MATCH(I$3,[34]!Month,0))</f>
        <v>1058042.8600000001</v>
      </c>
      <c r="J52" s="197">
        <f>INDEX('[34]Actual NPC'!$F$9:$Q$168,MATCH($C52,'[34]Actual NPC'!$C$9:$C$168,0),MATCH(J$3,[34]!Month,0))</f>
        <v>876082.26</v>
      </c>
      <c r="K52" s="197">
        <f>INDEX('[34]Actual NPC'!$F$9:$Q$168,MATCH($C52,'[34]Actual NPC'!$C$9:$C$168,0),MATCH(K$3,[34]!Month,0))</f>
        <v>685882.42</v>
      </c>
      <c r="L52" s="197">
        <f>INDEX('[34]Actual NPC'!$F$9:$Q$168,MATCH($C52,'[34]Actual NPC'!$C$9:$C$168,0),MATCH(L$3,[34]!Month,0))</f>
        <v>512093.3</v>
      </c>
      <c r="M52" s="197">
        <f>INDEX('[34]Actual NPC'!$F$9:$Q$168,MATCH($C52,'[34]Actual NPC'!$C$9:$C$168,0),MATCH(M$3,[34]!Month,0))</f>
        <v>668352.97</v>
      </c>
      <c r="N52" s="197">
        <f>INDEX('[34]Actual NPC'!$F$9:$Q$168,MATCH($C52,'[34]Actual NPC'!$C$9:$C$168,0),MATCH(N$3,[34]!Month,0))</f>
        <v>581852.07999999996</v>
      </c>
      <c r="O52" s="197">
        <f>INDEX('[34]Actual NPC'!$F$9:$Q$168,MATCH($C52,'[34]Actual NPC'!$C$9:$C$168,0),MATCH(O$3,[34]!Month,0))</f>
        <v>810555.63</v>
      </c>
      <c r="P52" s="197">
        <f>INDEX('[34]Actual NPC'!$F$9:$Q$168,MATCH($C52,'[34]Actual NPC'!$C$9:$C$168,0),MATCH(P$3,[34]!Month,0))</f>
        <v>867994.67</v>
      </c>
    </row>
    <row r="53" spans="1:16">
      <c r="A53" s="74"/>
      <c r="B53" s="74"/>
      <c r="C53" s="74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</row>
    <row r="54" spans="1:16">
      <c r="A54" s="82"/>
      <c r="C54" s="84" t="s">
        <v>94</v>
      </c>
      <c r="D54" s="196">
        <f>SUM(E54:P54)</f>
        <v>222591254.50973758</v>
      </c>
      <c r="E54" s="196">
        <f t="shared" ref="E54:P54" si="21">SUM(E26:E52)</f>
        <v>21881964.34</v>
      </c>
      <c r="F54" s="196">
        <f t="shared" si="21"/>
        <v>19511368.170000002</v>
      </c>
      <c r="G54" s="196">
        <f t="shared" si="21"/>
        <v>19553355.859999999</v>
      </c>
      <c r="H54" s="196">
        <f t="shared" si="21"/>
        <v>19797252.489999998</v>
      </c>
      <c r="I54" s="196">
        <f t="shared" si="21"/>
        <v>19973704.82</v>
      </c>
      <c r="J54" s="196">
        <f t="shared" si="21"/>
        <v>17757547.28973759</v>
      </c>
      <c r="K54" s="196">
        <f t="shared" si="21"/>
        <v>16773871.439999999</v>
      </c>
      <c r="L54" s="196">
        <f t="shared" si="21"/>
        <v>15729253.67</v>
      </c>
      <c r="M54" s="196">
        <f t="shared" si="21"/>
        <v>16254289.979999999</v>
      </c>
      <c r="N54" s="196">
        <f t="shared" si="21"/>
        <v>17460540.859999999</v>
      </c>
      <c r="O54" s="196">
        <f t="shared" si="21"/>
        <v>18447957.309999999</v>
      </c>
      <c r="P54" s="196">
        <f t="shared" si="21"/>
        <v>19450148.280000005</v>
      </c>
    </row>
    <row r="55" spans="1:16">
      <c r="A55" s="82"/>
      <c r="B55" s="84"/>
      <c r="C55" s="78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</row>
    <row r="56" spans="1:16">
      <c r="A56" s="74"/>
      <c r="B56" s="85" t="s">
        <v>12</v>
      </c>
      <c r="C56" s="78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1:16">
      <c r="A57" s="74"/>
      <c r="B57" s="176"/>
      <c r="C57" s="243" t="s">
        <v>13</v>
      </c>
      <c r="D57" s="196">
        <f t="shared" ref="D57:D100" si="22">SUM(E57:P57)</f>
        <v>1293829.3700000001</v>
      </c>
      <c r="E57" s="196">
        <f>INDEX('[34]Actual NPC'!$F$9:$Q$168,MATCH($C57,'[34]Actual NPC'!$C$9:$C$168,0),MATCH(E$3,[34]!Month,0))</f>
        <v>99342</v>
      </c>
      <c r="F57" s="196">
        <f>INDEX('[34]Actual NPC'!$F$9:$Q$168,MATCH($C57,'[34]Actual NPC'!$C$9:$C$168,0),MATCH(F$3,[34]!Month,0))</f>
        <v>220522.79</v>
      </c>
      <c r="G57" s="196">
        <f>INDEX('[34]Actual NPC'!$F$9:$Q$168,MATCH($C57,'[34]Actual NPC'!$C$9:$C$168,0),MATCH(G$3,[34]!Month,0))</f>
        <v>225315.08</v>
      </c>
      <c r="H57" s="196">
        <f>INDEX('[34]Actual NPC'!$F$9:$Q$168,MATCH($C57,'[34]Actual NPC'!$C$9:$C$168,0),MATCH(H$3,[34]!Month,0))</f>
        <v>157734.20000000001</v>
      </c>
      <c r="I57" s="196">
        <f>INDEX('[34]Actual NPC'!$F$9:$Q$168,MATCH($C57,'[34]Actual NPC'!$C$9:$C$168,0),MATCH(I$3,[34]!Month,0))</f>
        <v>117269.22</v>
      </c>
      <c r="J57" s="196">
        <f>INDEX('[34]Actual NPC'!$F$9:$Q$168,MATCH($C57,'[34]Actual NPC'!$C$9:$C$168,0),MATCH(J$3,[34]!Month,0))</f>
        <v>108215.79</v>
      </c>
      <c r="K57" s="196">
        <f>INDEX('[34]Actual NPC'!$F$9:$Q$168,MATCH($C57,'[34]Actual NPC'!$C$9:$C$168,0),MATCH(K$3,[34]!Month,0))</f>
        <v>85843.04</v>
      </c>
      <c r="L57" s="196">
        <f>INDEX('[34]Actual NPC'!$F$9:$Q$168,MATCH($C57,'[34]Actual NPC'!$C$9:$C$168,0),MATCH(L$3,[34]!Month,0))</f>
        <v>9456.9599999999991</v>
      </c>
      <c r="M57" s="196">
        <f>INDEX('[34]Actual NPC'!$F$9:$Q$168,MATCH($C57,'[34]Actual NPC'!$C$9:$C$168,0),MATCH(M$3,[34]!Month,0))</f>
        <v>9310.35</v>
      </c>
      <c r="N57" s="196">
        <f>INDEX('[34]Actual NPC'!$F$9:$Q$168,MATCH($C57,'[34]Actual NPC'!$C$9:$C$168,0),MATCH(N$3,[34]!Month,0))</f>
        <v>9064.68</v>
      </c>
      <c r="O57" s="196">
        <f>INDEX('[34]Actual NPC'!$F$9:$Q$168,MATCH($C57,'[34]Actual NPC'!$C$9:$C$168,0),MATCH(O$3,[34]!Month,0))</f>
        <v>100797.33</v>
      </c>
      <c r="P57" s="196">
        <f>INDEX('[34]Actual NPC'!$F$9:$Q$168,MATCH($C57,'[34]Actual NPC'!$C$9:$C$168,0),MATCH(P$3,[34]!Month,0))</f>
        <v>150957.93</v>
      </c>
    </row>
    <row r="58" spans="1:16">
      <c r="A58" s="74"/>
      <c r="B58" s="176"/>
      <c r="C58" s="243" t="s">
        <v>14</v>
      </c>
      <c r="D58" s="197">
        <f t="shared" si="22"/>
        <v>5978172.6399999997</v>
      </c>
      <c r="E58" s="197">
        <f>INDEX('[34]Actual NPC'!$F$9:$Q$168,MATCH($C58,'[34]Actual NPC'!$C$9:$C$168,0),MATCH(E$3,[34]!Month,0))</f>
        <v>409044.99</v>
      </c>
      <c r="F58" s="197">
        <f>INDEX('[34]Actual NPC'!$F$9:$Q$168,MATCH($C58,'[34]Actual NPC'!$C$9:$C$168,0),MATCH(F$3,[34]!Month,0))</f>
        <v>293907.08</v>
      </c>
      <c r="G58" s="197">
        <f>INDEX('[34]Actual NPC'!$F$9:$Q$168,MATCH($C58,'[34]Actual NPC'!$C$9:$C$168,0),MATCH(G$3,[34]!Month,0))</f>
        <v>469653.5</v>
      </c>
      <c r="H58" s="197">
        <f>INDEX('[34]Actual NPC'!$F$9:$Q$168,MATCH($C58,'[34]Actual NPC'!$C$9:$C$168,0),MATCH(H$3,[34]!Month,0))</f>
        <v>416338.35999999993</v>
      </c>
      <c r="I58" s="197">
        <f>INDEX('[34]Actual NPC'!$F$9:$Q$168,MATCH($C58,'[34]Actual NPC'!$C$9:$C$168,0),MATCH(I$3,[34]!Month,0))</f>
        <v>434695.39000000007</v>
      </c>
      <c r="J58" s="197">
        <f>INDEX('[34]Actual NPC'!$F$9:$Q$168,MATCH($C58,'[34]Actual NPC'!$C$9:$C$168,0),MATCH(J$3,[34]!Month,0))</f>
        <v>593560.85</v>
      </c>
      <c r="K58" s="197">
        <f>INDEX('[34]Actual NPC'!$F$9:$Q$168,MATCH($C58,'[34]Actual NPC'!$C$9:$C$168,0),MATCH(K$3,[34]!Month,0))</f>
        <v>625064.18000000005</v>
      </c>
      <c r="L58" s="197">
        <f>INDEX('[34]Actual NPC'!$F$9:$Q$168,MATCH($C58,'[34]Actual NPC'!$C$9:$C$168,0),MATCH(L$3,[34]!Month,0))</f>
        <v>568166.32000000007</v>
      </c>
      <c r="M58" s="197">
        <f>INDEX('[34]Actual NPC'!$F$9:$Q$168,MATCH($C58,'[34]Actual NPC'!$C$9:$C$168,0),MATCH(M$3,[34]!Month,0))</f>
        <v>485384.85000000003</v>
      </c>
      <c r="N58" s="197">
        <f>INDEX('[34]Actual NPC'!$F$9:$Q$168,MATCH($C58,'[34]Actual NPC'!$C$9:$C$168,0),MATCH(N$3,[34]!Month,0))</f>
        <v>571122.63</v>
      </c>
      <c r="O58" s="197">
        <f>INDEX('[34]Actual NPC'!$F$9:$Q$168,MATCH($C58,'[34]Actual NPC'!$C$9:$C$168,0),MATCH(O$3,[34]!Month,0))</f>
        <v>492328.1700000001</v>
      </c>
      <c r="P58" s="197">
        <f>INDEX('[34]Actual NPC'!$F$9:$Q$168,MATCH($C58,'[34]Actual NPC'!$C$9:$C$168,0),MATCH(P$3,[34]!Month,0))</f>
        <v>618906.31999999995</v>
      </c>
    </row>
    <row r="59" spans="1:16">
      <c r="A59" s="74"/>
      <c r="B59" s="176"/>
      <c r="C59" s="243" t="s">
        <v>15</v>
      </c>
      <c r="D59" s="197">
        <f t="shared" si="22"/>
        <v>39738953.105483681</v>
      </c>
      <c r="E59" s="197">
        <f>INDEX('[34]Actual NPC'!$F$9:$Q$168,MATCH($C59,'[34]Actual NPC'!$C$9:$C$168,0),MATCH(E$3,[34]!Month,0))</f>
        <v>2372834.6600496005</v>
      </c>
      <c r="F59" s="197">
        <f>INDEX('[34]Actual NPC'!$F$9:$Q$168,MATCH($C59,'[34]Actual NPC'!$C$9:$C$168,0),MATCH(F$3,[34]!Month,0))</f>
        <v>2572369.7567770821</v>
      </c>
      <c r="G59" s="197">
        <f>INDEX('[34]Actual NPC'!$F$9:$Q$168,MATCH($C59,'[34]Actual NPC'!$C$9:$C$168,0),MATCH(G$3,[34]!Month,0))</f>
        <v>3026379.643269659</v>
      </c>
      <c r="H59" s="197">
        <f>INDEX('[34]Actual NPC'!$F$9:$Q$168,MATCH($C59,'[34]Actual NPC'!$C$9:$C$168,0),MATCH(H$3,[34]!Month,0))</f>
        <v>3713862.0062629022</v>
      </c>
      <c r="I59" s="197">
        <f>INDEX('[34]Actual NPC'!$F$9:$Q$168,MATCH($C59,'[34]Actual NPC'!$C$9:$C$168,0),MATCH(I$3,[34]!Month,0))</f>
        <v>4575995.3429791974</v>
      </c>
      <c r="J59" s="197">
        <f>INDEX('[34]Actual NPC'!$F$9:$Q$168,MATCH($C59,'[34]Actual NPC'!$C$9:$C$168,0),MATCH(J$3,[34]!Month,0))</f>
        <v>4632457.8165753866</v>
      </c>
      <c r="K59" s="197">
        <f>INDEX('[34]Actual NPC'!$F$9:$Q$168,MATCH($C59,'[34]Actual NPC'!$C$9:$C$168,0),MATCH(K$3,[34]!Month,0))</f>
        <v>4597667.3939660024</v>
      </c>
      <c r="L59" s="197">
        <f>INDEX('[34]Actual NPC'!$F$9:$Q$168,MATCH($C59,'[34]Actual NPC'!$C$9:$C$168,0),MATCH(L$3,[34]!Month,0))</f>
        <v>4269648.9875040501</v>
      </c>
      <c r="M59" s="197">
        <f>INDEX('[34]Actual NPC'!$F$9:$Q$168,MATCH($C59,'[34]Actual NPC'!$C$9:$C$168,0),MATCH(M$3,[34]!Month,0))</f>
        <v>3749650.0664736005</v>
      </c>
      <c r="N59" s="197">
        <f>INDEX('[34]Actual NPC'!$F$9:$Q$168,MATCH($C59,'[34]Actual NPC'!$C$9:$C$168,0),MATCH(N$3,[34]!Month,0))</f>
        <v>3000512.8665494029</v>
      </c>
      <c r="O59" s="197">
        <f>INDEX('[34]Actual NPC'!$F$9:$Q$168,MATCH($C59,'[34]Actual NPC'!$C$9:$C$168,0),MATCH(O$3,[34]!Month,0))</f>
        <v>1782023.1344967999</v>
      </c>
      <c r="P59" s="197">
        <f>INDEX('[34]Actual NPC'!$F$9:$Q$168,MATCH($C59,'[34]Actual NPC'!$C$9:$C$168,0),MATCH(P$3,[34]!Month,0))</f>
        <v>1445551.4305799999</v>
      </c>
    </row>
    <row r="60" spans="1:16">
      <c r="A60" s="74"/>
      <c r="B60" s="176"/>
      <c r="C60" s="243" t="s">
        <v>16</v>
      </c>
      <c r="D60" s="197">
        <f t="shared" si="22"/>
        <v>20103588.712412003</v>
      </c>
      <c r="E60" s="197">
        <f>INDEX('[34]Actual NPC'!$F$9:$Q$168,MATCH($C60,'[34]Actual NPC'!$C$9:$C$168,0),MATCH(E$3,[34]!Month,0))</f>
        <v>1334553.7677380033</v>
      </c>
      <c r="F60" s="197">
        <f>INDEX('[34]Actual NPC'!$F$9:$Q$168,MATCH($C60,'[34]Actual NPC'!$C$9:$C$168,0),MATCH(F$3,[34]!Month,0))</f>
        <v>1628125.8152679994</v>
      </c>
      <c r="G60" s="197">
        <f>INDEX('[34]Actual NPC'!$F$9:$Q$168,MATCH($C60,'[34]Actual NPC'!$C$9:$C$168,0),MATCH(G$3,[34]!Month,0))</f>
        <v>1791374.1081580014</v>
      </c>
      <c r="H60" s="197">
        <f>INDEX('[34]Actual NPC'!$F$9:$Q$168,MATCH($C60,'[34]Actual NPC'!$C$9:$C$168,0),MATCH(H$3,[34]!Month,0))</f>
        <v>1963955.7167710036</v>
      </c>
      <c r="I60" s="197">
        <f>INDEX('[34]Actual NPC'!$F$9:$Q$168,MATCH($C60,'[34]Actual NPC'!$C$9:$C$168,0),MATCH(I$3,[34]!Month,0))</f>
        <v>2161875.2717769984</v>
      </c>
      <c r="J60" s="197">
        <f>INDEX('[34]Actual NPC'!$F$9:$Q$168,MATCH($C60,'[34]Actual NPC'!$C$9:$C$168,0),MATCH(J$3,[34]!Month,0))</f>
        <v>1965609.6304010004</v>
      </c>
      <c r="K60" s="197">
        <f>INDEX('[34]Actual NPC'!$F$9:$Q$168,MATCH($C60,'[34]Actual NPC'!$C$9:$C$168,0),MATCH(K$3,[34]!Month,0))</f>
        <v>1801009.4362479972</v>
      </c>
      <c r="L60" s="197">
        <f>INDEX('[34]Actual NPC'!$F$9:$Q$168,MATCH($C60,'[34]Actual NPC'!$C$9:$C$168,0),MATCH(L$3,[34]!Month,0))</f>
        <v>1641012.5272810017</v>
      </c>
      <c r="M60" s="197">
        <f>INDEX('[34]Actual NPC'!$F$9:$Q$168,MATCH($C60,'[34]Actual NPC'!$C$9:$C$168,0),MATCH(M$3,[34]!Month,0))</f>
        <v>1812114.6884710016</v>
      </c>
      <c r="N60" s="197">
        <f>INDEX('[34]Actual NPC'!$F$9:$Q$168,MATCH($C60,'[34]Actual NPC'!$C$9:$C$168,0),MATCH(N$3,[34]!Month,0))</f>
        <v>1848522.3267359959</v>
      </c>
      <c r="O60" s="197">
        <f>INDEX('[34]Actual NPC'!$F$9:$Q$168,MATCH($C60,'[34]Actual NPC'!$C$9:$C$168,0),MATCH(O$3,[34]!Month,0))</f>
        <v>1300577.8823469991</v>
      </c>
      <c r="P60" s="197">
        <f>INDEX('[34]Actual NPC'!$F$9:$Q$168,MATCH($C60,'[34]Actual NPC'!$C$9:$C$168,0),MATCH(P$3,[34]!Month,0))</f>
        <v>854857.54121600138</v>
      </c>
    </row>
    <row r="61" spans="1:16">
      <c r="A61" s="74"/>
      <c r="B61" s="176"/>
      <c r="C61" s="243" t="s">
        <v>17</v>
      </c>
      <c r="D61" s="197">
        <f t="shared" si="22"/>
        <v>338738.26999999996</v>
      </c>
      <c r="E61" s="197">
        <f>INDEX('[34]Actual NPC'!$F$9:$Q$168,MATCH($C61,'[34]Actual NPC'!$C$9:$C$168,0),MATCH(E$3,[34]!Month,0))</f>
        <v>0</v>
      </c>
      <c r="F61" s="197">
        <f>INDEX('[34]Actual NPC'!$F$9:$Q$168,MATCH($C61,'[34]Actual NPC'!$C$9:$C$168,0),MATCH(F$3,[34]!Month,0))</f>
        <v>0.03</v>
      </c>
      <c r="G61" s="197">
        <f>INDEX('[34]Actual NPC'!$F$9:$Q$168,MATCH($C61,'[34]Actual NPC'!$C$9:$C$168,0),MATCH(G$3,[34]!Month,0))</f>
        <v>0</v>
      </c>
      <c r="H61" s="197">
        <f>INDEX('[34]Actual NPC'!$F$9:$Q$168,MATCH($C61,'[34]Actual NPC'!$C$9:$C$168,0),MATCH(H$3,[34]!Month,0))</f>
        <v>8815.869999999999</v>
      </c>
      <c r="I61" s="197">
        <f>INDEX('[34]Actual NPC'!$F$9:$Q$168,MATCH($C61,'[34]Actual NPC'!$C$9:$C$168,0),MATCH(I$3,[34]!Month,0))</f>
        <v>15.52</v>
      </c>
      <c r="J61" s="197">
        <f>INDEX('[34]Actual NPC'!$F$9:$Q$168,MATCH($C61,'[34]Actual NPC'!$C$9:$C$168,0),MATCH(J$3,[34]!Month,0))</f>
        <v>25447.67</v>
      </c>
      <c r="K61" s="197">
        <f>INDEX('[34]Actual NPC'!$F$9:$Q$168,MATCH($C61,'[34]Actual NPC'!$C$9:$C$168,0),MATCH(K$3,[34]!Month,0))</f>
        <v>142601.74</v>
      </c>
      <c r="L61" s="197">
        <f>INDEX('[34]Actual NPC'!$F$9:$Q$168,MATCH($C61,'[34]Actual NPC'!$C$9:$C$168,0),MATCH(L$3,[34]!Month,0))</f>
        <v>107845.62</v>
      </c>
      <c r="M61" s="197">
        <f>INDEX('[34]Actual NPC'!$F$9:$Q$168,MATCH($C61,'[34]Actual NPC'!$C$9:$C$168,0),MATCH(M$3,[34]!Month,0))</f>
        <v>45985.69</v>
      </c>
      <c r="N61" s="197">
        <f>INDEX('[34]Actual NPC'!$F$9:$Q$168,MATCH($C61,'[34]Actual NPC'!$C$9:$C$168,0),MATCH(N$3,[34]!Month,0))</f>
        <v>8026.1299999999992</v>
      </c>
      <c r="O61" s="197">
        <f>INDEX('[34]Actual NPC'!$F$9:$Q$168,MATCH($C61,'[34]Actual NPC'!$C$9:$C$168,0),MATCH(O$3,[34]!Month,0))</f>
        <v>0</v>
      </c>
      <c r="P61" s="197">
        <f>INDEX('[34]Actual NPC'!$F$9:$Q$168,MATCH($C61,'[34]Actual NPC'!$C$9:$C$168,0),MATCH(P$3,[34]!Month,0))</f>
        <v>0</v>
      </c>
    </row>
    <row r="62" spans="1:16">
      <c r="A62" s="74"/>
      <c r="B62" s="176"/>
      <c r="C62" s="243" t="s">
        <v>18</v>
      </c>
      <c r="D62" s="197">
        <f t="shared" si="22"/>
        <v>29884.120000000006</v>
      </c>
      <c r="E62" s="197">
        <f>INDEX('[34]Actual NPC'!$F$9:$Q$168,MATCH($C62,'[34]Actual NPC'!$C$9:$C$168,0),MATCH(E$3,[34]!Month,0))</f>
        <v>2413.9400000000005</v>
      </c>
      <c r="F62" s="197">
        <f>INDEX('[34]Actual NPC'!$F$9:$Q$168,MATCH($C62,'[34]Actual NPC'!$C$9:$C$168,0),MATCH(F$3,[34]!Month,0))</f>
        <v>2821.26</v>
      </c>
      <c r="G62" s="197">
        <f>INDEX('[34]Actual NPC'!$F$9:$Q$168,MATCH($C62,'[34]Actual NPC'!$C$9:$C$168,0),MATCH(G$3,[34]!Month,0))</f>
        <v>2149.5800000000004</v>
      </c>
      <c r="H62" s="197">
        <f>INDEX('[34]Actual NPC'!$F$9:$Q$168,MATCH($C62,'[34]Actual NPC'!$C$9:$C$168,0),MATCH(H$3,[34]!Month,0))</f>
        <v>2955.87</v>
      </c>
      <c r="I62" s="197">
        <f>INDEX('[34]Actual NPC'!$F$9:$Q$168,MATCH($C62,'[34]Actual NPC'!$C$9:$C$168,0),MATCH(I$3,[34]!Month,0))</f>
        <v>3471.9300000000003</v>
      </c>
      <c r="J62" s="197">
        <f>INDEX('[34]Actual NPC'!$F$9:$Q$168,MATCH($C62,'[34]Actual NPC'!$C$9:$C$168,0),MATCH(J$3,[34]!Month,0))</f>
        <v>670.7</v>
      </c>
      <c r="K62" s="197">
        <f>INDEX('[34]Actual NPC'!$F$9:$Q$168,MATCH($C62,'[34]Actual NPC'!$C$9:$C$168,0),MATCH(K$3,[34]!Month,0))</f>
        <v>1712.41</v>
      </c>
      <c r="L62" s="197">
        <f>INDEX('[34]Actual NPC'!$F$9:$Q$168,MATCH($C62,'[34]Actual NPC'!$C$9:$C$168,0),MATCH(L$3,[34]!Month,0))</f>
        <v>2272.34</v>
      </c>
      <c r="M62" s="197">
        <f>INDEX('[34]Actual NPC'!$F$9:$Q$168,MATCH($C62,'[34]Actual NPC'!$C$9:$C$168,0),MATCH(M$3,[34]!Month,0))</f>
        <v>2271.15</v>
      </c>
      <c r="N62" s="197">
        <f>INDEX('[34]Actual NPC'!$F$9:$Q$168,MATCH($C62,'[34]Actual NPC'!$C$9:$C$168,0),MATCH(N$3,[34]!Month,0))</f>
        <v>4778.5300000000007</v>
      </c>
      <c r="O62" s="197">
        <f>INDEX('[34]Actual NPC'!$F$9:$Q$168,MATCH($C62,'[34]Actual NPC'!$C$9:$C$168,0),MATCH(O$3,[34]!Month,0))</f>
        <v>826.62</v>
      </c>
      <c r="P62" s="197">
        <f>INDEX('[34]Actual NPC'!$F$9:$Q$168,MATCH($C62,'[34]Actual NPC'!$C$9:$C$168,0),MATCH(P$3,[34]!Month,0))</f>
        <v>3539.79</v>
      </c>
    </row>
    <row r="63" spans="1:16">
      <c r="A63" s="74"/>
      <c r="B63" s="176"/>
      <c r="C63" s="243" t="s">
        <v>95</v>
      </c>
      <c r="D63" s="197">
        <f t="shared" si="22"/>
        <v>18506771.420000002</v>
      </c>
      <c r="E63" s="197">
        <f>INDEX('[34]Actual NPC'!$F$9:$Q$168,MATCH($C63,'[34]Actual NPC'!$C$9:$C$168,0),MATCH(E$3,[34]!Month,0))</f>
        <v>1734599.55</v>
      </c>
      <c r="F63" s="197">
        <f>INDEX('[34]Actual NPC'!$F$9:$Q$168,MATCH($C63,'[34]Actual NPC'!$C$9:$C$168,0),MATCH(F$3,[34]!Month,0))</f>
        <v>1549564.22</v>
      </c>
      <c r="G63" s="197">
        <f>INDEX('[34]Actual NPC'!$F$9:$Q$168,MATCH($C63,'[34]Actual NPC'!$C$9:$C$168,0),MATCH(G$3,[34]!Month,0))</f>
        <v>1738852.18</v>
      </c>
      <c r="H63" s="197">
        <f>INDEX('[34]Actual NPC'!$F$9:$Q$168,MATCH($C63,'[34]Actual NPC'!$C$9:$C$168,0),MATCH(H$3,[34]!Month,0))</f>
        <v>1608606.77</v>
      </c>
      <c r="I63" s="197">
        <f>INDEX('[34]Actual NPC'!$F$9:$Q$168,MATCH($C63,'[34]Actual NPC'!$C$9:$C$168,0),MATCH(I$3,[34]!Month,0))</f>
        <v>1095696.1600000001</v>
      </c>
      <c r="J63" s="197">
        <f>INDEX('[34]Actual NPC'!$F$9:$Q$168,MATCH($C63,'[34]Actual NPC'!$C$9:$C$168,0),MATCH(J$3,[34]!Month,0))</f>
        <v>1078305.94</v>
      </c>
      <c r="K63" s="197">
        <f>INDEX('[34]Actual NPC'!$F$9:$Q$168,MATCH($C63,'[34]Actual NPC'!$C$9:$C$168,0),MATCH(K$3,[34]!Month,0))</f>
        <v>1612010.48</v>
      </c>
      <c r="L63" s="197">
        <f>INDEX('[34]Actual NPC'!$F$9:$Q$168,MATCH($C63,'[34]Actual NPC'!$C$9:$C$168,0),MATCH(L$3,[34]!Month,0))</f>
        <v>1714063.83</v>
      </c>
      <c r="M63" s="197">
        <f>INDEX('[34]Actual NPC'!$F$9:$Q$168,MATCH($C63,'[34]Actual NPC'!$C$9:$C$168,0),MATCH(M$3,[34]!Month,0))</f>
        <v>1759797.08</v>
      </c>
      <c r="N63" s="197">
        <f>INDEX('[34]Actual NPC'!$F$9:$Q$168,MATCH($C63,'[34]Actual NPC'!$C$9:$C$168,0),MATCH(N$3,[34]!Month,0))</f>
        <v>1870371.0899999999</v>
      </c>
      <c r="O63" s="197">
        <f>INDEX('[34]Actual NPC'!$F$9:$Q$168,MATCH($C63,'[34]Actual NPC'!$C$9:$C$168,0),MATCH(O$3,[34]!Month,0))</f>
        <v>1863376.19</v>
      </c>
      <c r="P63" s="197">
        <f>INDEX('[34]Actual NPC'!$F$9:$Q$168,MATCH($C63,'[34]Actual NPC'!$C$9:$C$168,0),MATCH(P$3,[34]!Month,0))</f>
        <v>881527.92999999993</v>
      </c>
    </row>
    <row r="64" spans="1:16">
      <c r="A64" s="147"/>
      <c r="B64" s="176"/>
      <c r="C64" s="243" t="s">
        <v>137</v>
      </c>
      <c r="D64" s="197">
        <f t="shared" si="22"/>
        <v>1773474.5499999998</v>
      </c>
      <c r="E64" s="197">
        <f>INDEX('[34]Actual NPC'!$F$9:$Q$168,MATCH($C64,'[34]Actual NPC'!$C$9:$C$168,0),MATCH(E$3,[34]!Month,0))</f>
        <v>138264.38</v>
      </c>
      <c r="F64" s="197">
        <f>INDEX('[34]Actual NPC'!$F$9:$Q$168,MATCH($C64,'[34]Actual NPC'!$C$9:$C$168,0),MATCH(F$3,[34]!Month,0))</f>
        <v>200146.7</v>
      </c>
      <c r="G64" s="197">
        <f>INDEX('[34]Actual NPC'!$F$9:$Q$168,MATCH($C64,'[34]Actual NPC'!$C$9:$C$168,0),MATCH(G$3,[34]!Month,0))</f>
        <v>176815.07</v>
      </c>
      <c r="H64" s="197">
        <f>INDEX('[34]Actual NPC'!$F$9:$Q$168,MATCH($C64,'[34]Actual NPC'!$C$9:$C$168,0),MATCH(H$3,[34]!Month,0))</f>
        <v>185585.93</v>
      </c>
      <c r="I64" s="197">
        <f>INDEX('[34]Actual NPC'!$F$9:$Q$168,MATCH($C64,'[34]Actual NPC'!$C$9:$C$168,0),MATCH(I$3,[34]!Month,0))</f>
        <v>175581.94</v>
      </c>
      <c r="J64" s="197">
        <f>INDEX('[34]Actual NPC'!$F$9:$Q$168,MATCH($C64,'[34]Actual NPC'!$C$9:$C$168,0),MATCH(J$3,[34]!Month,0))</f>
        <v>148071.66</v>
      </c>
      <c r="K64" s="197">
        <f>INDEX('[34]Actual NPC'!$F$9:$Q$168,MATCH($C64,'[34]Actual NPC'!$C$9:$C$168,0),MATCH(K$3,[34]!Month,0))</f>
        <v>111235.54999999999</v>
      </c>
      <c r="L64" s="197">
        <f>INDEX('[34]Actual NPC'!$F$9:$Q$168,MATCH($C64,'[34]Actual NPC'!$C$9:$C$168,0),MATCH(L$3,[34]!Month,0))</f>
        <v>127732</v>
      </c>
      <c r="M64" s="197">
        <f>INDEX('[34]Actual NPC'!$F$9:$Q$168,MATCH($C64,'[34]Actual NPC'!$C$9:$C$168,0),MATCH(M$3,[34]!Month,0))</f>
        <v>102507.65</v>
      </c>
      <c r="N64" s="197">
        <f>INDEX('[34]Actual NPC'!$F$9:$Q$168,MATCH($C64,'[34]Actual NPC'!$C$9:$C$168,0),MATCH(N$3,[34]!Month,0))</f>
        <v>141242.56</v>
      </c>
      <c r="O64" s="197">
        <f>INDEX('[34]Actual NPC'!$F$9:$Q$168,MATCH($C64,'[34]Actual NPC'!$C$9:$C$168,0),MATCH(O$3,[34]!Month,0))</f>
        <v>137135.15</v>
      </c>
      <c r="P64" s="197">
        <f>INDEX('[34]Actual NPC'!$F$9:$Q$168,MATCH($C64,'[34]Actual NPC'!$C$9:$C$168,0),MATCH(P$3,[34]!Month,0))</f>
        <v>129155.95999999999</v>
      </c>
    </row>
    <row r="65" spans="1:16" s="248" customFormat="1">
      <c r="A65" s="249"/>
      <c r="B65" s="176"/>
      <c r="C65" s="251" t="s">
        <v>224</v>
      </c>
      <c r="D65" s="197">
        <f t="shared" si="22"/>
        <v>417683.67</v>
      </c>
      <c r="E65" s="197">
        <f>INDEX('[34]Actual NPC'!$F$9:$Q$168,MATCH($C65,'[34]Actual NPC'!$C$9:$C$168,0),MATCH(E$3,[34]!Month,0))</f>
        <v>0</v>
      </c>
      <c r="F65" s="197">
        <f>INDEX('[34]Actual NPC'!$F$9:$Q$168,MATCH($C65,'[34]Actual NPC'!$C$9:$C$168,0),MATCH(F$3,[34]!Month,0))</f>
        <v>0</v>
      </c>
      <c r="G65" s="197">
        <f>INDEX('[34]Actual NPC'!$F$9:$Q$168,MATCH($C65,'[34]Actual NPC'!$C$9:$C$168,0),MATCH(G$3,[34]!Month,0))</f>
        <v>0</v>
      </c>
      <c r="H65" s="197">
        <f>INDEX('[34]Actual NPC'!$F$9:$Q$168,MATCH($C65,'[34]Actual NPC'!$C$9:$C$168,0),MATCH(H$3,[34]!Month,0))</f>
        <v>0</v>
      </c>
      <c r="I65" s="197">
        <f>INDEX('[34]Actual NPC'!$F$9:$Q$168,MATCH($C65,'[34]Actual NPC'!$C$9:$C$168,0),MATCH(I$3,[34]!Month,0))</f>
        <v>0</v>
      </c>
      <c r="J65" s="197">
        <f>INDEX('[34]Actual NPC'!$F$9:$Q$168,MATCH($C65,'[34]Actual NPC'!$C$9:$C$168,0),MATCH(J$3,[34]!Month,0))</f>
        <v>0</v>
      </c>
      <c r="K65" s="197">
        <f>INDEX('[34]Actual NPC'!$F$9:$Q$168,MATCH($C65,'[34]Actual NPC'!$C$9:$C$168,0),MATCH(K$3,[34]!Month,0))</f>
        <v>0</v>
      </c>
      <c r="L65" s="197">
        <f>INDEX('[34]Actual NPC'!$F$9:$Q$168,MATCH($C65,'[34]Actual NPC'!$C$9:$C$168,0),MATCH(L$3,[34]!Month,0))</f>
        <v>0</v>
      </c>
      <c r="M65" s="197">
        <f>INDEX('[34]Actual NPC'!$F$9:$Q$168,MATCH($C65,'[34]Actual NPC'!$C$9:$C$168,0),MATCH(M$3,[34]!Month,0))</f>
        <v>0</v>
      </c>
      <c r="N65" s="197">
        <f>INDEX('[34]Actual NPC'!$F$9:$Q$168,MATCH($C65,'[34]Actual NPC'!$C$9:$C$168,0),MATCH(N$3,[34]!Month,0))</f>
        <v>42806.05</v>
      </c>
      <c r="O65" s="197">
        <f>INDEX('[34]Actual NPC'!$F$9:$Q$168,MATCH($C65,'[34]Actual NPC'!$C$9:$C$168,0),MATCH(O$3,[34]!Month,0))</f>
        <v>92392.18</v>
      </c>
      <c r="P65" s="197">
        <f>INDEX('[34]Actual NPC'!$F$9:$Q$168,MATCH($C65,'[34]Actual NPC'!$C$9:$C$168,0),MATCH(P$3,[34]!Month,0))</f>
        <v>282485.44</v>
      </c>
    </row>
    <row r="66" spans="1:16">
      <c r="A66" s="74"/>
      <c r="B66" s="176"/>
      <c r="C66" s="243" t="s">
        <v>96</v>
      </c>
      <c r="D66" s="197">
        <f t="shared" si="22"/>
        <v>290234.77</v>
      </c>
      <c r="E66" s="197">
        <f>INDEX('[34]Actual NPC'!$F$9:$Q$168,MATCH($C66,'[34]Actual NPC'!$C$9:$C$168,0),MATCH(E$3,[34]!Month,0))</f>
        <v>1620.6</v>
      </c>
      <c r="F66" s="197">
        <f>INDEX('[34]Actual NPC'!$F$9:$Q$168,MATCH($C66,'[34]Actual NPC'!$C$9:$C$168,0),MATCH(F$3,[34]!Month,0))</f>
        <v>790.46</v>
      </c>
      <c r="G66" s="197">
        <f>INDEX('[34]Actual NPC'!$F$9:$Q$168,MATCH($C66,'[34]Actual NPC'!$C$9:$C$168,0),MATCH(G$3,[34]!Month,0))</f>
        <v>2213.2399999999998</v>
      </c>
      <c r="H66" s="197">
        <f>INDEX('[34]Actual NPC'!$F$9:$Q$168,MATCH($C66,'[34]Actual NPC'!$C$9:$C$168,0),MATCH(H$3,[34]!Month,0))</f>
        <v>6526.2199999999993</v>
      </c>
      <c r="I66" s="197">
        <f>INDEX('[34]Actual NPC'!$F$9:$Q$168,MATCH($C66,'[34]Actual NPC'!$C$9:$C$168,0),MATCH(I$3,[34]!Month,0))</f>
        <v>10009.459999999999</v>
      </c>
      <c r="J66" s="197">
        <f>INDEX('[34]Actual NPC'!$F$9:$Q$168,MATCH($C66,'[34]Actual NPC'!$C$9:$C$168,0),MATCH(J$3,[34]!Month,0))</f>
        <v>8392.7899999999991</v>
      </c>
      <c r="K66" s="197">
        <f>INDEX('[34]Actual NPC'!$F$9:$Q$168,MATCH($C66,'[34]Actual NPC'!$C$9:$C$168,0),MATCH(K$3,[34]!Month,0))</f>
        <v>33487.159999999996</v>
      </c>
      <c r="L66" s="197">
        <f>INDEX('[34]Actual NPC'!$F$9:$Q$168,MATCH($C66,'[34]Actual NPC'!$C$9:$C$168,0),MATCH(L$3,[34]!Month,0))</f>
        <v>49782.69</v>
      </c>
      <c r="M66" s="197">
        <f>INDEX('[34]Actual NPC'!$F$9:$Q$168,MATCH($C66,'[34]Actual NPC'!$C$9:$C$168,0),MATCH(M$3,[34]!Month,0))</f>
        <v>75959.22</v>
      </c>
      <c r="N66" s="197">
        <f>INDEX('[34]Actual NPC'!$F$9:$Q$168,MATCH($C66,'[34]Actual NPC'!$C$9:$C$168,0),MATCH(N$3,[34]!Month,0))</f>
        <v>26539.98</v>
      </c>
      <c r="O66" s="197">
        <f>INDEX('[34]Actual NPC'!$F$9:$Q$168,MATCH($C66,'[34]Actual NPC'!$C$9:$C$168,0),MATCH(O$3,[34]!Month,0))</f>
        <v>16388.650000000001</v>
      </c>
      <c r="P66" s="197">
        <f>INDEX('[34]Actual NPC'!$F$9:$Q$168,MATCH($C66,'[34]Actual NPC'!$C$9:$C$168,0),MATCH(P$3,[34]!Month,0))</f>
        <v>58524.3</v>
      </c>
    </row>
    <row r="67" spans="1:16">
      <c r="A67" s="147"/>
      <c r="B67" s="176"/>
      <c r="C67" s="243" t="s">
        <v>126</v>
      </c>
      <c r="D67" s="197">
        <f t="shared" si="22"/>
        <v>12341019.059999999</v>
      </c>
      <c r="E67" s="197">
        <f>INDEX('[34]Actual NPC'!$F$9:$Q$168,MATCH($C67,'[34]Actual NPC'!$C$9:$C$168,0),MATCH(E$3,[34]!Month,0))</f>
        <v>728686.92</v>
      </c>
      <c r="F67" s="197">
        <f>INDEX('[34]Actual NPC'!$F$9:$Q$168,MATCH($C67,'[34]Actual NPC'!$C$9:$C$168,0),MATCH(F$3,[34]!Month,0))</f>
        <v>860913.33</v>
      </c>
      <c r="G67" s="197">
        <f>INDEX('[34]Actual NPC'!$F$9:$Q$168,MATCH($C67,'[34]Actual NPC'!$C$9:$C$168,0),MATCH(G$3,[34]!Month,0))</f>
        <v>910624.95</v>
      </c>
      <c r="H67" s="197">
        <f>INDEX('[34]Actual NPC'!$F$9:$Q$168,MATCH($C67,'[34]Actual NPC'!$C$9:$C$168,0),MATCH(H$3,[34]!Month,0))</f>
        <v>1140912.26</v>
      </c>
      <c r="I67" s="197">
        <f>INDEX('[34]Actual NPC'!$F$9:$Q$168,MATCH($C67,'[34]Actual NPC'!$C$9:$C$168,0),MATCH(I$3,[34]!Month,0))</f>
        <v>1345958.09</v>
      </c>
      <c r="J67" s="197">
        <f>INDEX('[34]Actual NPC'!$F$9:$Q$168,MATCH($C67,'[34]Actual NPC'!$C$9:$C$168,0),MATCH(J$3,[34]!Month,0))</f>
        <v>1359241.93</v>
      </c>
      <c r="K67" s="197">
        <f>INDEX('[34]Actual NPC'!$F$9:$Q$168,MATCH($C67,'[34]Actual NPC'!$C$9:$C$168,0),MATCH(K$3,[34]!Month,0))</f>
        <v>1470837.23</v>
      </c>
      <c r="L67" s="197">
        <f>INDEX('[34]Actual NPC'!$F$9:$Q$168,MATCH($C67,'[34]Actual NPC'!$C$9:$C$168,0),MATCH(L$3,[34]!Month,0))</f>
        <v>1245017.52</v>
      </c>
      <c r="M67" s="197">
        <f>INDEX('[34]Actual NPC'!$F$9:$Q$168,MATCH($C67,'[34]Actual NPC'!$C$9:$C$168,0),MATCH(M$3,[34]!Month,0))</f>
        <v>1075617.1400000001</v>
      </c>
      <c r="N67" s="197">
        <f>INDEX('[34]Actual NPC'!$F$9:$Q$168,MATCH($C67,'[34]Actual NPC'!$C$9:$C$168,0),MATCH(N$3,[34]!Month,0))</f>
        <v>977193.14</v>
      </c>
      <c r="O67" s="197">
        <f>INDEX('[34]Actual NPC'!$F$9:$Q$168,MATCH($C67,'[34]Actual NPC'!$C$9:$C$168,0),MATCH(O$3,[34]!Month,0))</f>
        <v>726378.35</v>
      </c>
      <c r="P67" s="197">
        <f>INDEX('[34]Actual NPC'!$F$9:$Q$168,MATCH($C67,'[34]Actual NPC'!$C$9:$C$168,0),MATCH(P$3,[34]!Month,0))</f>
        <v>499638.19999999995</v>
      </c>
    </row>
    <row r="68" spans="1:16">
      <c r="A68" s="147"/>
      <c r="B68" s="176"/>
      <c r="C68" s="243" t="s">
        <v>127</v>
      </c>
      <c r="D68" s="197">
        <f t="shared" si="22"/>
        <v>11158731.379999999</v>
      </c>
      <c r="E68" s="197">
        <f>INDEX('[34]Actual NPC'!$F$9:$Q$168,MATCH($C68,'[34]Actual NPC'!$C$9:$C$168,0),MATCH(E$3,[34]!Month,0))</f>
        <v>638177.89</v>
      </c>
      <c r="F68" s="197">
        <f>INDEX('[34]Actual NPC'!$F$9:$Q$168,MATCH($C68,'[34]Actual NPC'!$C$9:$C$168,0),MATCH(F$3,[34]!Month,0))</f>
        <v>757168.94</v>
      </c>
      <c r="G68" s="197">
        <f>INDEX('[34]Actual NPC'!$F$9:$Q$168,MATCH($C68,'[34]Actual NPC'!$C$9:$C$168,0),MATCH(G$3,[34]!Month,0))</f>
        <v>811816.29999999993</v>
      </c>
      <c r="H68" s="197">
        <f>INDEX('[34]Actual NPC'!$F$9:$Q$168,MATCH($C68,'[34]Actual NPC'!$C$9:$C$168,0),MATCH(H$3,[34]!Month,0))</f>
        <v>1013964.88</v>
      </c>
      <c r="I68" s="197">
        <f>INDEX('[34]Actual NPC'!$F$9:$Q$168,MATCH($C68,'[34]Actual NPC'!$C$9:$C$168,0),MATCH(I$3,[34]!Month,0))</f>
        <v>1161212.96</v>
      </c>
      <c r="J68" s="197">
        <f>INDEX('[34]Actual NPC'!$F$9:$Q$168,MATCH($C68,'[34]Actual NPC'!$C$9:$C$168,0),MATCH(J$3,[34]!Month,0))</f>
        <v>1237326.24</v>
      </c>
      <c r="K68" s="197">
        <f>INDEX('[34]Actual NPC'!$F$9:$Q$168,MATCH($C68,'[34]Actual NPC'!$C$9:$C$168,0),MATCH(K$3,[34]!Month,0))</f>
        <v>1360469.77</v>
      </c>
      <c r="L68" s="197">
        <f>INDEX('[34]Actual NPC'!$F$9:$Q$168,MATCH($C68,'[34]Actual NPC'!$C$9:$C$168,0),MATCH(L$3,[34]!Month,0))</f>
        <v>1219993.53</v>
      </c>
      <c r="M68" s="197">
        <f>INDEX('[34]Actual NPC'!$F$9:$Q$168,MATCH($C68,'[34]Actual NPC'!$C$9:$C$168,0),MATCH(M$3,[34]!Month,0))</f>
        <v>1085417.1599999999</v>
      </c>
      <c r="N68" s="197">
        <f>INDEX('[34]Actual NPC'!$F$9:$Q$168,MATCH($C68,'[34]Actual NPC'!$C$9:$C$168,0),MATCH(N$3,[34]!Month,0))</f>
        <v>872041.67999999993</v>
      </c>
      <c r="O68" s="197">
        <f>INDEX('[34]Actual NPC'!$F$9:$Q$168,MATCH($C68,'[34]Actual NPC'!$C$9:$C$168,0),MATCH(O$3,[34]!Month,0))</f>
        <v>618222.94000000006</v>
      </c>
      <c r="P68" s="197">
        <f>INDEX('[34]Actual NPC'!$F$9:$Q$168,MATCH($C68,'[34]Actual NPC'!$C$9:$C$168,0),MATCH(P$3,[34]!Month,0))</f>
        <v>382919.09</v>
      </c>
    </row>
    <row r="69" spans="1:16">
      <c r="A69" s="147"/>
      <c r="B69" s="176"/>
      <c r="C69" s="243" t="s">
        <v>128</v>
      </c>
      <c r="D69" s="197">
        <f t="shared" si="22"/>
        <v>10550950.82</v>
      </c>
      <c r="E69" s="197">
        <f>INDEX('[34]Actual NPC'!$F$9:$Q$168,MATCH($C69,'[34]Actual NPC'!$C$9:$C$168,0),MATCH(E$3,[34]!Month,0))</f>
        <v>567152.30000000005</v>
      </c>
      <c r="F69" s="197">
        <f>INDEX('[34]Actual NPC'!$F$9:$Q$168,MATCH($C69,'[34]Actual NPC'!$C$9:$C$168,0),MATCH(F$3,[34]!Month,0))</f>
        <v>697422.40999999992</v>
      </c>
      <c r="G69" s="197">
        <f>INDEX('[34]Actual NPC'!$F$9:$Q$168,MATCH($C69,'[34]Actual NPC'!$C$9:$C$168,0),MATCH(G$3,[34]!Month,0))</f>
        <v>787836.12</v>
      </c>
      <c r="H69" s="197">
        <f>INDEX('[34]Actual NPC'!$F$9:$Q$168,MATCH($C69,'[34]Actual NPC'!$C$9:$C$168,0),MATCH(H$3,[34]!Month,0))</f>
        <v>959769.92999999993</v>
      </c>
      <c r="I69" s="197">
        <f>INDEX('[34]Actual NPC'!$F$9:$Q$168,MATCH($C69,'[34]Actual NPC'!$C$9:$C$168,0),MATCH(I$3,[34]!Month,0))</f>
        <v>1107801.94</v>
      </c>
      <c r="J69" s="197">
        <f>INDEX('[34]Actual NPC'!$F$9:$Q$168,MATCH($C69,'[34]Actual NPC'!$C$9:$C$168,0),MATCH(J$3,[34]!Month,0))</f>
        <v>1172302.82</v>
      </c>
      <c r="K69" s="197">
        <f>INDEX('[34]Actual NPC'!$F$9:$Q$168,MATCH($C69,'[34]Actual NPC'!$C$9:$C$168,0),MATCH(K$3,[34]!Month,0))</f>
        <v>1308045.24</v>
      </c>
      <c r="L69" s="197">
        <f>INDEX('[34]Actual NPC'!$F$9:$Q$168,MATCH($C69,'[34]Actual NPC'!$C$9:$C$168,0),MATCH(L$3,[34]!Month,0))</f>
        <v>1161793.27</v>
      </c>
      <c r="M69" s="197">
        <f>INDEX('[34]Actual NPC'!$F$9:$Q$168,MATCH($C69,'[34]Actual NPC'!$C$9:$C$168,0),MATCH(M$3,[34]!Month,0))</f>
        <v>1015475.11</v>
      </c>
      <c r="N69" s="197">
        <f>INDEX('[34]Actual NPC'!$F$9:$Q$168,MATCH($C69,'[34]Actual NPC'!$C$9:$C$168,0),MATCH(N$3,[34]!Month,0))</f>
        <v>820073.54</v>
      </c>
      <c r="O69" s="197">
        <f>INDEX('[34]Actual NPC'!$F$9:$Q$168,MATCH($C69,'[34]Actual NPC'!$C$9:$C$168,0),MATCH(O$3,[34]!Month,0))</f>
        <v>592553.06000000006</v>
      </c>
      <c r="P69" s="197">
        <f>INDEX('[34]Actual NPC'!$F$9:$Q$168,MATCH($C69,'[34]Actual NPC'!$C$9:$C$168,0),MATCH(P$3,[34]!Month,0))</f>
        <v>360725.08</v>
      </c>
    </row>
    <row r="70" spans="1:16">
      <c r="A70" s="147"/>
      <c r="B70" s="176"/>
      <c r="C70" s="243" t="s">
        <v>129</v>
      </c>
      <c r="D70" s="197">
        <f t="shared" si="22"/>
        <v>10241715.470000003</v>
      </c>
      <c r="E70" s="197">
        <f>INDEX('[34]Actual NPC'!$F$9:$Q$168,MATCH($C70,'[34]Actual NPC'!$C$9:$C$168,0),MATCH(E$3,[34]!Month,0))</f>
        <v>579186.14</v>
      </c>
      <c r="F70" s="197">
        <f>INDEX('[34]Actual NPC'!$F$9:$Q$168,MATCH($C70,'[34]Actual NPC'!$C$9:$C$168,0),MATCH(F$3,[34]!Month,0))</f>
        <v>695772.57000000007</v>
      </c>
      <c r="G70" s="197">
        <f>INDEX('[34]Actual NPC'!$F$9:$Q$168,MATCH($C70,'[34]Actual NPC'!$C$9:$C$168,0),MATCH(G$3,[34]!Month,0))</f>
        <v>680294.53999999992</v>
      </c>
      <c r="H70" s="197">
        <f>INDEX('[34]Actual NPC'!$F$9:$Q$168,MATCH($C70,'[34]Actual NPC'!$C$9:$C$168,0),MATCH(H$3,[34]!Month,0))</f>
        <v>944690.5</v>
      </c>
      <c r="I70" s="197">
        <f>INDEX('[34]Actual NPC'!$F$9:$Q$168,MATCH($C70,'[34]Actual NPC'!$C$9:$C$168,0),MATCH(I$3,[34]!Month,0))</f>
        <v>1099846.49</v>
      </c>
      <c r="J70" s="197">
        <f>INDEX('[34]Actual NPC'!$F$9:$Q$168,MATCH($C70,'[34]Actual NPC'!$C$9:$C$168,0),MATCH(J$3,[34]!Month,0))</f>
        <v>1165430.05</v>
      </c>
      <c r="K70" s="197">
        <f>INDEX('[34]Actual NPC'!$F$9:$Q$168,MATCH($C70,'[34]Actual NPC'!$C$9:$C$168,0),MATCH(K$3,[34]!Month,0))</f>
        <v>1286032.5</v>
      </c>
      <c r="L70" s="197">
        <f>INDEX('[34]Actual NPC'!$F$9:$Q$168,MATCH($C70,'[34]Actual NPC'!$C$9:$C$168,0),MATCH(L$3,[34]!Month,0))</f>
        <v>1143562.08</v>
      </c>
      <c r="M70" s="197">
        <f>INDEX('[34]Actual NPC'!$F$9:$Q$168,MATCH($C70,'[34]Actual NPC'!$C$9:$C$168,0),MATCH(M$3,[34]!Month,0))</f>
        <v>1013341.04</v>
      </c>
      <c r="N70" s="197">
        <f>INDEX('[34]Actual NPC'!$F$9:$Q$168,MATCH($C70,'[34]Actual NPC'!$C$9:$C$168,0),MATCH(N$3,[34]!Month,0))</f>
        <v>753127.46000000008</v>
      </c>
      <c r="O70" s="197">
        <f>INDEX('[34]Actual NPC'!$F$9:$Q$168,MATCH($C70,'[34]Actual NPC'!$C$9:$C$168,0),MATCH(O$3,[34]!Month,0))</f>
        <v>538540.22</v>
      </c>
      <c r="P70" s="197">
        <f>INDEX('[34]Actual NPC'!$F$9:$Q$168,MATCH($C70,'[34]Actual NPC'!$C$9:$C$168,0),MATCH(P$3,[34]!Month,0))</f>
        <v>341891.88</v>
      </c>
    </row>
    <row r="71" spans="1:16">
      <c r="A71" s="74"/>
      <c r="B71" s="176"/>
      <c r="C71" s="243" t="s">
        <v>19</v>
      </c>
      <c r="D71" s="197">
        <f t="shared" si="22"/>
        <v>28026.559999999998</v>
      </c>
      <c r="E71" s="197">
        <f>INDEX('[34]Actual NPC'!$F$9:$Q$168,MATCH($C71,'[34]Actual NPC'!$C$9:$C$168,0),MATCH(E$3,[34]!Month,0))</f>
        <v>0</v>
      </c>
      <c r="F71" s="197">
        <f>INDEX('[34]Actual NPC'!$F$9:$Q$168,MATCH($C71,'[34]Actual NPC'!$C$9:$C$168,0),MATCH(F$3,[34]!Month,0))</f>
        <v>0</v>
      </c>
      <c r="G71" s="197">
        <f>INDEX('[34]Actual NPC'!$F$9:$Q$168,MATCH($C71,'[34]Actual NPC'!$C$9:$C$168,0),MATCH(G$3,[34]!Month,0))</f>
        <v>16954.650000000001</v>
      </c>
      <c r="H71" s="197">
        <f>INDEX('[34]Actual NPC'!$F$9:$Q$168,MATCH($C71,'[34]Actual NPC'!$C$9:$C$168,0),MATCH(H$3,[34]!Month,0))</f>
        <v>0.36</v>
      </c>
      <c r="I71" s="197">
        <f>INDEX('[34]Actual NPC'!$F$9:$Q$168,MATCH($C71,'[34]Actual NPC'!$C$9:$C$168,0),MATCH(I$3,[34]!Month,0))</f>
        <v>622.6</v>
      </c>
      <c r="J71" s="197">
        <f>INDEX('[34]Actual NPC'!$F$9:$Q$168,MATCH($C71,'[34]Actual NPC'!$C$9:$C$168,0),MATCH(J$3,[34]!Month,0))</f>
        <v>0</v>
      </c>
      <c r="K71" s="197">
        <f>INDEX('[34]Actual NPC'!$F$9:$Q$168,MATCH($C71,'[34]Actual NPC'!$C$9:$C$168,0),MATCH(K$3,[34]!Month,0))</f>
        <v>0</v>
      </c>
      <c r="L71" s="197">
        <f>INDEX('[34]Actual NPC'!$F$9:$Q$168,MATCH($C71,'[34]Actual NPC'!$C$9:$C$168,0),MATCH(L$3,[34]!Month,0))</f>
        <v>8971.1299999999992</v>
      </c>
      <c r="M71" s="197">
        <f>INDEX('[34]Actual NPC'!$F$9:$Q$168,MATCH($C71,'[34]Actual NPC'!$C$9:$C$168,0),MATCH(M$3,[34]!Month,0))</f>
        <v>23.55</v>
      </c>
      <c r="N71" s="197">
        <f>INDEX('[34]Actual NPC'!$F$9:$Q$168,MATCH($C71,'[34]Actual NPC'!$C$9:$C$168,0),MATCH(N$3,[34]!Month,0))</f>
        <v>0</v>
      </c>
      <c r="O71" s="197">
        <f>INDEX('[34]Actual NPC'!$F$9:$Q$168,MATCH($C71,'[34]Actual NPC'!$C$9:$C$168,0),MATCH(O$3,[34]!Month,0))</f>
        <v>0</v>
      </c>
      <c r="P71" s="197">
        <f>INDEX('[34]Actual NPC'!$F$9:$Q$168,MATCH($C71,'[34]Actual NPC'!$C$9:$C$168,0),MATCH(P$3,[34]!Month,0))</f>
        <v>1454.27</v>
      </c>
    </row>
    <row r="72" spans="1:16">
      <c r="A72" s="74"/>
      <c r="B72" s="176"/>
      <c r="C72" s="243" t="s">
        <v>97</v>
      </c>
      <c r="D72" s="197">
        <f t="shared" si="22"/>
        <v>7984171.6700000009</v>
      </c>
      <c r="E72" s="197">
        <f>INDEX('[34]Actual NPC'!$F$9:$Q$168,MATCH($C72,'[34]Actual NPC'!$C$9:$C$168,0),MATCH(E$3,[34]!Month,0))</f>
        <v>452646.11</v>
      </c>
      <c r="F72" s="197">
        <f>INDEX('[34]Actual NPC'!$F$9:$Q$168,MATCH($C72,'[34]Actual NPC'!$C$9:$C$168,0),MATCH(F$3,[34]!Month,0))</f>
        <v>432170.23999999999</v>
      </c>
      <c r="G72" s="197">
        <f>INDEX('[34]Actual NPC'!$F$9:$Q$168,MATCH($C72,'[34]Actual NPC'!$C$9:$C$168,0),MATCH(G$3,[34]!Month,0))</f>
        <v>672989.78</v>
      </c>
      <c r="H72" s="197">
        <f>INDEX('[34]Actual NPC'!$F$9:$Q$168,MATCH($C72,'[34]Actual NPC'!$C$9:$C$168,0),MATCH(H$3,[34]!Month,0))</f>
        <v>858681.73</v>
      </c>
      <c r="I72" s="197">
        <f>INDEX('[34]Actual NPC'!$F$9:$Q$168,MATCH($C72,'[34]Actual NPC'!$C$9:$C$168,0),MATCH(I$3,[34]!Month,0))</f>
        <v>751924.48</v>
      </c>
      <c r="J72" s="197">
        <f>INDEX('[34]Actual NPC'!$F$9:$Q$168,MATCH($C72,'[34]Actual NPC'!$C$9:$C$168,0),MATCH(J$3,[34]!Month,0))</f>
        <v>665722.07999999996</v>
      </c>
      <c r="K72" s="197">
        <f>INDEX('[34]Actual NPC'!$F$9:$Q$168,MATCH($C72,'[34]Actual NPC'!$C$9:$C$168,0),MATCH(K$3,[34]!Month,0))</f>
        <v>581201.29</v>
      </c>
      <c r="L72" s="197">
        <f>INDEX('[34]Actual NPC'!$F$9:$Q$168,MATCH($C72,'[34]Actual NPC'!$C$9:$C$168,0),MATCH(L$3,[34]!Month,0))</f>
        <v>540014.41</v>
      </c>
      <c r="M72" s="197">
        <f>INDEX('[34]Actual NPC'!$F$9:$Q$168,MATCH($C72,'[34]Actual NPC'!$C$9:$C$168,0),MATCH(M$3,[34]!Month,0))</f>
        <v>641497.8600000001</v>
      </c>
      <c r="N72" s="197">
        <f>INDEX('[34]Actual NPC'!$F$9:$Q$168,MATCH($C72,'[34]Actual NPC'!$C$9:$C$168,0),MATCH(N$3,[34]!Month,0))</f>
        <v>559598.66</v>
      </c>
      <c r="O72" s="197">
        <f>INDEX('[34]Actual NPC'!$F$9:$Q$168,MATCH($C72,'[34]Actual NPC'!$C$9:$C$168,0),MATCH(O$3,[34]!Month,0))</f>
        <v>773928.81</v>
      </c>
      <c r="P72" s="197">
        <f>INDEX('[34]Actual NPC'!$F$9:$Q$168,MATCH($C72,'[34]Actual NPC'!$C$9:$C$168,0),MATCH(P$3,[34]!Month,0))</f>
        <v>1053796.22</v>
      </c>
    </row>
    <row r="73" spans="1:16">
      <c r="A73" s="147"/>
      <c r="B73" s="176"/>
      <c r="C73" s="243" t="s">
        <v>131</v>
      </c>
      <c r="D73" s="197">
        <f t="shared" si="22"/>
        <v>10599452.120000001</v>
      </c>
      <c r="E73" s="197">
        <f>INDEX('[34]Actual NPC'!$F$9:$Q$168,MATCH($C73,'[34]Actual NPC'!$C$9:$C$168,0),MATCH(E$3,[34]!Month,0))</f>
        <v>658718.24</v>
      </c>
      <c r="F73" s="197">
        <f>INDEX('[34]Actual NPC'!$F$9:$Q$168,MATCH($C73,'[34]Actual NPC'!$C$9:$C$168,0),MATCH(F$3,[34]!Month,0))</f>
        <v>757045.99</v>
      </c>
      <c r="G73" s="197">
        <f>INDEX('[34]Actual NPC'!$F$9:$Q$168,MATCH($C73,'[34]Actual NPC'!$C$9:$C$168,0),MATCH(G$3,[34]!Month,0))</f>
        <v>838625.27</v>
      </c>
      <c r="H73" s="197">
        <f>INDEX('[34]Actual NPC'!$F$9:$Q$168,MATCH($C73,'[34]Actual NPC'!$C$9:$C$168,0),MATCH(H$3,[34]!Month,0))</f>
        <v>1031315.53</v>
      </c>
      <c r="I73" s="197">
        <f>INDEX('[34]Actual NPC'!$F$9:$Q$168,MATCH($C73,'[34]Actual NPC'!$C$9:$C$168,0),MATCH(I$3,[34]!Month,0))</f>
        <v>1188114.03</v>
      </c>
      <c r="J73" s="197">
        <f>INDEX('[34]Actual NPC'!$F$9:$Q$168,MATCH($C73,'[34]Actual NPC'!$C$9:$C$168,0),MATCH(J$3,[34]!Month,0))</f>
        <v>1243889.9000000001</v>
      </c>
      <c r="K73" s="197">
        <f>INDEX('[34]Actual NPC'!$F$9:$Q$168,MATCH($C73,'[34]Actual NPC'!$C$9:$C$168,0),MATCH(K$3,[34]!Month,0))</f>
        <v>1226541.6300000001</v>
      </c>
      <c r="L73" s="197">
        <f>INDEX('[34]Actual NPC'!$F$9:$Q$168,MATCH($C73,'[34]Actual NPC'!$C$9:$C$168,0),MATCH(L$3,[34]!Month,0))</f>
        <v>1011000.5299999999</v>
      </c>
      <c r="M73" s="197">
        <f>INDEX('[34]Actual NPC'!$F$9:$Q$168,MATCH($C73,'[34]Actual NPC'!$C$9:$C$168,0),MATCH(M$3,[34]!Month,0))</f>
        <v>875391.38</v>
      </c>
      <c r="N73" s="197">
        <f>INDEX('[34]Actual NPC'!$F$9:$Q$168,MATCH($C73,'[34]Actual NPC'!$C$9:$C$168,0),MATCH(N$3,[34]!Month,0))</f>
        <v>783523.65999999992</v>
      </c>
      <c r="O73" s="197">
        <f>INDEX('[34]Actual NPC'!$F$9:$Q$168,MATCH($C73,'[34]Actual NPC'!$C$9:$C$168,0),MATCH(O$3,[34]!Month,0))</f>
        <v>576706.84</v>
      </c>
      <c r="P73" s="197">
        <f>INDEX('[34]Actual NPC'!$F$9:$Q$168,MATCH($C73,'[34]Actual NPC'!$C$9:$C$168,0),MATCH(P$3,[34]!Month,0))</f>
        <v>408579.12</v>
      </c>
    </row>
    <row r="74" spans="1:16">
      <c r="A74" s="147"/>
      <c r="B74" s="176"/>
      <c r="C74" s="243" t="s">
        <v>132</v>
      </c>
      <c r="D74" s="197">
        <f t="shared" si="22"/>
        <v>6333246.7599999998</v>
      </c>
      <c r="E74" s="197">
        <f>INDEX('[34]Actual NPC'!$F$9:$Q$168,MATCH($C74,'[34]Actual NPC'!$C$9:$C$168,0),MATCH(E$3,[34]!Month,0))</f>
        <v>422332.82999999996</v>
      </c>
      <c r="F74" s="197">
        <f>INDEX('[34]Actual NPC'!$F$9:$Q$168,MATCH($C74,'[34]Actual NPC'!$C$9:$C$168,0),MATCH(F$3,[34]!Month,0))</f>
        <v>486806.66</v>
      </c>
      <c r="G74" s="197">
        <f>INDEX('[34]Actual NPC'!$F$9:$Q$168,MATCH($C74,'[34]Actual NPC'!$C$9:$C$168,0),MATCH(G$3,[34]!Month,0))</f>
        <v>557154.12</v>
      </c>
      <c r="H74" s="197">
        <f>INDEX('[34]Actual NPC'!$F$9:$Q$168,MATCH($C74,'[34]Actual NPC'!$C$9:$C$168,0),MATCH(H$3,[34]!Month,0))</f>
        <v>132605.96</v>
      </c>
      <c r="I74" s="197">
        <f>INDEX('[34]Actual NPC'!$F$9:$Q$168,MATCH($C74,'[34]Actual NPC'!$C$9:$C$168,0),MATCH(I$3,[34]!Month,0))</f>
        <v>783478.82000000007</v>
      </c>
      <c r="J74" s="197">
        <f>INDEX('[34]Actual NPC'!$F$9:$Q$168,MATCH($C74,'[34]Actual NPC'!$C$9:$C$168,0),MATCH(J$3,[34]!Month,0))</f>
        <v>775078.35</v>
      </c>
      <c r="K74" s="197">
        <f>INDEX('[34]Actual NPC'!$F$9:$Q$168,MATCH($C74,'[34]Actual NPC'!$C$9:$C$168,0),MATCH(K$3,[34]!Month,0))</f>
        <v>793931.38</v>
      </c>
      <c r="L74" s="197">
        <f>INDEX('[34]Actual NPC'!$F$9:$Q$168,MATCH($C74,'[34]Actual NPC'!$C$9:$C$168,0),MATCH(L$3,[34]!Month,0))</f>
        <v>668801.28000000003</v>
      </c>
      <c r="M74" s="197">
        <f>INDEX('[34]Actual NPC'!$F$9:$Q$168,MATCH($C74,'[34]Actual NPC'!$C$9:$C$168,0),MATCH(M$3,[34]!Month,0))</f>
        <v>559645.88</v>
      </c>
      <c r="N74" s="197">
        <f>INDEX('[34]Actual NPC'!$F$9:$Q$168,MATCH($C74,'[34]Actual NPC'!$C$9:$C$168,0),MATCH(N$3,[34]!Month,0))</f>
        <v>508620.23000000004</v>
      </c>
      <c r="O74" s="197">
        <f>INDEX('[34]Actual NPC'!$F$9:$Q$168,MATCH($C74,'[34]Actual NPC'!$C$9:$C$168,0),MATCH(O$3,[34]!Month,0))</f>
        <v>381547.57</v>
      </c>
      <c r="P74" s="197">
        <f>INDEX('[34]Actual NPC'!$F$9:$Q$168,MATCH($C74,'[34]Actual NPC'!$C$9:$C$168,0),MATCH(P$3,[34]!Month,0))</f>
        <v>263243.68</v>
      </c>
    </row>
    <row r="75" spans="1:16">
      <c r="A75" s="147"/>
      <c r="B75" s="176"/>
      <c r="C75" s="243" t="s">
        <v>125</v>
      </c>
      <c r="D75" s="197">
        <f t="shared" si="22"/>
        <v>10913601.629999999</v>
      </c>
      <c r="E75" s="197">
        <f>INDEX('[34]Actual NPC'!$F$9:$Q$168,MATCH($C75,'[34]Actual NPC'!$C$9:$C$168,0),MATCH(E$3,[34]!Month,0))</f>
        <v>667974.55000000005</v>
      </c>
      <c r="F75" s="197">
        <f>INDEX('[34]Actual NPC'!$F$9:$Q$168,MATCH($C75,'[34]Actual NPC'!$C$9:$C$168,0),MATCH(F$3,[34]!Month,0))</f>
        <v>838445.37</v>
      </c>
      <c r="G75" s="197">
        <f>INDEX('[34]Actual NPC'!$F$9:$Q$168,MATCH($C75,'[34]Actual NPC'!$C$9:$C$168,0),MATCH(G$3,[34]!Month,0))</f>
        <v>876850.22</v>
      </c>
      <c r="H75" s="197">
        <f>INDEX('[34]Actual NPC'!$F$9:$Q$168,MATCH($C75,'[34]Actual NPC'!$C$9:$C$168,0),MATCH(H$3,[34]!Month,0))</f>
        <v>752842.16999999993</v>
      </c>
      <c r="I75" s="197">
        <f>INDEX('[34]Actual NPC'!$F$9:$Q$168,MATCH($C75,'[34]Actual NPC'!$C$9:$C$168,0),MATCH(I$3,[34]!Month,0))</f>
        <v>1206574.25</v>
      </c>
      <c r="J75" s="197">
        <f>INDEX('[34]Actual NPC'!$F$9:$Q$168,MATCH($C75,'[34]Actual NPC'!$C$9:$C$168,0),MATCH(J$3,[34]!Month,0))</f>
        <v>1285216.03</v>
      </c>
      <c r="K75" s="197">
        <f>INDEX('[34]Actual NPC'!$F$9:$Q$168,MATCH($C75,'[34]Actual NPC'!$C$9:$C$168,0),MATCH(K$3,[34]!Month,0))</f>
        <v>1317146.1600000001</v>
      </c>
      <c r="L75" s="197">
        <f>INDEX('[34]Actual NPC'!$F$9:$Q$168,MATCH($C75,'[34]Actual NPC'!$C$9:$C$168,0),MATCH(L$3,[34]!Month,0))</f>
        <v>1138794.8900000001</v>
      </c>
      <c r="M75" s="197">
        <f>INDEX('[34]Actual NPC'!$F$9:$Q$168,MATCH($C75,'[34]Actual NPC'!$C$9:$C$168,0),MATCH(M$3,[34]!Month,0))</f>
        <v>923933.59000000008</v>
      </c>
      <c r="N75" s="197">
        <f>INDEX('[34]Actual NPC'!$F$9:$Q$168,MATCH($C75,'[34]Actual NPC'!$C$9:$C$168,0),MATCH(N$3,[34]!Month,0))</f>
        <v>845299.27</v>
      </c>
      <c r="O75" s="197">
        <f>INDEX('[34]Actual NPC'!$F$9:$Q$168,MATCH($C75,'[34]Actual NPC'!$C$9:$C$168,0),MATCH(O$3,[34]!Month,0))</f>
        <v>621430.68999999994</v>
      </c>
      <c r="P75" s="197">
        <f>INDEX('[34]Actual NPC'!$F$9:$Q$168,MATCH($C75,'[34]Actual NPC'!$C$9:$C$168,0),MATCH(P$3,[34]!Month,0))</f>
        <v>439094.44</v>
      </c>
    </row>
    <row r="76" spans="1:16">
      <c r="A76" s="147"/>
      <c r="B76" s="176"/>
      <c r="C76" s="243" t="s">
        <v>122</v>
      </c>
      <c r="D76" s="197">
        <f t="shared" si="22"/>
        <v>9325660.3899999987</v>
      </c>
      <c r="E76" s="197">
        <f>INDEX('[34]Actual NPC'!$F$9:$Q$168,MATCH($C76,'[34]Actual NPC'!$C$9:$C$168,0),MATCH(E$3,[34]!Month,0))</f>
        <v>713583.22</v>
      </c>
      <c r="F76" s="197">
        <f>INDEX('[34]Actual NPC'!$F$9:$Q$168,MATCH($C76,'[34]Actual NPC'!$C$9:$C$168,0),MATCH(F$3,[34]!Month,0))</f>
        <v>997450.53</v>
      </c>
      <c r="G76" s="197">
        <f>INDEX('[34]Actual NPC'!$F$9:$Q$168,MATCH($C76,'[34]Actual NPC'!$C$9:$C$168,0),MATCH(G$3,[34]!Month,0))</f>
        <v>988577.77</v>
      </c>
      <c r="H76" s="197">
        <f>INDEX('[34]Actual NPC'!$F$9:$Q$168,MATCH($C76,'[34]Actual NPC'!$C$9:$C$168,0),MATCH(H$3,[34]!Month,0))</f>
        <v>1068566.03</v>
      </c>
      <c r="I76" s="197">
        <f>INDEX('[34]Actual NPC'!$F$9:$Q$168,MATCH($C76,'[34]Actual NPC'!$C$9:$C$168,0),MATCH(I$3,[34]!Month,0))</f>
        <v>905828.82000000007</v>
      </c>
      <c r="J76" s="197">
        <f>INDEX('[34]Actual NPC'!$F$9:$Q$168,MATCH($C76,'[34]Actual NPC'!$C$9:$C$168,0),MATCH(J$3,[34]!Month,0))</f>
        <v>482646.42</v>
      </c>
      <c r="K76" s="197">
        <f>INDEX('[34]Actual NPC'!$F$9:$Q$168,MATCH($C76,'[34]Actual NPC'!$C$9:$C$168,0),MATCH(K$3,[34]!Month,0))</f>
        <v>453601.56</v>
      </c>
      <c r="L76" s="197">
        <f>INDEX('[34]Actual NPC'!$F$9:$Q$168,MATCH($C76,'[34]Actual NPC'!$C$9:$C$168,0),MATCH(L$3,[34]!Month,0))</f>
        <v>498493.85</v>
      </c>
      <c r="M76" s="197">
        <f>INDEX('[34]Actual NPC'!$F$9:$Q$168,MATCH($C76,'[34]Actual NPC'!$C$9:$C$168,0),MATCH(M$3,[34]!Month,0))</f>
        <v>582689.15999999992</v>
      </c>
      <c r="N76" s="197">
        <f>INDEX('[34]Actual NPC'!$F$9:$Q$168,MATCH($C76,'[34]Actual NPC'!$C$9:$C$168,0),MATCH(N$3,[34]!Month,0))</f>
        <v>528960.5</v>
      </c>
      <c r="O76" s="197">
        <f>INDEX('[34]Actual NPC'!$F$9:$Q$168,MATCH($C76,'[34]Actual NPC'!$C$9:$C$168,0),MATCH(O$3,[34]!Month,0))</f>
        <v>1007769.8</v>
      </c>
      <c r="P76" s="197">
        <f>INDEX('[34]Actual NPC'!$F$9:$Q$168,MATCH($C76,'[34]Actual NPC'!$C$9:$C$168,0),MATCH(P$3,[34]!Month,0))</f>
        <v>1097492.73</v>
      </c>
    </row>
    <row r="77" spans="1:16">
      <c r="A77" s="147"/>
      <c r="B77" s="176"/>
      <c r="C77" s="242" t="s">
        <v>20</v>
      </c>
      <c r="D77" s="197">
        <f t="shared" si="22"/>
        <v>8416550.8199999984</v>
      </c>
      <c r="E77" s="197">
        <f>INDEX('[34]Actual NPC'!$F$9:$Q$168,MATCH($C77,'[34]Actual NPC'!$C$9:$C$168,0),MATCH(E$3,[34]!Month,0))</f>
        <v>1224558.99</v>
      </c>
      <c r="F77" s="197">
        <f>INDEX('[34]Actual NPC'!$F$9:$Q$168,MATCH($C77,'[34]Actual NPC'!$C$9:$C$168,0),MATCH(F$3,[34]!Month,0))</f>
        <v>1125001.29</v>
      </c>
      <c r="G77" s="197">
        <f>INDEX('[34]Actual NPC'!$F$9:$Q$168,MATCH($C77,'[34]Actual NPC'!$C$9:$C$168,0),MATCH(G$3,[34]!Month,0))</f>
        <v>772039.72</v>
      </c>
      <c r="H77" s="197">
        <f>INDEX('[34]Actual NPC'!$F$9:$Q$168,MATCH($C77,'[34]Actual NPC'!$C$9:$C$168,0),MATCH(H$3,[34]!Month,0))</f>
        <v>813140.69</v>
      </c>
      <c r="I77" s="197">
        <f>INDEX('[34]Actual NPC'!$F$9:$Q$168,MATCH($C77,'[34]Actual NPC'!$C$9:$C$168,0),MATCH(I$3,[34]!Month,0))</f>
        <v>663644.71</v>
      </c>
      <c r="J77" s="197">
        <f>INDEX('[34]Actual NPC'!$F$9:$Q$168,MATCH($C77,'[34]Actual NPC'!$C$9:$C$168,0),MATCH(J$3,[34]!Month,0))</f>
        <v>236750.1</v>
      </c>
      <c r="K77" s="197">
        <f>INDEX('[34]Actual NPC'!$F$9:$Q$168,MATCH($C77,'[34]Actual NPC'!$C$9:$C$168,0),MATCH(K$3,[34]!Month,0))</f>
        <v>483752.18999999994</v>
      </c>
      <c r="L77" s="197">
        <f>INDEX('[34]Actual NPC'!$F$9:$Q$168,MATCH($C77,'[34]Actual NPC'!$C$9:$C$168,0),MATCH(L$3,[34]!Month,0))</f>
        <v>308365.59999999998</v>
      </c>
      <c r="M77" s="197">
        <f>INDEX('[34]Actual NPC'!$F$9:$Q$168,MATCH($C77,'[34]Actual NPC'!$C$9:$C$168,0),MATCH(M$3,[34]!Month,0))</f>
        <v>365609.51</v>
      </c>
      <c r="N77" s="197">
        <f>INDEX('[34]Actual NPC'!$F$9:$Q$168,MATCH($C77,'[34]Actual NPC'!$C$9:$C$168,0),MATCH(N$3,[34]!Month,0))</f>
        <v>544090.75</v>
      </c>
      <c r="O77" s="197">
        <f>INDEX('[34]Actual NPC'!$F$9:$Q$168,MATCH($C77,'[34]Actual NPC'!$C$9:$C$168,0),MATCH(O$3,[34]!Month,0))</f>
        <v>852100.24</v>
      </c>
      <c r="P77" s="197">
        <f>INDEX('[34]Actual NPC'!$F$9:$Q$168,MATCH($C77,'[34]Actual NPC'!$C$9:$C$168,0),MATCH(P$3,[34]!Month,0))</f>
        <v>1027497.03</v>
      </c>
    </row>
    <row r="78" spans="1:16">
      <c r="A78" s="74"/>
      <c r="B78" s="176"/>
      <c r="C78" s="242" t="s">
        <v>21</v>
      </c>
      <c r="D78" s="197">
        <f t="shared" si="22"/>
        <v>13116744.729999999</v>
      </c>
      <c r="E78" s="197">
        <f>INDEX('[34]Actual NPC'!$F$9:$Q$168,MATCH($C78,'[34]Actual NPC'!$C$9:$C$168,0),MATCH(E$3,[34]!Month,0))</f>
        <v>1850821.21</v>
      </c>
      <c r="F78" s="197">
        <f>INDEX('[34]Actual NPC'!$F$9:$Q$168,MATCH($C78,'[34]Actual NPC'!$C$9:$C$168,0),MATCH(F$3,[34]!Month,0))</f>
        <v>1701372.27</v>
      </c>
      <c r="G78" s="197">
        <f>INDEX('[34]Actual NPC'!$F$9:$Q$168,MATCH($C78,'[34]Actual NPC'!$C$9:$C$168,0),MATCH(G$3,[34]!Month,0))</f>
        <v>1124051.53</v>
      </c>
      <c r="H78" s="197">
        <f>INDEX('[34]Actual NPC'!$F$9:$Q$168,MATCH($C78,'[34]Actual NPC'!$C$9:$C$168,0),MATCH(H$3,[34]!Month,0))</f>
        <v>1096590.3199999998</v>
      </c>
      <c r="I78" s="197">
        <f>INDEX('[34]Actual NPC'!$F$9:$Q$168,MATCH($C78,'[34]Actual NPC'!$C$9:$C$168,0),MATCH(I$3,[34]!Month,0))</f>
        <v>942487.97</v>
      </c>
      <c r="J78" s="197">
        <f>INDEX('[34]Actual NPC'!$F$9:$Q$168,MATCH($C78,'[34]Actual NPC'!$C$9:$C$168,0),MATCH(J$3,[34]!Month,0))</f>
        <v>774338.84000000008</v>
      </c>
      <c r="K78" s="197">
        <f>INDEX('[34]Actual NPC'!$F$9:$Q$168,MATCH($C78,'[34]Actual NPC'!$C$9:$C$168,0),MATCH(K$3,[34]!Month,0))</f>
        <v>860538.08000000007</v>
      </c>
      <c r="L78" s="197">
        <f>INDEX('[34]Actual NPC'!$F$9:$Q$168,MATCH($C78,'[34]Actual NPC'!$C$9:$C$168,0),MATCH(L$3,[34]!Month,0))</f>
        <v>460643.33</v>
      </c>
      <c r="M78" s="197">
        <f>INDEX('[34]Actual NPC'!$F$9:$Q$168,MATCH($C78,'[34]Actual NPC'!$C$9:$C$168,0),MATCH(M$3,[34]!Month,0))</f>
        <v>551879.15</v>
      </c>
      <c r="N78" s="197">
        <f>INDEX('[34]Actual NPC'!$F$9:$Q$168,MATCH($C78,'[34]Actual NPC'!$C$9:$C$168,0),MATCH(N$3,[34]!Month,0))</f>
        <v>782391.85000000009</v>
      </c>
      <c r="O78" s="197">
        <f>INDEX('[34]Actual NPC'!$F$9:$Q$168,MATCH($C78,'[34]Actual NPC'!$C$9:$C$168,0),MATCH(O$3,[34]!Month,0))</f>
        <v>1215809.6100000001</v>
      </c>
      <c r="P78" s="197">
        <f>INDEX('[34]Actual NPC'!$F$9:$Q$168,MATCH($C78,'[34]Actual NPC'!$C$9:$C$168,0),MATCH(P$3,[34]!Month,0))</f>
        <v>1755820.5699999998</v>
      </c>
    </row>
    <row r="79" spans="1:16">
      <c r="A79" s="74"/>
      <c r="B79" s="176"/>
      <c r="C79" s="242" t="s">
        <v>98</v>
      </c>
      <c r="D79" s="197">
        <f t="shared" si="22"/>
        <v>16674223.43</v>
      </c>
      <c r="E79" s="197">
        <f>INDEX('[34]Actual NPC'!$F$9:$Q$168,MATCH($C79,'[34]Actual NPC'!$C$9:$C$168,0),MATCH(E$3,[34]!Month,0))</f>
        <v>844026.39999999991</v>
      </c>
      <c r="F79" s="197">
        <f>INDEX('[34]Actual NPC'!$F$9:$Q$168,MATCH($C79,'[34]Actual NPC'!$C$9:$C$168,0),MATCH(F$3,[34]!Month,0))</f>
        <v>984449.09000000008</v>
      </c>
      <c r="G79" s="197">
        <f>INDEX('[34]Actual NPC'!$F$9:$Q$168,MATCH($C79,'[34]Actual NPC'!$C$9:$C$168,0),MATCH(G$3,[34]!Month,0))</f>
        <v>1509605.18</v>
      </c>
      <c r="H79" s="197">
        <f>INDEX('[34]Actual NPC'!$F$9:$Q$168,MATCH($C79,'[34]Actual NPC'!$C$9:$C$168,0),MATCH(H$3,[34]!Month,0))</f>
        <v>1813768.87</v>
      </c>
      <c r="I79" s="197">
        <f>INDEX('[34]Actual NPC'!$F$9:$Q$168,MATCH($C79,'[34]Actual NPC'!$C$9:$C$168,0),MATCH(I$3,[34]!Month,0))</f>
        <v>1444007.19</v>
      </c>
      <c r="J79" s="197">
        <f>INDEX('[34]Actual NPC'!$F$9:$Q$168,MATCH($C79,'[34]Actual NPC'!$C$9:$C$168,0),MATCH(J$3,[34]!Month,0))</f>
        <v>1384879.49</v>
      </c>
      <c r="K79" s="197">
        <f>INDEX('[34]Actual NPC'!$F$9:$Q$168,MATCH($C79,'[34]Actual NPC'!$C$9:$C$168,0),MATCH(K$3,[34]!Month,0))</f>
        <v>1207541.8199999998</v>
      </c>
      <c r="L79" s="197">
        <f>INDEX('[34]Actual NPC'!$F$9:$Q$168,MATCH($C79,'[34]Actual NPC'!$C$9:$C$168,0),MATCH(L$3,[34]!Month,0))</f>
        <v>1219583.04</v>
      </c>
      <c r="M79" s="197">
        <f>INDEX('[34]Actual NPC'!$F$9:$Q$168,MATCH($C79,'[34]Actual NPC'!$C$9:$C$168,0),MATCH(M$3,[34]!Month,0))</f>
        <v>1416972.85</v>
      </c>
      <c r="N79" s="197">
        <f>INDEX('[34]Actual NPC'!$F$9:$Q$168,MATCH($C79,'[34]Actual NPC'!$C$9:$C$168,0),MATCH(N$3,[34]!Month,0))</f>
        <v>1306389.1099999999</v>
      </c>
      <c r="O79" s="197">
        <f>INDEX('[34]Actual NPC'!$F$9:$Q$168,MATCH($C79,'[34]Actual NPC'!$C$9:$C$168,0),MATCH(O$3,[34]!Month,0))</f>
        <v>1510052.92</v>
      </c>
      <c r="P79" s="197">
        <f>INDEX('[34]Actual NPC'!$F$9:$Q$168,MATCH($C79,'[34]Actual NPC'!$C$9:$C$168,0),MATCH(P$3,[34]!Month,0))</f>
        <v>2032947.4699999997</v>
      </c>
    </row>
    <row r="80" spans="1:16">
      <c r="A80" s="74"/>
      <c r="B80" s="176"/>
      <c r="C80" s="242" t="s">
        <v>22</v>
      </c>
      <c r="D80" s="197">
        <f t="shared" si="22"/>
        <v>9910360.9499999993</v>
      </c>
      <c r="E80" s="197">
        <f>INDEX('[34]Actual NPC'!$F$9:$Q$168,MATCH($C80,'[34]Actual NPC'!$C$9:$C$168,0),MATCH(E$3,[34]!Month,0))</f>
        <v>428902.26</v>
      </c>
      <c r="F80" s="197">
        <f>INDEX('[34]Actual NPC'!$F$9:$Q$168,MATCH($C80,'[34]Actual NPC'!$C$9:$C$168,0),MATCH(F$3,[34]!Month,0))</f>
        <v>909222.23</v>
      </c>
      <c r="G80" s="197">
        <f>INDEX('[34]Actual NPC'!$F$9:$Q$168,MATCH($C80,'[34]Actual NPC'!$C$9:$C$168,0),MATCH(G$3,[34]!Month,0))</f>
        <v>892612.15</v>
      </c>
      <c r="H80" s="197">
        <f>INDEX('[34]Actual NPC'!$F$9:$Q$168,MATCH($C80,'[34]Actual NPC'!$C$9:$C$168,0),MATCH(H$3,[34]!Month,0))</f>
        <v>1114082.81</v>
      </c>
      <c r="I80" s="197">
        <f>INDEX('[34]Actual NPC'!$F$9:$Q$168,MATCH($C80,'[34]Actual NPC'!$C$9:$C$168,0),MATCH(I$3,[34]!Month,0))</f>
        <v>1090700.33</v>
      </c>
      <c r="J80" s="197">
        <f>INDEX('[34]Actual NPC'!$F$9:$Q$168,MATCH($C80,'[34]Actual NPC'!$C$9:$C$168,0),MATCH(J$3,[34]!Month,0))</f>
        <v>986599.67999999993</v>
      </c>
      <c r="K80" s="197">
        <f>INDEX('[34]Actual NPC'!$F$9:$Q$168,MATCH($C80,'[34]Actual NPC'!$C$9:$C$168,0),MATCH(K$3,[34]!Month,0))</f>
        <v>982184.35000000009</v>
      </c>
      <c r="L80" s="197">
        <f>INDEX('[34]Actual NPC'!$F$9:$Q$168,MATCH($C80,'[34]Actual NPC'!$C$9:$C$168,0),MATCH(L$3,[34]!Month,0))</f>
        <v>941956.91</v>
      </c>
      <c r="M80" s="197">
        <f>INDEX('[34]Actual NPC'!$F$9:$Q$168,MATCH($C80,'[34]Actual NPC'!$C$9:$C$168,0),MATCH(M$3,[34]!Month,0))</f>
        <v>756089.96000000008</v>
      </c>
      <c r="N80" s="197">
        <f>INDEX('[34]Actual NPC'!$F$9:$Q$168,MATCH($C80,'[34]Actual NPC'!$C$9:$C$168,0),MATCH(N$3,[34]!Month,0))</f>
        <v>605198.75</v>
      </c>
      <c r="O80" s="197">
        <f>INDEX('[34]Actual NPC'!$F$9:$Q$168,MATCH($C80,'[34]Actual NPC'!$C$9:$C$168,0),MATCH(O$3,[34]!Month,0))</f>
        <v>716568.92999999993</v>
      </c>
      <c r="P80" s="197">
        <f>INDEX('[34]Actual NPC'!$F$9:$Q$168,MATCH($C80,'[34]Actual NPC'!$C$9:$C$168,0),MATCH(P$3,[34]!Month,0))</f>
        <v>486242.59</v>
      </c>
    </row>
    <row r="81" spans="1:16">
      <c r="A81" s="74"/>
      <c r="B81" s="176"/>
      <c r="C81" s="242" t="s">
        <v>167</v>
      </c>
      <c r="D81" s="197">
        <f t="shared" si="22"/>
        <v>587359.63000000012</v>
      </c>
      <c r="E81" s="197">
        <f>INDEX('[34]Actual NPC'!$F$9:$Q$168,MATCH($C81,'[34]Actual NPC'!$C$9:$C$168,0),MATCH(E$3,[34]!Month,0))</f>
        <v>29034.92</v>
      </c>
      <c r="F81" s="197">
        <f>INDEX('[34]Actual NPC'!$F$9:$Q$168,MATCH($C81,'[34]Actual NPC'!$C$9:$C$168,0),MATCH(F$3,[34]!Month,0))</f>
        <v>45645.17</v>
      </c>
      <c r="G81" s="197">
        <f>INDEX('[34]Actual NPC'!$F$9:$Q$168,MATCH($C81,'[34]Actual NPC'!$C$9:$C$168,0),MATCH(G$3,[34]!Month,0))</f>
        <v>19582.82</v>
      </c>
      <c r="H81" s="197">
        <f>INDEX('[34]Actual NPC'!$F$9:$Q$168,MATCH($C81,'[34]Actual NPC'!$C$9:$C$168,0),MATCH(H$3,[34]!Month,0))</f>
        <v>87226.74</v>
      </c>
      <c r="I81" s="197">
        <f>INDEX('[34]Actual NPC'!$F$9:$Q$168,MATCH($C81,'[34]Actual NPC'!$C$9:$C$168,0),MATCH(I$3,[34]!Month,0))</f>
        <v>85940.03</v>
      </c>
      <c r="J81" s="197">
        <f>INDEX('[34]Actual NPC'!$F$9:$Q$168,MATCH($C81,'[34]Actual NPC'!$C$9:$C$168,0),MATCH(J$3,[34]!Month,0))</f>
        <v>60237.75</v>
      </c>
      <c r="K81" s="197">
        <f>INDEX('[34]Actual NPC'!$F$9:$Q$168,MATCH($C81,'[34]Actual NPC'!$C$9:$C$168,0),MATCH(K$3,[34]!Month,0))</f>
        <v>60450.450000000004</v>
      </c>
      <c r="L81" s="197">
        <f>INDEX('[34]Actual NPC'!$F$9:$Q$168,MATCH($C81,'[34]Actual NPC'!$C$9:$C$168,0),MATCH(L$3,[34]!Month,0))</f>
        <v>55075.81</v>
      </c>
      <c r="M81" s="197">
        <f>INDEX('[34]Actual NPC'!$F$9:$Q$168,MATCH($C81,'[34]Actual NPC'!$C$9:$C$168,0),MATCH(M$3,[34]!Month,0))</f>
        <v>47588.619999999995</v>
      </c>
      <c r="N81" s="197">
        <f>INDEX('[34]Actual NPC'!$F$9:$Q$168,MATCH($C81,'[34]Actual NPC'!$C$9:$C$168,0),MATCH(N$3,[34]!Month,0))</f>
        <v>30616.080000000002</v>
      </c>
      <c r="O81" s="197">
        <f>INDEX('[34]Actual NPC'!$F$9:$Q$168,MATCH($C81,'[34]Actual NPC'!$C$9:$C$168,0),MATCH(O$3,[34]!Month,0))</f>
        <v>44007.57</v>
      </c>
      <c r="P81" s="197">
        <f>INDEX('[34]Actual NPC'!$F$9:$Q$168,MATCH($C81,'[34]Actual NPC'!$C$9:$C$168,0),MATCH(P$3,[34]!Month,0))</f>
        <v>21953.67</v>
      </c>
    </row>
    <row r="82" spans="1:16">
      <c r="A82" s="147"/>
      <c r="B82" s="176"/>
      <c r="C82" s="242" t="s">
        <v>168</v>
      </c>
      <c r="D82" s="197">
        <f t="shared" si="22"/>
        <v>618586.31000000006</v>
      </c>
      <c r="E82" s="197">
        <f>INDEX('[34]Actual NPC'!$F$9:$Q$168,MATCH($C82,'[34]Actual NPC'!$C$9:$C$168,0),MATCH(E$3,[34]!Month,0))</f>
        <v>29436.7</v>
      </c>
      <c r="F82" s="197">
        <f>INDEX('[34]Actual NPC'!$F$9:$Q$168,MATCH($C82,'[34]Actual NPC'!$C$9:$C$168,0),MATCH(F$3,[34]!Month,0))</f>
        <v>46211.8</v>
      </c>
      <c r="G82" s="197">
        <f>INDEX('[34]Actual NPC'!$F$9:$Q$168,MATCH($C82,'[34]Actual NPC'!$C$9:$C$168,0),MATCH(G$3,[34]!Month,0))</f>
        <v>61408.639999999999</v>
      </c>
      <c r="H82" s="197">
        <f>INDEX('[34]Actual NPC'!$F$9:$Q$168,MATCH($C82,'[34]Actual NPC'!$C$9:$C$168,0),MATCH(H$3,[34]!Month,0))</f>
        <v>87171.810000000012</v>
      </c>
      <c r="I82" s="197">
        <f>INDEX('[34]Actual NPC'!$F$9:$Q$168,MATCH($C82,'[34]Actual NPC'!$C$9:$C$168,0),MATCH(I$3,[34]!Month,0))</f>
        <v>71882.789999999994</v>
      </c>
      <c r="J82" s="197">
        <f>INDEX('[34]Actual NPC'!$F$9:$Q$168,MATCH($C82,'[34]Actual NPC'!$C$9:$C$168,0),MATCH(J$3,[34]!Month,0))</f>
        <v>62238.03</v>
      </c>
      <c r="K82" s="197">
        <f>INDEX('[34]Actual NPC'!$F$9:$Q$168,MATCH($C82,'[34]Actual NPC'!$C$9:$C$168,0),MATCH(K$3,[34]!Month,0))</f>
        <v>59912.479999999996</v>
      </c>
      <c r="L82" s="197">
        <f>INDEX('[34]Actual NPC'!$F$9:$Q$168,MATCH($C82,'[34]Actual NPC'!$C$9:$C$168,0),MATCH(L$3,[34]!Month,0))</f>
        <v>52096.36</v>
      </c>
      <c r="M82" s="197">
        <f>INDEX('[34]Actual NPC'!$F$9:$Q$168,MATCH($C82,'[34]Actual NPC'!$C$9:$C$168,0),MATCH(M$3,[34]!Month,0))</f>
        <v>47019.46</v>
      </c>
      <c r="N82" s="197">
        <f>INDEX('[34]Actual NPC'!$F$9:$Q$168,MATCH($C82,'[34]Actual NPC'!$C$9:$C$168,0),MATCH(N$3,[34]!Month,0))</f>
        <v>29415.11</v>
      </c>
      <c r="O82" s="197">
        <f>INDEX('[34]Actual NPC'!$F$9:$Q$168,MATCH($C82,'[34]Actual NPC'!$C$9:$C$168,0),MATCH(O$3,[34]!Month,0))</f>
        <v>44166.41</v>
      </c>
      <c r="P82" s="197">
        <f>INDEX('[34]Actual NPC'!$F$9:$Q$168,MATCH($C82,'[34]Actual NPC'!$C$9:$C$168,0),MATCH(P$3,[34]!Month,0))</f>
        <v>27626.720000000001</v>
      </c>
    </row>
    <row r="83" spans="1:16">
      <c r="A83" s="147"/>
      <c r="B83" s="176"/>
      <c r="C83" s="242" t="s">
        <v>169</v>
      </c>
      <c r="D83" s="197">
        <f t="shared" si="22"/>
        <v>628895.36</v>
      </c>
      <c r="E83" s="197">
        <f>INDEX('[34]Actual NPC'!$F$9:$Q$168,MATCH($C83,'[34]Actual NPC'!$C$9:$C$168,0),MATCH(E$3,[34]!Month,0))</f>
        <v>30074.25</v>
      </c>
      <c r="F83" s="197">
        <f>INDEX('[34]Actual NPC'!$F$9:$Q$168,MATCH($C83,'[34]Actual NPC'!$C$9:$C$168,0),MATCH(F$3,[34]!Month,0))</f>
        <v>44293.95</v>
      </c>
      <c r="G83" s="197">
        <f>INDEX('[34]Actual NPC'!$F$9:$Q$168,MATCH($C83,'[34]Actual NPC'!$C$9:$C$168,0),MATCH(G$3,[34]!Month,0))</f>
        <v>66539.62</v>
      </c>
      <c r="H83" s="197">
        <f>INDEX('[34]Actual NPC'!$F$9:$Q$168,MATCH($C83,'[34]Actual NPC'!$C$9:$C$168,0),MATCH(H$3,[34]!Month,0))</f>
        <v>79980.14</v>
      </c>
      <c r="I83" s="197">
        <f>INDEX('[34]Actual NPC'!$F$9:$Q$168,MATCH($C83,'[34]Actual NPC'!$C$9:$C$168,0),MATCH(I$3,[34]!Month,0))</f>
        <v>83051.06</v>
      </c>
      <c r="J83" s="197">
        <f>INDEX('[34]Actual NPC'!$F$9:$Q$168,MATCH($C83,'[34]Actual NPC'!$C$9:$C$168,0),MATCH(J$3,[34]!Month,0))</f>
        <v>56984.4</v>
      </c>
      <c r="K83" s="197">
        <f>INDEX('[34]Actual NPC'!$F$9:$Q$168,MATCH($C83,'[34]Actual NPC'!$C$9:$C$168,0),MATCH(K$3,[34]!Month,0))</f>
        <v>60322.3</v>
      </c>
      <c r="L83" s="197">
        <f>INDEX('[34]Actual NPC'!$F$9:$Q$168,MATCH($C83,'[34]Actual NPC'!$C$9:$C$168,0),MATCH(L$3,[34]!Month,0))</f>
        <v>52800.450000000004</v>
      </c>
      <c r="M83" s="197">
        <f>INDEX('[34]Actual NPC'!$F$9:$Q$168,MATCH($C83,'[34]Actual NPC'!$C$9:$C$168,0),MATCH(M$3,[34]!Month,0))</f>
        <v>45698.93</v>
      </c>
      <c r="N83" s="197">
        <f>INDEX('[34]Actual NPC'!$F$9:$Q$168,MATCH($C83,'[34]Actual NPC'!$C$9:$C$168,0),MATCH(N$3,[34]!Month,0))</f>
        <v>27721.280000000002</v>
      </c>
      <c r="O83" s="197">
        <f>INDEX('[34]Actual NPC'!$F$9:$Q$168,MATCH($C83,'[34]Actual NPC'!$C$9:$C$168,0),MATCH(O$3,[34]!Month,0))</f>
        <v>36459.910000000003</v>
      </c>
      <c r="P83" s="197">
        <f>INDEX('[34]Actual NPC'!$F$9:$Q$168,MATCH($C83,'[34]Actual NPC'!$C$9:$C$168,0),MATCH(P$3,[34]!Month,0))</f>
        <v>44969.07</v>
      </c>
    </row>
    <row r="84" spans="1:16">
      <c r="A84" s="74"/>
      <c r="B84" s="176"/>
      <c r="C84" s="242" t="s">
        <v>170</v>
      </c>
      <c r="D84" s="197">
        <f t="shared" si="22"/>
        <v>662532.15</v>
      </c>
      <c r="E84" s="197">
        <f>INDEX('[34]Actual NPC'!$F$9:$Q$168,MATCH($C84,'[34]Actual NPC'!$C$9:$C$168,0),MATCH(E$3,[34]!Month,0))</f>
        <v>32559.19</v>
      </c>
      <c r="F84" s="197">
        <f>INDEX('[34]Actual NPC'!$F$9:$Q$168,MATCH($C84,'[34]Actual NPC'!$C$9:$C$168,0),MATCH(F$3,[34]!Month,0))</f>
        <v>47753.05</v>
      </c>
      <c r="G84" s="197">
        <f>INDEX('[34]Actual NPC'!$F$9:$Q$168,MATCH($C84,'[34]Actual NPC'!$C$9:$C$168,0),MATCH(G$3,[34]!Month,0))</f>
        <v>69546.7</v>
      </c>
      <c r="H84" s="197">
        <f>INDEX('[34]Actual NPC'!$F$9:$Q$168,MATCH($C84,'[34]Actual NPC'!$C$9:$C$168,0),MATCH(H$3,[34]!Month,0))</f>
        <v>80070.16</v>
      </c>
      <c r="I84" s="197">
        <f>INDEX('[34]Actual NPC'!$F$9:$Q$168,MATCH($C84,'[34]Actual NPC'!$C$9:$C$168,0),MATCH(I$3,[34]!Month,0))</f>
        <v>83760.98000000001</v>
      </c>
      <c r="J84" s="197">
        <f>INDEX('[34]Actual NPC'!$F$9:$Q$168,MATCH($C84,'[34]Actual NPC'!$C$9:$C$168,0),MATCH(J$3,[34]!Month,0))</f>
        <v>62298.539999999994</v>
      </c>
      <c r="K84" s="197">
        <f>INDEX('[34]Actual NPC'!$F$9:$Q$168,MATCH($C84,'[34]Actual NPC'!$C$9:$C$168,0),MATCH(K$3,[34]!Month,0))</f>
        <v>61534.81</v>
      </c>
      <c r="L84" s="197">
        <f>INDEX('[34]Actual NPC'!$F$9:$Q$168,MATCH($C84,'[34]Actual NPC'!$C$9:$C$168,0),MATCH(L$3,[34]!Month,0))</f>
        <v>56614.37</v>
      </c>
      <c r="M84" s="197">
        <f>INDEX('[34]Actual NPC'!$F$9:$Q$168,MATCH($C84,'[34]Actual NPC'!$C$9:$C$168,0),MATCH(M$3,[34]!Month,0))</f>
        <v>47414.729999999996</v>
      </c>
      <c r="N84" s="197">
        <f>INDEX('[34]Actual NPC'!$F$9:$Q$168,MATCH($C84,'[34]Actual NPC'!$C$9:$C$168,0),MATCH(N$3,[34]!Month,0))</f>
        <v>33686.480000000003</v>
      </c>
      <c r="O84" s="197">
        <f>INDEX('[34]Actual NPC'!$F$9:$Q$168,MATCH($C84,'[34]Actual NPC'!$C$9:$C$168,0),MATCH(O$3,[34]!Month,0))</f>
        <v>33688.089999999997</v>
      </c>
      <c r="P84" s="197">
        <f>INDEX('[34]Actual NPC'!$F$9:$Q$168,MATCH($C84,'[34]Actual NPC'!$C$9:$C$168,0),MATCH(P$3,[34]!Month,0))</f>
        <v>53605.049999999996</v>
      </c>
    </row>
    <row r="85" spans="1:16">
      <c r="A85" s="74"/>
      <c r="B85" s="176"/>
      <c r="C85" s="242" t="s">
        <v>136</v>
      </c>
      <c r="D85" s="197">
        <f t="shared" si="22"/>
        <v>4583485.96</v>
      </c>
      <c r="E85" s="197">
        <f>INDEX('[34]Actual NPC'!$F$9:$Q$168,MATCH($C85,'[34]Actual NPC'!$C$9:$C$168,0),MATCH(E$3,[34]!Month,0))</f>
        <v>263712.14</v>
      </c>
      <c r="F85" s="197">
        <f>INDEX('[34]Actual NPC'!$F$9:$Q$168,MATCH($C85,'[34]Actual NPC'!$C$9:$C$168,0),MATCH(F$3,[34]!Month,0))</f>
        <v>304015.8</v>
      </c>
      <c r="G85" s="197">
        <f>INDEX('[34]Actual NPC'!$F$9:$Q$168,MATCH($C85,'[34]Actual NPC'!$C$9:$C$168,0),MATCH(G$3,[34]!Month,0))</f>
        <v>357527.36000000004</v>
      </c>
      <c r="H85" s="197">
        <f>INDEX('[34]Actual NPC'!$F$9:$Q$168,MATCH($C85,'[34]Actual NPC'!$C$9:$C$168,0),MATCH(H$3,[34]!Month,0))</f>
        <v>432201.73</v>
      </c>
      <c r="I85" s="197">
        <f>INDEX('[34]Actual NPC'!$F$9:$Q$168,MATCH($C85,'[34]Actual NPC'!$C$9:$C$168,0),MATCH(I$3,[34]!Month,0))</f>
        <v>467575.07999999996</v>
      </c>
      <c r="J85" s="197">
        <f>INDEX('[34]Actual NPC'!$F$9:$Q$168,MATCH($C85,'[34]Actual NPC'!$C$9:$C$168,0),MATCH(J$3,[34]!Month,0))</f>
        <v>551175.01</v>
      </c>
      <c r="K85" s="197">
        <f>INDEX('[34]Actual NPC'!$F$9:$Q$168,MATCH($C85,'[34]Actual NPC'!$C$9:$C$168,0),MATCH(K$3,[34]!Month,0))</f>
        <v>638419.73</v>
      </c>
      <c r="L85" s="197">
        <f>INDEX('[34]Actual NPC'!$F$9:$Q$168,MATCH($C85,'[34]Actual NPC'!$C$9:$C$168,0),MATCH(L$3,[34]!Month,0))</f>
        <v>565992.93999999994</v>
      </c>
      <c r="M85" s="197">
        <f>INDEX('[34]Actual NPC'!$F$9:$Q$168,MATCH($C85,'[34]Actual NPC'!$C$9:$C$168,0),MATCH(M$3,[34]!Month,0))</f>
        <v>387830.99</v>
      </c>
      <c r="N85" s="197">
        <f>INDEX('[34]Actual NPC'!$F$9:$Q$168,MATCH($C85,'[34]Actual NPC'!$C$9:$C$168,0),MATCH(N$3,[34]!Month,0))</f>
        <v>305384.71999999997</v>
      </c>
      <c r="O85" s="197">
        <f>INDEX('[34]Actual NPC'!$F$9:$Q$168,MATCH($C85,'[34]Actual NPC'!$C$9:$C$168,0),MATCH(O$3,[34]!Month,0))</f>
        <v>189716.13999999998</v>
      </c>
      <c r="P85" s="197">
        <f>INDEX('[34]Actual NPC'!$F$9:$Q$168,MATCH($C85,'[34]Actual NPC'!$C$9:$C$168,0),MATCH(P$3,[34]!Month,0))</f>
        <v>119934.32</v>
      </c>
    </row>
    <row r="86" spans="1:16">
      <c r="A86" s="74"/>
      <c r="B86" s="176"/>
      <c r="C86" s="242" t="s">
        <v>130</v>
      </c>
      <c r="D86" s="197">
        <f t="shared" si="22"/>
        <v>9170569.8699999992</v>
      </c>
      <c r="E86" s="197">
        <f>INDEX('[34]Actual NPC'!$F$9:$Q$168,MATCH($C86,'[34]Actual NPC'!$C$9:$C$168,0),MATCH(E$3,[34]!Month,0))</f>
        <v>1357200.67</v>
      </c>
      <c r="F86" s="197">
        <f>INDEX('[34]Actual NPC'!$F$9:$Q$168,MATCH($C86,'[34]Actual NPC'!$C$9:$C$168,0),MATCH(F$3,[34]!Month,0))</f>
        <v>1009742.49</v>
      </c>
      <c r="G86" s="197">
        <f>INDEX('[34]Actual NPC'!$F$9:$Q$168,MATCH($C86,'[34]Actual NPC'!$C$9:$C$168,0),MATCH(G$3,[34]!Month,0))</f>
        <v>802210.6</v>
      </c>
      <c r="H86" s="197">
        <f>INDEX('[34]Actual NPC'!$F$9:$Q$168,MATCH($C86,'[34]Actual NPC'!$C$9:$C$168,0),MATCH(H$3,[34]!Month,0))</f>
        <v>678140.63</v>
      </c>
      <c r="I86" s="197">
        <f>INDEX('[34]Actual NPC'!$F$9:$Q$168,MATCH($C86,'[34]Actual NPC'!$C$9:$C$168,0),MATCH(I$3,[34]!Month,0))</f>
        <v>587703.82000000007</v>
      </c>
      <c r="J86" s="197">
        <f>INDEX('[34]Actual NPC'!$F$9:$Q$168,MATCH($C86,'[34]Actual NPC'!$C$9:$C$168,0),MATCH(J$3,[34]!Month,0))</f>
        <v>561939.17999999993</v>
      </c>
      <c r="K86" s="197">
        <f>INDEX('[34]Actual NPC'!$F$9:$Q$168,MATCH($C86,'[34]Actual NPC'!$C$9:$C$168,0),MATCH(K$3,[34]!Month,0))</f>
        <v>394087.14</v>
      </c>
      <c r="L86" s="197">
        <f>INDEX('[34]Actual NPC'!$F$9:$Q$168,MATCH($C86,'[34]Actual NPC'!$C$9:$C$168,0),MATCH(L$3,[34]!Month,0))</f>
        <v>383015.89</v>
      </c>
      <c r="M86" s="197">
        <f>INDEX('[34]Actual NPC'!$F$9:$Q$168,MATCH($C86,'[34]Actual NPC'!$C$9:$C$168,0),MATCH(M$3,[34]!Month,0))</f>
        <v>355168.37</v>
      </c>
      <c r="N86" s="197">
        <f>INDEX('[34]Actual NPC'!$F$9:$Q$168,MATCH($C86,'[34]Actual NPC'!$C$9:$C$168,0),MATCH(N$3,[34]!Month,0))</f>
        <v>756289.08000000007</v>
      </c>
      <c r="O86" s="197">
        <f>INDEX('[34]Actual NPC'!$F$9:$Q$168,MATCH($C86,'[34]Actual NPC'!$C$9:$C$168,0),MATCH(O$3,[34]!Month,0))</f>
        <v>982392.17</v>
      </c>
      <c r="P86" s="197">
        <f>INDEX('[34]Actual NPC'!$F$9:$Q$168,MATCH($C86,'[34]Actual NPC'!$C$9:$C$168,0),MATCH(P$3,[34]!Month,0))</f>
        <v>1302679.83</v>
      </c>
    </row>
    <row r="87" spans="1:16">
      <c r="A87" s="147"/>
      <c r="B87" s="176"/>
      <c r="C87" s="241" t="s">
        <v>23</v>
      </c>
      <c r="D87" s="197">
        <f t="shared" ref="D87:D92" si="23">SUM(E87:P87)</f>
        <v>5182408.41</v>
      </c>
      <c r="E87" s="197">
        <f>INDEX('[34]Actual NPC'!$F$9:$Q$168,MATCH($C87,'[34]Actual NPC'!$C$9:$C$168,0),MATCH(E$3,[34]!Month,0))</f>
        <v>274920.01</v>
      </c>
      <c r="F87" s="197">
        <f>INDEX('[34]Actual NPC'!$F$9:$Q$168,MATCH($C87,'[34]Actual NPC'!$C$9:$C$168,0),MATCH(F$3,[34]!Month,0))</f>
        <v>501177.13</v>
      </c>
      <c r="G87" s="197">
        <f>INDEX('[34]Actual NPC'!$F$9:$Q$168,MATCH($C87,'[34]Actual NPC'!$C$9:$C$168,0),MATCH(G$3,[34]!Month,0))</f>
        <v>532502.99</v>
      </c>
      <c r="H87" s="197">
        <f>INDEX('[34]Actual NPC'!$F$9:$Q$168,MATCH($C87,'[34]Actual NPC'!$C$9:$C$168,0),MATCH(H$3,[34]!Month,0))</f>
        <v>511109.23</v>
      </c>
      <c r="I87" s="197">
        <f>INDEX('[34]Actual NPC'!$F$9:$Q$168,MATCH($C87,'[34]Actual NPC'!$C$9:$C$168,0),MATCH(I$3,[34]!Month,0))</f>
        <v>467788.78</v>
      </c>
      <c r="J87" s="197">
        <f>INDEX('[34]Actual NPC'!$F$9:$Q$168,MATCH($C87,'[34]Actual NPC'!$C$9:$C$168,0),MATCH(J$3,[34]!Month,0))</f>
        <v>368759.93</v>
      </c>
      <c r="K87" s="197">
        <f>INDEX('[34]Actual NPC'!$F$9:$Q$168,MATCH($C87,'[34]Actual NPC'!$C$9:$C$168,0),MATCH(K$3,[34]!Month,0))</f>
        <v>329020.68</v>
      </c>
      <c r="L87" s="197">
        <f>INDEX('[34]Actual NPC'!$F$9:$Q$168,MATCH($C87,'[34]Actual NPC'!$C$9:$C$168,0),MATCH(L$3,[34]!Month,0))</f>
        <v>307089.45</v>
      </c>
      <c r="M87" s="197">
        <f>INDEX('[34]Actual NPC'!$F$9:$Q$168,MATCH($C87,'[34]Actual NPC'!$C$9:$C$168,0),MATCH(M$3,[34]!Month,0))</f>
        <v>394426.41000000003</v>
      </c>
      <c r="N87" s="197">
        <f>INDEX('[34]Actual NPC'!$F$9:$Q$168,MATCH($C87,'[34]Actual NPC'!$C$9:$C$168,0),MATCH(N$3,[34]!Month,0))</f>
        <v>429461.04000000004</v>
      </c>
      <c r="O87" s="197">
        <f>INDEX('[34]Actual NPC'!$F$9:$Q$168,MATCH($C87,'[34]Actual NPC'!$C$9:$C$168,0),MATCH(O$3,[34]!Month,0))</f>
        <v>455451.07999999996</v>
      </c>
      <c r="P87" s="197">
        <f>INDEX('[34]Actual NPC'!$F$9:$Q$168,MATCH($C87,'[34]Actual NPC'!$C$9:$C$168,0),MATCH(P$3,[34]!Month,0))</f>
        <v>610701.68000000005</v>
      </c>
    </row>
    <row r="88" spans="1:16" s="239" customFormat="1">
      <c r="A88" s="240"/>
      <c r="B88" s="176"/>
      <c r="C88" s="241" t="s">
        <v>24</v>
      </c>
      <c r="D88" s="197">
        <f t="shared" ref="D88:D90" si="24">SUM(E88:P88)</f>
        <v>4706665.830000001</v>
      </c>
      <c r="E88" s="197">
        <f>INDEX('[34]Actual NPC'!$F$9:$Q$168,MATCH($C88,'[34]Actual NPC'!$C$9:$C$168,0),MATCH(E$3,[34]!Month,0))</f>
        <v>295473.07999999996</v>
      </c>
      <c r="F88" s="197">
        <f>INDEX('[34]Actual NPC'!$F$9:$Q$168,MATCH($C88,'[34]Actual NPC'!$C$9:$C$168,0),MATCH(F$3,[34]!Month,0))</f>
        <v>399056.36</v>
      </c>
      <c r="G88" s="197">
        <f>INDEX('[34]Actual NPC'!$F$9:$Q$168,MATCH($C88,'[34]Actual NPC'!$C$9:$C$168,0),MATCH(G$3,[34]!Month,0))</f>
        <v>463387.89</v>
      </c>
      <c r="H88" s="197">
        <f>INDEX('[34]Actual NPC'!$F$9:$Q$168,MATCH($C88,'[34]Actual NPC'!$C$9:$C$168,0),MATCH(H$3,[34]!Month,0))</f>
        <v>478275.02</v>
      </c>
      <c r="I88" s="197">
        <f>INDEX('[34]Actual NPC'!$F$9:$Q$168,MATCH($C88,'[34]Actual NPC'!$C$9:$C$168,0),MATCH(I$3,[34]!Month,0))</f>
        <v>385189.1</v>
      </c>
      <c r="J88" s="197">
        <f>INDEX('[34]Actual NPC'!$F$9:$Q$168,MATCH($C88,'[34]Actual NPC'!$C$9:$C$168,0),MATCH(J$3,[34]!Month,0))</f>
        <v>311050.06</v>
      </c>
      <c r="K88" s="197">
        <f>INDEX('[34]Actual NPC'!$F$9:$Q$168,MATCH($C88,'[34]Actual NPC'!$C$9:$C$168,0),MATCH(K$3,[34]!Month,0))</f>
        <v>304258.26</v>
      </c>
      <c r="L88" s="197">
        <f>INDEX('[34]Actual NPC'!$F$9:$Q$168,MATCH($C88,'[34]Actual NPC'!$C$9:$C$168,0),MATCH(L$3,[34]!Month,0))</f>
        <v>247975.56</v>
      </c>
      <c r="M88" s="197">
        <f>INDEX('[34]Actual NPC'!$F$9:$Q$168,MATCH($C88,'[34]Actual NPC'!$C$9:$C$168,0),MATCH(M$3,[34]!Month,0))</f>
        <v>348796.87</v>
      </c>
      <c r="N88" s="197">
        <f>INDEX('[34]Actual NPC'!$F$9:$Q$168,MATCH($C88,'[34]Actual NPC'!$C$9:$C$168,0),MATCH(N$3,[34]!Month,0))</f>
        <v>368136.47</v>
      </c>
      <c r="O88" s="197">
        <f>INDEX('[34]Actual NPC'!$F$9:$Q$168,MATCH($C88,'[34]Actual NPC'!$C$9:$C$168,0),MATCH(O$3,[34]!Month,0))</f>
        <v>508648.5</v>
      </c>
      <c r="P88" s="197">
        <f>INDEX('[34]Actual NPC'!$F$9:$Q$168,MATCH($C88,'[34]Actual NPC'!$C$9:$C$168,0),MATCH(P$3,[34]!Month,0))</f>
        <v>596418.65999999992</v>
      </c>
    </row>
    <row r="89" spans="1:16" s="239" customFormat="1">
      <c r="A89" s="240"/>
      <c r="B89" s="176"/>
      <c r="C89" s="241" t="s">
        <v>25</v>
      </c>
      <c r="D89" s="197">
        <f t="shared" si="24"/>
        <v>3257496.04</v>
      </c>
      <c r="E89" s="197">
        <f>INDEX('[34]Actual NPC'!$F$9:$Q$168,MATCH($C89,'[34]Actual NPC'!$C$9:$C$168,0),MATCH(E$3,[34]!Month,0))</f>
        <v>213809.24</v>
      </c>
      <c r="F89" s="197">
        <f>INDEX('[34]Actual NPC'!$F$9:$Q$168,MATCH($C89,'[34]Actual NPC'!$C$9:$C$168,0),MATCH(F$3,[34]!Month,0))</f>
        <v>222699.56</v>
      </c>
      <c r="G89" s="197">
        <f>INDEX('[34]Actual NPC'!$F$9:$Q$168,MATCH($C89,'[34]Actual NPC'!$C$9:$C$168,0),MATCH(G$3,[34]!Month,0))</f>
        <v>230542.33000000002</v>
      </c>
      <c r="H89" s="197">
        <f>INDEX('[34]Actual NPC'!$F$9:$Q$168,MATCH($C89,'[34]Actual NPC'!$C$9:$C$168,0),MATCH(H$3,[34]!Month,0))</f>
        <v>195753.56999999998</v>
      </c>
      <c r="I89" s="197">
        <f>INDEX('[34]Actual NPC'!$F$9:$Q$168,MATCH($C89,'[34]Actual NPC'!$C$9:$C$168,0),MATCH(I$3,[34]!Month,0))</f>
        <v>243503.37</v>
      </c>
      <c r="J89" s="197">
        <f>INDEX('[34]Actual NPC'!$F$9:$Q$168,MATCH($C89,'[34]Actual NPC'!$C$9:$C$168,0),MATCH(J$3,[34]!Month,0))</f>
        <v>162006.48000000001</v>
      </c>
      <c r="K89" s="197">
        <f>INDEX('[34]Actual NPC'!$F$9:$Q$168,MATCH($C89,'[34]Actual NPC'!$C$9:$C$168,0),MATCH(K$3,[34]!Month,0))</f>
        <v>224780.26</v>
      </c>
      <c r="L89" s="197">
        <f>INDEX('[34]Actual NPC'!$F$9:$Q$168,MATCH($C89,'[34]Actual NPC'!$C$9:$C$168,0),MATCH(L$3,[34]!Month,0))</f>
        <v>95306.049999999988</v>
      </c>
      <c r="M89" s="197">
        <f>INDEX('[34]Actual NPC'!$F$9:$Q$168,MATCH($C89,'[34]Actual NPC'!$C$9:$C$168,0),MATCH(M$3,[34]!Month,0))</f>
        <v>153773.93</v>
      </c>
      <c r="N89" s="197">
        <f>INDEX('[34]Actual NPC'!$F$9:$Q$168,MATCH($C89,'[34]Actual NPC'!$C$9:$C$168,0),MATCH(N$3,[34]!Month,0))</f>
        <v>52340.78</v>
      </c>
      <c r="O89" s="197">
        <f>INDEX('[34]Actual NPC'!$F$9:$Q$168,MATCH($C89,'[34]Actual NPC'!$C$9:$C$168,0),MATCH(O$3,[34]!Month,0))</f>
        <v>154958.54999999999</v>
      </c>
      <c r="P89" s="197">
        <f>INDEX('[34]Actual NPC'!$F$9:$Q$168,MATCH($C89,'[34]Actual NPC'!$C$9:$C$168,0),MATCH(P$3,[34]!Month,0))</f>
        <v>1308021.92</v>
      </c>
    </row>
    <row r="90" spans="1:16" s="239" customFormat="1">
      <c r="A90" s="240"/>
      <c r="B90" s="176"/>
      <c r="C90" s="241" t="s">
        <v>147</v>
      </c>
      <c r="D90" s="197">
        <f t="shared" si="24"/>
        <v>2028387.23</v>
      </c>
      <c r="E90" s="197">
        <f>INDEX('[34]Actual NPC'!$F$9:$Q$168,MATCH($C90,'[34]Actual NPC'!$C$9:$C$168,0),MATCH(E$3,[34]!Month,0))</f>
        <v>82940.98</v>
      </c>
      <c r="F90" s="197">
        <f>INDEX('[34]Actual NPC'!$F$9:$Q$168,MATCH($C90,'[34]Actual NPC'!$C$9:$C$168,0),MATCH(F$3,[34]!Month,0))</f>
        <v>126569.73000000001</v>
      </c>
      <c r="G90" s="197">
        <f>INDEX('[34]Actual NPC'!$F$9:$Q$168,MATCH($C90,'[34]Actual NPC'!$C$9:$C$168,0),MATCH(G$3,[34]!Month,0))</f>
        <v>173564.21</v>
      </c>
      <c r="H90" s="197">
        <f>INDEX('[34]Actual NPC'!$F$9:$Q$168,MATCH($C90,'[34]Actual NPC'!$C$9:$C$168,0),MATCH(H$3,[34]!Month,0))</f>
        <v>164487.23000000001</v>
      </c>
      <c r="I90" s="197">
        <f>INDEX('[34]Actual NPC'!$F$9:$Q$168,MATCH($C90,'[34]Actual NPC'!$C$9:$C$168,0),MATCH(I$3,[34]!Month,0))</f>
        <v>164265.07</v>
      </c>
      <c r="J90" s="197">
        <f>INDEX('[34]Actual NPC'!$F$9:$Q$168,MATCH($C90,'[34]Actual NPC'!$C$9:$C$168,0),MATCH(J$3,[34]!Month,0))</f>
        <v>195032.53</v>
      </c>
      <c r="K90" s="197">
        <f>INDEX('[34]Actual NPC'!$F$9:$Q$168,MATCH($C90,'[34]Actual NPC'!$C$9:$C$168,0),MATCH(K$3,[34]!Month,0))</f>
        <v>304056.96999999997</v>
      </c>
      <c r="L90" s="197">
        <f>INDEX('[34]Actual NPC'!$F$9:$Q$168,MATCH($C90,'[34]Actual NPC'!$C$9:$C$168,0),MATCH(L$3,[34]!Month,0))</f>
        <v>281672.13</v>
      </c>
      <c r="M90" s="197">
        <f>INDEX('[34]Actual NPC'!$F$9:$Q$168,MATCH($C90,'[34]Actual NPC'!$C$9:$C$168,0),MATCH(M$3,[34]!Month,0))</f>
        <v>226699.44</v>
      </c>
      <c r="N90" s="197">
        <f>INDEX('[34]Actual NPC'!$F$9:$Q$168,MATCH($C90,'[34]Actual NPC'!$C$9:$C$168,0),MATCH(N$3,[34]!Month,0))</f>
        <v>162282.78</v>
      </c>
      <c r="O90" s="197">
        <f>INDEX('[34]Actual NPC'!$F$9:$Q$168,MATCH($C90,'[34]Actual NPC'!$C$9:$C$168,0),MATCH(O$3,[34]!Month,0))</f>
        <v>99712.4</v>
      </c>
      <c r="P90" s="197">
        <f>INDEX('[34]Actual NPC'!$F$9:$Q$168,MATCH($C90,'[34]Actual NPC'!$C$9:$C$168,0),MATCH(P$3,[34]!Month,0))</f>
        <v>47103.76</v>
      </c>
    </row>
    <row r="91" spans="1:16">
      <c r="A91" s="147"/>
      <c r="B91" s="176"/>
      <c r="C91" s="241" t="s">
        <v>148</v>
      </c>
      <c r="D91" s="197">
        <f t="shared" si="23"/>
        <v>2008694.9400000002</v>
      </c>
      <c r="E91" s="197">
        <f>INDEX('[34]Actual NPC'!$F$9:$Q$168,MATCH($C91,'[34]Actual NPC'!$C$9:$C$168,0),MATCH(E$3,[34]!Month,0))</f>
        <v>72535.710000000006</v>
      </c>
      <c r="F91" s="197">
        <f>INDEX('[34]Actual NPC'!$F$9:$Q$168,MATCH($C91,'[34]Actual NPC'!$C$9:$C$168,0),MATCH(F$3,[34]!Month,0))</f>
        <v>147134.10999999999</v>
      </c>
      <c r="G91" s="197">
        <f>INDEX('[34]Actual NPC'!$F$9:$Q$168,MATCH($C91,'[34]Actual NPC'!$C$9:$C$168,0),MATCH(G$3,[34]!Month,0))</f>
        <v>164522.86000000002</v>
      </c>
      <c r="H91" s="197">
        <f>INDEX('[34]Actual NPC'!$F$9:$Q$168,MATCH($C91,'[34]Actual NPC'!$C$9:$C$168,0),MATCH(H$3,[34]!Month,0))</f>
        <v>141189.97999999998</v>
      </c>
      <c r="I91" s="197">
        <f>INDEX('[34]Actual NPC'!$F$9:$Q$168,MATCH($C91,'[34]Actual NPC'!$C$9:$C$168,0),MATCH(I$3,[34]!Month,0))</f>
        <v>160081.40000000002</v>
      </c>
      <c r="J91" s="197">
        <f>INDEX('[34]Actual NPC'!$F$9:$Q$168,MATCH($C91,'[34]Actual NPC'!$C$9:$C$168,0),MATCH(J$3,[34]!Month,0))</f>
        <v>220392.4</v>
      </c>
      <c r="K91" s="197">
        <f>INDEX('[34]Actual NPC'!$F$9:$Q$168,MATCH($C91,'[34]Actual NPC'!$C$9:$C$168,0),MATCH(K$3,[34]!Month,0))</f>
        <v>295073.42000000004</v>
      </c>
      <c r="L91" s="197">
        <f>INDEX('[34]Actual NPC'!$F$9:$Q$168,MATCH($C91,'[34]Actual NPC'!$C$9:$C$168,0),MATCH(L$3,[34]!Month,0))</f>
        <v>259527.19</v>
      </c>
      <c r="M91" s="197">
        <f>INDEX('[34]Actual NPC'!$F$9:$Q$168,MATCH($C91,'[34]Actual NPC'!$C$9:$C$168,0),MATCH(M$3,[34]!Month,0))</f>
        <v>208827.52999999997</v>
      </c>
      <c r="N91" s="197">
        <f>INDEX('[34]Actual NPC'!$F$9:$Q$168,MATCH($C91,'[34]Actual NPC'!$C$9:$C$168,0),MATCH(N$3,[34]!Month,0))</f>
        <v>181491.75</v>
      </c>
      <c r="O91" s="197">
        <f>INDEX('[34]Actual NPC'!$F$9:$Q$168,MATCH($C91,'[34]Actual NPC'!$C$9:$C$168,0),MATCH(O$3,[34]!Month,0))</f>
        <v>99796.800000000003</v>
      </c>
      <c r="P91" s="197">
        <f>INDEX('[34]Actual NPC'!$F$9:$Q$168,MATCH($C91,'[34]Actual NPC'!$C$9:$C$168,0),MATCH(P$3,[34]!Month,0))</f>
        <v>58121.79</v>
      </c>
    </row>
    <row r="92" spans="1:16">
      <c r="A92" s="147"/>
      <c r="B92" s="176"/>
      <c r="C92" s="241" t="s">
        <v>149</v>
      </c>
      <c r="D92" s="197">
        <f t="shared" si="23"/>
        <v>1817124.4500000002</v>
      </c>
      <c r="E92" s="197">
        <f>INDEX('[34]Actual NPC'!$F$9:$Q$168,MATCH($C92,'[34]Actual NPC'!$C$9:$C$168,0),MATCH(E$3,[34]!Month,0))</f>
        <v>78986.11</v>
      </c>
      <c r="F92" s="197">
        <f>INDEX('[34]Actual NPC'!$F$9:$Q$168,MATCH($C92,'[34]Actual NPC'!$C$9:$C$168,0),MATCH(F$3,[34]!Month,0))</f>
        <v>108776.42000000001</v>
      </c>
      <c r="G92" s="197">
        <f>INDEX('[34]Actual NPC'!$F$9:$Q$168,MATCH($C92,'[34]Actual NPC'!$C$9:$C$168,0),MATCH(G$3,[34]!Month,0))</f>
        <v>134148.9</v>
      </c>
      <c r="H92" s="197">
        <f>INDEX('[34]Actual NPC'!$F$9:$Q$168,MATCH($C92,'[34]Actual NPC'!$C$9:$C$168,0),MATCH(H$3,[34]!Month,0))</f>
        <v>119486.01000000001</v>
      </c>
      <c r="I92" s="197">
        <f>INDEX('[34]Actual NPC'!$F$9:$Q$168,MATCH($C92,'[34]Actual NPC'!$C$9:$C$168,0),MATCH(I$3,[34]!Month,0))</f>
        <v>130263.66</v>
      </c>
      <c r="J92" s="197">
        <f>INDEX('[34]Actual NPC'!$F$9:$Q$168,MATCH($C92,'[34]Actual NPC'!$C$9:$C$168,0),MATCH(J$3,[34]!Month,0))</f>
        <v>185632.79</v>
      </c>
      <c r="K92" s="197">
        <f>INDEX('[34]Actual NPC'!$F$9:$Q$168,MATCH($C92,'[34]Actual NPC'!$C$9:$C$168,0),MATCH(K$3,[34]!Month,0))</f>
        <v>284359.18</v>
      </c>
      <c r="L92" s="197">
        <f>INDEX('[34]Actual NPC'!$F$9:$Q$168,MATCH($C92,'[34]Actual NPC'!$C$9:$C$168,0),MATCH(L$3,[34]!Month,0))</f>
        <v>260762.52</v>
      </c>
      <c r="M92" s="197">
        <f>INDEX('[34]Actual NPC'!$F$9:$Q$168,MATCH($C92,'[34]Actual NPC'!$C$9:$C$168,0),MATCH(M$3,[34]!Month,0))</f>
        <v>209268.63999999998</v>
      </c>
      <c r="N92" s="197">
        <f>INDEX('[34]Actual NPC'!$F$9:$Q$168,MATCH($C92,'[34]Actual NPC'!$C$9:$C$168,0),MATCH(N$3,[34]!Month,0))</f>
        <v>162291.14000000001</v>
      </c>
      <c r="O92" s="197">
        <f>INDEX('[34]Actual NPC'!$F$9:$Q$168,MATCH($C92,'[34]Actual NPC'!$C$9:$C$168,0),MATCH(O$3,[34]!Month,0))</f>
        <v>88664.76999999999</v>
      </c>
      <c r="P92" s="197">
        <f>INDEX('[34]Actual NPC'!$F$9:$Q$168,MATCH($C92,'[34]Actual NPC'!$C$9:$C$168,0),MATCH(P$3,[34]!Month,0))</f>
        <v>54484.31</v>
      </c>
    </row>
    <row r="93" spans="1:16">
      <c r="A93" s="74"/>
      <c r="B93" s="176"/>
      <c r="C93" s="242" t="s">
        <v>26</v>
      </c>
      <c r="D93" s="197">
        <f t="shared" si="22"/>
        <v>2618368.9200000004</v>
      </c>
      <c r="E93" s="197">
        <f>INDEX('[34]Actual NPC'!$F$9:$Q$168,MATCH($C93,'[34]Actual NPC'!$C$9:$C$168,0),MATCH(E$3,[34]!Month,0))</f>
        <v>256389.94</v>
      </c>
      <c r="F93" s="197">
        <f>INDEX('[34]Actual NPC'!$F$9:$Q$168,MATCH($C93,'[34]Actual NPC'!$C$9:$C$168,0),MATCH(F$3,[34]!Month,0))</f>
        <v>203654.13</v>
      </c>
      <c r="G93" s="197">
        <f>INDEX('[34]Actual NPC'!$F$9:$Q$168,MATCH($C93,'[34]Actual NPC'!$C$9:$C$168,0),MATCH(G$3,[34]!Month,0))</f>
        <v>208151.56</v>
      </c>
      <c r="H93" s="197">
        <f>INDEX('[34]Actual NPC'!$F$9:$Q$168,MATCH($C93,'[34]Actual NPC'!$C$9:$C$168,0),MATCH(H$3,[34]!Month,0))</f>
        <v>150609.1</v>
      </c>
      <c r="I93" s="197">
        <f>INDEX('[34]Actual NPC'!$F$9:$Q$168,MATCH($C93,'[34]Actual NPC'!$C$9:$C$168,0),MATCH(I$3,[34]!Month,0))</f>
        <v>111799.64</v>
      </c>
      <c r="J93" s="197">
        <f>INDEX('[34]Actual NPC'!$F$9:$Q$168,MATCH($C93,'[34]Actual NPC'!$C$9:$C$168,0),MATCH(J$3,[34]!Month,0))</f>
        <v>176524.03</v>
      </c>
      <c r="K93" s="197">
        <f>INDEX('[34]Actual NPC'!$F$9:$Q$168,MATCH($C93,'[34]Actual NPC'!$C$9:$C$168,0),MATCH(K$3,[34]!Month,0))</f>
        <v>313658.75</v>
      </c>
      <c r="L93" s="197">
        <f>INDEX('[34]Actual NPC'!$F$9:$Q$168,MATCH($C93,'[34]Actual NPC'!$C$9:$C$168,0),MATCH(L$3,[34]!Month,0))</f>
        <v>287621.25</v>
      </c>
      <c r="M93" s="197">
        <f>INDEX('[34]Actual NPC'!$F$9:$Q$168,MATCH($C93,'[34]Actual NPC'!$C$9:$C$168,0),MATCH(M$3,[34]!Month,0))</f>
        <v>263122.52</v>
      </c>
      <c r="N93" s="197">
        <f>INDEX('[34]Actual NPC'!$F$9:$Q$168,MATCH($C93,'[34]Actual NPC'!$C$9:$C$168,0),MATCH(N$3,[34]!Month,0))</f>
        <v>250091.14</v>
      </c>
      <c r="O93" s="197">
        <f>INDEX('[34]Actual NPC'!$F$9:$Q$168,MATCH($C93,'[34]Actual NPC'!$C$9:$C$168,0),MATCH(O$3,[34]!Month,0))</f>
        <v>180043.2</v>
      </c>
      <c r="P93" s="197">
        <f>INDEX('[34]Actual NPC'!$F$9:$Q$168,MATCH($C93,'[34]Actual NPC'!$C$9:$C$168,0),MATCH(P$3,[34]!Month,0))</f>
        <v>216703.66</v>
      </c>
    </row>
    <row r="94" spans="1:16">
      <c r="A94" s="74"/>
      <c r="B94" s="176"/>
      <c r="C94" s="243" t="s">
        <v>99</v>
      </c>
      <c r="D94" s="197">
        <f t="shared" si="22"/>
        <v>33045343.129999999</v>
      </c>
      <c r="E94" s="197">
        <f>INDEX('[34]Actual NPC'!$F$9:$Q$168,MATCH($C94,'[34]Actual NPC'!$C$9:$C$168,0),MATCH(E$3,[34]!Month,0))</f>
        <v>2844870.39</v>
      </c>
      <c r="F94" s="197">
        <f>INDEX('[34]Actual NPC'!$F$9:$Q$168,MATCH($C94,'[34]Actual NPC'!$C$9:$C$168,0),MATCH(F$3,[34]!Month,0))</f>
        <v>2485434.3200000003</v>
      </c>
      <c r="G94" s="197">
        <f>INDEX('[34]Actual NPC'!$F$9:$Q$168,MATCH($C94,'[34]Actual NPC'!$C$9:$C$168,0),MATCH(G$3,[34]!Month,0))</f>
        <v>2841909.98</v>
      </c>
      <c r="H94" s="197">
        <f>INDEX('[34]Actual NPC'!$F$9:$Q$168,MATCH($C94,'[34]Actual NPC'!$C$9:$C$168,0),MATCH(H$3,[34]!Month,0))</f>
        <v>1734429.23</v>
      </c>
      <c r="I94" s="197">
        <f>INDEX('[34]Actual NPC'!$F$9:$Q$168,MATCH($C94,'[34]Actual NPC'!$C$9:$C$168,0),MATCH(I$3,[34]!Month,0))</f>
        <v>3012900.04</v>
      </c>
      <c r="J94" s="197">
        <f>INDEX('[34]Actual NPC'!$F$9:$Q$168,MATCH($C94,'[34]Actual NPC'!$C$9:$C$168,0),MATCH(J$3,[34]!Month,0))</f>
        <v>3072409.48</v>
      </c>
      <c r="K94" s="197">
        <f>INDEX('[34]Actual NPC'!$F$9:$Q$168,MATCH($C94,'[34]Actual NPC'!$C$9:$C$168,0),MATCH(K$3,[34]!Month,0))</f>
        <v>3140147.2000000002</v>
      </c>
      <c r="L94" s="197">
        <f>INDEX('[34]Actual NPC'!$F$9:$Q$168,MATCH($C94,'[34]Actual NPC'!$C$9:$C$168,0),MATCH(L$3,[34]!Month,0))</f>
        <v>3143076.66</v>
      </c>
      <c r="M94" s="197">
        <f>INDEX('[34]Actual NPC'!$F$9:$Q$168,MATCH($C94,'[34]Actual NPC'!$C$9:$C$168,0),MATCH(M$3,[34]!Month,0))</f>
        <v>3064917.9799999995</v>
      </c>
      <c r="N94" s="197">
        <f>INDEX('[34]Actual NPC'!$F$9:$Q$168,MATCH($C94,'[34]Actual NPC'!$C$9:$C$168,0),MATCH(N$3,[34]!Month,0))</f>
        <v>1994596.6500000001</v>
      </c>
      <c r="O94" s="197">
        <f>INDEX('[34]Actual NPC'!$F$9:$Q$168,MATCH($C94,'[34]Actual NPC'!$C$9:$C$168,0),MATCH(O$3,[34]!Month,0))</f>
        <v>3060280.95</v>
      </c>
      <c r="P94" s="197">
        <f>INDEX('[34]Actual NPC'!$F$9:$Q$168,MATCH($C94,'[34]Actual NPC'!$C$9:$C$168,0),MATCH(P$3,[34]!Month,0))</f>
        <v>2650370.25</v>
      </c>
    </row>
    <row r="95" spans="1:16">
      <c r="A95" s="147"/>
      <c r="B95" s="176"/>
      <c r="C95" s="243" t="s">
        <v>138</v>
      </c>
      <c r="D95" s="197">
        <f t="shared" si="22"/>
        <v>8008594.5299999993</v>
      </c>
      <c r="E95" s="197">
        <f>INDEX('[34]Actual NPC'!$F$9:$Q$168,MATCH($C95,'[34]Actual NPC'!$C$9:$C$168,0),MATCH(E$3,[34]!Month,0))</f>
        <v>426210.89</v>
      </c>
      <c r="F95" s="197">
        <f>INDEX('[34]Actual NPC'!$F$9:$Q$168,MATCH($C95,'[34]Actual NPC'!$C$9:$C$168,0),MATCH(F$3,[34]!Month,0))</f>
        <v>488190.32</v>
      </c>
      <c r="G95" s="197">
        <f>INDEX('[34]Actual NPC'!$F$9:$Q$168,MATCH($C95,'[34]Actual NPC'!$C$9:$C$168,0),MATCH(G$3,[34]!Month,0))</f>
        <v>692748.08</v>
      </c>
      <c r="H95" s="197">
        <f>INDEX('[34]Actual NPC'!$F$9:$Q$168,MATCH($C95,'[34]Actual NPC'!$C$9:$C$168,0),MATCH(H$3,[34]!Month,0))</f>
        <v>718461.34</v>
      </c>
      <c r="I95" s="197">
        <f>INDEX('[34]Actual NPC'!$F$9:$Q$168,MATCH($C95,'[34]Actual NPC'!$C$9:$C$168,0),MATCH(I$3,[34]!Month,0))</f>
        <v>783421.87</v>
      </c>
      <c r="J95" s="197">
        <f>INDEX('[34]Actual NPC'!$F$9:$Q$168,MATCH($C95,'[34]Actual NPC'!$C$9:$C$168,0),MATCH(J$3,[34]!Month,0))</f>
        <v>936405.72</v>
      </c>
      <c r="K95" s="197">
        <f>INDEX('[34]Actual NPC'!$F$9:$Q$168,MATCH($C95,'[34]Actual NPC'!$C$9:$C$168,0),MATCH(K$3,[34]!Month,0))</f>
        <v>1027937.37</v>
      </c>
      <c r="L95" s="197">
        <f>INDEX('[34]Actual NPC'!$F$9:$Q$168,MATCH($C95,'[34]Actual NPC'!$C$9:$C$168,0),MATCH(L$3,[34]!Month,0))</f>
        <v>941169.26</v>
      </c>
      <c r="M95" s="197">
        <f>INDEX('[34]Actual NPC'!$F$9:$Q$168,MATCH($C95,'[34]Actual NPC'!$C$9:$C$168,0),MATCH(M$3,[34]!Month,0))</f>
        <v>794460.54</v>
      </c>
      <c r="N95" s="197">
        <f>INDEX('[34]Actual NPC'!$F$9:$Q$168,MATCH($C95,'[34]Actual NPC'!$C$9:$C$168,0),MATCH(N$3,[34]!Month,0))</f>
        <v>635477.9</v>
      </c>
      <c r="O95" s="197">
        <f>INDEX('[34]Actual NPC'!$F$9:$Q$168,MATCH($C95,'[34]Actual NPC'!$C$9:$C$168,0),MATCH(O$3,[34]!Month,0))</f>
        <v>328030.50999999995</v>
      </c>
      <c r="P95" s="197">
        <f>INDEX('[34]Actual NPC'!$F$9:$Q$168,MATCH($C95,'[34]Actual NPC'!$C$9:$C$168,0),MATCH(P$3,[34]!Month,0))</f>
        <v>236080.72999999998</v>
      </c>
    </row>
    <row r="96" spans="1:16">
      <c r="A96" s="74"/>
      <c r="B96" s="176"/>
      <c r="C96" s="243" t="s">
        <v>27</v>
      </c>
      <c r="D96" s="197">
        <f t="shared" si="22"/>
        <v>39762.58</v>
      </c>
      <c r="E96" s="197">
        <f>INDEX('[34]Actual NPC'!$F$9:$Q$168,MATCH($C96,'[34]Actual NPC'!$C$9:$C$168,0),MATCH(E$3,[34]!Month,0))</f>
        <v>16444.47</v>
      </c>
      <c r="F96" s="197">
        <f>INDEX('[34]Actual NPC'!$F$9:$Q$168,MATCH($C96,'[34]Actual NPC'!$C$9:$C$168,0),MATCH(F$3,[34]!Month,0))</f>
        <v>10110.4</v>
      </c>
      <c r="G96" s="197">
        <f>INDEX('[34]Actual NPC'!$F$9:$Q$168,MATCH($C96,'[34]Actual NPC'!$C$9:$C$168,0),MATCH(G$3,[34]!Month,0))</f>
        <v>4055.74</v>
      </c>
      <c r="H96" s="197">
        <f>INDEX('[34]Actual NPC'!$F$9:$Q$168,MATCH($C96,'[34]Actual NPC'!$C$9:$C$168,0),MATCH(H$3,[34]!Month,0))</f>
        <v>553.27</v>
      </c>
      <c r="I96" s="197">
        <f>INDEX('[34]Actual NPC'!$F$9:$Q$168,MATCH($C96,'[34]Actual NPC'!$C$9:$C$168,0),MATCH(I$3,[34]!Month,0))</f>
        <v>181.27</v>
      </c>
      <c r="J96" s="197">
        <f>INDEX('[34]Actual NPC'!$F$9:$Q$168,MATCH($C96,'[34]Actual NPC'!$C$9:$C$168,0),MATCH(J$3,[34]!Month,0))</f>
        <v>54.300000000000004</v>
      </c>
      <c r="K96" s="197">
        <f>INDEX('[34]Actual NPC'!$F$9:$Q$168,MATCH($C96,'[34]Actual NPC'!$C$9:$C$168,0),MATCH(K$3,[34]!Month,0))</f>
        <v>0</v>
      </c>
      <c r="L96" s="197">
        <f>INDEX('[34]Actual NPC'!$F$9:$Q$168,MATCH($C96,'[34]Actual NPC'!$C$9:$C$168,0),MATCH(L$3,[34]!Month,0))</f>
        <v>1040.82</v>
      </c>
      <c r="M96" s="197">
        <f>INDEX('[34]Actual NPC'!$F$9:$Q$168,MATCH($C96,'[34]Actual NPC'!$C$9:$C$168,0),MATCH(M$3,[34]!Month,0))</f>
        <v>7.7</v>
      </c>
      <c r="N96" s="197">
        <f>INDEX('[34]Actual NPC'!$F$9:$Q$168,MATCH($C96,'[34]Actual NPC'!$C$9:$C$168,0),MATCH(N$3,[34]!Month,0))</f>
        <v>256.95999999999998</v>
      </c>
      <c r="O96" s="197">
        <f>INDEX('[34]Actual NPC'!$F$9:$Q$168,MATCH($C96,'[34]Actual NPC'!$C$9:$C$168,0),MATCH(O$3,[34]!Month,0))</f>
        <v>329.92</v>
      </c>
      <c r="P96" s="197">
        <f>INDEX('[34]Actual NPC'!$F$9:$Q$168,MATCH($C96,'[34]Actual NPC'!$C$9:$C$168,0),MATCH(P$3,[34]!Month,0))</f>
        <v>6727.73</v>
      </c>
    </row>
    <row r="97" spans="1:16">
      <c r="A97" s="147"/>
      <c r="B97" s="176"/>
      <c r="C97" s="243" t="s">
        <v>135</v>
      </c>
      <c r="D97" s="197">
        <f t="shared" si="22"/>
        <v>9141290.2300000004</v>
      </c>
      <c r="E97" s="197">
        <f>INDEX('[34]Actual NPC'!$F$9:$Q$168,MATCH($C97,'[34]Actual NPC'!$C$9:$C$168,0),MATCH(E$3,[34]!Month,0))</f>
        <v>550263.23</v>
      </c>
      <c r="F97" s="197">
        <f>INDEX('[34]Actual NPC'!$F$9:$Q$168,MATCH($C97,'[34]Actual NPC'!$C$9:$C$168,0),MATCH(F$3,[34]!Month,0))</f>
        <v>671792.67999999993</v>
      </c>
      <c r="G97" s="197">
        <f>INDEX('[34]Actual NPC'!$F$9:$Q$168,MATCH($C97,'[34]Actual NPC'!$C$9:$C$168,0),MATCH(G$3,[34]!Month,0))</f>
        <v>771916.19000000006</v>
      </c>
      <c r="H97" s="197">
        <f>INDEX('[34]Actual NPC'!$F$9:$Q$168,MATCH($C97,'[34]Actual NPC'!$C$9:$C$168,0),MATCH(H$3,[34]!Month,0))</f>
        <v>907014.71</v>
      </c>
      <c r="I97" s="197">
        <f>INDEX('[34]Actual NPC'!$F$9:$Q$168,MATCH($C97,'[34]Actual NPC'!$C$9:$C$168,0),MATCH(I$3,[34]!Month,0))</f>
        <v>1042874.73</v>
      </c>
      <c r="J97" s="197">
        <f>INDEX('[34]Actual NPC'!$F$9:$Q$168,MATCH($C97,'[34]Actual NPC'!$C$9:$C$168,0),MATCH(J$3,[34]!Month,0))</f>
        <v>939466</v>
      </c>
      <c r="K97" s="197">
        <f>INDEX('[34]Actual NPC'!$F$9:$Q$168,MATCH($C97,'[34]Actual NPC'!$C$9:$C$168,0),MATCH(K$3,[34]!Month,0))</f>
        <v>1021026.69</v>
      </c>
      <c r="L97" s="197">
        <f>INDEX('[34]Actual NPC'!$F$9:$Q$168,MATCH($C97,'[34]Actual NPC'!$C$9:$C$168,0),MATCH(L$3,[34]!Month,0))</f>
        <v>877751.78</v>
      </c>
      <c r="M97" s="197">
        <f>INDEX('[34]Actual NPC'!$F$9:$Q$168,MATCH($C97,'[34]Actual NPC'!$C$9:$C$168,0),MATCH(M$3,[34]!Month,0))</f>
        <v>753263.64</v>
      </c>
      <c r="N97" s="197">
        <f>INDEX('[34]Actual NPC'!$F$9:$Q$168,MATCH($C97,'[34]Actual NPC'!$C$9:$C$168,0),MATCH(N$3,[34]!Month,0))</f>
        <v>721718.62</v>
      </c>
      <c r="O97" s="197">
        <f>INDEX('[34]Actual NPC'!$F$9:$Q$168,MATCH($C97,'[34]Actual NPC'!$C$9:$C$168,0),MATCH(O$3,[34]!Month,0))</f>
        <v>528390.57000000007</v>
      </c>
      <c r="P97" s="197">
        <f>INDEX('[34]Actual NPC'!$F$9:$Q$168,MATCH($C97,'[34]Actual NPC'!$C$9:$C$168,0),MATCH(P$3,[34]!Month,0))</f>
        <v>355811.39</v>
      </c>
    </row>
    <row r="98" spans="1:16">
      <c r="A98" s="74"/>
      <c r="B98" s="176"/>
      <c r="C98" s="243" t="s">
        <v>100</v>
      </c>
      <c r="D98" s="197">
        <f t="shared" si="22"/>
        <v>1610859.1099999999</v>
      </c>
      <c r="E98" s="197">
        <f>INDEX('[34]Actual NPC'!$F$9:$Q$168,MATCH($C98,'[34]Actual NPC'!$C$9:$C$168,0),MATCH(E$3,[34]!Month,0))</f>
        <v>54343.380000000005</v>
      </c>
      <c r="F98" s="197">
        <f>INDEX('[34]Actual NPC'!$F$9:$Q$168,MATCH($C98,'[34]Actual NPC'!$C$9:$C$168,0),MATCH(F$3,[34]!Month,0))</f>
        <v>160564.06</v>
      </c>
      <c r="G98" s="197">
        <f>INDEX('[34]Actual NPC'!$F$9:$Q$168,MATCH($C98,'[34]Actual NPC'!$C$9:$C$168,0),MATCH(G$3,[34]!Month,0))</f>
        <v>144376.59</v>
      </c>
      <c r="H98" s="197">
        <f>INDEX('[34]Actual NPC'!$F$9:$Q$168,MATCH($C98,'[34]Actual NPC'!$C$9:$C$168,0),MATCH(H$3,[34]!Month,0))</f>
        <v>187246.89</v>
      </c>
      <c r="I98" s="197">
        <f>INDEX('[34]Actual NPC'!$F$9:$Q$168,MATCH($C98,'[34]Actual NPC'!$C$9:$C$168,0),MATCH(I$3,[34]!Month,0))</f>
        <v>205830.81</v>
      </c>
      <c r="J98" s="197">
        <f>INDEX('[34]Actual NPC'!$F$9:$Q$168,MATCH($C98,'[34]Actual NPC'!$C$9:$C$168,0),MATCH(J$3,[34]!Month,0))</f>
        <v>178139.22</v>
      </c>
      <c r="K98" s="197">
        <f>INDEX('[34]Actual NPC'!$F$9:$Q$168,MATCH($C98,'[34]Actual NPC'!$C$9:$C$168,0),MATCH(K$3,[34]!Month,0))</f>
        <v>160104.08000000002</v>
      </c>
      <c r="L98" s="197">
        <f>INDEX('[34]Actual NPC'!$F$9:$Q$168,MATCH($C98,'[34]Actual NPC'!$C$9:$C$168,0),MATCH(L$3,[34]!Month,0))</f>
        <v>148530.25</v>
      </c>
      <c r="M98" s="197">
        <f>INDEX('[34]Actual NPC'!$F$9:$Q$168,MATCH($C98,'[34]Actual NPC'!$C$9:$C$168,0),MATCH(M$3,[34]!Month,0))</f>
        <v>127815.45</v>
      </c>
      <c r="N98" s="197">
        <f>INDEX('[34]Actual NPC'!$F$9:$Q$168,MATCH($C98,'[34]Actual NPC'!$C$9:$C$168,0),MATCH(N$3,[34]!Month,0))</f>
        <v>94268.93</v>
      </c>
      <c r="O98" s="197">
        <f>INDEX('[34]Actual NPC'!$F$9:$Q$168,MATCH($C98,'[34]Actual NPC'!$C$9:$C$168,0),MATCH(O$3,[34]!Month,0))</f>
        <v>86138.25</v>
      </c>
      <c r="P98" s="197">
        <f>INDEX('[34]Actual NPC'!$F$9:$Q$168,MATCH($C98,'[34]Actual NPC'!$C$9:$C$168,0),MATCH(P$3,[34]!Month,0))</f>
        <v>63501.2</v>
      </c>
    </row>
    <row r="99" spans="1:16">
      <c r="A99" s="74"/>
      <c r="C99" s="243" t="s">
        <v>124</v>
      </c>
      <c r="D99" s="197">
        <f t="shared" si="22"/>
        <v>5469965.1100000003</v>
      </c>
      <c r="E99" s="197">
        <f>INDEX('[34]Actual NPC'!$F$9:$Q$168,MATCH($C99,'[34]Actual NPC'!$C$9:$C$168,0),MATCH(E$3,[34]!Month,0))</f>
        <v>289434.87</v>
      </c>
      <c r="F99" s="197">
        <f>INDEX('[34]Actual NPC'!$F$9:$Q$168,MATCH($C99,'[34]Actual NPC'!$C$9:$C$168,0),MATCH(F$3,[34]!Month,0))</f>
        <v>303645.22000000003</v>
      </c>
      <c r="G99" s="197">
        <f>INDEX('[34]Actual NPC'!$F$9:$Q$168,MATCH($C99,'[34]Actual NPC'!$C$9:$C$168,0),MATCH(G$3,[34]!Month,0))</f>
        <v>384452.08999999997</v>
      </c>
      <c r="H99" s="197">
        <f>INDEX('[34]Actual NPC'!$F$9:$Q$168,MATCH($C99,'[34]Actual NPC'!$C$9:$C$168,0),MATCH(H$3,[34]!Month,0))</f>
        <v>468470.75</v>
      </c>
      <c r="I99" s="197">
        <f>INDEX('[34]Actual NPC'!$F$9:$Q$168,MATCH($C99,'[34]Actual NPC'!$C$9:$C$168,0),MATCH(I$3,[34]!Month,0))</f>
        <v>542811.69999999995</v>
      </c>
      <c r="J99" s="197">
        <f>INDEX('[34]Actual NPC'!$F$9:$Q$168,MATCH($C99,'[34]Actual NPC'!$C$9:$C$168,0),MATCH(J$3,[34]!Month,0))</f>
        <v>636601.54</v>
      </c>
      <c r="K99" s="197">
        <f>INDEX('[34]Actual NPC'!$F$9:$Q$168,MATCH($C99,'[34]Actual NPC'!$C$9:$C$168,0),MATCH(K$3,[34]!Month,0))</f>
        <v>748727.53</v>
      </c>
      <c r="L99" s="197">
        <f>INDEX('[34]Actual NPC'!$F$9:$Q$168,MATCH($C99,'[34]Actual NPC'!$C$9:$C$168,0),MATCH(L$3,[34]!Month,0))</f>
        <v>628787.23</v>
      </c>
      <c r="M99" s="197">
        <f>INDEX('[34]Actual NPC'!$F$9:$Q$168,MATCH($C99,'[34]Actual NPC'!$C$9:$C$168,0),MATCH(M$3,[34]!Month,0))</f>
        <v>537461.56000000006</v>
      </c>
      <c r="N99" s="197">
        <f>INDEX('[34]Actual NPC'!$F$9:$Q$168,MATCH($C99,'[34]Actual NPC'!$C$9:$C$168,0),MATCH(N$3,[34]!Month,0))</f>
        <v>455604.24</v>
      </c>
      <c r="O99" s="197">
        <f>INDEX('[34]Actual NPC'!$F$9:$Q$168,MATCH($C99,'[34]Actual NPC'!$C$9:$C$168,0),MATCH(O$3,[34]!Month,0))</f>
        <v>277460.58</v>
      </c>
      <c r="P99" s="197">
        <f>INDEX('[34]Actual NPC'!$F$9:$Q$168,MATCH($C99,'[34]Actual NPC'!$C$9:$C$168,0),MATCH(P$3,[34]!Month,0))</f>
        <v>196507.8</v>
      </c>
    </row>
    <row r="100" spans="1:16">
      <c r="A100" s="74"/>
      <c r="C100" s="243" t="s">
        <v>123</v>
      </c>
      <c r="D100" s="197">
        <f t="shared" si="22"/>
        <v>11888238.539999999</v>
      </c>
      <c r="E100" s="197">
        <f>INDEX('[34]Actual NPC'!$F$9:$Q$168,MATCH($C100,'[34]Actual NPC'!$C$9:$C$168,0),MATCH(E$3,[34]!Month,0))</f>
        <v>575104.04</v>
      </c>
      <c r="F100" s="197">
        <f>INDEX('[34]Actual NPC'!$F$9:$Q$168,MATCH($C100,'[34]Actual NPC'!$C$9:$C$168,0),MATCH(F$3,[34]!Month,0))</f>
        <v>799801.05</v>
      </c>
      <c r="G100" s="197">
        <f>INDEX('[34]Actual NPC'!$F$9:$Q$168,MATCH($C100,'[34]Actual NPC'!$C$9:$C$168,0),MATCH(G$3,[34]!Month,0))</f>
        <v>888539.04</v>
      </c>
      <c r="H100" s="197">
        <f>INDEX('[34]Actual NPC'!$F$9:$Q$168,MATCH($C100,'[34]Actual NPC'!$C$9:$C$168,0),MATCH(H$3,[34]!Month,0))</f>
        <v>705358.95000000007</v>
      </c>
      <c r="I100" s="197">
        <f>INDEX('[34]Actual NPC'!$F$9:$Q$168,MATCH($C100,'[34]Actual NPC'!$C$9:$C$168,0),MATCH(I$3,[34]!Month,0))</f>
        <v>1636113.02</v>
      </c>
      <c r="J100" s="197">
        <f>INDEX('[34]Actual NPC'!$F$9:$Q$168,MATCH($C100,'[34]Actual NPC'!$C$9:$C$168,0),MATCH(J$3,[34]!Month,0))</f>
        <v>1290280.05</v>
      </c>
      <c r="K100" s="197">
        <f>INDEX('[34]Actual NPC'!$F$9:$Q$168,MATCH($C100,'[34]Actual NPC'!$C$9:$C$168,0),MATCH(K$3,[34]!Month,0))</f>
        <v>1432186.78</v>
      </c>
      <c r="L100" s="197">
        <f>INDEX('[34]Actual NPC'!$F$9:$Q$168,MATCH($C100,'[34]Actual NPC'!$C$9:$C$168,0),MATCH(L$3,[34]!Month,0))</f>
        <v>1252615.3699999999</v>
      </c>
      <c r="M100" s="197">
        <f>INDEX('[34]Actual NPC'!$F$9:$Q$168,MATCH($C100,'[34]Actual NPC'!$C$9:$C$168,0),MATCH(M$3,[34]!Month,0))</f>
        <v>1344542.08</v>
      </c>
      <c r="N100" s="197">
        <f>INDEX('[34]Actual NPC'!$F$9:$Q$168,MATCH($C100,'[34]Actual NPC'!$C$9:$C$168,0),MATCH(N$3,[34]!Month,0))</f>
        <v>875780.46</v>
      </c>
      <c r="O100" s="197">
        <f>INDEX('[34]Actual NPC'!$F$9:$Q$168,MATCH($C100,'[34]Actual NPC'!$C$9:$C$168,0),MATCH(O$3,[34]!Month,0))</f>
        <v>683218.7</v>
      </c>
      <c r="P100" s="197">
        <f>INDEX('[34]Actual NPC'!$F$9:$Q$168,MATCH($C100,'[34]Actual NPC'!$C$9:$C$168,0),MATCH(P$3,[34]!Month,0))</f>
        <v>404699</v>
      </c>
    </row>
    <row r="101" spans="1:16">
      <c r="A101" s="147"/>
      <c r="B101" s="136"/>
      <c r="C101" s="83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>
      <c r="A102" s="74"/>
      <c r="C102" s="85" t="s">
        <v>101</v>
      </c>
      <c r="D102" s="199">
        <f>SUM(E102:P102)</f>
        <v>333140414.74789578</v>
      </c>
      <c r="E102" s="196">
        <f t="shared" ref="E102:P102" si="25">SUM(E57:E100)</f>
        <v>23643185.157787602</v>
      </c>
      <c r="F102" s="196">
        <f t="shared" si="25"/>
        <v>25837756.782045078</v>
      </c>
      <c r="G102" s="196">
        <f t="shared" si="25"/>
        <v>27884418.891427651</v>
      </c>
      <c r="H102" s="196">
        <f t="shared" si="25"/>
        <v>28732549.473033909</v>
      </c>
      <c r="I102" s="196">
        <f t="shared" si="25"/>
        <v>32533751.134756193</v>
      </c>
      <c r="J102" s="196">
        <f t="shared" si="25"/>
        <v>31357782.216976386</v>
      </c>
      <c r="K102" s="196">
        <f t="shared" si="25"/>
        <v>33202518.670214012</v>
      </c>
      <c r="L102" s="196">
        <f t="shared" si="25"/>
        <v>29955493.984785054</v>
      </c>
      <c r="M102" s="196">
        <f t="shared" si="25"/>
        <v>28264669.474944606</v>
      </c>
      <c r="N102" s="196">
        <f t="shared" si="25"/>
        <v>24976407.053285398</v>
      </c>
      <c r="O102" s="196">
        <f t="shared" si="25"/>
        <v>23799010.356843799</v>
      </c>
      <c r="P102" s="196">
        <f t="shared" si="25"/>
        <v>22952871.551796</v>
      </c>
    </row>
    <row r="103" spans="1:16">
      <c r="A103" s="74"/>
      <c r="B103" s="78"/>
      <c r="C103" s="78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1:16">
      <c r="A104" s="85"/>
      <c r="B104" s="85" t="s">
        <v>28</v>
      </c>
      <c r="C104" s="78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1:16">
      <c r="A105" s="85"/>
      <c r="C105" s="81" t="s">
        <v>102</v>
      </c>
      <c r="D105" s="197">
        <f t="shared" ref="D105:D106" si="26">SUM(E105:P105)</f>
        <v>2189839.5599999996</v>
      </c>
      <c r="E105" s="197">
        <f>INDEX('[34]Actual NPC'!$F$9:$Q$168,MATCH($C105,'[34]Actual NPC'!$C$9:$C$168,0),MATCH(E$3,[34]!Month,0))</f>
        <v>182486.63</v>
      </c>
      <c r="F105" s="197">
        <f>INDEX('[34]Actual NPC'!$F$9:$Q$168,MATCH($C105,'[34]Actual NPC'!$C$9:$C$168,0),MATCH(F$3,[34]!Month,0))</f>
        <v>182486.63</v>
      </c>
      <c r="G105" s="197">
        <f>INDEX('[34]Actual NPC'!$F$9:$Q$168,MATCH($C105,'[34]Actual NPC'!$C$9:$C$168,0),MATCH(G$3,[34]!Month,0))</f>
        <v>182486.63</v>
      </c>
      <c r="H105" s="197">
        <f>INDEX('[34]Actual NPC'!$F$9:$Q$168,MATCH($C105,'[34]Actual NPC'!$C$9:$C$168,0),MATCH(H$3,[34]!Month,0))</f>
        <v>182486.63</v>
      </c>
      <c r="I105" s="197">
        <f>INDEX('[34]Actual NPC'!$F$9:$Q$168,MATCH($C105,'[34]Actual NPC'!$C$9:$C$168,0),MATCH(I$3,[34]!Month,0))</f>
        <v>182486.63</v>
      </c>
      <c r="J105" s="197">
        <f>INDEX('[34]Actual NPC'!$F$9:$Q$168,MATCH($C105,'[34]Actual NPC'!$C$9:$C$168,0),MATCH(J$3,[34]!Month,0))</f>
        <v>182486.63</v>
      </c>
      <c r="K105" s="197">
        <f>INDEX('[34]Actual NPC'!$F$9:$Q$168,MATCH($C105,'[34]Actual NPC'!$C$9:$C$168,0),MATCH(K$3,[34]!Month,0))</f>
        <v>182486.63</v>
      </c>
      <c r="L105" s="197">
        <f>INDEX('[34]Actual NPC'!$F$9:$Q$168,MATCH($C105,'[34]Actual NPC'!$C$9:$C$168,0),MATCH(L$3,[34]!Month,0))</f>
        <v>182486.63</v>
      </c>
      <c r="M105" s="197">
        <f>INDEX('[34]Actual NPC'!$F$9:$Q$168,MATCH($C105,'[34]Actual NPC'!$C$9:$C$168,0),MATCH(M$3,[34]!Month,0))</f>
        <v>182486.63</v>
      </c>
      <c r="N105" s="197">
        <f>INDEX('[34]Actual NPC'!$F$9:$Q$168,MATCH($C105,'[34]Actual NPC'!$C$9:$C$168,0),MATCH(N$3,[34]!Month,0))</f>
        <v>182486.63</v>
      </c>
      <c r="O105" s="197">
        <f>INDEX('[34]Actual NPC'!$F$9:$Q$168,MATCH($C105,'[34]Actual NPC'!$C$9:$C$168,0),MATCH(O$3,[34]!Month,0))</f>
        <v>182486.63</v>
      </c>
      <c r="P105" s="197">
        <f>INDEX('[34]Actual NPC'!$F$9:$Q$168,MATCH($C105,'[34]Actual NPC'!$C$9:$C$168,0),MATCH(P$3,[34]!Month,0))</f>
        <v>182486.63</v>
      </c>
    </row>
    <row r="106" spans="1:16">
      <c r="A106" s="85"/>
      <c r="B106" s="85"/>
      <c r="C106" s="81" t="s">
        <v>29</v>
      </c>
      <c r="D106" s="197">
        <f t="shared" si="26"/>
        <v>-7951391.04</v>
      </c>
      <c r="E106" s="197">
        <f>INDEX('[34]Actual NPC'!$F$9:$Q$168,MATCH($C106,'[34]Actual NPC'!$C$9:$C$168,0),MATCH(E$3,[34]!Month,0))</f>
        <v>-662615.92000000004</v>
      </c>
      <c r="F106" s="197">
        <f>INDEX('[34]Actual NPC'!$F$9:$Q$168,MATCH($C106,'[34]Actual NPC'!$C$9:$C$168,0),MATCH(F$3,[34]!Month,0))</f>
        <v>-662615.92000000004</v>
      </c>
      <c r="G106" s="197">
        <f>INDEX('[34]Actual NPC'!$F$9:$Q$168,MATCH($C106,'[34]Actual NPC'!$C$9:$C$168,0),MATCH(G$3,[34]!Month,0))</f>
        <v>-662615.92000000004</v>
      </c>
      <c r="H106" s="197">
        <f>INDEX('[34]Actual NPC'!$F$9:$Q$168,MATCH($C106,'[34]Actual NPC'!$C$9:$C$168,0),MATCH(H$3,[34]!Month,0))</f>
        <v>-662615.92000000004</v>
      </c>
      <c r="I106" s="197">
        <f>INDEX('[34]Actual NPC'!$F$9:$Q$168,MATCH($C106,'[34]Actual NPC'!$C$9:$C$168,0),MATCH(I$3,[34]!Month,0))</f>
        <v>-662615.92000000004</v>
      </c>
      <c r="J106" s="197">
        <f>INDEX('[34]Actual NPC'!$F$9:$Q$168,MATCH($C106,'[34]Actual NPC'!$C$9:$C$168,0),MATCH(J$3,[34]!Month,0))</f>
        <v>-662615.92000000004</v>
      </c>
      <c r="K106" s="197">
        <f>INDEX('[34]Actual NPC'!$F$9:$Q$168,MATCH($C106,'[34]Actual NPC'!$C$9:$C$168,0),MATCH(K$3,[34]!Month,0))</f>
        <v>-662615.92000000004</v>
      </c>
      <c r="L106" s="197">
        <f>INDEX('[34]Actual NPC'!$F$9:$Q$168,MATCH($C106,'[34]Actual NPC'!$C$9:$C$168,0),MATCH(L$3,[34]!Month,0))</f>
        <v>-662615.92000000004</v>
      </c>
      <c r="M106" s="197">
        <f>INDEX('[34]Actual NPC'!$F$9:$Q$168,MATCH($C106,'[34]Actual NPC'!$C$9:$C$168,0),MATCH(M$3,[34]!Month,0))</f>
        <v>-662615.92000000004</v>
      </c>
      <c r="N106" s="197">
        <f>INDEX('[34]Actual NPC'!$F$9:$Q$168,MATCH($C106,'[34]Actual NPC'!$C$9:$C$168,0),MATCH(N$3,[34]!Month,0))</f>
        <v>-662615.92000000004</v>
      </c>
      <c r="O106" s="197">
        <f>INDEX('[34]Actual NPC'!$F$9:$Q$168,MATCH($C106,'[34]Actual NPC'!$C$9:$C$168,0),MATCH(O$3,[34]!Month,0))</f>
        <v>-662615.92000000004</v>
      </c>
      <c r="P106" s="197">
        <f>INDEX('[34]Actual NPC'!$F$9:$Q$168,MATCH($C106,'[34]Actual NPC'!$C$9:$C$168,0),MATCH(P$3,[34]!Month,0))</f>
        <v>-662615.92000000004</v>
      </c>
    </row>
    <row r="107" spans="1:16">
      <c r="A107" s="85"/>
      <c r="B107" s="85"/>
      <c r="C107" s="74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</row>
    <row r="108" spans="1:16">
      <c r="A108" s="85"/>
      <c r="C108" s="85" t="s">
        <v>103</v>
      </c>
      <c r="D108" s="199">
        <f>SUM(E108:P108)</f>
        <v>-5761551.4800000004</v>
      </c>
      <c r="E108" s="196">
        <f t="shared" ref="E108:P108" si="27">SUM(E105:E106)</f>
        <v>-480129.29000000004</v>
      </c>
      <c r="F108" s="196">
        <f t="shared" si="27"/>
        <v>-480129.29000000004</v>
      </c>
      <c r="G108" s="196">
        <f t="shared" si="27"/>
        <v>-480129.29000000004</v>
      </c>
      <c r="H108" s="196">
        <f t="shared" ref="H108:J108" si="28">SUM(H105:H106)</f>
        <v>-480129.29000000004</v>
      </c>
      <c r="I108" s="196">
        <f t="shared" si="28"/>
        <v>-480129.29000000004</v>
      </c>
      <c r="J108" s="196">
        <f t="shared" si="28"/>
        <v>-480129.29000000004</v>
      </c>
      <c r="K108" s="196">
        <f t="shared" si="27"/>
        <v>-480129.29000000004</v>
      </c>
      <c r="L108" s="196">
        <f t="shared" si="27"/>
        <v>-480129.29000000004</v>
      </c>
      <c r="M108" s="196">
        <f t="shared" si="27"/>
        <v>-480129.29000000004</v>
      </c>
      <c r="N108" s="196">
        <f t="shared" si="27"/>
        <v>-480129.29000000004</v>
      </c>
      <c r="O108" s="196">
        <f t="shared" si="27"/>
        <v>-480129.29000000004</v>
      </c>
      <c r="P108" s="196">
        <f t="shared" si="27"/>
        <v>-480129.29000000004</v>
      </c>
    </row>
    <row r="109" spans="1:16">
      <c r="A109" s="85"/>
      <c r="B109" s="85"/>
      <c r="C109" s="83"/>
      <c r="D109" s="215" t="s">
        <v>86</v>
      </c>
      <c r="E109" s="215" t="s">
        <v>86</v>
      </c>
      <c r="F109" s="215" t="s">
        <v>86</v>
      </c>
      <c r="G109" s="215" t="s">
        <v>86</v>
      </c>
      <c r="H109" s="215" t="s">
        <v>86</v>
      </c>
      <c r="I109" s="215" t="s">
        <v>86</v>
      </c>
      <c r="J109" s="215" t="s">
        <v>86</v>
      </c>
      <c r="K109" s="215" t="s">
        <v>86</v>
      </c>
      <c r="L109" s="215" t="s">
        <v>86</v>
      </c>
      <c r="M109" s="215" t="s">
        <v>86</v>
      </c>
      <c r="N109" s="215" t="s">
        <v>86</v>
      </c>
      <c r="O109" s="215" t="s">
        <v>86</v>
      </c>
      <c r="P109" s="215" t="s">
        <v>86</v>
      </c>
    </row>
    <row r="110" spans="1:16">
      <c r="A110" s="85"/>
      <c r="B110" s="85" t="s">
        <v>30</v>
      </c>
      <c r="C110" s="83"/>
      <c r="D110" s="199">
        <f>SUM(E110:P110)</f>
        <v>549970117.77763331</v>
      </c>
      <c r="E110" s="196">
        <f t="shared" ref="E110:P110" si="29">SUM(E108,E54,E102)</f>
        <v>45045020.207787603</v>
      </c>
      <c r="F110" s="196">
        <f t="shared" si="29"/>
        <v>44868995.662045076</v>
      </c>
      <c r="G110" s="196">
        <f t="shared" si="29"/>
        <v>46957645.461427651</v>
      </c>
      <c r="H110" s="196">
        <f t="shared" si="29"/>
        <v>48049672.673033908</v>
      </c>
      <c r="I110" s="196">
        <f t="shared" si="29"/>
        <v>52027326.664756194</v>
      </c>
      <c r="J110" s="196">
        <f t="shared" si="29"/>
        <v>48635200.21671398</v>
      </c>
      <c r="K110" s="196">
        <f t="shared" si="29"/>
        <v>49496260.820214011</v>
      </c>
      <c r="L110" s="196">
        <f t="shared" si="29"/>
        <v>45204618.364785053</v>
      </c>
      <c r="M110" s="196">
        <f t="shared" si="29"/>
        <v>44038830.164944604</v>
      </c>
      <c r="N110" s="196">
        <f t="shared" si="29"/>
        <v>41956818.623285398</v>
      </c>
      <c r="O110" s="196">
        <f t="shared" si="29"/>
        <v>41766838.376843795</v>
      </c>
      <c r="P110" s="196">
        <f t="shared" si="29"/>
        <v>41922890.541796006</v>
      </c>
    </row>
    <row r="111" spans="1:16">
      <c r="A111" s="85"/>
      <c r="B111" s="85"/>
      <c r="C111" s="78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</row>
    <row r="112" spans="1:16">
      <c r="A112" s="85"/>
      <c r="B112" s="85" t="s">
        <v>31</v>
      </c>
      <c r="C112" s="78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</row>
    <row r="113" spans="1:16">
      <c r="A113" s="85"/>
      <c r="B113" s="85"/>
      <c r="C113" s="83" t="s">
        <v>104</v>
      </c>
      <c r="D113" s="197">
        <f t="shared" ref="D113:D115" si="30">SUM(E113:P113)</f>
        <v>0</v>
      </c>
      <c r="E113" s="197">
        <f>INDEX('[34]Actual NPC'!$F$9:$Q$168,MATCH($C113,'[34]Actual NPC'!$C$9:$C$168,0),MATCH(E$3,[34]!Month,0))</f>
        <v>0</v>
      </c>
      <c r="F113" s="197">
        <f>INDEX('[34]Actual NPC'!$F$9:$Q$168,MATCH($C113,'[34]Actual NPC'!$C$9:$C$168,0),MATCH(F$3,[34]!Month,0))</f>
        <v>0</v>
      </c>
      <c r="G113" s="197">
        <f>INDEX('[34]Actual NPC'!$F$9:$Q$168,MATCH($C113,'[34]Actual NPC'!$C$9:$C$168,0),MATCH(G$3,[34]!Month,0))</f>
        <v>0</v>
      </c>
      <c r="H113" s="197">
        <f>INDEX('[34]Actual NPC'!$F$9:$Q$168,MATCH($C113,'[34]Actual NPC'!$C$9:$C$168,0),MATCH(H$3,[34]!Month,0))</f>
        <v>0</v>
      </c>
      <c r="I113" s="197">
        <f>INDEX('[34]Actual NPC'!$F$9:$Q$168,MATCH($C113,'[34]Actual NPC'!$C$9:$C$168,0),MATCH(I$3,[34]!Month,0))</f>
        <v>0</v>
      </c>
      <c r="J113" s="197">
        <f>INDEX('[34]Actual NPC'!$F$9:$Q$168,MATCH($C113,'[34]Actual NPC'!$C$9:$C$168,0),MATCH(J$3,[34]!Month,0))</f>
        <v>0</v>
      </c>
      <c r="K113" s="197">
        <f>INDEX('[34]Actual NPC'!$F$9:$Q$168,MATCH($C113,'[34]Actual NPC'!$C$9:$C$168,0),MATCH(K$3,[34]!Month,0))</f>
        <v>0</v>
      </c>
      <c r="L113" s="197">
        <f>INDEX('[34]Actual NPC'!$F$9:$Q$168,MATCH($C113,'[34]Actual NPC'!$C$9:$C$168,0),MATCH(L$3,[34]!Month,0))</f>
        <v>0</v>
      </c>
      <c r="M113" s="197">
        <f>INDEX('[34]Actual NPC'!$F$9:$Q$168,MATCH($C113,'[34]Actual NPC'!$C$9:$C$168,0),MATCH(M$3,[34]!Month,0))</f>
        <v>0</v>
      </c>
      <c r="N113" s="197">
        <f>INDEX('[34]Actual NPC'!$F$9:$Q$168,MATCH($C113,'[34]Actual NPC'!$C$9:$C$168,0),MATCH(N$3,[34]!Month,0))</f>
        <v>0</v>
      </c>
      <c r="O113" s="197">
        <f>INDEX('[34]Actual NPC'!$F$9:$Q$168,MATCH($C113,'[34]Actual NPC'!$C$9:$C$168,0),MATCH(O$3,[34]!Month,0))</f>
        <v>0</v>
      </c>
      <c r="P113" s="197">
        <f>INDEX('[34]Actual NPC'!$F$9:$Q$168,MATCH($C113,'[34]Actual NPC'!$C$9:$C$168,0),MATCH(P$3,[34]!Month,0))</f>
        <v>0</v>
      </c>
    </row>
    <row r="114" spans="1:16">
      <c r="A114" s="85"/>
      <c r="B114" s="85"/>
      <c r="C114" s="83" t="s">
        <v>32</v>
      </c>
      <c r="D114" s="197">
        <f>SUM(E114:P114)</f>
        <v>4500000</v>
      </c>
      <c r="E114" s="197">
        <f>INDEX('[34]Actual NPC'!$F$9:$Q$168,MATCH($C114,'[34]Actual NPC'!$C$9:$C$168,0),MATCH(E$3,[34]!Month,0))</f>
        <v>450000</v>
      </c>
      <c r="F114" s="197">
        <f>INDEX('[34]Actual NPC'!$F$9:$Q$168,MATCH($C114,'[34]Actual NPC'!$C$9:$C$168,0),MATCH(F$3,[34]!Month,0))</f>
        <v>450000</v>
      </c>
      <c r="G114" s="197">
        <f>INDEX('[34]Actual NPC'!$F$9:$Q$168,MATCH($C114,'[34]Actual NPC'!$C$9:$C$168,0),MATCH(G$3,[34]!Month,0))</f>
        <v>450000</v>
      </c>
      <c r="H114" s="197">
        <f>INDEX('[34]Actual NPC'!$F$9:$Q$168,MATCH($C114,'[34]Actual NPC'!$C$9:$C$168,0),MATCH(H$3,[34]!Month,0))</f>
        <v>450000</v>
      </c>
      <c r="I114" s="197">
        <f>INDEX('[34]Actual NPC'!$F$9:$Q$168,MATCH($C114,'[34]Actual NPC'!$C$9:$C$168,0),MATCH(I$3,[34]!Month,0))</f>
        <v>450000</v>
      </c>
      <c r="J114" s="197">
        <f>INDEX('[34]Actual NPC'!$F$9:$Q$168,MATCH($C114,'[34]Actual NPC'!$C$9:$C$168,0),MATCH(J$3,[34]!Month,0))</f>
        <v>450000</v>
      </c>
      <c r="K114" s="197">
        <f>INDEX('[34]Actual NPC'!$F$9:$Q$168,MATCH($C114,'[34]Actual NPC'!$C$9:$C$168,0),MATCH(K$3,[34]!Month,0))</f>
        <v>450000</v>
      </c>
      <c r="L114" s="197">
        <f>INDEX('[34]Actual NPC'!$F$9:$Q$168,MATCH($C114,'[34]Actual NPC'!$C$9:$C$168,0),MATCH(L$3,[34]!Month,0))</f>
        <v>450000</v>
      </c>
      <c r="M114" s="197">
        <f>INDEX('[34]Actual NPC'!$F$9:$Q$168,MATCH($C114,'[34]Actual NPC'!$C$9:$C$168,0),MATCH(M$3,[34]!Month,0))</f>
        <v>450000</v>
      </c>
      <c r="N114" s="197">
        <f>INDEX('[34]Actual NPC'!$F$9:$Q$168,MATCH($C114,'[34]Actual NPC'!$C$9:$C$168,0),MATCH(N$3,[34]!Month,0))</f>
        <v>450000</v>
      </c>
      <c r="O114" s="197">
        <f>INDEX('[34]Actual NPC'!$F$9:$Q$168,MATCH($C114,'[34]Actual NPC'!$C$9:$C$168,0),MATCH(O$3,[34]!Month,0))</f>
        <v>0</v>
      </c>
      <c r="P114" s="197">
        <f>INDEX('[34]Actual NPC'!$F$9:$Q$168,MATCH($C114,'[34]Actual NPC'!$C$9:$C$168,0),MATCH(P$3,[34]!Month,0))</f>
        <v>0</v>
      </c>
    </row>
    <row r="115" spans="1:16">
      <c r="A115" s="85"/>
      <c r="B115" s="85"/>
      <c r="C115" s="83" t="s">
        <v>105</v>
      </c>
      <c r="D115" s="197">
        <f t="shared" si="30"/>
        <v>0</v>
      </c>
      <c r="E115" s="197">
        <f>INDEX('[34]Actual NPC'!$F$9:$Q$168,MATCH($C115,'[34]Actual NPC'!$C$9:$C$168,0),MATCH(E$3,[34]!Month,0))</f>
        <v>0</v>
      </c>
      <c r="F115" s="197">
        <f>INDEX('[34]Actual NPC'!$F$9:$Q$168,MATCH($C115,'[34]Actual NPC'!$C$9:$C$168,0),MATCH(F$3,[34]!Month,0))</f>
        <v>0</v>
      </c>
      <c r="G115" s="197">
        <f>INDEX('[34]Actual NPC'!$F$9:$Q$168,MATCH($C115,'[34]Actual NPC'!$C$9:$C$168,0),MATCH(G$3,[34]!Month,0))</f>
        <v>0</v>
      </c>
      <c r="H115" s="197">
        <f>INDEX('[34]Actual NPC'!$F$9:$Q$168,MATCH($C115,'[34]Actual NPC'!$C$9:$C$168,0),MATCH(H$3,[34]!Month,0))</f>
        <v>0</v>
      </c>
      <c r="I115" s="197">
        <f>INDEX('[34]Actual NPC'!$F$9:$Q$168,MATCH($C115,'[34]Actual NPC'!$C$9:$C$168,0),MATCH(I$3,[34]!Month,0))</f>
        <v>0</v>
      </c>
      <c r="J115" s="197">
        <f>INDEX('[34]Actual NPC'!$F$9:$Q$168,MATCH($C115,'[34]Actual NPC'!$C$9:$C$168,0),MATCH(J$3,[34]!Month,0))</f>
        <v>0</v>
      </c>
      <c r="K115" s="197">
        <f>INDEX('[34]Actual NPC'!$F$9:$Q$168,MATCH($C115,'[34]Actual NPC'!$C$9:$C$168,0),MATCH(K$3,[34]!Month,0))</f>
        <v>0</v>
      </c>
      <c r="L115" s="197">
        <f>INDEX('[34]Actual NPC'!$F$9:$Q$168,MATCH($C115,'[34]Actual NPC'!$C$9:$C$168,0),MATCH(L$3,[34]!Month,0))</f>
        <v>0</v>
      </c>
      <c r="M115" s="197">
        <f>INDEX('[34]Actual NPC'!$F$9:$Q$168,MATCH($C115,'[34]Actual NPC'!$C$9:$C$168,0),MATCH(M$3,[34]!Month,0))</f>
        <v>0</v>
      </c>
      <c r="N115" s="197">
        <f>INDEX('[34]Actual NPC'!$F$9:$Q$168,MATCH($C115,'[34]Actual NPC'!$C$9:$C$168,0),MATCH(N$3,[34]!Month,0))</f>
        <v>0</v>
      </c>
      <c r="O115" s="197">
        <f>INDEX('[34]Actual NPC'!$F$9:$Q$168,MATCH($C115,'[34]Actual NPC'!$C$9:$C$168,0),MATCH(O$3,[34]!Month,0))</f>
        <v>0</v>
      </c>
      <c r="P115" s="197">
        <f>INDEX('[34]Actual NPC'!$F$9:$Q$168,MATCH($C115,'[34]Actual NPC'!$C$9:$C$168,0),MATCH(P$3,[34]!Month,0))</f>
        <v>0</v>
      </c>
    </row>
    <row r="116" spans="1:16">
      <c r="A116" s="85"/>
      <c r="B116" s="85"/>
      <c r="C116" s="78"/>
      <c r="D116" s="215" t="s">
        <v>86</v>
      </c>
      <c r="E116" s="215" t="s">
        <v>86</v>
      </c>
      <c r="F116" s="215" t="s">
        <v>86</v>
      </c>
      <c r="G116" s="215" t="s">
        <v>86</v>
      </c>
      <c r="H116" s="215" t="s">
        <v>86</v>
      </c>
      <c r="I116" s="215" t="s">
        <v>86</v>
      </c>
      <c r="J116" s="215" t="s">
        <v>86</v>
      </c>
      <c r="K116" s="215" t="s">
        <v>86</v>
      </c>
      <c r="L116" s="215" t="s">
        <v>86</v>
      </c>
      <c r="M116" s="215" t="s">
        <v>86</v>
      </c>
      <c r="N116" s="215" t="s">
        <v>86</v>
      </c>
      <c r="O116" s="215" t="s">
        <v>86</v>
      </c>
      <c r="P116" s="215" t="s">
        <v>86</v>
      </c>
    </row>
    <row r="117" spans="1:16">
      <c r="A117" s="85"/>
      <c r="B117" s="85" t="s">
        <v>33</v>
      </c>
      <c r="C117" s="78"/>
      <c r="D117" s="199">
        <f>SUM(E117:P117)</f>
        <v>4500000</v>
      </c>
      <c r="E117" s="199">
        <f t="shared" ref="E117:P117" si="31">SUM(E113:E115)</f>
        <v>450000</v>
      </c>
      <c r="F117" s="199">
        <f t="shared" si="31"/>
        <v>450000</v>
      </c>
      <c r="G117" s="199">
        <f t="shared" si="31"/>
        <v>450000</v>
      </c>
      <c r="H117" s="199">
        <f t="shared" si="31"/>
        <v>450000</v>
      </c>
      <c r="I117" s="199">
        <f t="shared" si="31"/>
        <v>450000</v>
      </c>
      <c r="J117" s="199">
        <f t="shared" si="31"/>
        <v>450000</v>
      </c>
      <c r="K117" s="199">
        <f t="shared" si="31"/>
        <v>450000</v>
      </c>
      <c r="L117" s="199">
        <f t="shared" si="31"/>
        <v>450000</v>
      </c>
      <c r="M117" s="199">
        <f t="shared" si="31"/>
        <v>450000</v>
      </c>
      <c r="N117" s="199">
        <f t="shared" si="31"/>
        <v>450000</v>
      </c>
      <c r="O117" s="199">
        <f t="shared" si="31"/>
        <v>0</v>
      </c>
      <c r="P117" s="199">
        <f t="shared" si="31"/>
        <v>0</v>
      </c>
    </row>
    <row r="118" spans="1:16">
      <c r="A118" s="85"/>
      <c r="B118" s="85"/>
      <c r="C118" s="78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1:16">
      <c r="A119" s="163"/>
      <c r="B119" s="163" t="s">
        <v>34</v>
      </c>
      <c r="C119" s="13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</row>
    <row r="120" spans="1:16">
      <c r="A120" s="163"/>
      <c r="C120" s="156" t="s">
        <v>79</v>
      </c>
      <c r="D120" s="199">
        <f t="shared" ref="D120:D122" si="32">SUM(E120:P120)</f>
        <v>697321948.8900001</v>
      </c>
      <c r="E120" s="196">
        <f>INDEX('[34]Actual NPC'!$F$9:$Q$168,MATCH($C120,'[34]Actual NPC'!$C$9:$C$168,0),MATCH(E$3,[34]!Month,0))</f>
        <v>23270055.5</v>
      </c>
      <c r="F120" s="196">
        <f>INDEX('[34]Actual NPC'!$F$9:$Q$168,MATCH($C120,'[34]Actual NPC'!$C$9:$C$168,0),MATCH(F$3,[34]!Month,0))</f>
        <v>21960308.350000009</v>
      </c>
      <c r="G120" s="196">
        <f>INDEX('[34]Actual NPC'!$F$9:$Q$168,MATCH($C120,'[34]Actual NPC'!$C$9:$C$168,0),MATCH(G$3,[34]!Month,0))</f>
        <v>21445028.259999994</v>
      </c>
      <c r="H120" s="196">
        <f>INDEX('[34]Actual NPC'!$F$9:$Q$168,MATCH($C120,'[34]Actual NPC'!$C$9:$C$168,0),MATCH(H$3,[34]!Month,0))</f>
        <v>28381333.910000004</v>
      </c>
      <c r="I120" s="196">
        <f>INDEX('[34]Actual NPC'!$F$9:$Q$168,MATCH($C120,'[34]Actual NPC'!$C$9:$C$168,0),MATCH(I$3,[34]!Month,0))</f>
        <v>25816927.489999998</v>
      </c>
      <c r="J120" s="196">
        <f>INDEX('[34]Actual NPC'!$F$9:$Q$168,MATCH($C120,'[34]Actual NPC'!$C$9:$C$168,0),MATCH(J$3,[34]!Month,0))</f>
        <v>29481186.340000004</v>
      </c>
      <c r="K120" s="196">
        <f>INDEX('[34]Actual NPC'!$F$9:$Q$168,MATCH($C120,'[34]Actual NPC'!$C$9:$C$168,0),MATCH(K$3,[34]!Month,0))</f>
        <v>110227478.92999999</v>
      </c>
      <c r="L120" s="196">
        <f>INDEX('[34]Actual NPC'!$F$9:$Q$168,MATCH($C120,'[34]Actual NPC'!$C$9:$C$168,0),MATCH(L$3,[34]!Month,0))</f>
        <v>113677202.72999999</v>
      </c>
      <c r="M120" s="196">
        <f>INDEX('[34]Actual NPC'!$F$9:$Q$168,MATCH($C120,'[34]Actual NPC'!$C$9:$C$168,0),MATCH(M$3,[34]!Month,0))</f>
        <v>133192256.03000003</v>
      </c>
      <c r="N120" s="196">
        <f>INDEX('[34]Actual NPC'!$F$9:$Q$168,MATCH($C120,'[34]Actual NPC'!$C$9:$C$168,0),MATCH(N$3,[34]!Month,0))</f>
        <v>31951740.31000001</v>
      </c>
      <c r="O120" s="196">
        <f>INDEX('[34]Actual NPC'!$F$9:$Q$168,MATCH($C120,'[34]Actual NPC'!$C$9:$C$168,0),MATCH(O$3,[34]!Month,0))</f>
        <v>43920498.730000012</v>
      </c>
      <c r="P120" s="196">
        <f>INDEX('[34]Actual NPC'!$F$9:$Q$168,MATCH($C120,'[34]Actual NPC'!$C$9:$C$168,0),MATCH(P$3,[34]!Month,0))</f>
        <v>113997932.31</v>
      </c>
    </row>
    <row r="121" spans="1:16">
      <c r="A121" s="163"/>
      <c r="B121" s="163"/>
      <c r="C121" s="156" t="s">
        <v>118</v>
      </c>
      <c r="D121" s="197">
        <f t="shared" si="32"/>
        <v>-294703564.77000004</v>
      </c>
      <c r="E121" s="197">
        <f>INDEX('[34]Actual NPC'!$F$9:$Q$168,MATCH($C121,'[34]Actual NPC'!$C$9:$C$168,0),MATCH(E$3,[34]!Month,0))</f>
        <v>-14209525.760000011</v>
      </c>
      <c r="F121" s="197">
        <f>INDEX('[34]Actual NPC'!$F$9:$Q$168,MATCH($C121,'[34]Actual NPC'!$C$9:$C$168,0),MATCH(F$3,[34]!Month,0))</f>
        <v>-11526126.800000018</v>
      </c>
      <c r="G121" s="197">
        <f>INDEX('[34]Actual NPC'!$F$9:$Q$168,MATCH($C121,'[34]Actual NPC'!$C$9:$C$168,0),MATCH(G$3,[34]!Month,0))</f>
        <v>-11304955.840000011</v>
      </c>
      <c r="H121" s="197">
        <f>INDEX('[34]Actual NPC'!$F$9:$Q$168,MATCH($C121,'[34]Actual NPC'!$C$9:$C$168,0),MATCH(H$3,[34]!Month,0))</f>
        <v>-18147070.999999993</v>
      </c>
      <c r="I121" s="197">
        <f>INDEX('[34]Actual NPC'!$F$9:$Q$168,MATCH($C121,'[34]Actual NPC'!$C$9:$C$168,0),MATCH(I$3,[34]!Month,0))</f>
        <v>-24063194.889999993</v>
      </c>
      <c r="J121" s="197">
        <f>INDEX('[34]Actual NPC'!$F$9:$Q$168,MATCH($C121,'[34]Actual NPC'!$C$9:$C$168,0),MATCH(J$3,[34]!Month,0))</f>
        <v>-15739318.060000012</v>
      </c>
      <c r="K121" s="197">
        <f>INDEX('[34]Actual NPC'!$F$9:$Q$168,MATCH($C121,'[34]Actual NPC'!$C$9:$C$168,0),MATCH(K$3,[34]!Month,0))</f>
        <v>-27334778.650000006</v>
      </c>
      <c r="L121" s="197">
        <f>INDEX('[34]Actual NPC'!$F$9:$Q$168,MATCH($C121,'[34]Actual NPC'!$C$9:$C$168,0),MATCH(L$3,[34]!Month,0))</f>
        <v>-40144890.670000039</v>
      </c>
      <c r="M121" s="197">
        <f>INDEX('[34]Actual NPC'!$F$9:$Q$168,MATCH($C121,'[34]Actual NPC'!$C$9:$C$168,0),MATCH(M$3,[34]!Month,0))</f>
        <v>-51780067.399999991</v>
      </c>
      <c r="N121" s="197">
        <f>INDEX('[34]Actual NPC'!$F$9:$Q$168,MATCH($C121,'[34]Actual NPC'!$C$9:$C$168,0),MATCH(N$3,[34]!Month,0))</f>
        <v>-21154374.659999978</v>
      </c>
      <c r="O121" s="197">
        <f>INDEX('[34]Actual NPC'!$F$9:$Q$168,MATCH($C121,'[34]Actual NPC'!$C$9:$C$168,0),MATCH(O$3,[34]!Month,0))</f>
        <v>-21204273.740000036</v>
      </c>
      <c r="P121" s="197">
        <f>INDEX('[34]Actual NPC'!$F$9:$Q$168,MATCH($C121,'[34]Actual NPC'!$C$9:$C$168,0),MATCH(P$3,[34]!Month,0))</f>
        <v>-38094987.300000004</v>
      </c>
    </row>
    <row r="122" spans="1:16">
      <c r="A122" s="163"/>
      <c r="B122" s="163"/>
      <c r="C122" s="156" t="s">
        <v>119</v>
      </c>
      <c r="D122" s="197">
        <f t="shared" si="32"/>
        <v>4646424.0699999947</v>
      </c>
      <c r="E122" s="197">
        <f>INDEX('[34]Actual NPC'!$F$9:$Q$168,MATCH($C122,'[34]Actual NPC'!$C$9:$C$168,0),MATCH(E$3,[34]!Month,0))</f>
        <v>108933.44999999879</v>
      </c>
      <c r="F122" s="197">
        <f>INDEX('[34]Actual NPC'!$F$9:$Q$168,MATCH($C122,'[34]Actual NPC'!$C$9:$C$168,0),MATCH(F$3,[34]!Month,0))</f>
        <v>-49372.950000000885</v>
      </c>
      <c r="G122" s="197">
        <f>INDEX('[34]Actual NPC'!$F$9:$Q$168,MATCH($C122,'[34]Actual NPC'!$C$9:$C$168,0),MATCH(G$3,[34]!Month,0))</f>
        <v>-212740.91000000032</v>
      </c>
      <c r="H122" s="197">
        <f>INDEX('[34]Actual NPC'!$F$9:$Q$168,MATCH($C122,'[34]Actual NPC'!$C$9:$C$168,0),MATCH(H$3,[34]!Month,0))</f>
        <v>-156339.02000000159</v>
      </c>
      <c r="I122" s="197">
        <f>INDEX('[34]Actual NPC'!$F$9:$Q$168,MATCH($C122,'[34]Actual NPC'!$C$9:$C$168,0),MATCH(I$3,[34]!Month,0))</f>
        <v>512222.31000000081</v>
      </c>
      <c r="J122" s="197">
        <f>INDEX('[34]Actual NPC'!$F$9:$Q$168,MATCH($C122,'[34]Actual NPC'!$C$9:$C$168,0),MATCH(J$3,[34]!Month,0))</f>
        <v>232312.1500000002</v>
      </c>
      <c r="K122" s="197">
        <f>INDEX('[34]Actual NPC'!$F$9:$Q$168,MATCH($C122,'[34]Actual NPC'!$C$9:$C$168,0),MATCH(K$3,[34]!Month,0))</f>
        <v>1398965.6499999997</v>
      </c>
      <c r="L122" s="197">
        <f>INDEX('[34]Actual NPC'!$F$9:$Q$168,MATCH($C122,'[34]Actual NPC'!$C$9:$C$168,0),MATCH(L$3,[34]!Month,0))</f>
        <v>5296176.8500000024</v>
      </c>
      <c r="M122" s="197">
        <f>INDEX('[34]Actual NPC'!$F$9:$Q$168,MATCH($C122,'[34]Actual NPC'!$C$9:$C$168,0),MATCH(M$3,[34]!Month,0))</f>
        <v>-3123638.5700000036</v>
      </c>
      <c r="N122" s="197">
        <f>INDEX('[34]Actual NPC'!$F$9:$Q$168,MATCH($C122,'[34]Actual NPC'!$C$9:$C$168,0),MATCH(N$3,[34]!Month,0))</f>
        <v>1226739.3100000012</v>
      </c>
      <c r="O122" s="197">
        <f>INDEX('[34]Actual NPC'!$F$9:$Q$168,MATCH($C122,'[34]Actual NPC'!$C$9:$C$168,0),MATCH(O$3,[34]!Month,0))</f>
        <v>-3712581.3200000022</v>
      </c>
      <c r="P122" s="197">
        <f>INDEX('[34]Actual NPC'!$F$9:$Q$168,MATCH($C122,'[34]Actual NPC'!$C$9:$C$168,0),MATCH(P$3,[34]!Month,0))</f>
        <v>3125747.12</v>
      </c>
    </row>
    <row r="123" spans="1:16">
      <c r="A123" s="163"/>
      <c r="B123" s="163"/>
      <c r="C123" s="156"/>
      <c r="D123" s="197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</row>
    <row r="124" spans="1:16">
      <c r="A124" s="85"/>
      <c r="B124" s="85" t="s">
        <v>34</v>
      </c>
      <c r="C124" s="78"/>
      <c r="D124" s="199">
        <f>SUM(E124:P124)</f>
        <v>407264808.18999994</v>
      </c>
      <c r="E124" s="199">
        <f t="shared" ref="E124:P124" si="33">SUM(E120:E122)</f>
        <v>9169463.1899999883</v>
      </c>
      <c r="F124" s="199">
        <f t="shared" si="33"/>
        <v>10384808.59999999</v>
      </c>
      <c r="G124" s="199">
        <f t="shared" si="33"/>
        <v>9927331.509999983</v>
      </c>
      <c r="H124" s="199">
        <f t="shared" ref="H124:J124" si="34">SUM(H120:H122)</f>
        <v>10077923.89000001</v>
      </c>
      <c r="I124" s="199">
        <f t="shared" si="34"/>
        <v>2265954.9100000062</v>
      </c>
      <c r="J124" s="199">
        <f t="shared" si="34"/>
        <v>13974180.429999992</v>
      </c>
      <c r="K124" s="199">
        <f t="shared" ref="K124:M124" si="35">SUM(K120:K122)</f>
        <v>84291665.929999992</v>
      </c>
      <c r="L124" s="199">
        <f t="shared" si="35"/>
        <v>78828488.909999952</v>
      </c>
      <c r="M124" s="199">
        <f t="shared" si="35"/>
        <v>78288550.060000032</v>
      </c>
      <c r="N124" s="199">
        <f t="shared" si="33"/>
        <v>12024104.960000033</v>
      </c>
      <c r="O124" s="199">
        <f t="shared" si="33"/>
        <v>19003643.669999972</v>
      </c>
      <c r="P124" s="199">
        <f t="shared" si="33"/>
        <v>79028692.129999995</v>
      </c>
    </row>
    <row r="125" spans="1:16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</row>
    <row r="126" spans="1:16">
      <c r="A126" s="85"/>
      <c r="B126" s="85"/>
      <c r="C126" s="78"/>
      <c r="D126" s="215" t="s">
        <v>86</v>
      </c>
      <c r="E126" s="215" t="s">
        <v>86</v>
      </c>
      <c r="F126" s="215" t="s">
        <v>86</v>
      </c>
      <c r="G126" s="215" t="s">
        <v>86</v>
      </c>
      <c r="H126" s="215" t="s">
        <v>86</v>
      </c>
      <c r="I126" s="215" t="s">
        <v>86</v>
      </c>
      <c r="J126" s="215" t="s">
        <v>86</v>
      </c>
      <c r="K126" s="215" t="s">
        <v>86</v>
      </c>
      <c r="L126" s="215" t="s">
        <v>86</v>
      </c>
      <c r="M126" s="215" t="s">
        <v>86</v>
      </c>
      <c r="N126" s="215" t="s">
        <v>86</v>
      </c>
      <c r="O126" s="215" t="s">
        <v>86</v>
      </c>
      <c r="P126" s="215" t="s">
        <v>86</v>
      </c>
    </row>
    <row r="127" spans="1:16">
      <c r="A127" s="82" t="s">
        <v>36</v>
      </c>
      <c r="B127" s="85"/>
      <c r="C127" s="78"/>
      <c r="D127" s="200">
        <f>SUM(E127:P127)</f>
        <v>961734925.96763313</v>
      </c>
      <c r="E127" s="200">
        <f t="shared" ref="E127:P127" si="36">SUM(E124,E117,E110)</f>
        <v>54664483.397787593</v>
      </c>
      <c r="F127" s="200">
        <f t="shared" si="36"/>
        <v>55703804.262045071</v>
      </c>
      <c r="G127" s="200">
        <f t="shared" si="36"/>
        <v>57334976.971427634</v>
      </c>
      <c r="H127" s="200">
        <f t="shared" si="36"/>
        <v>58577596.563033916</v>
      </c>
      <c r="I127" s="200">
        <f t="shared" si="36"/>
        <v>54743281.574756198</v>
      </c>
      <c r="J127" s="200">
        <f t="shared" si="36"/>
        <v>63059380.646713972</v>
      </c>
      <c r="K127" s="200">
        <f t="shared" si="36"/>
        <v>134237926.75021401</v>
      </c>
      <c r="L127" s="200">
        <f t="shared" si="36"/>
        <v>124483107.27478501</v>
      </c>
      <c r="M127" s="200">
        <f t="shared" si="36"/>
        <v>122777380.22494464</v>
      </c>
      <c r="N127" s="200">
        <f t="shared" si="36"/>
        <v>54430923.583285429</v>
      </c>
      <c r="O127" s="200">
        <f t="shared" si="36"/>
        <v>60770482.046843767</v>
      </c>
      <c r="P127" s="200">
        <f t="shared" si="36"/>
        <v>120951582.67179599</v>
      </c>
    </row>
    <row r="128" spans="1:16">
      <c r="A128" s="82"/>
      <c r="B128" s="85"/>
      <c r="C128" s="78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</row>
    <row r="129" spans="1:16">
      <c r="A129" s="169" t="s">
        <v>37</v>
      </c>
      <c r="B129" s="85"/>
      <c r="C129" s="78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</row>
    <row r="130" spans="1:16">
      <c r="A130" s="85"/>
      <c r="B130" s="74"/>
      <c r="C130" s="85" t="s">
        <v>38</v>
      </c>
      <c r="D130" s="196">
        <f>SUM(E130:P130)</f>
        <v>150448799.01000002</v>
      </c>
      <c r="E130" s="196">
        <f>INDEX('[34]Actual NPC'!$F$9:$Q$168,MATCH($C130,'[34]Actual NPC'!$C$9:$C$168,0),MATCH(E$3,[34]!Month,0))</f>
        <v>11381355.280000001</v>
      </c>
      <c r="F130" s="196">
        <f>INDEX('[34]Actual NPC'!$F$9:$Q$168,MATCH($C130,'[34]Actual NPC'!$C$9:$C$168,0),MATCH(F$3,[34]!Month,0))</f>
        <v>11919833.090000002</v>
      </c>
      <c r="G130" s="196">
        <f>INDEX('[34]Actual NPC'!$F$9:$Q$168,MATCH($C130,'[34]Actual NPC'!$C$9:$C$168,0),MATCH(G$3,[34]!Month,0))</f>
        <v>12607933.300000006</v>
      </c>
      <c r="H130" s="196">
        <f>INDEX('[34]Actual NPC'!$F$9:$Q$168,MATCH($C130,'[34]Actual NPC'!$C$9:$C$168,0),MATCH(H$3,[34]!Month,0))</f>
        <v>12582278.340000002</v>
      </c>
      <c r="I130" s="196">
        <f>INDEX('[34]Actual NPC'!$F$9:$Q$168,MATCH($C130,'[34]Actual NPC'!$C$9:$C$168,0),MATCH(I$3,[34]!Month,0))</f>
        <v>12211732.890000004</v>
      </c>
      <c r="J130" s="196">
        <f>INDEX('[34]Actual NPC'!$F$9:$Q$168,MATCH($C130,'[34]Actual NPC'!$C$9:$C$168,0),MATCH(J$3,[34]!Month,0))</f>
        <v>12266590.470000003</v>
      </c>
      <c r="K130" s="196">
        <f>INDEX('[34]Actual NPC'!$F$9:$Q$168,MATCH($C130,'[34]Actual NPC'!$C$9:$C$168,0),MATCH(K$3,[34]!Month,0))</f>
        <v>12739449.730000002</v>
      </c>
      <c r="L130" s="196">
        <f>INDEX('[34]Actual NPC'!$F$9:$Q$168,MATCH($C130,'[34]Actual NPC'!$C$9:$C$168,0),MATCH(L$3,[34]!Month,0))</f>
        <v>13002118.499999998</v>
      </c>
      <c r="M130" s="196">
        <f>INDEX('[34]Actual NPC'!$F$9:$Q$168,MATCH($C130,'[34]Actual NPC'!$C$9:$C$168,0),MATCH(M$3,[34]!Month,0))</f>
        <v>13008690.77</v>
      </c>
      <c r="N130" s="196">
        <f>INDEX('[34]Actual NPC'!$F$9:$Q$168,MATCH($C130,'[34]Actual NPC'!$C$9:$C$168,0),MATCH(N$3,[34]!Month,0))</f>
        <v>12469102.559999999</v>
      </c>
      <c r="O130" s="196">
        <f>INDEX('[34]Actual NPC'!$F$9:$Q$168,MATCH($C130,'[34]Actual NPC'!$C$9:$C$168,0),MATCH(O$3,[34]!Month,0))</f>
        <v>12640521.260000004</v>
      </c>
      <c r="P130" s="196">
        <f>INDEX('[34]Actual NPC'!$F$9:$Q$168,MATCH($C130,'[34]Actual NPC'!$C$9:$C$168,0),MATCH(P$3,[34]!Month,0))</f>
        <v>13619192.82</v>
      </c>
    </row>
    <row r="131" spans="1:16">
      <c r="A131" s="85"/>
      <c r="B131" s="74"/>
      <c r="C131" s="85" t="s">
        <v>39</v>
      </c>
      <c r="D131" s="197">
        <f>SUM(E131:P131)</f>
        <v>13639927.969999997</v>
      </c>
      <c r="E131" s="197">
        <f>INDEX('[34]Actual NPC'!$F$9:$Q$168,MATCH($C131,'[34]Actual NPC'!$C$9:$C$168,0),MATCH(E$3,[34]!Month,0))</f>
        <v>569005.23000000021</v>
      </c>
      <c r="F131" s="197">
        <f>INDEX('[34]Actual NPC'!$F$9:$Q$168,MATCH($C131,'[34]Actual NPC'!$C$9:$C$168,0),MATCH(F$3,[34]!Month,0))</f>
        <v>411166.74999999994</v>
      </c>
      <c r="G131" s="197">
        <f>INDEX('[34]Actual NPC'!$F$9:$Q$168,MATCH($C131,'[34]Actual NPC'!$C$9:$C$168,0),MATCH(G$3,[34]!Month,0))</f>
        <v>449040.15000000008</v>
      </c>
      <c r="H131" s="197">
        <f>INDEX('[34]Actual NPC'!$F$9:$Q$168,MATCH($C131,'[34]Actual NPC'!$C$9:$C$168,0),MATCH(H$3,[34]!Month,0))</f>
        <v>803825.90999999945</v>
      </c>
      <c r="I131" s="197">
        <f>INDEX('[34]Actual NPC'!$F$9:$Q$168,MATCH($C131,'[34]Actual NPC'!$C$9:$C$168,0),MATCH(I$3,[34]!Month,0))</f>
        <v>479883.26</v>
      </c>
      <c r="J131" s="197">
        <f>INDEX('[34]Actual NPC'!$F$9:$Q$168,MATCH($C131,'[34]Actual NPC'!$C$9:$C$168,0),MATCH(J$3,[34]!Month,0))</f>
        <v>1287012.5000000009</v>
      </c>
      <c r="K131" s="197">
        <f>INDEX('[34]Actual NPC'!$F$9:$Q$168,MATCH($C131,'[34]Actual NPC'!$C$9:$C$168,0),MATCH(K$3,[34]!Month,0))</f>
        <v>2770591.3399999966</v>
      </c>
      <c r="L131" s="197">
        <f>INDEX('[34]Actual NPC'!$F$9:$Q$168,MATCH($C131,'[34]Actual NPC'!$C$9:$C$168,0),MATCH(L$3,[34]!Month,0))</f>
        <v>1932529.6400000027</v>
      </c>
      <c r="M131" s="197">
        <f>INDEX('[34]Actual NPC'!$F$9:$Q$168,MATCH($C131,'[34]Actual NPC'!$C$9:$C$168,0),MATCH(M$3,[34]!Month,0))</f>
        <v>1144302.9800000007</v>
      </c>
      <c r="N131" s="197">
        <f>INDEX('[34]Actual NPC'!$F$9:$Q$168,MATCH($C131,'[34]Actual NPC'!$C$9:$C$168,0),MATCH(N$3,[34]!Month,0))</f>
        <v>675465.12999999966</v>
      </c>
      <c r="O131" s="197">
        <f>INDEX('[34]Actual NPC'!$F$9:$Q$168,MATCH($C131,'[34]Actual NPC'!$C$9:$C$168,0),MATCH(O$3,[34]!Month,0))</f>
        <v>1623634.0399999996</v>
      </c>
      <c r="P131" s="197">
        <f>INDEX('[34]Actual NPC'!$F$9:$Q$168,MATCH($C131,'[34]Actual NPC'!$C$9:$C$168,0),MATCH(P$3,[34]!Month,0))</f>
        <v>1493471.0399999998</v>
      </c>
    </row>
    <row r="132" spans="1:16">
      <c r="A132" s="85"/>
      <c r="B132" s="85"/>
      <c r="C132" s="78"/>
      <c r="D132" s="215" t="s">
        <v>86</v>
      </c>
      <c r="E132" s="215" t="s">
        <v>86</v>
      </c>
      <c r="F132" s="215" t="s">
        <v>86</v>
      </c>
      <c r="G132" s="215" t="s">
        <v>86</v>
      </c>
      <c r="H132" s="215" t="s">
        <v>86</v>
      </c>
      <c r="I132" s="215" t="s">
        <v>86</v>
      </c>
      <c r="J132" s="215" t="s">
        <v>86</v>
      </c>
      <c r="K132" s="215" t="s">
        <v>86</v>
      </c>
      <c r="L132" s="215" t="s">
        <v>86</v>
      </c>
      <c r="M132" s="215" t="s">
        <v>86</v>
      </c>
      <c r="N132" s="215" t="s">
        <v>86</v>
      </c>
      <c r="O132" s="215" t="s">
        <v>86</v>
      </c>
      <c r="P132" s="215" t="s">
        <v>86</v>
      </c>
    </row>
    <row r="133" spans="1:16">
      <c r="A133" s="86" t="s">
        <v>40</v>
      </c>
      <c r="B133" s="85"/>
      <c r="C133" s="78"/>
      <c r="D133" s="200">
        <f>SUM(E133:P133)</f>
        <v>164088726.98000002</v>
      </c>
      <c r="E133" s="200">
        <f t="shared" ref="E133:P133" si="37">SUM(E130:E131)</f>
        <v>11950360.510000002</v>
      </c>
      <c r="F133" s="200">
        <f t="shared" si="37"/>
        <v>12330999.840000002</v>
      </c>
      <c r="G133" s="200">
        <f t="shared" si="37"/>
        <v>13056973.450000007</v>
      </c>
      <c r="H133" s="200">
        <f t="shared" ref="H133:J133" si="38">SUM(H130:H131)</f>
        <v>13386104.250000002</v>
      </c>
      <c r="I133" s="200">
        <f t="shared" si="38"/>
        <v>12691616.150000004</v>
      </c>
      <c r="J133" s="200">
        <f t="shared" si="38"/>
        <v>13553602.970000003</v>
      </c>
      <c r="K133" s="200">
        <f t="shared" ref="K133:M133" si="39">SUM(K130:K131)</f>
        <v>15510041.069999998</v>
      </c>
      <c r="L133" s="200">
        <f t="shared" si="39"/>
        <v>14934648.140000001</v>
      </c>
      <c r="M133" s="200">
        <f t="shared" si="39"/>
        <v>14152993.75</v>
      </c>
      <c r="N133" s="200">
        <f t="shared" si="37"/>
        <v>13144567.689999998</v>
      </c>
      <c r="O133" s="200">
        <f t="shared" si="37"/>
        <v>14264155.300000003</v>
      </c>
      <c r="P133" s="200">
        <f t="shared" si="37"/>
        <v>15112663.859999999</v>
      </c>
    </row>
    <row r="134" spans="1:16">
      <c r="A134" s="86"/>
      <c r="B134" s="85"/>
      <c r="C134" s="78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1:16">
      <c r="A135" s="169" t="s">
        <v>140</v>
      </c>
      <c r="B135" s="85"/>
      <c r="C135" s="78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</row>
    <row r="136" spans="1:16">
      <c r="A136" s="85"/>
      <c r="B136" s="74"/>
      <c r="C136" s="85" t="s">
        <v>41</v>
      </c>
      <c r="D136" s="204">
        <f t="shared" ref="D136:D144" si="40">SUM(E136:P136)</f>
        <v>20849027.449999999</v>
      </c>
      <c r="E136" s="197">
        <f>INDEX('[34]Actual NPC'!$F$9:$Q$168,MATCH($C136,'[34]Actual NPC'!$C$9:$C$168,0),MATCH(E$3,[34]!Month,0))</f>
        <v>1834185.83</v>
      </c>
      <c r="F136" s="197">
        <f>INDEX('[34]Actual NPC'!$F$9:$Q$168,MATCH($C136,'[34]Actual NPC'!$C$9:$C$168,0),MATCH(F$3,[34]!Month,0))</f>
        <v>1783708.67</v>
      </c>
      <c r="G136" s="197">
        <f>INDEX('[34]Actual NPC'!$F$9:$Q$168,MATCH($C136,'[34]Actual NPC'!$C$9:$C$168,0),MATCH(G$3,[34]!Month,0))</f>
        <v>1901841.2</v>
      </c>
      <c r="H136" s="197">
        <f>INDEX('[34]Actual NPC'!$F$9:$Q$168,MATCH($C136,'[34]Actual NPC'!$C$9:$C$168,0),MATCH(H$3,[34]!Month,0))</f>
        <v>1029683.3800000001</v>
      </c>
      <c r="I136" s="197">
        <f>INDEX('[34]Actual NPC'!$F$9:$Q$168,MATCH($C136,'[34]Actual NPC'!$C$9:$C$168,0),MATCH(I$3,[34]!Month,0))</f>
        <v>1195513.6099999999</v>
      </c>
      <c r="J136" s="197">
        <f>INDEX('[34]Actual NPC'!$F$9:$Q$168,MATCH($C136,'[34]Actual NPC'!$C$9:$C$168,0),MATCH(J$3,[34]!Month,0))</f>
        <v>1530688.65</v>
      </c>
      <c r="K136" s="197">
        <f>INDEX('[34]Actual NPC'!$F$9:$Q$168,MATCH($C136,'[34]Actual NPC'!$C$9:$C$168,0),MATCH(K$3,[34]!Month,0))</f>
        <v>2028319.5699999998</v>
      </c>
      <c r="L136" s="197">
        <f>INDEX('[34]Actual NPC'!$F$9:$Q$168,MATCH($C136,'[34]Actual NPC'!$C$9:$C$168,0),MATCH(L$3,[34]!Month,0))</f>
        <v>2214605.69</v>
      </c>
      <c r="M136" s="197">
        <f>INDEX('[34]Actual NPC'!$F$9:$Q$168,MATCH($C136,'[34]Actual NPC'!$C$9:$C$168,0),MATCH(M$3,[34]!Month,0))</f>
        <v>1882630.8900000001</v>
      </c>
      <c r="N136" s="197">
        <f>INDEX('[34]Actual NPC'!$F$9:$Q$168,MATCH($C136,'[34]Actual NPC'!$C$9:$C$168,0),MATCH(N$3,[34]!Month,0))</f>
        <v>2240892.2899999996</v>
      </c>
      <c r="O136" s="197">
        <f>INDEX('[34]Actual NPC'!$F$9:$Q$168,MATCH($C136,'[34]Actual NPC'!$C$9:$C$168,0),MATCH(O$3,[34]!Month,0))</f>
        <v>1458558.31</v>
      </c>
      <c r="P136" s="197">
        <f>INDEX('[34]Actual NPC'!$F$9:$Q$168,MATCH($C136,'[34]Actual NPC'!$C$9:$C$168,0),MATCH(P$3,[34]!Month,0))</f>
        <v>1748399.3599999999</v>
      </c>
    </row>
    <row r="137" spans="1:16">
      <c r="A137" s="85"/>
      <c r="B137" s="74"/>
      <c r="C137" s="85" t="s">
        <v>42</v>
      </c>
      <c r="D137" s="204">
        <f t="shared" si="40"/>
        <v>24121432.789999999</v>
      </c>
      <c r="E137" s="197">
        <f>INDEX('[34]Actual NPC'!$F$9:$Q$168,MATCH($C137,'[34]Actual NPC'!$C$9:$C$168,0),MATCH(E$3,[34]!Month,0))</f>
        <v>2683121.4</v>
      </c>
      <c r="F137" s="197">
        <f>INDEX('[34]Actual NPC'!$F$9:$Q$168,MATCH($C137,'[34]Actual NPC'!$C$9:$C$168,0),MATCH(F$3,[34]!Month,0))</f>
        <v>785612.07</v>
      </c>
      <c r="G137" s="197">
        <f>INDEX('[34]Actual NPC'!$F$9:$Q$168,MATCH($C137,'[34]Actual NPC'!$C$9:$C$168,0),MATCH(G$3,[34]!Month,0))</f>
        <v>1772123.9900000002</v>
      </c>
      <c r="H137" s="197">
        <f>INDEX('[34]Actual NPC'!$F$9:$Q$168,MATCH($C137,'[34]Actual NPC'!$C$9:$C$168,0),MATCH(H$3,[34]!Month,0))</f>
        <v>2674310.7000000002</v>
      </c>
      <c r="I137" s="197">
        <f>INDEX('[34]Actual NPC'!$F$9:$Q$168,MATCH($C137,'[34]Actual NPC'!$C$9:$C$168,0),MATCH(I$3,[34]!Month,0))</f>
        <v>1565299.8599999999</v>
      </c>
      <c r="J137" s="197">
        <f>INDEX('[34]Actual NPC'!$F$9:$Q$168,MATCH($C137,'[34]Actual NPC'!$C$9:$C$168,0),MATCH(J$3,[34]!Month,0))</f>
        <v>2408819.39</v>
      </c>
      <c r="K137" s="197">
        <f>INDEX('[34]Actual NPC'!$F$9:$Q$168,MATCH($C137,'[34]Actual NPC'!$C$9:$C$168,0),MATCH(K$3,[34]!Month,0))</f>
        <v>2118380.8099999996</v>
      </c>
      <c r="L137" s="197">
        <f>INDEX('[34]Actual NPC'!$F$9:$Q$168,MATCH($C137,'[34]Actual NPC'!$C$9:$C$168,0),MATCH(L$3,[34]!Month,0))</f>
        <v>1801947.5100000002</v>
      </c>
      <c r="M137" s="197">
        <f>INDEX('[34]Actual NPC'!$F$9:$Q$168,MATCH($C137,'[34]Actual NPC'!$C$9:$C$168,0),MATCH(M$3,[34]!Month,0))</f>
        <v>2856401.81</v>
      </c>
      <c r="N137" s="197">
        <f>INDEX('[34]Actual NPC'!$F$9:$Q$168,MATCH($C137,'[34]Actual NPC'!$C$9:$C$168,0),MATCH(N$3,[34]!Month,0))</f>
        <v>1489150.6599999997</v>
      </c>
      <c r="O137" s="197">
        <f>INDEX('[34]Actual NPC'!$F$9:$Q$168,MATCH($C137,'[34]Actual NPC'!$C$9:$C$168,0),MATCH(O$3,[34]!Month,0))</f>
        <v>2363791.5</v>
      </c>
      <c r="P137" s="197">
        <f>INDEX('[34]Actual NPC'!$F$9:$Q$168,MATCH($C137,'[34]Actual NPC'!$C$9:$C$168,0),MATCH(P$3,[34]!Month,0))</f>
        <v>1602473.09</v>
      </c>
    </row>
    <row r="138" spans="1:16">
      <c r="A138" s="85"/>
      <c r="B138" s="74"/>
      <c r="C138" s="85" t="s">
        <v>43</v>
      </c>
      <c r="D138" s="204">
        <f t="shared" si="40"/>
        <v>45379006.369999997</v>
      </c>
      <c r="E138" s="197">
        <f>INDEX('[34]Actual NPC'!$F$9:$Q$168,MATCH($C138,'[34]Actual NPC'!$C$9:$C$168,0),MATCH(E$3,[34]!Month,0))</f>
        <v>3473429.13</v>
      </c>
      <c r="F138" s="197">
        <f>INDEX('[34]Actual NPC'!$F$9:$Q$168,MATCH($C138,'[34]Actual NPC'!$C$9:$C$168,0),MATCH(F$3,[34]!Month,0))</f>
        <v>3525792.4499999997</v>
      </c>
      <c r="G138" s="197">
        <f>INDEX('[34]Actual NPC'!$F$9:$Q$168,MATCH($C138,'[34]Actual NPC'!$C$9:$C$168,0),MATCH(G$3,[34]!Month,0))</f>
        <v>4301619.1900000004</v>
      </c>
      <c r="H138" s="197">
        <f>INDEX('[34]Actual NPC'!$F$9:$Q$168,MATCH($C138,'[34]Actual NPC'!$C$9:$C$168,0),MATCH(H$3,[34]!Month,0))</f>
        <v>2094151.4300000004</v>
      </c>
      <c r="I138" s="197">
        <f>INDEX('[34]Actual NPC'!$F$9:$Q$168,MATCH($C138,'[34]Actual NPC'!$C$9:$C$168,0),MATCH(I$3,[34]!Month,0))</f>
        <v>2841581.59</v>
      </c>
      <c r="J138" s="197">
        <f>INDEX('[34]Actual NPC'!$F$9:$Q$168,MATCH($C138,'[34]Actual NPC'!$C$9:$C$168,0),MATCH(J$3,[34]!Month,0))</f>
        <v>2431505.96</v>
      </c>
      <c r="K138" s="197">
        <f>INDEX('[34]Actual NPC'!$F$9:$Q$168,MATCH($C138,'[34]Actual NPC'!$C$9:$C$168,0),MATCH(K$3,[34]!Month,0))</f>
        <v>5608308.8799999999</v>
      </c>
      <c r="L138" s="197">
        <f>INDEX('[34]Actual NPC'!$F$9:$Q$168,MATCH($C138,'[34]Actual NPC'!$C$9:$C$168,0),MATCH(L$3,[34]!Month,0))</f>
        <v>4217068.49</v>
      </c>
      <c r="M138" s="197">
        <f>INDEX('[34]Actual NPC'!$F$9:$Q$168,MATCH($C138,'[34]Actual NPC'!$C$9:$C$168,0),MATCH(M$3,[34]!Month,0))</f>
        <v>4770507.43</v>
      </c>
      <c r="N138" s="197">
        <f>INDEX('[34]Actual NPC'!$F$9:$Q$168,MATCH($C138,'[34]Actual NPC'!$C$9:$C$168,0),MATCH(N$3,[34]!Month,0))</f>
        <v>4211403.63</v>
      </c>
      <c r="O138" s="197">
        <f>INDEX('[34]Actual NPC'!$F$9:$Q$168,MATCH($C138,'[34]Actual NPC'!$C$9:$C$168,0),MATCH(O$3,[34]!Month,0))</f>
        <v>4369551.46</v>
      </c>
      <c r="P138" s="197">
        <f>INDEX('[34]Actual NPC'!$F$9:$Q$168,MATCH($C138,'[34]Actual NPC'!$C$9:$C$168,0),MATCH(P$3,[34]!Month,0))</f>
        <v>3534086.7299999995</v>
      </c>
    </row>
    <row r="139" spans="1:16">
      <c r="A139" s="85"/>
      <c r="B139" s="74"/>
      <c r="C139" s="85" t="s">
        <v>44</v>
      </c>
      <c r="D139" s="204">
        <f t="shared" si="40"/>
        <v>12927651.869999999</v>
      </c>
      <c r="E139" s="197">
        <f>INDEX('[34]Actual NPC'!$F$9:$Q$168,MATCH($C139,'[34]Actual NPC'!$C$9:$C$168,0),MATCH(E$3,[34]!Month,0))</f>
        <v>1715645.4</v>
      </c>
      <c r="F139" s="197">
        <f>INDEX('[34]Actual NPC'!$F$9:$Q$168,MATCH($C139,'[34]Actual NPC'!$C$9:$C$168,0),MATCH(F$3,[34]!Month,0))</f>
        <v>902598.96</v>
      </c>
      <c r="G139" s="197">
        <f>INDEX('[34]Actual NPC'!$F$9:$Q$168,MATCH($C139,'[34]Actual NPC'!$C$9:$C$168,0),MATCH(G$3,[34]!Month,0))</f>
        <v>987760.12999999989</v>
      </c>
      <c r="H139" s="197">
        <f>INDEX('[34]Actual NPC'!$F$9:$Q$168,MATCH($C139,'[34]Actual NPC'!$C$9:$C$168,0),MATCH(H$3,[34]!Month,0))</f>
        <v>953295.27</v>
      </c>
      <c r="I139" s="197">
        <f>INDEX('[34]Actual NPC'!$F$9:$Q$168,MATCH($C139,'[34]Actual NPC'!$C$9:$C$168,0),MATCH(I$3,[34]!Month,0))</f>
        <v>778700.53</v>
      </c>
      <c r="J139" s="197">
        <f>INDEX('[34]Actual NPC'!$F$9:$Q$168,MATCH($C139,'[34]Actual NPC'!$C$9:$C$168,0),MATCH(J$3,[34]!Month,0))</f>
        <v>822065.94</v>
      </c>
      <c r="K139" s="197">
        <f>INDEX('[34]Actual NPC'!$F$9:$Q$168,MATCH($C139,'[34]Actual NPC'!$C$9:$C$168,0),MATCH(K$3,[34]!Month,0))</f>
        <v>1159083.26</v>
      </c>
      <c r="L139" s="197">
        <f>INDEX('[34]Actual NPC'!$F$9:$Q$168,MATCH($C139,'[34]Actual NPC'!$C$9:$C$168,0),MATCH(L$3,[34]!Month,0))</f>
        <v>1269789.71</v>
      </c>
      <c r="M139" s="197">
        <f>INDEX('[34]Actual NPC'!$F$9:$Q$168,MATCH($C139,'[34]Actual NPC'!$C$9:$C$168,0),MATCH(M$3,[34]!Month,0))</f>
        <v>1093946.67</v>
      </c>
      <c r="N139" s="197">
        <f>INDEX('[34]Actual NPC'!$F$9:$Q$168,MATCH($C139,'[34]Actual NPC'!$C$9:$C$168,0),MATCH(N$3,[34]!Month,0))</f>
        <v>1054077.9100000001</v>
      </c>
      <c r="O139" s="197">
        <f>INDEX('[34]Actual NPC'!$F$9:$Q$168,MATCH($C139,'[34]Actual NPC'!$C$9:$C$168,0),MATCH(O$3,[34]!Month,0))</f>
        <v>1136178.74</v>
      </c>
      <c r="P139" s="197">
        <f>INDEX('[34]Actual NPC'!$F$9:$Q$168,MATCH($C139,'[34]Actual NPC'!$C$9:$C$168,0),MATCH(P$3,[34]!Month,0))</f>
        <v>1054509.3499999999</v>
      </c>
    </row>
    <row r="140" spans="1:16">
      <c r="A140" s="85"/>
      <c r="B140" s="74"/>
      <c r="C140" s="85" t="s">
        <v>45</v>
      </c>
      <c r="D140" s="204">
        <f t="shared" si="40"/>
        <v>106543072.29000001</v>
      </c>
      <c r="E140" s="197">
        <f>INDEX('[34]Actual NPC'!$F$9:$Q$168,MATCH($C140,'[34]Actual NPC'!$C$9:$C$168,0),MATCH(E$3,[34]!Month,0))</f>
        <v>11311713.250000002</v>
      </c>
      <c r="F140" s="197">
        <f>INDEX('[34]Actual NPC'!$F$9:$Q$168,MATCH($C140,'[34]Actual NPC'!$C$9:$C$168,0),MATCH(F$3,[34]!Month,0))</f>
        <v>8818872.0100000016</v>
      </c>
      <c r="G140" s="197">
        <f>INDEX('[34]Actual NPC'!$F$9:$Q$168,MATCH($C140,'[34]Actual NPC'!$C$9:$C$168,0),MATCH(G$3,[34]!Month,0))</f>
        <v>5979201.4100000011</v>
      </c>
      <c r="H140" s="197">
        <f>INDEX('[34]Actual NPC'!$F$9:$Q$168,MATCH($C140,'[34]Actual NPC'!$C$9:$C$168,0),MATCH(H$3,[34]!Month,0))</f>
        <v>7305808.5000000019</v>
      </c>
      <c r="I140" s="197">
        <f>INDEX('[34]Actual NPC'!$F$9:$Q$168,MATCH($C140,'[34]Actual NPC'!$C$9:$C$168,0),MATCH(I$3,[34]!Month,0))</f>
        <v>10224004.110000001</v>
      </c>
      <c r="J140" s="197">
        <f>INDEX('[34]Actual NPC'!$F$9:$Q$168,MATCH($C140,'[34]Actual NPC'!$C$9:$C$168,0),MATCH(J$3,[34]!Month,0))</f>
        <v>11070651.99</v>
      </c>
      <c r="K140" s="197">
        <f>INDEX('[34]Actual NPC'!$F$9:$Q$168,MATCH($C140,'[34]Actual NPC'!$C$9:$C$168,0),MATCH(K$3,[34]!Month,0))</f>
        <v>12240375.770000001</v>
      </c>
      <c r="L140" s="197">
        <f>INDEX('[34]Actual NPC'!$F$9:$Q$168,MATCH($C140,'[34]Actual NPC'!$C$9:$C$168,0),MATCH(L$3,[34]!Month,0))</f>
        <v>12588783.050000001</v>
      </c>
      <c r="M140" s="197">
        <f>INDEX('[34]Actual NPC'!$F$9:$Q$168,MATCH($C140,'[34]Actual NPC'!$C$9:$C$168,0),MATCH(M$3,[34]!Month,0))</f>
        <v>9136442.8000000007</v>
      </c>
      <c r="N140" s="197">
        <f>INDEX('[34]Actual NPC'!$F$9:$Q$168,MATCH($C140,'[34]Actual NPC'!$C$9:$C$168,0),MATCH(N$3,[34]!Month,0))</f>
        <v>4020528.6600000006</v>
      </c>
      <c r="O140" s="197">
        <f>INDEX('[34]Actual NPC'!$F$9:$Q$168,MATCH($C140,'[34]Actual NPC'!$C$9:$C$168,0),MATCH(O$3,[34]!Month,0))</f>
        <v>5841915.7199999997</v>
      </c>
      <c r="P140" s="197">
        <f>INDEX('[34]Actual NPC'!$F$9:$Q$168,MATCH($C140,'[34]Actual NPC'!$C$9:$C$168,0),MATCH(P$3,[34]!Month,0))</f>
        <v>8004775.0199999977</v>
      </c>
    </row>
    <row r="141" spans="1:16">
      <c r="A141" s="85"/>
      <c r="B141" s="74"/>
      <c r="C141" s="85" t="s">
        <v>46</v>
      </c>
      <c r="D141" s="204">
        <f t="shared" si="40"/>
        <v>121347518.95000002</v>
      </c>
      <c r="E141" s="197">
        <f>INDEX('[34]Actual NPC'!$F$9:$Q$168,MATCH($C141,'[34]Actual NPC'!$C$9:$C$168,0),MATCH(E$3,[34]!Month,0))</f>
        <v>10622079.520000001</v>
      </c>
      <c r="F141" s="197">
        <f>INDEX('[34]Actual NPC'!$F$9:$Q$168,MATCH($C141,'[34]Actual NPC'!$C$9:$C$168,0),MATCH(F$3,[34]!Month,0))</f>
        <v>9128732.040000001</v>
      </c>
      <c r="G141" s="197">
        <f>INDEX('[34]Actual NPC'!$F$9:$Q$168,MATCH($C141,'[34]Actual NPC'!$C$9:$C$168,0),MATCH(G$3,[34]!Month,0))</f>
        <v>10064686.65</v>
      </c>
      <c r="H141" s="197">
        <f>INDEX('[34]Actual NPC'!$F$9:$Q$168,MATCH($C141,'[34]Actual NPC'!$C$9:$C$168,0),MATCH(H$3,[34]!Month,0))</f>
        <v>10198628.510000002</v>
      </c>
      <c r="I141" s="197">
        <f>INDEX('[34]Actual NPC'!$F$9:$Q$168,MATCH($C141,'[34]Actual NPC'!$C$9:$C$168,0),MATCH(I$3,[34]!Month,0))</f>
        <v>10296416.08</v>
      </c>
      <c r="J141" s="197">
        <f>INDEX('[34]Actual NPC'!$F$9:$Q$168,MATCH($C141,'[34]Actual NPC'!$C$9:$C$168,0),MATCH(J$3,[34]!Month,0))</f>
        <v>10615744.810000002</v>
      </c>
      <c r="K141" s="197">
        <f>INDEX('[34]Actual NPC'!$F$9:$Q$168,MATCH($C141,'[34]Actual NPC'!$C$9:$C$168,0),MATCH(K$3,[34]!Month,0))</f>
        <v>11829854.030000001</v>
      </c>
      <c r="L141" s="197">
        <f>INDEX('[34]Actual NPC'!$F$9:$Q$168,MATCH($C141,'[34]Actual NPC'!$C$9:$C$168,0),MATCH(L$3,[34]!Month,0))</f>
        <v>12472141.560000002</v>
      </c>
      <c r="M141" s="197">
        <f>INDEX('[34]Actual NPC'!$F$9:$Q$168,MATCH($C141,'[34]Actual NPC'!$C$9:$C$168,0),MATCH(M$3,[34]!Month,0))</f>
        <v>10894417.010000002</v>
      </c>
      <c r="N141" s="197">
        <f>INDEX('[34]Actual NPC'!$F$9:$Q$168,MATCH($C141,'[34]Actual NPC'!$C$9:$C$168,0),MATCH(N$3,[34]!Month,0))</f>
        <v>6363370.75</v>
      </c>
      <c r="O141" s="197">
        <f>INDEX('[34]Actual NPC'!$F$9:$Q$168,MATCH($C141,'[34]Actual NPC'!$C$9:$C$168,0),MATCH(O$3,[34]!Month,0))</f>
        <v>9593055.120000001</v>
      </c>
      <c r="P141" s="197">
        <f>INDEX('[34]Actual NPC'!$F$9:$Q$168,MATCH($C141,'[34]Actual NPC'!$C$9:$C$168,0),MATCH(P$3,[34]!Month,0))</f>
        <v>9268392.8699999992</v>
      </c>
    </row>
    <row r="142" spans="1:16">
      <c r="A142" s="85"/>
      <c r="B142" s="74"/>
      <c r="C142" s="85" t="s">
        <v>47</v>
      </c>
      <c r="D142" s="204">
        <f t="shared" si="40"/>
        <v>177053828.65000001</v>
      </c>
      <c r="E142" s="197">
        <f>INDEX('[34]Actual NPC'!$F$9:$Q$168,MATCH($C142,'[34]Actual NPC'!$C$9:$C$168,0),MATCH(E$3,[34]!Month,0))</f>
        <v>14694656.66</v>
      </c>
      <c r="F142" s="197">
        <f>INDEX('[34]Actual NPC'!$F$9:$Q$168,MATCH($C142,'[34]Actual NPC'!$C$9:$C$168,0),MATCH(F$3,[34]!Month,0))</f>
        <v>12570371.65</v>
      </c>
      <c r="G142" s="197">
        <f>INDEX('[34]Actual NPC'!$F$9:$Q$168,MATCH($C142,'[34]Actual NPC'!$C$9:$C$168,0),MATCH(G$3,[34]!Month,0))</f>
        <v>14969029.780000001</v>
      </c>
      <c r="H142" s="197">
        <f>INDEX('[34]Actual NPC'!$F$9:$Q$168,MATCH($C142,'[34]Actual NPC'!$C$9:$C$168,0),MATCH(H$3,[34]!Month,0))</f>
        <v>13332394.049999999</v>
      </c>
      <c r="I142" s="197">
        <f>INDEX('[34]Actual NPC'!$F$9:$Q$168,MATCH($C142,'[34]Actual NPC'!$C$9:$C$168,0),MATCH(I$3,[34]!Month,0))</f>
        <v>12637556.74</v>
      </c>
      <c r="J142" s="197">
        <f>INDEX('[34]Actual NPC'!$F$9:$Q$168,MATCH($C142,'[34]Actual NPC'!$C$9:$C$168,0),MATCH(J$3,[34]!Month,0))</f>
        <v>8704634.9600000009</v>
      </c>
      <c r="K142" s="197">
        <f>INDEX('[34]Actual NPC'!$F$9:$Q$168,MATCH($C142,'[34]Actual NPC'!$C$9:$C$168,0),MATCH(K$3,[34]!Month,0))</f>
        <v>17652349.699999999</v>
      </c>
      <c r="L142" s="197">
        <f>INDEX('[34]Actual NPC'!$F$9:$Q$168,MATCH($C142,'[34]Actual NPC'!$C$9:$C$168,0),MATCH(L$3,[34]!Month,0))</f>
        <v>16386426.219999999</v>
      </c>
      <c r="M142" s="197">
        <f>INDEX('[34]Actual NPC'!$F$9:$Q$168,MATCH($C142,'[34]Actual NPC'!$C$9:$C$168,0),MATCH(M$3,[34]!Month,0))</f>
        <v>16250867.270000001</v>
      </c>
      <c r="N142" s="197">
        <f>INDEX('[34]Actual NPC'!$F$9:$Q$168,MATCH($C142,'[34]Actual NPC'!$C$9:$C$168,0),MATCH(N$3,[34]!Month,0))</f>
        <v>19547220.729999997</v>
      </c>
      <c r="O142" s="197">
        <f>INDEX('[34]Actual NPC'!$F$9:$Q$168,MATCH($C142,'[34]Actual NPC'!$C$9:$C$168,0),MATCH(O$3,[34]!Month,0))</f>
        <v>15361926.119999999</v>
      </c>
      <c r="P142" s="197">
        <f>INDEX('[34]Actual NPC'!$F$9:$Q$168,MATCH($C142,'[34]Actual NPC'!$C$9:$C$168,0),MATCH(P$3,[34]!Month,0))</f>
        <v>14946394.77</v>
      </c>
    </row>
    <row r="143" spans="1:16">
      <c r="A143" s="85"/>
      <c r="B143" s="74"/>
      <c r="C143" s="85" t="s">
        <v>152</v>
      </c>
      <c r="D143" s="204">
        <f t="shared" si="40"/>
        <v>50876387.800000012</v>
      </c>
      <c r="E143" s="197">
        <f>INDEX('[34]Actual NPC'!$F$9:$Q$168,MATCH($C143,'[34]Actual NPC'!$C$9:$C$168,0),MATCH(E$3,[34]!Month,0))</f>
        <v>6240360.3799999999</v>
      </c>
      <c r="F143" s="197">
        <f>INDEX('[34]Actual NPC'!$F$9:$Q$168,MATCH($C143,'[34]Actual NPC'!$C$9:$C$168,0),MATCH(F$3,[34]!Month,0))</f>
        <v>2465250.0300000003</v>
      </c>
      <c r="G143" s="197">
        <f>INDEX('[34]Actual NPC'!$F$9:$Q$168,MATCH($C143,'[34]Actual NPC'!$C$9:$C$168,0),MATCH(G$3,[34]!Month,0))</f>
        <v>2654515.66</v>
      </c>
      <c r="H143" s="197">
        <f>INDEX('[34]Actual NPC'!$F$9:$Q$168,MATCH($C143,'[34]Actual NPC'!$C$9:$C$168,0),MATCH(H$3,[34]!Month,0))</f>
        <v>2501244.14</v>
      </c>
      <c r="I143" s="197">
        <f>INDEX('[34]Actual NPC'!$F$9:$Q$168,MATCH($C143,'[34]Actual NPC'!$C$9:$C$168,0),MATCH(I$3,[34]!Month,0))</f>
        <v>3623146.8100000005</v>
      </c>
      <c r="J143" s="197">
        <f>INDEX('[34]Actual NPC'!$F$9:$Q$168,MATCH($C143,'[34]Actual NPC'!$C$9:$C$168,0),MATCH(J$3,[34]!Month,0))</f>
        <v>2901419.6300000004</v>
      </c>
      <c r="K143" s="197">
        <f>INDEX('[34]Actual NPC'!$F$9:$Q$168,MATCH($C143,'[34]Actual NPC'!$C$9:$C$168,0),MATCH(K$3,[34]!Month,0))</f>
        <v>5964483.9000000004</v>
      </c>
      <c r="L143" s="197">
        <f>INDEX('[34]Actual NPC'!$F$9:$Q$168,MATCH($C143,'[34]Actual NPC'!$C$9:$C$168,0),MATCH(L$3,[34]!Month,0))</f>
        <v>4677937.6399999997</v>
      </c>
      <c r="M143" s="197">
        <f>INDEX('[34]Actual NPC'!$F$9:$Q$168,MATCH($C143,'[34]Actual NPC'!$C$9:$C$168,0),MATCH(M$3,[34]!Month,0))</f>
        <v>5005396.8800000008</v>
      </c>
      <c r="N143" s="197">
        <f>INDEX('[34]Actual NPC'!$F$9:$Q$168,MATCH($C143,'[34]Actual NPC'!$C$9:$C$168,0),MATCH(N$3,[34]!Month,0))</f>
        <v>5091728.419999999</v>
      </c>
      <c r="O143" s="197">
        <f>INDEX('[34]Actual NPC'!$F$9:$Q$168,MATCH($C143,'[34]Actual NPC'!$C$9:$C$168,0),MATCH(O$3,[34]!Month,0))</f>
        <v>4150202.8400000003</v>
      </c>
      <c r="P143" s="197">
        <f>INDEX('[34]Actual NPC'!$F$9:$Q$168,MATCH($C143,'[34]Actual NPC'!$C$9:$C$168,0),MATCH(P$3,[34]!Month,0))</f>
        <v>5600701.4699999997</v>
      </c>
    </row>
    <row r="144" spans="1:16">
      <c r="A144" s="85"/>
      <c r="B144" s="74"/>
      <c r="C144" s="85" t="s">
        <v>48</v>
      </c>
      <c r="D144" s="204">
        <f t="shared" si="40"/>
        <v>21737034.959999997</v>
      </c>
      <c r="E144" s="197">
        <f>INDEX('[34]Actual NPC'!$F$9:$Q$168,MATCH($C144,'[34]Actual NPC'!$C$9:$C$168,0),MATCH(E$3,[34]!Month,0))</f>
        <v>1410907</v>
      </c>
      <c r="F144" s="197">
        <f>INDEX('[34]Actual NPC'!$F$9:$Q$168,MATCH($C144,'[34]Actual NPC'!$C$9:$C$168,0),MATCH(F$3,[34]!Month,0))</f>
        <v>1865007.43</v>
      </c>
      <c r="G144" s="197">
        <f>INDEX('[34]Actual NPC'!$F$9:$Q$168,MATCH($C144,'[34]Actual NPC'!$C$9:$C$168,0),MATCH(G$3,[34]!Month,0))</f>
        <v>2047426.1800000002</v>
      </c>
      <c r="H144" s="197">
        <f>INDEX('[34]Actual NPC'!$F$9:$Q$168,MATCH($C144,'[34]Actual NPC'!$C$9:$C$168,0),MATCH(H$3,[34]!Month,0))</f>
        <v>1123441.3600000001</v>
      </c>
      <c r="I144" s="197">
        <f>INDEX('[34]Actual NPC'!$F$9:$Q$168,MATCH($C144,'[34]Actual NPC'!$C$9:$C$168,0),MATCH(I$3,[34]!Month,0))</f>
        <v>40278.879999999925</v>
      </c>
      <c r="J144" s="197">
        <f>INDEX('[34]Actual NPC'!$F$9:$Q$168,MATCH($C144,'[34]Actual NPC'!$C$9:$C$168,0),MATCH(J$3,[34]!Month,0))</f>
        <v>2325065.0499999998</v>
      </c>
      <c r="K144" s="197">
        <f>INDEX('[34]Actual NPC'!$F$9:$Q$168,MATCH($C144,'[34]Actual NPC'!$C$9:$C$168,0),MATCH(K$3,[34]!Month,0))</f>
        <v>1668404.5800000003</v>
      </c>
      <c r="L144" s="197">
        <f>INDEX('[34]Actual NPC'!$F$9:$Q$168,MATCH($C144,'[34]Actual NPC'!$C$9:$C$168,0),MATCH(L$3,[34]!Month,0))</f>
        <v>2630805.06</v>
      </c>
      <c r="M144" s="197">
        <f>INDEX('[34]Actual NPC'!$F$9:$Q$168,MATCH($C144,'[34]Actual NPC'!$C$9:$C$168,0),MATCH(M$3,[34]!Month,0))</f>
        <v>1943423.98</v>
      </c>
      <c r="N144" s="197">
        <f>INDEX('[34]Actual NPC'!$F$9:$Q$168,MATCH($C144,'[34]Actual NPC'!$C$9:$C$168,0),MATCH(N$3,[34]!Month,0))</f>
        <v>2531627.8899999997</v>
      </c>
      <c r="O144" s="197">
        <f>INDEX('[34]Actual NPC'!$F$9:$Q$168,MATCH($C144,'[34]Actual NPC'!$C$9:$C$168,0),MATCH(O$3,[34]!Month,0))</f>
        <v>2081249.4000000001</v>
      </c>
      <c r="P144" s="197">
        <f>INDEX('[34]Actual NPC'!$F$9:$Q$168,MATCH($C144,'[34]Actual NPC'!$C$9:$C$168,0),MATCH(P$3,[34]!Month,0))</f>
        <v>2069398.1500000001</v>
      </c>
    </row>
    <row r="145" spans="1:16">
      <c r="A145" s="85"/>
      <c r="B145" s="85"/>
      <c r="C145" s="74"/>
      <c r="D145" s="215" t="s">
        <v>86</v>
      </c>
      <c r="E145" s="215" t="s">
        <v>86</v>
      </c>
      <c r="F145" s="215" t="s">
        <v>86</v>
      </c>
      <c r="G145" s="215" t="s">
        <v>86</v>
      </c>
      <c r="H145" s="215" t="s">
        <v>86</v>
      </c>
      <c r="I145" s="215" t="s">
        <v>86</v>
      </c>
      <c r="J145" s="215" t="s">
        <v>86</v>
      </c>
      <c r="K145" s="215" t="s">
        <v>86</v>
      </c>
      <c r="L145" s="215" t="s">
        <v>86</v>
      </c>
      <c r="M145" s="215" t="s">
        <v>86</v>
      </c>
      <c r="N145" s="215" t="s">
        <v>86</v>
      </c>
      <c r="O145" s="215" t="s">
        <v>86</v>
      </c>
      <c r="P145" s="215" t="s">
        <v>86</v>
      </c>
    </row>
    <row r="146" spans="1:16">
      <c r="A146" s="78" t="s">
        <v>49</v>
      </c>
      <c r="B146" s="78"/>
      <c r="C146" s="78"/>
      <c r="D146" s="200">
        <f>SUM(E146:P146)</f>
        <v>580834961.13</v>
      </c>
      <c r="E146" s="200">
        <f t="shared" ref="E146:P146" si="41">SUM(E136:E144)</f>
        <v>53986098.57</v>
      </c>
      <c r="F146" s="200">
        <f t="shared" si="41"/>
        <v>41845945.310000002</v>
      </c>
      <c r="G146" s="200">
        <f t="shared" si="41"/>
        <v>44678204.190000005</v>
      </c>
      <c r="H146" s="200">
        <f t="shared" si="41"/>
        <v>41212957.340000004</v>
      </c>
      <c r="I146" s="200">
        <f t="shared" si="41"/>
        <v>43202498.210000008</v>
      </c>
      <c r="J146" s="200">
        <f t="shared" si="41"/>
        <v>42810596.380000003</v>
      </c>
      <c r="K146" s="200">
        <f t="shared" si="41"/>
        <v>60269560.499999993</v>
      </c>
      <c r="L146" s="200">
        <f t="shared" si="41"/>
        <v>58259504.930000007</v>
      </c>
      <c r="M146" s="200">
        <f t="shared" si="41"/>
        <v>53834034.740000002</v>
      </c>
      <c r="N146" s="200">
        <f t="shared" si="41"/>
        <v>46550000.939999998</v>
      </c>
      <c r="O146" s="200">
        <f t="shared" si="41"/>
        <v>46356429.210000001</v>
      </c>
      <c r="P146" s="200">
        <f t="shared" si="41"/>
        <v>47829130.809999995</v>
      </c>
    </row>
    <row r="147" spans="1:16">
      <c r="A147" s="74"/>
      <c r="B147" s="74"/>
      <c r="C147" s="74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1:16">
      <c r="A148" s="170" t="s">
        <v>141</v>
      </c>
      <c r="B148" s="78"/>
      <c r="C148" s="74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1:16">
      <c r="A149" s="78"/>
      <c r="B149" s="78"/>
      <c r="C149" s="74" t="s">
        <v>50</v>
      </c>
      <c r="D149" s="196">
        <f>SUM(E149:P149)</f>
        <v>144499963.01000002</v>
      </c>
      <c r="E149" s="196">
        <f>INDEX('[34]Actual NPC'!$F$9:$Q$168,MATCH($C149,'[34]Actual NPC'!$C$9:$C$168,0),MATCH(E$3,[34]!Month,0))</f>
        <v>14664917.26</v>
      </c>
      <c r="F149" s="196">
        <f>INDEX('[34]Actual NPC'!$F$9:$Q$168,MATCH($C149,'[34]Actual NPC'!$C$9:$C$168,0),MATCH(F$3,[34]!Month,0))</f>
        <v>6653258.46</v>
      </c>
      <c r="G149" s="196">
        <f>INDEX('[34]Actual NPC'!$F$9:$Q$168,MATCH($C149,'[34]Actual NPC'!$C$9:$C$168,0),MATCH(G$3,[34]!Month,0))</f>
        <v>3750206.16</v>
      </c>
      <c r="H149" s="196">
        <f>INDEX('[34]Actual NPC'!$F$9:$Q$168,MATCH($C149,'[34]Actual NPC'!$C$9:$C$168,0),MATCH(H$3,[34]!Month,0))</f>
        <v>10652326.710000001</v>
      </c>
      <c r="I149" s="196">
        <f>INDEX('[34]Actual NPC'!$F$9:$Q$168,MATCH($C149,'[34]Actual NPC'!$C$9:$C$168,0),MATCH(I$3,[34]!Month,0))</f>
        <v>766624.93</v>
      </c>
      <c r="J149" s="196">
        <f>INDEX('[34]Actual NPC'!$F$9:$Q$168,MATCH($C149,'[34]Actual NPC'!$C$9:$C$168,0),MATCH(J$3,[34]!Month,0))</f>
        <v>754144.71</v>
      </c>
      <c r="K149" s="196">
        <f>INDEX('[34]Actual NPC'!$F$9:$Q$168,MATCH($C149,'[34]Actual NPC'!$C$9:$C$168,0),MATCH(K$3,[34]!Month,0))</f>
        <v>8373904.5599999996</v>
      </c>
      <c r="L149" s="196">
        <f>INDEX('[34]Actual NPC'!$F$9:$Q$168,MATCH($C149,'[34]Actual NPC'!$C$9:$C$168,0),MATCH(L$3,[34]!Month,0))</f>
        <v>11224399.08</v>
      </c>
      <c r="M149" s="196">
        <f>INDEX('[34]Actual NPC'!$F$9:$Q$168,MATCH($C149,'[34]Actual NPC'!$C$9:$C$168,0),MATCH(M$3,[34]!Month,0))</f>
        <v>11256802.439999999</v>
      </c>
      <c r="N149" s="196">
        <f>INDEX('[34]Actual NPC'!$F$9:$Q$168,MATCH($C149,'[34]Actual NPC'!$C$9:$C$168,0),MATCH(N$3,[34]!Month,0))</f>
        <v>15604287.359999999</v>
      </c>
      <c r="O149" s="196">
        <f>INDEX('[34]Actual NPC'!$F$9:$Q$168,MATCH($C149,'[34]Actual NPC'!$C$9:$C$168,0),MATCH(O$3,[34]!Month,0))</f>
        <v>20947175.32</v>
      </c>
      <c r="P149" s="196">
        <f>INDEX('[34]Actual NPC'!$F$9:$Q$168,MATCH($C149,'[34]Actual NPC'!$C$9:$C$168,0),MATCH(P$3,[34]!Month,0))</f>
        <v>39851916.020000003</v>
      </c>
    </row>
    <row r="150" spans="1:16">
      <c r="A150" s="78"/>
      <c r="B150" s="78"/>
      <c r="C150" s="74" t="s">
        <v>51</v>
      </c>
      <c r="D150" s="204">
        <f>SUM(E150:P150)</f>
        <v>102455321.92</v>
      </c>
      <c r="E150" s="197">
        <f>INDEX('[34]Actual NPC'!$F$9:$Q$168,MATCH($C150,'[34]Actual NPC'!$C$9:$C$168,0),MATCH(E$3,[34]!Month,0))</f>
        <v>8246975.0700000003</v>
      </c>
      <c r="F150" s="197">
        <f>INDEX('[34]Actual NPC'!$F$9:$Q$168,MATCH($C150,'[34]Actual NPC'!$C$9:$C$168,0),MATCH(F$3,[34]!Month,0))</f>
        <v>7565226.1200000001</v>
      </c>
      <c r="G150" s="197">
        <f>INDEX('[34]Actual NPC'!$F$9:$Q$168,MATCH($C150,'[34]Actual NPC'!$C$9:$C$168,0),MATCH(G$3,[34]!Month,0))</f>
        <v>6298626.1100000003</v>
      </c>
      <c r="H150" s="197">
        <f>INDEX('[34]Actual NPC'!$F$9:$Q$168,MATCH($C150,'[34]Actual NPC'!$C$9:$C$168,0),MATCH(H$3,[34]!Month,0))</f>
        <v>8922213.1500000004</v>
      </c>
      <c r="I150" s="197">
        <f>INDEX('[34]Actual NPC'!$F$9:$Q$168,MATCH($C150,'[34]Actual NPC'!$C$9:$C$168,0),MATCH(I$3,[34]!Month,0))</f>
        <v>8631237.0899999999</v>
      </c>
      <c r="J150" s="197">
        <f>INDEX('[34]Actual NPC'!$F$9:$Q$168,MATCH($C150,'[34]Actual NPC'!$C$9:$C$168,0),MATCH(J$3,[34]!Month,0))</f>
        <v>9297740.0800000001</v>
      </c>
      <c r="K150" s="197">
        <f>INDEX('[34]Actual NPC'!$F$9:$Q$168,MATCH($C150,'[34]Actual NPC'!$C$9:$C$168,0),MATCH(K$3,[34]!Month,0))</f>
        <v>5497347.5599999996</v>
      </c>
      <c r="L150" s="197">
        <f>INDEX('[34]Actual NPC'!$F$9:$Q$168,MATCH($C150,'[34]Actual NPC'!$C$9:$C$168,0),MATCH(L$3,[34]!Month,0))</f>
        <v>6802631.1600000001</v>
      </c>
      <c r="M150" s="197">
        <f>INDEX('[34]Actual NPC'!$F$9:$Q$168,MATCH($C150,'[34]Actual NPC'!$C$9:$C$168,0),MATCH(M$3,[34]!Month,0))</f>
        <v>6248691.1399999997</v>
      </c>
      <c r="N150" s="197">
        <f>INDEX('[34]Actual NPC'!$F$9:$Q$168,MATCH($C150,'[34]Actual NPC'!$C$9:$C$168,0),MATCH(N$3,[34]!Month,0))</f>
        <v>7579029.1799999997</v>
      </c>
      <c r="O150" s="197">
        <f>INDEX('[34]Actual NPC'!$F$9:$Q$168,MATCH($C150,'[34]Actual NPC'!$C$9:$C$168,0),MATCH(O$3,[34]!Month,0))</f>
        <v>10977140.42</v>
      </c>
      <c r="P150" s="197">
        <f>INDEX('[34]Actual NPC'!$F$9:$Q$168,MATCH($C150,'[34]Actual NPC'!$C$9:$C$168,0),MATCH(P$3,[34]!Month,0))</f>
        <v>16388464.84</v>
      </c>
    </row>
    <row r="151" spans="1:16">
      <c r="A151" s="74"/>
      <c r="B151" s="74"/>
      <c r="C151" s="85" t="s">
        <v>52</v>
      </c>
      <c r="D151" s="204">
        <f t="shared" ref="D151:D153" si="42">SUM(E151:P151)</f>
        <v>10693287.139999999</v>
      </c>
      <c r="E151" s="197">
        <f>INDEX('[34]Actual NPC'!$F$9:$Q$168,MATCH($C151,'[34]Actual NPC'!$C$9:$C$168,0),MATCH(E$3,[34]!Month,0))</f>
        <v>115610.12</v>
      </c>
      <c r="F151" s="197">
        <f>INDEX('[34]Actual NPC'!$F$9:$Q$168,MATCH($C151,'[34]Actual NPC'!$C$9:$C$168,0),MATCH(F$3,[34]!Month,0))</f>
        <v>76027.37</v>
      </c>
      <c r="G151" s="197">
        <f>INDEX('[34]Actual NPC'!$F$9:$Q$168,MATCH($C151,'[34]Actual NPC'!$C$9:$C$168,0),MATCH(G$3,[34]!Month,0))</f>
        <v>-5523.49</v>
      </c>
      <c r="H151" s="197">
        <f>INDEX('[34]Actual NPC'!$F$9:$Q$168,MATCH($C151,'[34]Actual NPC'!$C$9:$C$168,0),MATCH(H$3,[34]!Month,0))</f>
        <v>258323.58</v>
      </c>
      <c r="I151" s="197">
        <f>INDEX('[34]Actual NPC'!$F$9:$Q$168,MATCH($C151,'[34]Actual NPC'!$C$9:$C$168,0),MATCH(I$3,[34]!Month,0))</f>
        <v>918113.15</v>
      </c>
      <c r="J151" s="197">
        <f>INDEX('[34]Actual NPC'!$F$9:$Q$168,MATCH($C151,'[34]Actual NPC'!$C$9:$C$168,0),MATCH(J$3,[34]!Month,0))</f>
        <v>1284552.96</v>
      </c>
      <c r="K151" s="197">
        <f>INDEX('[34]Actual NPC'!$F$9:$Q$168,MATCH($C151,'[34]Actual NPC'!$C$9:$C$168,0),MATCH(K$3,[34]!Month,0))</f>
        <v>1625613.2999999998</v>
      </c>
      <c r="L151" s="197">
        <f>INDEX('[34]Actual NPC'!$F$9:$Q$168,MATCH($C151,'[34]Actual NPC'!$C$9:$C$168,0),MATCH(L$3,[34]!Month,0))</f>
        <v>1957907.3000000003</v>
      </c>
      <c r="M151" s="197">
        <f>INDEX('[34]Actual NPC'!$F$9:$Q$168,MATCH($C151,'[34]Actual NPC'!$C$9:$C$168,0),MATCH(M$3,[34]!Month,0))</f>
        <v>1234385.8399999999</v>
      </c>
      <c r="N151" s="197">
        <f>INDEX('[34]Actual NPC'!$F$9:$Q$168,MATCH($C151,'[34]Actual NPC'!$C$9:$C$168,0),MATCH(N$3,[34]!Month,0))</f>
        <v>1287700.71</v>
      </c>
      <c r="O151" s="197">
        <f>INDEX('[34]Actual NPC'!$F$9:$Q$168,MATCH($C151,'[34]Actual NPC'!$C$9:$C$168,0),MATCH(O$3,[34]!Month,0))</f>
        <v>764508.02999999991</v>
      </c>
      <c r="P151" s="197">
        <f>INDEX('[34]Actual NPC'!$F$9:$Q$168,MATCH($C151,'[34]Actual NPC'!$C$9:$C$168,0),MATCH(P$3,[34]!Month,0))</f>
        <v>1176068.27</v>
      </c>
    </row>
    <row r="152" spans="1:16">
      <c r="A152" s="74"/>
      <c r="B152" s="74"/>
      <c r="C152" s="85" t="s">
        <v>53</v>
      </c>
      <c r="D152" s="204">
        <f t="shared" si="42"/>
        <v>756516.39999999991</v>
      </c>
      <c r="E152" s="197">
        <f>INDEX('[34]Actual NPC'!$F$9:$Q$168,MATCH($C152,'[34]Actual NPC'!$C$9:$C$168,0),MATCH(E$3,[34]!Month,0))</f>
        <v>90555.33</v>
      </c>
      <c r="F152" s="197">
        <f>INDEX('[34]Actual NPC'!$F$9:$Q$168,MATCH($C152,'[34]Actual NPC'!$C$9:$C$168,0),MATCH(F$3,[34]!Month,0))</f>
        <v>67037.89</v>
      </c>
      <c r="G152" s="197">
        <f>INDEX('[34]Actual NPC'!$F$9:$Q$168,MATCH($C152,'[34]Actual NPC'!$C$9:$C$168,0),MATCH(G$3,[34]!Month,0))</f>
        <v>131206.47</v>
      </c>
      <c r="H152" s="197">
        <f>INDEX('[34]Actual NPC'!$F$9:$Q$168,MATCH($C152,'[34]Actual NPC'!$C$9:$C$168,0),MATCH(H$3,[34]!Month,0))</f>
        <v>53507.979999999996</v>
      </c>
      <c r="I152" s="197">
        <f>INDEX('[34]Actual NPC'!$F$9:$Q$168,MATCH($C152,'[34]Actual NPC'!$C$9:$C$168,0),MATCH(I$3,[34]!Month,0))</f>
        <v>38346.49</v>
      </c>
      <c r="J152" s="197">
        <f>INDEX('[34]Actual NPC'!$F$9:$Q$168,MATCH($C152,'[34]Actual NPC'!$C$9:$C$168,0),MATCH(J$3,[34]!Month,0))</f>
        <v>36373.279999999999</v>
      </c>
      <c r="K152" s="197">
        <f>INDEX('[34]Actual NPC'!$F$9:$Q$168,MATCH($C152,'[34]Actual NPC'!$C$9:$C$168,0),MATCH(K$3,[34]!Month,0))</f>
        <v>59545.240000000005</v>
      </c>
      <c r="L152" s="197">
        <f>INDEX('[34]Actual NPC'!$F$9:$Q$168,MATCH($C152,'[34]Actual NPC'!$C$9:$C$168,0),MATCH(L$3,[34]!Month,0))</f>
        <v>58727.78</v>
      </c>
      <c r="M152" s="197">
        <f>INDEX('[34]Actual NPC'!$F$9:$Q$168,MATCH($C152,'[34]Actual NPC'!$C$9:$C$168,0),MATCH(M$3,[34]!Month,0))</f>
        <v>54484.090000000004</v>
      </c>
      <c r="N152" s="197">
        <f>INDEX('[34]Actual NPC'!$F$9:$Q$168,MATCH($C152,'[34]Actual NPC'!$C$9:$C$168,0),MATCH(N$3,[34]!Month,0))</f>
        <v>32703.059999999998</v>
      </c>
      <c r="O152" s="197">
        <f>INDEX('[34]Actual NPC'!$F$9:$Q$168,MATCH($C152,'[34]Actual NPC'!$C$9:$C$168,0),MATCH(O$3,[34]!Month,0))</f>
        <v>34063.03</v>
      </c>
      <c r="P152" s="197">
        <f>INDEX('[34]Actual NPC'!$F$9:$Q$168,MATCH($C152,'[34]Actual NPC'!$C$9:$C$168,0),MATCH(P$3,[34]!Month,0))</f>
        <v>99965.760000000009</v>
      </c>
    </row>
    <row r="153" spans="1:16">
      <c r="A153" s="74"/>
      <c r="B153" s="74"/>
      <c r="C153" s="85" t="s">
        <v>54</v>
      </c>
      <c r="D153" s="204">
        <f t="shared" si="42"/>
        <v>76653041.670000002</v>
      </c>
      <c r="E153" s="197">
        <f>INDEX('[34]Actual NPC'!$F$9:$Q$168,MATCH($C153,'[34]Actual NPC'!$C$9:$C$168,0),MATCH(E$3,[34]!Month,0))</f>
        <v>4355021.33</v>
      </c>
      <c r="F153" s="197">
        <f>INDEX('[34]Actual NPC'!$F$9:$Q$168,MATCH($C153,'[34]Actual NPC'!$C$9:$C$168,0),MATCH(F$3,[34]!Month,0))</f>
        <v>4059629.64</v>
      </c>
      <c r="G153" s="197">
        <f>INDEX('[34]Actual NPC'!$F$9:$Q$168,MATCH($C153,'[34]Actual NPC'!$C$9:$C$168,0),MATCH(G$3,[34]!Month,0))</f>
        <v>4284234.18</v>
      </c>
      <c r="H153" s="197">
        <f>INDEX('[34]Actual NPC'!$F$9:$Q$168,MATCH($C153,'[34]Actual NPC'!$C$9:$C$168,0),MATCH(H$3,[34]!Month,0))</f>
        <v>6173136.5499999998</v>
      </c>
      <c r="I153" s="197">
        <f>INDEX('[34]Actual NPC'!$F$9:$Q$168,MATCH($C153,'[34]Actual NPC'!$C$9:$C$168,0),MATCH(I$3,[34]!Month,0))</f>
        <v>6670395.9800000004</v>
      </c>
      <c r="J153" s="197">
        <f>INDEX('[34]Actual NPC'!$F$9:$Q$168,MATCH($C153,'[34]Actual NPC'!$C$9:$C$168,0),MATCH(J$3,[34]!Month,0))</f>
        <v>5015300.68</v>
      </c>
      <c r="K153" s="197">
        <f>INDEX('[34]Actual NPC'!$F$9:$Q$168,MATCH($C153,'[34]Actual NPC'!$C$9:$C$168,0),MATCH(K$3,[34]!Month,0))</f>
        <v>4774345.28</v>
      </c>
      <c r="L153" s="197">
        <f>INDEX('[34]Actual NPC'!$F$9:$Q$168,MATCH($C153,'[34]Actual NPC'!$C$9:$C$168,0),MATCH(L$3,[34]!Month,0))</f>
        <v>5377777.2599999998</v>
      </c>
      <c r="M153" s="197">
        <f>INDEX('[34]Actual NPC'!$F$9:$Q$168,MATCH($C153,'[34]Actual NPC'!$C$9:$C$168,0),MATCH(M$3,[34]!Month,0))</f>
        <v>4922139.03</v>
      </c>
      <c r="N153" s="197">
        <f>INDEX('[34]Actual NPC'!$F$9:$Q$168,MATCH($C153,'[34]Actual NPC'!$C$9:$C$168,0),MATCH(N$3,[34]!Month,0))</f>
        <v>-543202.31000000006</v>
      </c>
      <c r="O153" s="197">
        <f>INDEX('[34]Actual NPC'!$F$9:$Q$168,MATCH($C153,'[34]Actual NPC'!$C$9:$C$168,0),MATCH(O$3,[34]!Month,0))</f>
        <v>8163155.9299999997</v>
      </c>
      <c r="P153" s="197">
        <f>INDEX('[34]Actual NPC'!$F$9:$Q$168,MATCH($C153,'[34]Actual NPC'!$C$9:$C$168,0),MATCH(P$3,[34]!Month,0))</f>
        <v>23401108.120000001</v>
      </c>
    </row>
    <row r="154" spans="1:16">
      <c r="A154" s="74"/>
      <c r="B154" s="74"/>
      <c r="C154" s="85" t="s">
        <v>115</v>
      </c>
      <c r="D154" s="204">
        <f>SUM(E154:P154)</f>
        <v>113701690.58000001</v>
      </c>
      <c r="E154" s="197">
        <f>INDEX('[34]Actual NPC'!$F$9:$Q$168,MATCH($C154,'[34]Actual NPC'!$C$9:$C$168,0),MATCH(E$3,[34]!Month,0))</f>
        <v>9792529.3499999996</v>
      </c>
      <c r="F154" s="197">
        <f>INDEX('[34]Actual NPC'!$F$9:$Q$168,MATCH($C154,'[34]Actual NPC'!$C$9:$C$168,0),MATCH(F$3,[34]!Month,0))</f>
        <v>7822305.6900000004</v>
      </c>
      <c r="G154" s="197">
        <f>INDEX('[34]Actual NPC'!$F$9:$Q$168,MATCH($C154,'[34]Actual NPC'!$C$9:$C$168,0),MATCH(G$3,[34]!Month,0))</f>
        <v>5250066.58</v>
      </c>
      <c r="H154" s="197">
        <f>INDEX('[34]Actual NPC'!$F$9:$Q$168,MATCH($C154,'[34]Actual NPC'!$C$9:$C$168,0),MATCH(H$3,[34]!Month,0))</f>
        <v>9081980.620000001</v>
      </c>
      <c r="I154" s="197">
        <f>INDEX('[34]Actual NPC'!$F$9:$Q$168,MATCH($C154,'[34]Actual NPC'!$C$9:$C$168,0),MATCH(I$3,[34]!Month,0))</f>
        <v>11841059.449999999</v>
      </c>
      <c r="J154" s="197">
        <f>INDEX('[34]Actual NPC'!$F$9:$Q$168,MATCH($C154,'[34]Actual NPC'!$C$9:$C$168,0),MATCH(J$3,[34]!Month,0))</f>
        <v>9577969.2000000011</v>
      </c>
      <c r="K154" s="197">
        <f>INDEX('[34]Actual NPC'!$F$9:$Q$168,MATCH($C154,'[34]Actual NPC'!$C$9:$C$168,0),MATCH(K$3,[34]!Month,0))</f>
        <v>6059095.0099999998</v>
      </c>
      <c r="L154" s="197">
        <f>INDEX('[34]Actual NPC'!$F$9:$Q$168,MATCH($C154,'[34]Actual NPC'!$C$9:$C$168,0),MATCH(L$3,[34]!Month,0))</f>
        <v>7419623.2200000007</v>
      </c>
      <c r="M154" s="197">
        <f>INDEX('[34]Actual NPC'!$F$9:$Q$168,MATCH($C154,'[34]Actual NPC'!$C$9:$C$168,0),MATCH(M$3,[34]!Month,0))</f>
        <v>7631435.9500000002</v>
      </c>
      <c r="N154" s="197">
        <f>INDEX('[34]Actual NPC'!$F$9:$Q$168,MATCH($C154,'[34]Actual NPC'!$C$9:$C$168,0),MATCH(N$3,[34]!Month,0))</f>
        <v>8999656.370000001</v>
      </c>
      <c r="O154" s="197">
        <f>INDEX('[34]Actual NPC'!$F$9:$Q$168,MATCH($C154,'[34]Actual NPC'!$C$9:$C$168,0),MATCH(O$3,[34]!Month,0))</f>
        <v>11618145.210000001</v>
      </c>
      <c r="P154" s="197">
        <f>INDEX('[34]Actual NPC'!$F$9:$Q$168,MATCH($C154,'[34]Actual NPC'!$C$9:$C$168,0),MATCH(P$3,[34]!Month,0))</f>
        <v>18607823.93</v>
      </c>
    </row>
    <row r="155" spans="1:16">
      <c r="A155" s="147"/>
      <c r="B155" s="147"/>
      <c r="C155" s="163" t="s">
        <v>116</v>
      </c>
      <c r="D155" s="204">
        <f>SUM(E155:P155)</f>
        <v>124095797.82000001</v>
      </c>
      <c r="E155" s="197">
        <f>INDEX('[34]Actual NPC'!$F$9:$Q$168,MATCH($C155,'[34]Actual NPC'!$C$9:$C$168,0),MATCH(E$3,[34]!Month,0))</f>
        <v>10000295.33</v>
      </c>
      <c r="F155" s="197">
        <f>INDEX('[34]Actual NPC'!$F$9:$Q$168,MATCH($C155,'[34]Actual NPC'!$C$9:$C$168,0),MATCH(F$3,[34]!Month,0))</f>
        <v>9230333</v>
      </c>
      <c r="G155" s="197">
        <f>INDEX('[34]Actual NPC'!$F$9:$Q$168,MATCH($C155,'[34]Actual NPC'!$C$9:$C$168,0),MATCH(G$3,[34]!Month,0))</f>
        <v>7277500.1699999999</v>
      </c>
      <c r="H155" s="197">
        <f>INDEX('[34]Actual NPC'!$F$9:$Q$168,MATCH($C155,'[34]Actual NPC'!$C$9:$C$168,0),MATCH(H$3,[34]!Month,0))</f>
        <v>7989623.7599999998</v>
      </c>
      <c r="I155" s="197">
        <f>INDEX('[34]Actual NPC'!$F$9:$Q$168,MATCH($C155,'[34]Actual NPC'!$C$9:$C$168,0),MATCH(I$3,[34]!Month,0))</f>
        <v>10025269.060000001</v>
      </c>
      <c r="J155" s="197">
        <f>INDEX('[34]Actual NPC'!$F$9:$Q$168,MATCH($C155,'[34]Actual NPC'!$C$9:$C$168,0),MATCH(J$3,[34]!Month,0))</f>
        <v>11631052.34</v>
      </c>
      <c r="K155" s="197">
        <f>INDEX('[34]Actual NPC'!$F$9:$Q$168,MATCH($C155,'[34]Actual NPC'!$C$9:$C$168,0),MATCH(K$3,[34]!Month,0))</f>
        <v>6576588.7999999998</v>
      </c>
      <c r="L155" s="197">
        <f>INDEX('[34]Actual NPC'!$F$9:$Q$168,MATCH($C155,'[34]Actual NPC'!$C$9:$C$168,0),MATCH(L$3,[34]!Month,0))</f>
        <v>9150155.9399999995</v>
      </c>
      <c r="M155" s="197">
        <f>INDEX('[34]Actual NPC'!$F$9:$Q$168,MATCH($C155,'[34]Actual NPC'!$C$9:$C$168,0),MATCH(M$3,[34]!Month,0))</f>
        <v>8424016.6199999992</v>
      </c>
      <c r="N155" s="197">
        <f>INDEX('[34]Actual NPC'!$F$9:$Q$168,MATCH($C155,'[34]Actual NPC'!$C$9:$C$168,0),MATCH(N$3,[34]!Month,0))</f>
        <v>9594039.7899999991</v>
      </c>
      <c r="O155" s="197">
        <f>INDEX('[34]Actual NPC'!$F$9:$Q$168,MATCH($C155,'[34]Actual NPC'!$C$9:$C$168,0),MATCH(O$3,[34]!Month,0))</f>
        <v>13471390.640000001</v>
      </c>
      <c r="P155" s="197">
        <f>INDEX('[34]Actual NPC'!$F$9:$Q$168,MATCH($C155,'[34]Actual NPC'!$C$9:$C$168,0),MATCH(P$3,[34]!Month,0))</f>
        <v>20725532.370000001</v>
      </c>
    </row>
    <row r="156" spans="1:16">
      <c r="A156" s="147"/>
      <c r="B156" s="147"/>
      <c r="C156" s="163" t="s">
        <v>153</v>
      </c>
      <c r="D156" s="204">
        <f t="shared" ref="D156" si="43">SUM(E156:P156)</f>
        <v>37669847.769999996</v>
      </c>
      <c r="E156" s="197">
        <f>INDEX('[34]Actual NPC'!$F$9:$Q$168,MATCH($C156,'[34]Actual NPC'!$C$9:$C$168,0),MATCH(E$3,[34]!Month,0))</f>
        <v>188480.95</v>
      </c>
      <c r="F156" s="197">
        <f>INDEX('[34]Actual NPC'!$F$9:$Q$168,MATCH($C156,'[34]Actual NPC'!$C$9:$C$168,0),MATCH(F$3,[34]!Month,0))</f>
        <v>185556.79</v>
      </c>
      <c r="G156" s="197">
        <f>INDEX('[34]Actual NPC'!$F$9:$Q$168,MATCH($C156,'[34]Actual NPC'!$C$9:$C$168,0),MATCH(G$3,[34]!Month,0))</f>
        <v>184574.05</v>
      </c>
      <c r="H156" s="197">
        <f>INDEX('[34]Actual NPC'!$F$9:$Q$168,MATCH($C156,'[34]Actual NPC'!$C$9:$C$168,0),MATCH(H$3,[34]!Month,0))</f>
        <v>2517178.56</v>
      </c>
      <c r="I156" s="197">
        <f>INDEX('[34]Actual NPC'!$F$9:$Q$168,MATCH($C156,'[34]Actual NPC'!$C$9:$C$168,0),MATCH(I$3,[34]!Month,0))</f>
        <v>5144381.92</v>
      </c>
      <c r="J156" s="197">
        <f>INDEX('[34]Actual NPC'!$F$9:$Q$168,MATCH($C156,'[34]Actual NPC'!$C$9:$C$168,0),MATCH(J$3,[34]!Month,0))</f>
        <v>3743478.62</v>
      </c>
      <c r="K156" s="197">
        <f>INDEX('[34]Actual NPC'!$F$9:$Q$168,MATCH($C156,'[34]Actual NPC'!$C$9:$C$168,0),MATCH(K$3,[34]!Month,0))</f>
        <v>3271393.17</v>
      </c>
      <c r="L156" s="197">
        <f>INDEX('[34]Actual NPC'!$F$9:$Q$168,MATCH($C156,'[34]Actual NPC'!$C$9:$C$168,0),MATCH(L$3,[34]!Month,0))</f>
        <v>4029802.34</v>
      </c>
      <c r="M156" s="197">
        <f>INDEX('[34]Actual NPC'!$F$9:$Q$168,MATCH($C156,'[34]Actual NPC'!$C$9:$C$168,0),MATCH(M$3,[34]!Month,0))</f>
        <v>2686195.31</v>
      </c>
      <c r="N156" s="197">
        <f>INDEX('[34]Actual NPC'!$F$9:$Q$168,MATCH($C156,'[34]Actual NPC'!$C$9:$C$168,0),MATCH(N$3,[34]!Month,0))</f>
        <v>4057022.21</v>
      </c>
      <c r="O156" s="197">
        <f>INDEX('[34]Actual NPC'!$F$9:$Q$168,MATCH($C156,'[34]Actual NPC'!$C$9:$C$168,0),MATCH(O$3,[34]!Month,0))</f>
        <v>3562304.11</v>
      </c>
      <c r="P156" s="197">
        <f>INDEX('[34]Actual NPC'!$F$9:$Q$168,MATCH($C156,'[34]Actual NPC'!$C$9:$C$168,0),MATCH(P$3,[34]!Month,0))</f>
        <v>8099479.7400000002</v>
      </c>
    </row>
    <row r="157" spans="1:16">
      <c r="A157" s="74"/>
      <c r="B157" s="85"/>
      <c r="C157" s="74"/>
      <c r="D157" s="215" t="s">
        <v>86</v>
      </c>
      <c r="E157" s="215" t="s">
        <v>86</v>
      </c>
      <c r="F157" s="215" t="s">
        <v>86</v>
      </c>
      <c r="G157" s="215" t="s">
        <v>86</v>
      </c>
      <c r="H157" s="215" t="s">
        <v>86</v>
      </c>
      <c r="I157" s="215" t="s">
        <v>86</v>
      </c>
      <c r="J157" s="215" t="s">
        <v>86</v>
      </c>
      <c r="K157" s="215" t="s">
        <v>86</v>
      </c>
      <c r="L157" s="215" t="s">
        <v>86</v>
      </c>
      <c r="M157" s="215" t="s">
        <v>86</v>
      </c>
      <c r="N157" s="215" t="s">
        <v>86</v>
      </c>
      <c r="O157" s="215" t="s">
        <v>86</v>
      </c>
      <c r="P157" s="215" t="s">
        <v>86</v>
      </c>
    </row>
    <row r="158" spans="1:16">
      <c r="A158" s="78" t="s">
        <v>55</v>
      </c>
      <c r="B158" s="85"/>
      <c r="C158" s="74"/>
      <c r="D158" s="200">
        <f>SUM(E158:P158)</f>
        <v>610525466.30999994</v>
      </c>
      <c r="E158" s="200">
        <f>SUM(E149:E156)</f>
        <v>47454384.740000002</v>
      </c>
      <c r="F158" s="200">
        <f t="shared" ref="F158:G158" si="44">SUM(F149:F156)</f>
        <v>35659374.960000001</v>
      </c>
      <c r="G158" s="200">
        <f t="shared" si="44"/>
        <v>27170890.23</v>
      </c>
      <c r="H158" s="200">
        <f t="shared" ref="H158:J158" si="45">SUM(H149:H156)</f>
        <v>45648290.910000004</v>
      </c>
      <c r="I158" s="200">
        <f t="shared" si="45"/>
        <v>44035428.07</v>
      </c>
      <c r="J158" s="200">
        <f t="shared" si="45"/>
        <v>41340611.869999997</v>
      </c>
      <c r="K158" s="200">
        <f t="shared" ref="K158:M158" si="46">SUM(K149:K156)</f>
        <v>36237832.919999994</v>
      </c>
      <c r="L158" s="200">
        <f t="shared" si="46"/>
        <v>46021024.079999998</v>
      </c>
      <c r="M158" s="200">
        <f t="shared" si="46"/>
        <v>42458150.420000002</v>
      </c>
      <c r="N158" s="200">
        <f t="shared" ref="N158:P158" si="47">SUM(N149:N156)</f>
        <v>46611236.369999997</v>
      </c>
      <c r="O158" s="200">
        <f t="shared" si="47"/>
        <v>69537882.690000013</v>
      </c>
      <c r="P158" s="200">
        <f t="shared" si="47"/>
        <v>128350359.05</v>
      </c>
    </row>
    <row r="159" spans="1:16">
      <c r="A159" s="74"/>
      <c r="B159" s="85"/>
      <c r="C159" s="7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</row>
    <row r="160" spans="1:16">
      <c r="A160" s="170" t="s">
        <v>142</v>
      </c>
      <c r="B160" s="85"/>
      <c r="C160" s="7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</row>
    <row r="161" spans="1:16">
      <c r="A161" s="74"/>
      <c r="B161" s="74"/>
      <c r="C161" s="85" t="s">
        <v>56</v>
      </c>
      <c r="D161" s="196">
        <f>SUM(E161:P161)</f>
        <v>5070191.1000000006</v>
      </c>
      <c r="E161" s="196">
        <f>INDEX('[34]Actual NPC'!$F$9:$Q$168,MATCH($C161,'[34]Actual NPC'!$C$9:$C$168,0),MATCH(E$3,[34]!Month,0))</f>
        <v>362139.52</v>
      </c>
      <c r="F161" s="196">
        <f>INDEX('[34]Actual NPC'!$F$9:$Q$168,MATCH($C161,'[34]Actual NPC'!$C$9:$C$168,0),MATCH(F$3,[34]!Month,0))</f>
        <v>405021.34</v>
      </c>
      <c r="G161" s="196">
        <f>INDEX('[34]Actual NPC'!$F$9:$Q$168,MATCH($C161,'[34]Actual NPC'!$C$9:$C$168,0),MATCH(G$3,[34]!Month,0))</f>
        <v>413835.32</v>
      </c>
      <c r="H161" s="196">
        <f>INDEX('[34]Actual NPC'!$F$9:$Q$168,MATCH($C161,'[34]Actual NPC'!$C$9:$C$168,0),MATCH(H$3,[34]!Month,0))</f>
        <v>375227.08</v>
      </c>
      <c r="I161" s="196">
        <f>INDEX('[34]Actual NPC'!$F$9:$Q$168,MATCH($C161,'[34]Actual NPC'!$C$9:$C$168,0),MATCH(I$3,[34]!Month,0))</f>
        <v>368141.54</v>
      </c>
      <c r="J161" s="196">
        <f>INDEX('[34]Actual NPC'!$F$9:$Q$168,MATCH($C161,'[34]Actual NPC'!$C$9:$C$168,0),MATCH(J$3,[34]!Month,0))</f>
        <v>431917.32</v>
      </c>
      <c r="K161" s="196">
        <f>INDEX('[34]Actual NPC'!$F$9:$Q$168,MATCH($C161,'[34]Actual NPC'!$C$9:$C$168,0),MATCH(K$3,[34]!Month,0))</f>
        <v>392834.45</v>
      </c>
      <c r="L161" s="196">
        <f>INDEX('[34]Actual NPC'!$F$9:$Q$168,MATCH($C161,'[34]Actual NPC'!$C$9:$C$168,0),MATCH(L$3,[34]!Month,0))</f>
        <v>365885.08</v>
      </c>
      <c r="M161" s="196">
        <f>INDEX('[34]Actual NPC'!$F$9:$Q$168,MATCH($C161,'[34]Actual NPC'!$C$9:$C$168,0),MATCH(M$3,[34]!Month,0))</f>
        <v>445010.37</v>
      </c>
      <c r="N161" s="196">
        <f>INDEX('[34]Actual NPC'!$F$9:$Q$168,MATCH($C161,'[34]Actual NPC'!$C$9:$C$168,0),MATCH(N$3,[34]!Month,0))</f>
        <v>384170.01</v>
      </c>
      <c r="O161" s="196">
        <f>INDEX('[34]Actual NPC'!$F$9:$Q$168,MATCH($C161,'[34]Actual NPC'!$C$9:$C$168,0),MATCH(O$3,[34]!Month,0))</f>
        <v>656178.56999999995</v>
      </c>
      <c r="P161" s="196">
        <f>INDEX('[34]Actual NPC'!$F$9:$Q$168,MATCH($C161,'[34]Actual NPC'!$C$9:$C$168,0),MATCH(P$3,[34]!Month,0))</f>
        <v>469830.5</v>
      </c>
    </row>
    <row r="162" spans="1:16">
      <c r="A162" s="74"/>
      <c r="B162" s="85"/>
      <c r="C162" s="74"/>
      <c r="D162" s="215" t="s">
        <v>86</v>
      </c>
      <c r="E162" s="215" t="s">
        <v>86</v>
      </c>
      <c r="F162" s="215" t="s">
        <v>86</v>
      </c>
      <c r="G162" s="215" t="s">
        <v>86</v>
      </c>
      <c r="H162" s="215" t="s">
        <v>86</v>
      </c>
      <c r="I162" s="215" t="s">
        <v>86</v>
      </c>
      <c r="J162" s="215" t="s">
        <v>86</v>
      </c>
      <c r="K162" s="215" t="s">
        <v>86</v>
      </c>
      <c r="L162" s="215" t="s">
        <v>86</v>
      </c>
      <c r="M162" s="215" t="s">
        <v>86</v>
      </c>
      <c r="N162" s="215" t="s">
        <v>86</v>
      </c>
      <c r="O162" s="215" t="s">
        <v>86</v>
      </c>
      <c r="P162" s="215" t="s">
        <v>86</v>
      </c>
    </row>
    <row r="163" spans="1:16">
      <c r="A163" s="78" t="s">
        <v>57</v>
      </c>
      <c r="B163" s="85"/>
      <c r="C163" s="74"/>
      <c r="D163" s="200">
        <f>SUM(E163:P163)</f>
        <v>5070191.1000000006</v>
      </c>
      <c r="E163" s="200">
        <f>E161</f>
        <v>362139.52</v>
      </c>
      <c r="F163" s="200">
        <f t="shared" ref="F163:G163" si="48">F161</f>
        <v>405021.34</v>
      </c>
      <c r="G163" s="200">
        <f t="shared" si="48"/>
        <v>413835.32</v>
      </c>
      <c r="H163" s="200">
        <f t="shared" ref="H163:J163" si="49">H161</f>
        <v>375227.08</v>
      </c>
      <c r="I163" s="200">
        <f t="shared" si="49"/>
        <v>368141.54</v>
      </c>
      <c r="J163" s="200">
        <f t="shared" si="49"/>
        <v>431917.32</v>
      </c>
      <c r="K163" s="200">
        <f t="shared" ref="K163:M163" si="50">K161</f>
        <v>392834.45</v>
      </c>
      <c r="L163" s="200">
        <f t="shared" si="50"/>
        <v>365885.08</v>
      </c>
      <c r="M163" s="200">
        <f t="shared" si="50"/>
        <v>445010.37</v>
      </c>
      <c r="N163" s="200">
        <f t="shared" ref="N163:P163" si="51">N161</f>
        <v>384170.01</v>
      </c>
      <c r="O163" s="200">
        <f t="shared" si="51"/>
        <v>656178.56999999995</v>
      </c>
      <c r="P163" s="200">
        <f t="shared" si="51"/>
        <v>469830.5</v>
      </c>
    </row>
    <row r="164" spans="1:16">
      <c r="A164" s="74"/>
      <c r="B164" s="85"/>
      <c r="C164" s="74"/>
      <c r="D164" s="215" t="s">
        <v>86</v>
      </c>
      <c r="E164" s="215" t="s">
        <v>86</v>
      </c>
      <c r="F164" s="215" t="s">
        <v>86</v>
      </c>
      <c r="G164" s="215" t="s">
        <v>86</v>
      </c>
      <c r="H164" s="215" t="s">
        <v>86</v>
      </c>
      <c r="I164" s="215" t="s">
        <v>86</v>
      </c>
      <c r="J164" s="215" t="s">
        <v>86</v>
      </c>
      <c r="K164" s="215" t="s">
        <v>86</v>
      </c>
      <c r="L164" s="215" t="s">
        <v>86</v>
      </c>
      <c r="M164" s="215" t="s">
        <v>86</v>
      </c>
      <c r="N164" s="215" t="s">
        <v>86</v>
      </c>
      <c r="O164" s="215" t="s">
        <v>86</v>
      </c>
      <c r="P164" s="215" t="s">
        <v>86</v>
      </c>
    </row>
    <row r="165" spans="1:16">
      <c r="A165" s="86" t="s">
        <v>58</v>
      </c>
      <c r="B165" s="86"/>
      <c r="C165" s="74"/>
      <c r="D165" s="200">
        <f>SUM(E165:P165)</f>
        <v>2040318302.4676335</v>
      </c>
      <c r="E165" s="200">
        <f t="shared" ref="E165:P165" si="52">SUM(E163,E158,E146,E133,E127)-E22</f>
        <v>149135191.03778762</v>
      </c>
      <c r="F165" s="200">
        <f t="shared" si="52"/>
        <v>128015620.38204508</v>
      </c>
      <c r="G165" s="200">
        <f t="shared" si="52"/>
        <v>123687808.79142764</v>
      </c>
      <c r="H165" s="200">
        <f t="shared" si="52"/>
        <v>136861971.85303393</v>
      </c>
      <c r="I165" s="200">
        <f t="shared" si="52"/>
        <v>141264863.37475622</v>
      </c>
      <c r="J165" s="200">
        <f t="shared" si="52"/>
        <v>136190181.38671398</v>
      </c>
      <c r="K165" s="200">
        <f t="shared" si="52"/>
        <v>230106401.21021399</v>
      </c>
      <c r="L165" s="200">
        <f t="shared" si="52"/>
        <v>218225839.30478501</v>
      </c>
      <c r="M165" s="200">
        <f t="shared" si="52"/>
        <v>196013525.18494463</v>
      </c>
      <c r="N165" s="200">
        <f t="shared" si="52"/>
        <v>141648706.68328542</v>
      </c>
      <c r="O165" s="200">
        <f t="shared" si="52"/>
        <v>173128690.55684376</v>
      </c>
      <c r="P165" s="200">
        <f t="shared" si="52"/>
        <v>266039502.701796</v>
      </c>
    </row>
    <row r="166" spans="1:16">
      <c r="A166" s="74"/>
      <c r="B166" s="85"/>
      <c r="C166" s="74"/>
      <c r="D166" s="216" t="s">
        <v>106</v>
      </c>
      <c r="E166" s="216" t="s">
        <v>106</v>
      </c>
      <c r="F166" s="216" t="s">
        <v>106</v>
      </c>
      <c r="G166" s="216" t="s">
        <v>106</v>
      </c>
      <c r="H166" s="216" t="s">
        <v>106</v>
      </c>
      <c r="I166" s="216" t="s">
        <v>106</v>
      </c>
      <c r="J166" s="216" t="s">
        <v>106</v>
      </c>
      <c r="K166" s="216" t="s">
        <v>106</v>
      </c>
      <c r="L166" s="216" t="s">
        <v>106</v>
      </c>
      <c r="M166" s="216" t="s">
        <v>106</v>
      </c>
      <c r="N166" s="216" t="s">
        <v>106</v>
      </c>
      <c r="O166" s="216" t="s">
        <v>106</v>
      </c>
      <c r="P166" s="216" t="s">
        <v>106</v>
      </c>
    </row>
    <row r="167" spans="1:16">
      <c r="A167" s="74"/>
      <c r="B167" s="85"/>
      <c r="C167" s="74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s="147" customFormat="1">
      <c r="B168" s="163"/>
      <c r="C168" s="108" t="s">
        <v>107</v>
      </c>
      <c r="D168" s="205">
        <f>D165/D175</f>
        <v>32.813136990100624</v>
      </c>
      <c r="E168" s="205">
        <f>E165/E175</f>
        <v>27.334698533921127</v>
      </c>
      <c r="F168" s="205">
        <f t="shared" ref="F168:G168" si="53">F165/F175</f>
        <v>26.227975347117432</v>
      </c>
      <c r="G168" s="205">
        <f t="shared" si="53"/>
        <v>25.371673432231191</v>
      </c>
      <c r="H168" s="205">
        <f t="shared" ref="H168:J168" si="54">H165/H175</f>
        <v>29.817157255615143</v>
      </c>
      <c r="I168" s="205">
        <f t="shared" si="54"/>
        <v>29.959072847963437</v>
      </c>
      <c r="J168" s="205">
        <f t="shared" si="54"/>
        <v>27.780040212220971</v>
      </c>
      <c r="K168" s="205">
        <f t="shared" ref="K168:M168" si="55">K165/K175</f>
        <v>36.932770554200836</v>
      </c>
      <c r="L168" s="205">
        <f t="shared" si="55"/>
        <v>36.282179967684613</v>
      </c>
      <c r="M168" s="205">
        <f t="shared" si="55"/>
        <v>39.057011294863045</v>
      </c>
      <c r="N168" s="205">
        <f t="shared" ref="N168:P168" si="56">N165/N175</f>
        <v>30.193561836745776</v>
      </c>
      <c r="O168" s="205">
        <f t="shared" si="56"/>
        <v>33.835719013709884</v>
      </c>
      <c r="P168" s="205">
        <f t="shared" si="56"/>
        <v>46.76781126661102</v>
      </c>
    </row>
    <row r="169" spans="1:16">
      <c r="A169" s="74"/>
      <c r="B169" s="85"/>
      <c r="C169" s="74"/>
      <c r="D169" s="206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</row>
    <row r="170" spans="1:16">
      <c r="A170" s="147"/>
      <c r="B170" s="163"/>
      <c r="C170" s="147"/>
      <c r="D170" s="206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</row>
    <row r="171" spans="1:16">
      <c r="A171" s="74"/>
      <c r="B171" s="85"/>
      <c r="C171" s="74"/>
      <c r="D171" s="147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1:16">
      <c r="A172" s="74"/>
      <c r="B172" s="85"/>
      <c r="C172" s="74"/>
      <c r="D172" s="208"/>
      <c r="E172" s="209" t="s">
        <v>108</v>
      </c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</row>
    <row r="173" spans="1:16">
      <c r="A173" s="147"/>
      <c r="B173" s="163"/>
      <c r="C173" s="147"/>
      <c r="D173" s="208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</row>
    <row r="174" spans="1:16">
      <c r="A174" s="74"/>
      <c r="B174" s="85"/>
      <c r="C174" s="74"/>
      <c r="D174" s="147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1:16" s="147" customFormat="1">
      <c r="A175" s="86" t="s">
        <v>59</v>
      </c>
      <c r="C175" s="136"/>
      <c r="D175" s="210">
        <f>SUM(E175:P175)</f>
        <v>62179922.117265895</v>
      </c>
      <c r="E175" s="210">
        <f>INDEX('[34]Actual NPC'!$F$9:$Q$179,MATCH($A175,'[34]Actual NPC'!$A$9:$A$179,0),MATCH(E$3,[34]!Month,0))</f>
        <v>5455893.0237594377</v>
      </c>
      <c r="F175" s="210">
        <f>INDEX('[34]Actual NPC'!$F$9:$Q$179,MATCH($A175,'[34]Actual NPC'!$A$9:$A$179,0),MATCH(F$3,[34]!Month,0))</f>
        <v>4880880.765206093</v>
      </c>
      <c r="G175" s="210">
        <f>INDEX('[34]Actual NPC'!$F$9:$Q$179,MATCH($A175,'[34]Actual NPC'!$A$9:$A$179,0),MATCH(G$3,[34]!Month,0))</f>
        <v>4875035.5045284256</v>
      </c>
      <c r="H175" s="210">
        <f>INDEX('[34]Actual NPC'!$F$9:$Q$179,MATCH($A175,'[34]Actual NPC'!$A$9:$A$179,0),MATCH(H$3,[34]!Month,0))</f>
        <v>4590040.9177088868</v>
      </c>
      <c r="I175" s="210">
        <f>INDEX('[34]Actual NPC'!$F$9:$Q$179,MATCH($A175,'[34]Actual NPC'!$A$9:$A$179,0),MATCH(I$3,[34]!Month,0))</f>
        <v>4715261.5199959083</v>
      </c>
      <c r="J175" s="210">
        <f>INDEX('[34]Actual NPC'!$F$9:$Q$179,MATCH($A175,'[34]Actual NPC'!$A$9:$A$179,0),MATCH(J$3,[34]!Month,0))</f>
        <v>4902447.2371642329</v>
      </c>
      <c r="K175" s="210">
        <f>INDEX('[34]Actual NPC'!$F$9:$Q$179,MATCH($A175,'[34]Actual NPC'!$A$9:$A$179,0),MATCH(K$3,[34]!Month,0))</f>
        <v>6230412.6594705479</v>
      </c>
      <c r="L175" s="210">
        <f>INDEX('[34]Actual NPC'!$F$9:$Q$179,MATCH($A175,'[34]Actual NPC'!$A$9:$A$179,0),MATCH(L$3,[34]!Month,0))</f>
        <v>6014683.7786249844</v>
      </c>
      <c r="M175" s="210">
        <f>INDEX('[34]Actual NPC'!$F$9:$Q$179,MATCH($A175,'[34]Actual NPC'!$A$9:$A$179,0),MATCH(M$3,[34]!Month,0))</f>
        <v>5018651.4197189789</v>
      </c>
      <c r="N175" s="210">
        <f>INDEX('[34]Actual NPC'!$F$9:$Q$179,MATCH($A175,'[34]Actual NPC'!$A$9:$A$179,0),MATCH(N$3,[34]!Month,0))</f>
        <v>4691354.648688647</v>
      </c>
      <c r="O175" s="210">
        <f>INDEX('[34]Actual NPC'!$F$9:$Q$179,MATCH($A175,'[34]Actual NPC'!$A$9:$A$179,0),MATCH(O$3,[34]!Month,0))</f>
        <v>5116743.3588951901</v>
      </c>
      <c r="P175" s="210">
        <f>INDEX('[34]Actual NPC'!$F$9:$Q$179,MATCH($A175,'[34]Actual NPC'!$A$9:$A$179,0),MATCH(P$3,[34]!Month,0))</f>
        <v>5688517.2835045587</v>
      </c>
    </row>
    <row r="176" spans="1:16">
      <c r="A176" s="74"/>
      <c r="B176" s="85"/>
      <c r="C176" s="74"/>
      <c r="D176" s="202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</row>
    <row r="177" spans="1:16">
      <c r="A177" s="170" t="s">
        <v>0</v>
      </c>
      <c r="B177" s="74"/>
      <c r="C177" s="74"/>
      <c r="D177" s="202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</row>
    <row r="178" spans="1:16">
      <c r="A178" s="78"/>
      <c r="B178" s="74" t="s">
        <v>1</v>
      </c>
      <c r="C178" s="74"/>
      <c r="D178" s="202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</row>
    <row r="179" spans="1:16">
      <c r="A179" s="87"/>
      <c r="B179" s="74"/>
      <c r="C179" s="81" t="s">
        <v>2</v>
      </c>
      <c r="D179" s="202">
        <f>SUM(E179:P179)</f>
        <v>308702.13749999995</v>
      </c>
      <c r="E179" s="211">
        <f>INDEX('[34]Actual NPC'!$F$173:$Q$337,MATCH($C179,'[34]Actual NPC'!$C$173:$C$337,0),MATCH(E$3,[34]!Month,0))</f>
        <v>27937.625</v>
      </c>
      <c r="F179" s="211">
        <f>INDEX('[34]Actual NPC'!$F$173:$Q$337,MATCH($C179,'[34]Actual NPC'!$C$173:$C$337,0),MATCH(F$3,[34]!Month,0))</f>
        <v>19251.849999999999</v>
      </c>
      <c r="G179" s="211">
        <f>INDEX('[34]Actual NPC'!$F$173:$Q$337,MATCH($C179,'[34]Actual NPC'!$C$173:$C$337,0),MATCH(G$3,[34]!Month,0))</f>
        <v>25381.3125</v>
      </c>
      <c r="H179" s="211">
        <f>INDEX('[34]Actual NPC'!$F$173:$Q$337,MATCH($C179,'[34]Actual NPC'!$C$173:$C$337,0),MATCH(H$3,[34]!Month,0))</f>
        <v>26661.887500000001</v>
      </c>
      <c r="I179" s="211">
        <f>INDEX('[34]Actual NPC'!$F$173:$Q$337,MATCH($C179,'[34]Actual NPC'!$C$173:$C$337,0),MATCH(I$3,[34]!Month,0))</f>
        <v>28186.387500000001</v>
      </c>
      <c r="J179" s="211">
        <f>INDEX('[34]Actual NPC'!$F$173:$Q$337,MATCH($C179,'[34]Actual NPC'!$C$173:$C$337,0),MATCH(J$3,[34]!Month,0))</f>
        <v>28675.462500000001</v>
      </c>
      <c r="K179" s="211">
        <f>INDEX('[34]Actual NPC'!$F$173:$Q$337,MATCH($C179,'[34]Actual NPC'!$C$173:$C$337,0),MATCH(K$3,[34]!Month,0))</f>
        <v>29519.424999999999</v>
      </c>
      <c r="L179" s="211">
        <f>INDEX('[34]Actual NPC'!$F$173:$Q$337,MATCH($C179,'[34]Actual NPC'!$C$173:$C$337,0),MATCH(L$3,[34]!Month,0))</f>
        <v>28872.5</v>
      </c>
      <c r="M179" s="211">
        <f>INDEX('[34]Actual NPC'!$F$173:$Q$337,MATCH($C179,'[34]Actual NPC'!$C$173:$C$337,0),MATCH(M$3,[34]!Month,0))</f>
        <v>25261.65</v>
      </c>
      <c r="N179" s="211">
        <f>INDEX('[34]Actual NPC'!$F$173:$Q$337,MATCH($C179,'[34]Actual NPC'!$C$173:$C$337,0),MATCH(N$3,[34]!Month,0))</f>
        <v>23772.575000000001</v>
      </c>
      <c r="O179" s="211">
        <f>INDEX('[34]Actual NPC'!$F$173:$Q$337,MATCH($C179,'[34]Actual NPC'!$C$173:$C$337,0),MATCH(O$3,[34]!Month,0))</f>
        <v>21320.224999999999</v>
      </c>
      <c r="P179" s="211">
        <f>INDEX('[34]Actual NPC'!$F$173:$Q$337,MATCH($C179,'[34]Actual NPC'!$C$173:$C$337,0),MATCH(P$3,[34]!Month,0))</f>
        <v>23861.237499999999</v>
      </c>
    </row>
    <row r="180" spans="1:16" s="248" customFormat="1">
      <c r="A180" s="87"/>
      <c r="B180" s="249"/>
      <c r="C180" s="81" t="s">
        <v>3</v>
      </c>
      <c r="D180" s="202">
        <f t="shared" ref="D180" si="57">SUM(E180:P180)</f>
        <v>270.14208000000002</v>
      </c>
      <c r="E180" s="211">
        <f>INDEX('[34]Actual NPC'!$F$173:$Q$337,MATCH($C180,'[34]Actual NPC'!$C$173:$C$337,0),MATCH(E$3,[34]!Month,0))</f>
        <v>22.080479999999998</v>
      </c>
      <c r="F180" s="211">
        <f>INDEX('[34]Actual NPC'!$F$173:$Q$337,MATCH($C180,'[34]Actual NPC'!$C$173:$C$337,0),MATCH(F$3,[34]!Month,0))</f>
        <v>20.228159999999999</v>
      </c>
      <c r="G180" s="211">
        <f>INDEX('[34]Actual NPC'!$F$173:$Q$337,MATCH($C180,'[34]Actual NPC'!$C$173:$C$337,0),MATCH(G$3,[34]!Month,0))</f>
        <v>22.994879999999998</v>
      </c>
      <c r="H180" s="211">
        <f>INDEX('[34]Actual NPC'!$F$173:$Q$337,MATCH($C180,'[34]Actual NPC'!$C$173:$C$337,0),MATCH(H$3,[34]!Month,0))</f>
        <v>22.821120000000001</v>
      </c>
      <c r="I180" s="211">
        <f>INDEX('[34]Actual NPC'!$F$173:$Q$337,MATCH($C180,'[34]Actual NPC'!$C$173:$C$337,0),MATCH(I$3,[34]!Month,0))</f>
        <v>23.652480000000001</v>
      </c>
      <c r="J180" s="211">
        <f>INDEX('[34]Actual NPC'!$F$173:$Q$337,MATCH($C180,'[34]Actual NPC'!$C$173:$C$337,0),MATCH(J$3,[34]!Month,0))</f>
        <v>24.020160000000001</v>
      </c>
      <c r="K180" s="211">
        <f>INDEX('[34]Actual NPC'!$F$173:$Q$337,MATCH($C180,'[34]Actual NPC'!$C$173:$C$337,0),MATCH(K$3,[34]!Month,0))</f>
        <v>25.359359999999999</v>
      </c>
      <c r="L180" s="211">
        <f>INDEX('[34]Actual NPC'!$F$173:$Q$337,MATCH($C180,'[34]Actual NPC'!$C$173:$C$337,0),MATCH(L$3,[34]!Month,0))</f>
        <v>24.808800000000002</v>
      </c>
      <c r="M180" s="211">
        <f>INDEX('[34]Actual NPC'!$F$173:$Q$337,MATCH($C180,'[34]Actual NPC'!$C$173:$C$337,0),MATCH(M$3,[34]!Month,0))</f>
        <v>22.756800000000002</v>
      </c>
      <c r="N180" s="211">
        <f>INDEX('[34]Actual NPC'!$F$173:$Q$337,MATCH($C180,'[34]Actual NPC'!$C$173:$C$337,0),MATCH(N$3,[34]!Month,0))</f>
        <v>21.562079999999998</v>
      </c>
      <c r="O180" s="211">
        <f>INDEX('[34]Actual NPC'!$F$173:$Q$337,MATCH($C180,'[34]Actual NPC'!$C$173:$C$337,0),MATCH(O$3,[34]!Month,0))</f>
        <v>19.966559999999998</v>
      </c>
      <c r="P180" s="211">
        <f>INDEX('[34]Actual NPC'!$F$173:$Q$337,MATCH($C180,'[34]Actual NPC'!$C$173:$C$337,0),MATCH(P$3,[34]!Month,0))</f>
        <v>19.891200000000001</v>
      </c>
    </row>
    <row r="181" spans="1:16">
      <c r="A181" s="87"/>
      <c r="B181" s="74"/>
      <c r="C181" s="81" t="s">
        <v>223</v>
      </c>
      <c r="D181" s="202">
        <f t="shared" ref="D181" si="58">SUM(E181:P181)</f>
        <v>57474</v>
      </c>
      <c r="E181" s="211">
        <f>INDEX('[34]Actual NPC'!$F$173:$Q$337,MATCH($C181,'[34]Actual NPC'!$C$173:$C$337,0),MATCH(E$3,[34]!Month,0))</f>
        <v>0</v>
      </c>
      <c r="F181" s="211">
        <f>INDEX('[34]Actual NPC'!$F$173:$Q$337,MATCH($C181,'[34]Actual NPC'!$C$173:$C$337,0),MATCH(F$3,[34]!Month,0))</f>
        <v>0</v>
      </c>
      <c r="G181" s="211">
        <f>INDEX('[34]Actual NPC'!$F$173:$Q$337,MATCH($C181,'[34]Actual NPC'!$C$173:$C$337,0),MATCH(G$3,[34]!Month,0))</f>
        <v>0</v>
      </c>
      <c r="H181" s="211">
        <f>INDEX('[34]Actual NPC'!$F$173:$Q$337,MATCH($C181,'[34]Actual NPC'!$C$173:$C$337,0),MATCH(H$3,[34]!Month,0))</f>
        <v>0</v>
      </c>
      <c r="I181" s="211">
        <f>INDEX('[34]Actual NPC'!$F$173:$Q$337,MATCH($C181,'[34]Actual NPC'!$C$173:$C$337,0),MATCH(I$3,[34]!Month,0))</f>
        <v>0</v>
      </c>
      <c r="J181" s="211">
        <f>INDEX('[34]Actual NPC'!$F$173:$Q$337,MATCH($C181,'[34]Actual NPC'!$C$173:$C$337,0),MATCH(J$3,[34]!Month,0))</f>
        <v>0</v>
      </c>
      <c r="K181" s="211">
        <f>INDEX('[34]Actual NPC'!$F$173:$Q$337,MATCH($C181,'[34]Actual NPC'!$C$173:$C$337,0),MATCH(K$3,[34]!Month,0))</f>
        <v>0</v>
      </c>
      <c r="L181" s="211">
        <f>INDEX('[34]Actual NPC'!$F$173:$Q$337,MATCH($C181,'[34]Actual NPC'!$C$173:$C$337,0),MATCH(L$3,[34]!Month,0))</f>
        <v>0</v>
      </c>
      <c r="M181" s="211">
        <f>INDEX('[34]Actual NPC'!$F$173:$Q$337,MATCH($C181,'[34]Actual NPC'!$C$173:$C$337,0),MATCH(M$3,[34]!Month,0))</f>
        <v>0</v>
      </c>
      <c r="N181" s="211">
        <f>INDEX('[34]Actual NPC'!$F$173:$Q$337,MATCH($C181,'[34]Actual NPC'!$C$173:$C$337,0),MATCH(N$3,[34]!Month,0))</f>
        <v>0</v>
      </c>
      <c r="O181" s="211">
        <f>INDEX('[34]Actual NPC'!$F$173:$Q$337,MATCH($C181,'[34]Actual NPC'!$C$173:$C$337,0),MATCH(O$3,[34]!Month,0))</f>
        <v>30737</v>
      </c>
      <c r="P181" s="211">
        <f>INDEX('[34]Actual NPC'!$F$173:$Q$337,MATCH($C181,'[34]Actual NPC'!$C$173:$C$337,0),MATCH(P$3,[34]!Month,0))</f>
        <v>26737</v>
      </c>
    </row>
    <row r="182" spans="1:16">
      <c r="A182" s="74"/>
      <c r="B182" s="74"/>
      <c r="C182" s="81"/>
      <c r="D182" s="215" t="s">
        <v>86</v>
      </c>
      <c r="E182" s="215" t="s">
        <v>86</v>
      </c>
      <c r="F182" s="215" t="s">
        <v>86</v>
      </c>
      <c r="G182" s="215" t="s">
        <v>86</v>
      </c>
      <c r="H182" s="215" t="s">
        <v>86</v>
      </c>
      <c r="I182" s="215" t="s">
        <v>86</v>
      </c>
      <c r="J182" s="215" t="s">
        <v>86</v>
      </c>
      <c r="K182" s="215" t="s">
        <v>86</v>
      </c>
      <c r="L182" s="215" t="s">
        <v>86</v>
      </c>
      <c r="M182" s="215" t="s">
        <v>86</v>
      </c>
      <c r="N182" s="215" t="s">
        <v>86</v>
      </c>
      <c r="O182" s="215" t="s">
        <v>86</v>
      </c>
      <c r="P182" s="215" t="s">
        <v>86</v>
      </c>
    </row>
    <row r="183" spans="1:16">
      <c r="A183" s="74"/>
      <c r="B183" s="81" t="s">
        <v>4</v>
      </c>
      <c r="C183" s="74"/>
      <c r="D183" s="202">
        <f>SUM(E183:P183)</f>
        <v>366446.27957999997</v>
      </c>
      <c r="E183" s="211">
        <f t="shared" ref="E183:P183" si="59">SUM(E179:E181)</f>
        <v>27959.705480000001</v>
      </c>
      <c r="F183" s="211">
        <f t="shared" si="59"/>
        <v>19272.078159999997</v>
      </c>
      <c r="G183" s="211">
        <f t="shared" si="59"/>
        <v>25404.307379999998</v>
      </c>
      <c r="H183" s="211">
        <f t="shared" si="59"/>
        <v>26684.708620000001</v>
      </c>
      <c r="I183" s="211">
        <f t="shared" si="59"/>
        <v>28210.039980000001</v>
      </c>
      <c r="J183" s="211">
        <f t="shared" si="59"/>
        <v>28699.482660000001</v>
      </c>
      <c r="K183" s="211">
        <f t="shared" si="59"/>
        <v>29544.784359999998</v>
      </c>
      <c r="L183" s="211">
        <f t="shared" si="59"/>
        <v>28897.308799999999</v>
      </c>
      <c r="M183" s="211">
        <f t="shared" si="59"/>
        <v>25284.406800000001</v>
      </c>
      <c r="N183" s="211">
        <f t="shared" si="59"/>
        <v>23794.13708</v>
      </c>
      <c r="O183" s="211">
        <f t="shared" si="59"/>
        <v>52077.191559999999</v>
      </c>
      <c r="P183" s="211">
        <f t="shared" si="59"/>
        <v>50618.128700000001</v>
      </c>
    </row>
    <row r="184" spans="1:16">
      <c r="A184" s="74"/>
      <c r="B184" s="81"/>
      <c r="C184" s="74"/>
      <c r="D184" s="202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</row>
    <row r="185" spans="1:16">
      <c r="A185" s="147"/>
      <c r="B185" s="165" t="s">
        <v>78</v>
      </c>
      <c r="C185" s="147"/>
      <c r="D185" s="202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</row>
    <row r="186" spans="1:16">
      <c r="A186" s="147"/>
      <c r="B186" s="81"/>
      <c r="C186" s="165" t="s">
        <v>78</v>
      </c>
      <c r="D186" s="202">
        <f>SUM(E186:P186)</f>
        <v>3733549</v>
      </c>
      <c r="E186" s="211">
        <f>INDEX('[34]Actual NPC'!$F$173:$Q$337,MATCH($C186,'[34]Actual NPC'!$C$173:$C$337,0),MATCH(E$3,[34]!Month,0))</f>
        <v>447618</v>
      </c>
      <c r="F186" s="211">
        <f>INDEX('[34]Actual NPC'!$F$173:$Q$337,MATCH($C186,'[34]Actual NPC'!$C$173:$C$337,0),MATCH(F$3,[34]!Month,0))</f>
        <v>418760</v>
      </c>
      <c r="G186" s="211">
        <f>INDEX('[34]Actual NPC'!$F$173:$Q$337,MATCH($C186,'[34]Actual NPC'!$C$173:$C$337,0),MATCH(G$3,[34]!Month,0))</f>
        <v>493003</v>
      </c>
      <c r="H186" s="211">
        <f>INDEX('[34]Actual NPC'!$F$173:$Q$337,MATCH($C186,'[34]Actual NPC'!$C$173:$C$337,0),MATCH(H$3,[34]!Month,0))</f>
        <v>372062</v>
      </c>
      <c r="I186" s="211">
        <f>INDEX('[34]Actual NPC'!$F$173:$Q$337,MATCH($C186,'[34]Actual NPC'!$C$173:$C$337,0),MATCH(I$3,[34]!Month,0))</f>
        <v>249258</v>
      </c>
      <c r="J186" s="211">
        <f>INDEX('[34]Actual NPC'!$F$173:$Q$337,MATCH($C186,'[34]Actual NPC'!$C$173:$C$337,0),MATCH(J$3,[34]!Month,0))</f>
        <v>380355</v>
      </c>
      <c r="K186" s="211">
        <f>INDEX('[34]Actual NPC'!$F$173:$Q$337,MATCH($C186,'[34]Actual NPC'!$C$173:$C$337,0),MATCH(K$3,[34]!Month,0))</f>
        <v>175241</v>
      </c>
      <c r="L186" s="211">
        <f>INDEX('[34]Actual NPC'!$F$173:$Q$337,MATCH($C186,'[34]Actual NPC'!$C$173:$C$337,0),MATCH(L$3,[34]!Month,0))</f>
        <v>191841</v>
      </c>
      <c r="M186" s="211">
        <f>INDEX('[34]Actual NPC'!$F$173:$Q$337,MATCH($C186,'[34]Actual NPC'!$C$173:$C$337,0),MATCH(M$3,[34]!Month,0))</f>
        <v>252745</v>
      </c>
      <c r="N186" s="211">
        <f>INDEX('[34]Actual NPC'!$F$173:$Q$337,MATCH($C186,'[34]Actual NPC'!$C$173:$C$337,0),MATCH(N$3,[34]!Month,0))</f>
        <v>266959</v>
      </c>
      <c r="O186" s="211">
        <f>INDEX('[34]Actual NPC'!$F$173:$Q$337,MATCH($C186,'[34]Actual NPC'!$C$173:$C$337,0),MATCH(O$3,[34]!Month,0))</f>
        <v>210290</v>
      </c>
      <c r="P186" s="211">
        <f>INDEX('[34]Actual NPC'!$F$173:$Q$337,MATCH($C186,'[34]Actual NPC'!$C$173:$C$337,0),MATCH(P$3,[34]!Month,0))</f>
        <v>275417</v>
      </c>
    </row>
    <row r="187" spans="1:16">
      <c r="A187" s="147"/>
      <c r="B187" s="81"/>
      <c r="C187" s="165" t="s">
        <v>120</v>
      </c>
      <c r="D187" s="202">
        <f>SUM(E187:P187)</f>
        <v>491520.07386200002</v>
      </c>
      <c r="E187" s="211">
        <f>INDEX('[34]Actual NPC'!$F$173:$Q$337,MATCH($C187,'[34]Actual NPC'!$C$173:$C$337,0),MATCH(E$3,[34]!Month,0))</f>
        <v>19483.052391000001</v>
      </c>
      <c r="F187" s="211">
        <f>INDEX('[34]Actual NPC'!$F$173:$Q$337,MATCH($C187,'[34]Actual NPC'!$C$173:$C$337,0),MATCH(F$3,[34]!Month,0))</f>
        <v>18050.409999999996</v>
      </c>
      <c r="G187" s="211">
        <f>INDEX('[34]Actual NPC'!$F$173:$Q$337,MATCH($C187,'[34]Actual NPC'!$C$173:$C$337,0),MATCH(G$3,[34]!Month,0))</f>
        <v>21444.189997000005</v>
      </c>
      <c r="H187" s="211">
        <f>INDEX('[34]Actual NPC'!$F$173:$Q$337,MATCH($C187,'[34]Actual NPC'!$C$173:$C$337,0),MATCH(H$3,[34]!Month,0))</f>
        <v>25431.669229999996</v>
      </c>
      <c r="I187" s="211">
        <f>INDEX('[34]Actual NPC'!$F$173:$Q$337,MATCH($C187,'[34]Actual NPC'!$C$173:$C$337,0),MATCH(I$3,[34]!Month,0))</f>
        <v>26864.050000000003</v>
      </c>
      <c r="J187" s="211">
        <f>INDEX('[34]Actual NPC'!$F$173:$Q$337,MATCH($C187,'[34]Actual NPC'!$C$173:$C$337,0),MATCH(J$3,[34]!Month,0))</f>
        <v>174178.15283200002</v>
      </c>
      <c r="K187" s="211">
        <f>INDEX('[34]Actual NPC'!$F$173:$Q$337,MATCH($C187,'[34]Actual NPC'!$C$173:$C$337,0),MATCH(K$3,[34]!Month,0))</f>
        <v>54443.439999999995</v>
      </c>
      <c r="L187" s="211">
        <f>INDEX('[34]Actual NPC'!$F$173:$Q$337,MATCH($C187,'[34]Actual NPC'!$C$173:$C$337,0),MATCH(L$3,[34]!Month,0))</f>
        <v>46930.482941000009</v>
      </c>
      <c r="M187" s="211">
        <f>INDEX('[34]Actual NPC'!$F$173:$Q$337,MATCH($C187,'[34]Actual NPC'!$C$173:$C$337,0),MATCH(M$3,[34]!Month,0))</f>
        <v>34667.298317000008</v>
      </c>
      <c r="N187" s="211">
        <f>INDEX('[34]Actual NPC'!$F$173:$Q$337,MATCH($C187,'[34]Actual NPC'!$C$173:$C$337,0),MATCH(N$3,[34]!Month,0))</f>
        <v>21150.810999999998</v>
      </c>
      <c r="O187" s="211">
        <f>INDEX('[34]Actual NPC'!$F$173:$Q$337,MATCH($C187,'[34]Actual NPC'!$C$173:$C$337,0),MATCH(O$3,[34]!Month,0))</f>
        <v>24692.295144000007</v>
      </c>
      <c r="P187" s="211">
        <f>INDEX('[34]Actual NPC'!$F$173:$Q$337,MATCH($C187,'[34]Actual NPC'!$C$173:$C$337,0),MATCH(P$3,[34]!Month,0))</f>
        <v>24184.222009999998</v>
      </c>
    </row>
    <row r="188" spans="1:16">
      <c r="A188" s="147"/>
      <c r="B188" s="81"/>
      <c r="C188" s="165"/>
      <c r="D188" s="202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</row>
    <row r="189" spans="1:16" s="74" customFormat="1">
      <c r="B189" s="74" t="s">
        <v>5</v>
      </c>
      <c r="D189" s="202">
        <f>SUM(E189:P189)</f>
        <v>4225069.0738620004</v>
      </c>
      <c r="E189" s="211">
        <f t="shared" ref="E189:P189" si="60">SUM(E186:E187)</f>
        <v>467101.05239099998</v>
      </c>
      <c r="F189" s="211">
        <f t="shared" si="60"/>
        <v>436810.41</v>
      </c>
      <c r="G189" s="211">
        <f t="shared" si="60"/>
        <v>514447.18999699998</v>
      </c>
      <c r="H189" s="211">
        <f t="shared" ref="H189:J189" si="61">SUM(H186:H187)</f>
        <v>397493.66923</v>
      </c>
      <c r="I189" s="211">
        <f t="shared" si="61"/>
        <v>276122.05</v>
      </c>
      <c r="J189" s="211">
        <f t="shared" si="61"/>
        <v>554533.15283200005</v>
      </c>
      <c r="K189" s="211">
        <f t="shared" ref="K189:M189" si="62">SUM(K186:K187)</f>
        <v>229684.44</v>
      </c>
      <c r="L189" s="211">
        <f t="shared" si="62"/>
        <v>238771.48294100002</v>
      </c>
      <c r="M189" s="211">
        <f t="shared" si="62"/>
        <v>287412.29831700004</v>
      </c>
      <c r="N189" s="211">
        <f t="shared" si="60"/>
        <v>288109.81099999999</v>
      </c>
      <c r="O189" s="211">
        <f t="shared" si="60"/>
        <v>234982.295144</v>
      </c>
      <c r="P189" s="211">
        <f t="shared" si="60"/>
        <v>299601.22201000003</v>
      </c>
    </row>
    <row r="190" spans="1:16" s="147" customFormat="1">
      <c r="D190" s="202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</row>
    <row r="191" spans="1:16">
      <c r="A191" s="74"/>
      <c r="B191" s="74"/>
      <c r="C191" s="74"/>
      <c r="D191" s="215" t="s">
        <v>86</v>
      </c>
      <c r="E191" s="215" t="s">
        <v>86</v>
      </c>
      <c r="F191" s="215" t="s">
        <v>86</v>
      </c>
      <c r="G191" s="215" t="s">
        <v>86</v>
      </c>
      <c r="H191" s="215" t="s">
        <v>86</v>
      </c>
      <c r="I191" s="215" t="s">
        <v>86</v>
      </c>
      <c r="J191" s="215" t="s">
        <v>86</v>
      </c>
      <c r="K191" s="215" t="s">
        <v>86</v>
      </c>
      <c r="L191" s="215" t="s">
        <v>86</v>
      </c>
      <c r="M191" s="215" t="s">
        <v>86</v>
      </c>
      <c r="N191" s="215" t="s">
        <v>86</v>
      </c>
      <c r="O191" s="215" t="s">
        <v>86</v>
      </c>
      <c r="P191" s="215" t="s">
        <v>86</v>
      </c>
    </row>
    <row r="192" spans="1:16">
      <c r="A192" s="82" t="s">
        <v>6</v>
      </c>
      <c r="B192" s="78"/>
      <c r="C192" s="78"/>
      <c r="D192" s="210">
        <f>SUM(E192:P192)</f>
        <v>4591515.3534420002</v>
      </c>
      <c r="E192" s="212">
        <f>E183+E189</f>
        <v>495060.75787099998</v>
      </c>
      <c r="F192" s="212">
        <f t="shared" ref="F192:P192" si="63">F183+F189</f>
        <v>456082.48815999995</v>
      </c>
      <c r="G192" s="212">
        <f t="shared" si="63"/>
        <v>539851.49737699993</v>
      </c>
      <c r="H192" s="212">
        <f t="shared" si="63"/>
        <v>424178.37784999999</v>
      </c>
      <c r="I192" s="212">
        <f t="shared" si="63"/>
        <v>304332.08997999999</v>
      </c>
      <c r="J192" s="212">
        <f t="shared" si="63"/>
        <v>583232.63549200003</v>
      </c>
      <c r="K192" s="212">
        <f t="shared" si="63"/>
        <v>259229.22435999999</v>
      </c>
      <c r="L192" s="212">
        <f t="shared" si="63"/>
        <v>267668.79174100002</v>
      </c>
      <c r="M192" s="212">
        <f t="shared" si="63"/>
        <v>312696.70511700003</v>
      </c>
      <c r="N192" s="212">
        <f t="shared" si="63"/>
        <v>311903.94808</v>
      </c>
      <c r="O192" s="212">
        <f t="shared" si="63"/>
        <v>287059.48670399998</v>
      </c>
      <c r="P192" s="212">
        <f t="shared" si="63"/>
        <v>350219.35071000003</v>
      </c>
    </row>
    <row r="193" spans="1:16">
      <c r="A193" s="74"/>
      <c r="B193" s="74"/>
      <c r="C193" s="74"/>
      <c r="D193" s="215" t="s">
        <v>86</v>
      </c>
      <c r="E193" s="215" t="s">
        <v>86</v>
      </c>
      <c r="F193" s="215" t="s">
        <v>86</v>
      </c>
      <c r="G193" s="215" t="s">
        <v>86</v>
      </c>
      <c r="H193" s="215" t="s">
        <v>86</v>
      </c>
      <c r="I193" s="215" t="s">
        <v>86</v>
      </c>
      <c r="J193" s="215" t="s">
        <v>86</v>
      </c>
      <c r="K193" s="215" t="s">
        <v>86</v>
      </c>
      <c r="L193" s="215" t="s">
        <v>86</v>
      </c>
      <c r="M193" s="215" t="s">
        <v>86</v>
      </c>
      <c r="N193" s="215" t="s">
        <v>86</v>
      </c>
      <c r="O193" s="215" t="s">
        <v>86</v>
      </c>
      <c r="P193" s="215" t="s">
        <v>86</v>
      </c>
    </row>
    <row r="194" spans="1:16" s="147" customFormat="1">
      <c r="A194" s="142" t="s">
        <v>60</v>
      </c>
      <c r="B194" s="136"/>
      <c r="C194" s="136"/>
      <c r="D194" s="210">
        <f>SUM(E194:P194)</f>
        <v>66771437.470707901</v>
      </c>
      <c r="E194" s="213">
        <f t="shared" ref="E194:P194" si="64">E175+E192</f>
        <v>5950953.7816304378</v>
      </c>
      <c r="F194" s="213">
        <f t="shared" si="64"/>
        <v>5336963.2533660932</v>
      </c>
      <c r="G194" s="213">
        <f t="shared" si="64"/>
        <v>5414887.0019054255</v>
      </c>
      <c r="H194" s="213">
        <f t="shared" si="64"/>
        <v>5014219.2955588866</v>
      </c>
      <c r="I194" s="213">
        <f t="shared" si="64"/>
        <v>5019593.609975908</v>
      </c>
      <c r="J194" s="213">
        <f t="shared" si="64"/>
        <v>5485679.8726562327</v>
      </c>
      <c r="K194" s="213">
        <f t="shared" si="64"/>
        <v>6489641.8838305483</v>
      </c>
      <c r="L194" s="213">
        <f t="shared" si="64"/>
        <v>6282352.570365984</v>
      </c>
      <c r="M194" s="213">
        <f t="shared" si="64"/>
        <v>5331348.1248359792</v>
      </c>
      <c r="N194" s="213">
        <f t="shared" si="64"/>
        <v>5003258.5967686474</v>
      </c>
      <c r="O194" s="213">
        <f t="shared" si="64"/>
        <v>5403802.8455991903</v>
      </c>
      <c r="P194" s="213">
        <f t="shared" si="64"/>
        <v>6038736.6342145586</v>
      </c>
    </row>
    <row r="195" spans="1:16">
      <c r="A195" s="82"/>
      <c r="B195" s="74"/>
      <c r="C195" s="74"/>
      <c r="D195" s="202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</row>
    <row r="196" spans="1:16">
      <c r="A196" s="170" t="s">
        <v>139</v>
      </c>
      <c r="B196" s="74"/>
      <c r="C196" s="74"/>
      <c r="D196" s="202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</row>
    <row r="197" spans="1:16">
      <c r="A197" s="74"/>
      <c r="B197" s="74" t="s">
        <v>7</v>
      </c>
      <c r="C197" s="74"/>
      <c r="D197" s="202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</row>
    <row r="198" spans="1:16">
      <c r="A198" s="74"/>
      <c r="B198" s="74"/>
      <c r="C198" s="247" t="s">
        <v>158</v>
      </c>
      <c r="D198" s="202">
        <f>SUM(E198:P198)</f>
        <v>127386</v>
      </c>
      <c r="E198" s="211">
        <f>INDEX('[34]Actual NPC'!$F$173:$Q$337,MATCH($C198,'[34]Actual NPC'!$C$173:$C$337,0),MATCH(E$3,[34]!Month,0))</f>
        <v>13458</v>
      </c>
      <c r="F198" s="211">
        <f>INDEX('[34]Actual NPC'!$F$173:$Q$337,MATCH($C198,'[34]Actual NPC'!$C$173:$C$337,0),MATCH(F$3,[34]!Month,0))</f>
        <v>11629</v>
      </c>
      <c r="G198" s="211">
        <f>INDEX('[34]Actual NPC'!$F$173:$Q$337,MATCH($C198,'[34]Actual NPC'!$C$173:$C$337,0),MATCH(G$3,[34]!Month,0))</f>
        <v>12395</v>
      </c>
      <c r="H198" s="211">
        <f>INDEX('[34]Actual NPC'!$F$173:$Q$337,MATCH($C198,'[34]Actual NPC'!$C$173:$C$337,0),MATCH(H$3,[34]!Month,0))</f>
        <v>9094</v>
      </c>
      <c r="I198" s="211">
        <f>INDEX('[34]Actual NPC'!$F$173:$Q$337,MATCH($C198,'[34]Actual NPC'!$C$173:$C$337,0),MATCH(I$3,[34]!Month,0))</f>
        <v>11258</v>
      </c>
      <c r="J198" s="211">
        <f>INDEX('[34]Actual NPC'!$F$173:$Q$337,MATCH($C198,'[34]Actual NPC'!$C$173:$C$337,0),MATCH(J$3,[34]!Month,0))</f>
        <v>9250</v>
      </c>
      <c r="K198" s="211">
        <f>INDEX('[34]Actual NPC'!$F$173:$Q$337,MATCH($C198,'[34]Actual NPC'!$C$173:$C$337,0),MATCH(K$3,[34]!Month,0))</f>
        <v>8056</v>
      </c>
      <c r="L198" s="211">
        <f>INDEX('[34]Actual NPC'!$F$173:$Q$337,MATCH($C198,'[34]Actual NPC'!$C$173:$C$337,0),MATCH(L$3,[34]!Month,0))</f>
        <v>8297</v>
      </c>
      <c r="M198" s="211">
        <f>INDEX('[34]Actual NPC'!$F$173:$Q$337,MATCH($C198,'[34]Actual NPC'!$C$173:$C$337,0),MATCH(M$3,[34]!Month,0))</f>
        <v>8004</v>
      </c>
      <c r="N198" s="211">
        <f>INDEX('[34]Actual NPC'!$F$173:$Q$337,MATCH($C198,'[34]Actual NPC'!$C$173:$C$337,0),MATCH(N$3,[34]!Month,0))</f>
        <v>10950</v>
      </c>
      <c r="O198" s="211">
        <f>INDEX('[34]Actual NPC'!$F$173:$Q$337,MATCH($C198,'[34]Actual NPC'!$C$173:$C$337,0),MATCH(O$3,[34]!Month,0))</f>
        <v>12507</v>
      </c>
      <c r="P198" s="211">
        <f>INDEX('[34]Actual NPC'!$F$173:$Q$337,MATCH($C198,'[34]Actual NPC'!$C$173:$C$337,0),MATCH(P$3,[34]!Month,0))</f>
        <v>12488</v>
      </c>
    </row>
    <row r="199" spans="1:16">
      <c r="A199" s="147"/>
      <c r="B199" s="147"/>
      <c r="C199" s="247" t="s">
        <v>151</v>
      </c>
      <c r="D199" s="202">
        <f t="shared" ref="D199:D219" si="65">SUM(E199:P199)</f>
        <v>821086.00900000008</v>
      </c>
      <c r="E199" s="211">
        <f>INDEX('[34]Actual NPC'!$F$173:$Q$337,MATCH($C199,'[34]Actual NPC'!$C$173:$C$337,0),MATCH(E$3,[34]!Month,0))</f>
        <v>99619.349000000002</v>
      </c>
      <c r="F199" s="211">
        <f>INDEX('[34]Actual NPC'!$F$173:$Q$337,MATCH($C199,'[34]Actual NPC'!$C$173:$C$337,0),MATCH(F$3,[34]!Month,0))</f>
        <v>86132.366999999998</v>
      </c>
      <c r="G199" s="211">
        <f>INDEX('[34]Actual NPC'!$F$173:$Q$337,MATCH($C199,'[34]Actual NPC'!$C$173:$C$337,0),MATCH(G$3,[34]!Month,0))</f>
        <v>86074.594000000012</v>
      </c>
      <c r="H199" s="211">
        <f>INDEX('[34]Actual NPC'!$F$173:$Q$337,MATCH($C199,'[34]Actual NPC'!$C$173:$C$337,0),MATCH(H$3,[34]!Month,0))</f>
        <v>80507.129000000001</v>
      </c>
      <c r="I199" s="211">
        <f>INDEX('[34]Actual NPC'!$F$173:$Q$337,MATCH($C199,'[34]Actual NPC'!$C$173:$C$337,0),MATCH(I$3,[34]!Month,0))</f>
        <v>67040.41</v>
      </c>
      <c r="J199" s="211">
        <f>INDEX('[34]Actual NPC'!$F$173:$Q$337,MATCH($C199,'[34]Actual NPC'!$C$173:$C$337,0),MATCH(J$3,[34]!Month,0))</f>
        <v>47358.979999999996</v>
      </c>
      <c r="K199" s="211">
        <f>INDEX('[34]Actual NPC'!$F$173:$Q$337,MATCH($C199,'[34]Actual NPC'!$C$173:$C$337,0),MATCH(K$3,[34]!Month,0))</f>
        <v>42801.463000000003</v>
      </c>
      <c r="L199" s="211">
        <f>INDEX('[34]Actual NPC'!$F$173:$Q$337,MATCH($C199,'[34]Actual NPC'!$C$173:$C$337,0),MATCH(L$3,[34]!Month,0))</f>
        <v>36238.153999999995</v>
      </c>
      <c r="M199" s="211">
        <f>INDEX('[34]Actual NPC'!$F$173:$Q$337,MATCH($C199,'[34]Actual NPC'!$C$173:$C$337,0),MATCH(M$3,[34]!Month,0))</f>
        <v>48460.642</v>
      </c>
      <c r="N199" s="211">
        <f>INDEX('[34]Actual NPC'!$F$173:$Q$337,MATCH($C199,'[34]Actual NPC'!$C$173:$C$337,0),MATCH(N$3,[34]!Month,0))</f>
        <v>58981.989000000001</v>
      </c>
      <c r="O199" s="211">
        <f>INDEX('[34]Actual NPC'!$F$173:$Q$337,MATCH($C199,'[34]Actual NPC'!$C$173:$C$337,0),MATCH(O$3,[34]!Month,0))</f>
        <v>72915.095000000001</v>
      </c>
      <c r="P199" s="211">
        <f>INDEX('[34]Actual NPC'!$F$173:$Q$337,MATCH($C199,'[34]Actual NPC'!$C$173:$C$337,0),MATCH(P$3,[34]!Month,0))</f>
        <v>94955.837</v>
      </c>
    </row>
    <row r="200" spans="1:16" s="244" customFormat="1">
      <c r="A200" s="245"/>
      <c r="B200" s="245"/>
      <c r="C200" s="247" t="s">
        <v>154</v>
      </c>
      <c r="D200" s="202">
        <f t="shared" ref="D200:D202" si="66">SUM(E200:P200)</f>
        <v>568194.17599999998</v>
      </c>
      <c r="E200" s="211">
        <f>INDEX('[34]Actual NPC'!$F$173:$Q$337,MATCH($C200,'[34]Actual NPC'!$C$173:$C$337,0),MATCH(E$3,[34]!Month,0))</f>
        <v>70010.443999999989</v>
      </c>
      <c r="F200" s="211">
        <f>INDEX('[34]Actual NPC'!$F$173:$Q$337,MATCH($C200,'[34]Actual NPC'!$C$173:$C$337,0),MATCH(F$3,[34]!Month,0))</f>
        <v>57829.494000000006</v>
      </c>
      <c r="G200" s="211">
        <f>INDEX('[34]Actual NPC'!$F$173:$Q$337,MATCH($C200,'[34]Actual NPC'!$C$173:$C$337,0),MATCH(G$3,[34]!Month,0))</f>
        <v>58165.216</v>
      </c>
      <c r="H200" s="211">
        <f>INDEX('[34]Actual NPC'!$F$173:$Q$337,MATCH($C200,'[34]Actual NPC'!$C$173:$C$337,0),MATCH(H$3,[34]!Month,0))</f>
        <v>53154.630999999994</v>
      </c>
      <c r="I200" s="211">
        <f>INDEX('[34]Actual NPC'!$F$173:$Q$337,MATCH($C200,'[34]Actual NPC'!$C$173:$C$337,0),MATCH(I$3,[34]!Month,0))</f>
        <v>45739.644</v>
      </c>
      <c r="J200" s="211">
        <f>INDEX('[34]Actual NPC'!$F$173:$Q$337,MATCH($C200,'[34]Actual NPC'!$C$173:$C$337,0),MATCH(J$3,[34]!Month,0))</f>
        <v>33254.158000000003</v>
      </c>
      <c r="K200" s="211">
        <f>INDEX('[34]Actual NPC'!$F$173:$Q$337,MATCH($C200,'[34]Actual NPC'!$C$173:$C$337,0),MATCH(K$3,[34]!Month,0))</f>
        <v>30367.985000000001</v>
      </c>
      <c r="L200" s="211">
        <f>INDEX('[34]Actual NPC'!$F$173:$Q$337,MATCH($C200,'[34]Actual NPC'!$C$173:$C$337,0),MATCH(L$3,[34]!Month,0))</f>
        <v>26359.394</v>
      </c>
      <c r="M200" s="211">
        <f>INDEX('[34]Actual NPC'!$F$173:$Q$337,MATCH($C200,'[34]Actual NPC'!$C$173:$C$337,0),MATCH(M$3,[34]!Month,0))</f>
        <v>34984.497000000003</v>
      </c>
      <c r="N200" s="211">
        <f>INDEX('[34]Actual NPC'!$F$173:$Q$337,MATCH($C200,'[34]Actual NPC'!$C$173:$C$337,0),MATCH(N$3,[34]!Month,0))</f>
        <v>39426.591</v>
      </c>
      <c r="O200" s="211">
        <f>INDEX('[34]Actual NPC'!$F$173:$Q$337,MATCH($C200,'[34]Actual NPC'!$C$173:$C$337,0),MATCH(O$3,[34]!Month,0))</f>
        <v>50794.028000000006</v>
      </c>
      <c r="P200" s="211">
        <f>INDEX('[34]Actual NPC'!$F$173:$Q$337,MATCH($C200,'[34]Actual NPC'!$C$173:$C$337,0),MATCH(P$3,[34]!Month,0))</f>
        <v>68108.094000000012</v>
      </c>
    </row>
    <row r="201" spans="1:16" s="244" customFormat="1">
      <c r="A201" s="245"/>
      <c r="B201" s="245"/>
      <c r="C201" s="247" t="s">
        <v>88</v>
      </c>
      <c r="D201" s="202">
        <f t="shared" si="66"/>
        <v>79086.259000000005</v>
      </c>
      <c r="E201" s="211">
        <f>INDEX('[34]Actual NPC'!$F$173:$Q$337,MATCH($C201,'[34]Actual NPC'!$C$173:$C$337,0),MATCH(E$3,[34]!Month,0))</f>
        <v>4008.2240000000002</v>
      </c>
      <c r="F201" s="211">
        <f>INDEX('[34]Actual NPC'!$F$173:$Q$337,MATCH($C201,'[34]Actual NPC'!$C$173:$C$337,0),MATCH(F$3,[34]!Month,0))</f>
        <v>7608.3370000000004</v>
      </c>
      <c r="G201" s="211">
        <f>INDEX('[34]Actual NPC'!$F$173:$Q$337,MATCH($C201,'[34]Actual NPC'!$C$173:$C$337,0),MATCH(G$3,[34]!Month,0))</f>
        <v>6948.6610000000001</v>
      </c>
      <c r="H201" s="211">
        <f>INDEX('[34]Actual NPC'!$F$173:$Q$337,MATCH($C201,'[34]Actual NPC'!$C$173:$C$337,0),MATCH(H$3,[34]!Month,0))</f>
        <v>8902.69</v>
      </c>
      <c r="I201" s="211">
        <f>INDEX('[34]Actual NPC'!$F$173:$Q$337,MATCH($C201,'[34]Actual NPC'!$C$173:$C$337,0),MATCH(I$3,[34]!Month,0))</f>
        <v>9397.7289999999994</v>
      </c>
      <c r="J201" s="211">
        <f>INDEX('[34]Actual NPC'!$F$173:$Q$337,MATCH($C201,'[34]Actual NPC'!$C$173:$C$337,0),MATCH(J$3,[34]!Month,0))</f>
        <v>8784.3700000000008</v>
      </c>
      <c r="K201" s="211">
        <f>INDEX('[34]Actual NPC'!$F$173:$Q$337,MATCH($C201,'[34]Actual NPC'!$C$173:$C$337,0),MATCH(K$3,[34]!Month,0))</f>
        <v>6060.8320000000003</v>
      </c>
      <c r="L201" s="211">
        <f>INDEX('[34]Actual NPC'!$F$173:$Q$337,MATCH($C201,'[34]Actual NPC'!$C$173:$C$337,0),MATCH(L$3,[34]!Month,0))</f>
        <v>5635.2120000000004</v>
      </c>
      <c r="M201" s="211">
        <f>INDEX('[34]Actual NPC'!$F$173:$Q$337,MATCH($C201,'[34]Actual NPC'!$C$173:$C$337,0),MATCH(M$3,[34]!Month,0))</f>
        <v>5338.4620000000004</v>
      </c>
      <c r="N201" s="211">
        <f>INDEX('[34]Actual NPC'!$F$173:$Q$337,MATCH($C201,'[34]Actual NPC'!$C$173:$C$337,0),MATCH(N$3,[34]!Month,0))</f>
        <v>6291.125</v>
      </c>
      <c r="O201" s="211">
        <f>INDEX('[34]Actual NPC'!$F$173:$Q$337,MATCH($C201,'[34]Actual NPC'!$C$173:$C$337,0),MATCH(O$3,[34]!Month,0))</f>
        <v>5158.0770000000002</v>
      </c>
      <c r="P201" s="211">
        <f>INDEX('[34]Actual NPC'!$F$173:$Q$337,MATCH($C201,'[34]Actual NPC'!$C$173:$C$337,0),MATCH(P$3,[34]!Month,0))</f>
        <v>4952.54</v>
      </c>
    </row>
    <row r="202" spans="1:16">
      <c r="A202" s="147"/>
      <c r="B202" s="147"/>
      <c r="C202" s="247" t="s">
        <v>150</v>
      </c>
      <c r="D202" s="202">
        <f t="shared" si="66"/>
        <v>161567.53999999998</v>
      </c>
      <c r="E202" s="211">
        <f>INDEX('[34]Actual NPC'!$F$173:$Q$337,MATCH($C202,'[34]Actual NPC'!$C$173:$C$337,0),MATCH(E$3,[34]!Month,0))</f>
        <v>9163.5479999999989</v>
      </c>
      <c r="F202" s="211">
        <f>INDEX('[34]Actual NPC'!$F$173:$Q$337,MATCH($C202,'[34]Actual NPC'!$C$173:$C$337,0),MATCH(F$3,[34]!Month,0))</f>
        <v>11043.800999999999</v>
      </c>
      <c r="G202" s="211">
        <f>INDEX('[34]Actual NPC'!$F$173:$Q$337,MATCH($C202,'[34]Actual NPC'!$C$173:$C$337,0),MATCH(G$3,[34]!Month,0))</f>
        <v>13662.909000000001</v>
      </c>
      <c r="H202" s="211">
        <f>INDEX('[34]Actual NPC'!$F$173:$Q$337,MATCH($C202,'[34]Actual NPC'!$C$173:$C$337,0),MATCH(H$3,[34]!Month,0))</f>
        <v>16911.853999999999</v>
      </c>
      <c r="I202" s="211">
        <f>INDEX('[34]Actual NPC'!$F$173:$Q$337,MATCH($C202,'[34]Actual NPC'!$C$173:$C$337,0),MATCH(I$3,[34]!Month,0))</f>
        <v>16650.016</v>
      </c>
      <c r="J202" s="211">
        <f>INDEX('[34]Actual NPC'!$F$173:$Q$337,MATCH($C202,'[34]Actual NPC'!$C$173:$C$337,0),MATCH(J$3,[34]!Month,0))</f>
        <v>19517.766</v>
      </c>
      <c r="K202" s="211">
        <f>INDEX('[34]Actual NPC'!$F$173:$Q$337,MATCH($C202,'[34]Actual NPC'!$C$173:$C$337,0),MATCH(K$3,[34]!Month,0))</f>
        <v>17386.538</v>
      </c>
      <c r="L202" s="211">
        <f>INDEX('[34]Actual NPC'!$F$173:$Q$337,MATCH($C202,'[34]Actual NPC'!$C$173:$C$337,0),MATCH(L$3,[34]!Month,0))</f>
        <v>14507.254999999999</v>
      </c>
      <c r="M202" s="211">
        <f>INDEX('[34]Actual NPC'!$F$173:$Q$337,MATCH($C202,'[34]Actual NPC'!$C$173:$C$337,0),MATCH(M$3,[34]!Month,0))</f>
        <v>14278.811</v>
      </c>
      <c r="N202" s="211">
        <f>INDEX('[34]Actual NPC'!$F$173:$Q$337,MATCH($C202,'[34]Actual NPC'!$C$173:$C$337,0),MATCH(N$3,[34]!Month,0))</f>
        <v>12975.532999999999</v>
      </c>
      <c r="O202" s="211">
        <f>INDEX('[34]Actual NPC'!$F$173:$Q$337,MATCH($C202,'[34]Actual NPC'!$C$173:$C$337,0),MATCH(O$3,[34]!Month,0))</f>
        <v>8994.755000000001</v>
      </c>
      <c r="P202" s="211">
        <f>INDEX('[34]Actual NPC'!$F$173:$Q$337,MATCH($C202,'[34]Actual NPC'!$C$173:$C$337,0),MATCH(P$3,[34]!Month,0))</f>
        <v>6474.7539999999999</v>
      </c>
    </row>
    <row r="203" spans="1:16">
      <c r="A203" s="74"/>
      <c r="B203" s="74"/>
      <c r="C203" s="247" t="s">
        <v>159</v>
      </c>
      <c r="D203" s="202">
        <f t="shared" si="65"/>
        <v>331287.31300000002</v>
      </c>
      <c r="E203" s="211">
        <f>INDEX('[34]Actual NPC'!$F$173:$Q$337,MATCH($C203,'[34]Actual NPC'!$C$173:$C$337,0),MATCH(E$3,[34]!Month,0))</f>
        <v>18631.691999999999</v>
      </c>
      <c r="F203" s="211">
        <f>INDEX('[34]Actual NPC'!$F$173:$Q$337,MATCH($C203,'[34]Actual NPC'!$C$173:$C$337,0),MATCH(F$3,[34]!Month,0))</f>
        <v>22300.863000000001</v>
      </c>
      <c r="G203" s="211">
        <f>INDEX('[34]Actual NPC'!$F$173:$Q$337,MATCH($C203,'[34]Actual NPC'!$C$173:$C$337,0),MATCH(G$3,[34]!Month,0))</f>
        <v>28198.466</v>
      </c>
      <c r="H203" s="211">
        <f>INDEX('[34]Actual NPC'!$F$173:$Q$337,MATCH($C203,'[34]Actual NPC'!$C$173:$C$337,0),MATCH(H$3,[34]!Month,0))</f>
        <v>34942.802000000003</v>
      </c>
      <c r="I203" s="211">
        <f>INDEX('[34]Actual NPC'!$F$173:$Q$337,MATCH($C203,'[34]Actual NPC'!$C$173:$C$337,0),MATCH(I$3,[34]!Month,0))</f>
        <v>34275.592000000004</v>
      </c>
      <c r="J203" s="211">
        <f>INDEX('[34]Actual NPC'!$F$173:$Q$337,MATCH($C203,'[34]Actual NPC'!$C$173:$C$337,0),MATCH(J$3,[34]!Month,0))</f>
        <v>40195.029000000002</v>
      </c>
      <c r="K203" s="211">
        <f>INDEX('[34]Actual NPC'!$F$173:$Q$337,MATCH($C203,'[34]Actual NPC'!$C$173:$C$337,0),MATCH(K$3,[34]!Month,0))</f>
        <v>36284.258999999998</v>
      </c>
      <c r="L203" s="211">
        <f>INDEX('[34]Actual NPC'!$F$173:$Q$337,MATCH($C203,'[34]Actual NPC'!$C$173:$C$337,0),MATCH(L$3,[34]!Month,0))</f>
        <v>29702.207000000002</v>
      </c>
      <c r="M203" s="211">
        <f>INDEX('[34]Actual NPC'!$F$173:$Q$337,MATCH($C203,'[34]Actual NPC'!$C$173:$C$337,0),MATCH(M$3,[34]!Month,0))</f>
        <v>29141.428</v>
      </c>
      <c r="N203" s="211">
        <f>INDEX('[34]Actual NPC'!$F$173:$Q$337,MATCH($C203,'[34]Actual NPC'!$C$173:$C$337,0),MATCH(N$3,[34]!Month,0))</f>
        <v>26080.987000000001</v>
      </c>
      <c r="O203" s="211">
        <f>INDEX('[34]Actual NPC'!$F$173:$Q$337,MATCH($C203,'[34]Actual NPC'!$C$173:$C$337,0),MATCH(O$3,[34]!Month,0))</f>
        <v>18112.563000000002</v>
      </c>
      <c r="P203" s="211">
        <f>INDEX('[34]Actual NPC'!$F$173:$Q$337,MATCH($C203,'[34]Actual NPC'!$C$173:$C$337,0),MATCH(P$3,[34]!Month,0))</f>
        <v>13421.425000000001</v>
      </c>
    </row>
    <row r="204" spans="1:16">
      <c r="A204" s="147"/>
      <c r="B204" s="147"/>
      <c r="C204" s="247" t="s">
        <v>8</v>
      </c>
      <c r="D204" s="202">
        <f t="shared" si="65"/>
        <v>650838</v>
      </c>
      <c r="E204" s="211">
        <f>INDEX('[34]Actual NPC'!$F$173:$Q$337,MATCH($C204,'[34]Actual NPC'!$C$173:$C$337,0),MATCH(E$3,[34]!Month,0))</f>
        <v>63899</v>
      </c>
      <c r="F204" s="211">
        <f>INDEX('[34]Actual NPC'!$F$173:$Q$337,MATCH($C204,'[34]Actual NPC'!$C$173:$C$337,0),MATCH(F$3,[34]!Month,0))</f>
        <v>46375</v>
      </c>
      <c r="G204" s="211">
        <f>INDEX('[34]Actual NPC'!$F$173:$Q$337,MATCH($C204,'[34]Actual NPC'!$C$173:$C$337,0),MATCH(G$3,[34]!Month,0))</f>
        <v>48540</v>
      </c>
      <c r="H204" s="211">
        <f>INDEX('[34]Actual NPC'!$F$173:$Q$337,MATCH($C204,'[34]Actual NPC'!$C$173:$C$337,0),MATCH(H$3,[34]!Month,0))</f>
        <v>42826</v>
      </c>
      <c r="I204" s="211">
        <f>INDEX('[34]Actual NPC'!$F$173:$Q$337,MATCH($C204,'[34]Actual NPC'!$C$173:$C$337,0),MATCH(I$3,[34]!Month,0))</f>
        <v>39056</v>
      </c>
      <c r="J204" s="211">
        <f>INDEX('[34]Actual NPC'!$F$173:$Q$337,MATCH($C204,'[34]Actual NPC'!$C$173:$C$337,0),MATCH(J$3,[34]!Month,0))</f>
        <v>41814</v>
      </c>
      <c r="K204" s="211">
        <f>INDEX('[34]Actual NPC'!$F$173:$Q$337,MATCH($C204,'[34]Actual NPC'!$C$173:$C$337,0),MATCH(K$3,[34]!Month,0))</f>
        <v>60610</v>
      </c>
      <c r="L204" s="211">
        <f>INDEX('[34]Actual NPC'!$F$173:$Q$337,MATCH($C204,'[34]Actual NPC'!$C$173:$C$337,0),MATCH(L$3,[34]!Month,0))</f>
        <v>55281</v>
      </c>
      <c r="M204" s="211">
        <f>INDEX('[34]Actual NPC'!$F$173:$Q$337,MATCH($C204,'[34]Actual NPC'!$C$173:$C$337,0),MATCH(M$3,[34]!Month,0))</f>
        <v>46979</v>
      </c>
      <c r="N204" s="211">
        <f>INDEX('[34]Actual NPC'!$F$173:$Q$337,MATCH($C204,'[34]Actual NPC'!$C$173:$C$337,0),MATCH(N$3,[34]!Month,0))</f>
        <v>68438</v>
      </c>
      <c r="O204" s="211">
        <f>INDEX('[34]Actual NPC'!$F$173:$Q$337,MATCH($C204,'[34]Actual NPC'!$C$173:$C$337,0),MATCH(O$3,[34]!Month,0))</f>
        <v>67317</v>
      </c>
      <c r="P204" s="211">
        <f>INDEX('[34]Actual NPC'!$F$173:$Q$337,MATCH($C204,'[34]Actual NPC'!$C$173:$C$337,0),MATCH(P$3,[34]!Month,0))</f>
        <v>69703</v>
      </c>
    </row>
    <row r="205" spans="1:16">
      <c r="A205" s="147"/>
      <c r="B205" s="147"/>
      <c r="C205" s="247" t="s">
        <v>117</v>
      </c>
      <c r="D205" s="202">
        <f t="shared" si="65"/>
        <v>11172</v>
      </c>
      <c r="E205" s="211">
        <f>INDEX('[34]Actual NPC'!$F$173:$Q$337,MATCH($C205,'[34]Actual NPC'!$C$173:$C$337,0),MATCH(E$3,[34]!Month,0))</f>
        <v>4040</v>
      </c>
      <c r="F205" s="211">
        <f>INDEX('[34]Actual NPC'!$F$173:$Q$337,MATCH($C205,'[34]Actual NPC'!$C$173:$C$337,0),MATCH(F$3,[34]!Month,0))</f>
        <v>3728</v>
      </c>
      <c r="G205" s="211">
        <f>INDEX('[34]Actual NPC'!$F$173:$Q$337,MATCH($C205,'[34]Actual NPC'!$C$173:$C$337,0),MATCH(G$3,[34]!Month,0))</f>
        <v>3404</v>
      </c>
      <c r="H205" s="211">
        <f>INDEX('[34]Actual NPC'!$F$173:$Q$337,MATCH($C205,'[34]Actual NPC'!$C$173:$C$337,0),MATCH(H$3,[34]!Month,0))</f>
        <v>0</v>
      </c>
      <c r="I205" s="211">
        <f>INDEX('[34]Actual NPC'!$F$173:$Q$337,MATCH($C205,'[34]Actual NPC'!$C$173:$C$337,0),MATCH(I$3,[34]!Month,0))</f>
        <v>0</v>
      </c>
      <c r="J205" s="211">
        <f>INDEX('[34]Actual NPC'!$F$173:$Q$337,MATCH($C205,'[34]Actual NPC'!$C$173:$C$337,0),MATCH(J$3,[34]!Month,0))</f>
        <v>0</v>
      </c>
      <c r="K205" s="211">
        <f>INDEX('[34]Actual NPC'!$F$173:$Q$337,MATCH($C205,'[34]Actual NPC'!$C$173:$C$337,0),MATCH(K$3,[34]!Month,0))</f>
        <v>0</v>
      </c>
      <c r="L205" s="211">
        <f>INDEX('[34]Actual NPC'!$F$173:$Q$337,MATCH($C205,'[34]Actual NPC'!$C$173:$C$337,0),MATCH(L$3,[34]!Month,0))</f>
        <v>0</v>
      </c>
      <c r="M205" s="211">
        <f>INDEX('[34]Actual NPC'!$F$173:$Q$337,MATCH($C205,'[34]Actual NPC'!$C$173:$C$337,0),MATCH(M$3,[34]!Month,0))</f>
        <v>0</v>
      </c>
      <c r="N205" s="211">
        <f>INDEX('[34]Actual NPC'!$F$173:$Q$337,MATCH($C205,'[34]Actual NPC'!$C$173:$C$337,0),MATCH(N$3,[34]!Month,0))</f>
        <v>0</v>
      </c>
      <c r="O205" s="211">
        <f>INDEX('[34]Actual NPC'!$F$173:$Q$337,MATCH($C205,'[34]Actual NPC'!$C$173:$C$337,0),MATCH(O$3,[34]!Month,0))</f>
        <v>0</v>
      </c>
      <c r="P205" s="211">
        <f>INDEX('[34]Actual NPC'!$F$173:$Q$337,MATCH($C205,'[34]Actual NPC'!$C$173:$C$337,0),MATCH(P$3,[34]!Month,0))</f>
        <v>0</v>
      </c>
    </row>
    <row r="206" spans="1:16">
      <c r="A206" s="74"/>
      <c r="B206" s="74"/>
      <c r="C206" s="247" t="s">
        <v>89</v>
      </c>
      <c r="D206" s="202">
        <f t="shared" si="65"/>
        <v>34438</v>
      </c>
      <c r="E206" s="211">
        <f>INDEX('[34]Actual NPC'!$F$173:$Q$337,MATCH($C206,'[34]Actual NPC'!$C$173:$C$337,0),MATCH(E$3,[34]!Month,0))</f>
        <v>0</v>
      </c>
      <c r="F206" s="211">
        <f>INDEX('[34]Actual NPC'!$F$173:$Q$337,MATCH($C206,'[34]Actual NPC'!$C$173:$C$337,0),MATCH(F$3,[34]!Month,0))</f>
        <v>0</v>
      </c>
      <c r="G206" s="211">
        <f>INDEX('[34]Actual NPC'!$F$173:$Q$337,MATCH($C206,'[34]Actual NPC'!$C$173:$C$337,0),MATCH(G$3,[34]!Month,0))</f>
        <v>0</v>
      </c>
      <c r="H206" s="211">
        <f>INDEX('[34]Actual NPC'!$F$173:$Q$337,MATCH($C206,'[34]Actual NPC'!$C$173:$C$337,0),MATCH(H$3,[34]!Month,0))</f>
        <v>0</v>
      </c>
      <c r="I206" s="211">
        <f>INDEX('[34]Actual NPC'!$F$173:$Q$337,MATCH($C206,'[34]Actual NPC'!$C$173:$C$337,0),MATCH(I$3,[34]!Month,0))</f>
        <v>0</v>
      </c>
      <c r="J206" s="211">
        <f>INDEX('[34]Actual NPC'!$F$173:$Q$337,MATCH($C206,'[34]Actual NPC'!$C$173:$C$337,0),MATCH(J$3,[34]!Month,0))</f>
        <v>7380</v>
      </c>
      <c r="K206" s="211">
        <f>INDEX('[34]Actual NPC'!$F$173:$Q$337,MATCH($C206,'[34]Actual NPC'!$C$173:$C$337,0),MATCH(K$3,[34]!Month,0))</f>
        <v>13151</v>
      </c>
      <c r="L206" s="211">
        <f>INDEX('[34]Actual NPC'!$F$173:$Q$337,MATCH($C206,'[34]Actual NPC'!$C$173:$C$337,0),MATCH(L$3,[34]!Month,0))</f>
        <v>13907</v>
      </c>
      <c r="M206" s="211">
        <f>INDEX('[34]Actual NPC'!$F$173:$Q$337,MATCH($C206,'[34]Actual NPC'!$C$173:$C$337,0),MATCH(M$3,[34]!Month,0))</f>
        <v>0</v>
      </c>
      <c r="N206" s="211">
        <f>INDEX('[34]Actual NPC'!$F$173:$Q$337,MATCH($C206,'[34]Actual NPC'!$C$173:$C$337,0),MATCH(N$3,[34]!Month,0))</f>
        <v>0</v>
      </c>
      <c r="O206" s="211">
        <f>INDEX('[34]Actual NPC'!$F$173:$Q$337,MATCH($C206,'[34]Actual NPC'!$C$173:$C$337,0),MATCH(O$3,[34]!Month,0))</f>
        <v>0</v>
      </c>
      <c r="P206" s="211">
        <f>INDEX('[34]Actual NPC'!$F$173:$Q$337,MATCH($C206,'[34]Actual NPC'!$C$173:$C$337,0),MATCH(P$3,[34]!Month,0))</f>
        <v>0</v>
      </c>
    </row>
    <row r="207" spans="1:16" s="248" customFormat="1">
      <c r="A207" s="249"/>
      <c r="B207" s="249"/>
      <c r="C207" s="251" t="s">
        <v>222</v>
      </c>
      <c r="D207" s="202">
        <f t="shared" ref="D207" si="67">SUM(E207:P207)</f>
        <v>108617.90481800001</v>
      </c>
      <c r="E207" s="211">
        <f>INDEX('[34]Actual NPC'!$F$173:$Q$337,MATCH($C207,'[34]Actual NPC'!$C$173:$C$337,0),MATCH(E$3,[34]!Month,0))</f>
        <v>0</v>
      </c>
      <c r="F207" s="211">
        <f>INDEX('[34]Actual NPC'!$F$173:$Q$337,MATCH($C207,'[34]Actual NPC'!$C$173:$C$337,0),MATCH(F$3,[34]!Month,0))</f>
        <v>0</v>
      </c>
      <c r="G207" s="211">
        <f>INDEX('[34]Actual NPC'!$F$173:$Q$337,MATCH($C207,'[34]Actual NPC'!$C$173:$C$337,0),MATCH(G$3,[34]!Month,0))</f>
        <v>0</v>
      </c>
      <c r="H207" s="211">
        <f>INDEX('[34]Actual NPC'!$F$173:$Q$337,MATCH($C207,'[34]Actual NPC'!$C$173:$C$337,0),MATCH(H$3,[34]!Month,0))</f>
        <v>0</v>
      </c>
      <c r="I207" s="211">
        <f>INDEX('[34]Actual NPC'!$F$173:$Q$337,MATCH($C207,'[34]Actual NPC'!$C$173:$C$337,0),MATCH(I$3,[34]!Month,0))</f>
        <v>0</v>
      </c>
      <c r="J207" s="211">
        <f>INDEX('[34]Actual NPC'!$F$173:$Q$337,MATCH($C207,'[34]Actual NPC'!$C$173:$C$337,0),MATCH(J$3,[34]!Month,0))</f>
        <v>11365.257818000002</v>
      </c>
      <c r="K207" s="211">
        <f>INDEX('[34]Actual NPC'!$F$173:$Q$337,MATCH($C207,'[34]Actual NPC'!$C$173:$C$337,0),MATCH(K$3,[34]!Month,0))</f>
        <v>21195.319</v>
      </c>
      <c r="L207" s="211">
        <f>INDEX('[34]Actual NPC'!$F$173:$Q$337,MATCH($C207,'[34]Actual NPC'!$C$173:$C$337,0),MATCH(L$3,[34]!Month,0))</f>
        <v>20963.77</v>
      </c>
      <c r="M207" s="211">
        <f>INDEX('[34]Actual NPC'!$F$173:$Q$337,MATCH($C207,'[34]Actual NPC'!$C$173:$C$337,0),MATCH(M$3,[34]!Month,0))</f>
        <v>16497.236000000001</v>
      </c>
      <c r="N207" s="211">
        <f>INDEX('[34]Actual NPC'!$F$173:$Q$337,MATCH($C207,'[34]Actual NPC'!$C$173:$C$337,0),MATCH(N$3,[34]!Month,0))</f>
        <v>18141.257999999998</v>
      </c>
      <c r="O207" s="211">
        <f>INDEX('[34]Actual NPC'!$F$173:$Q$337,MATCH($C207,'[34]Actual NPC'!$C$173:$C$337,0),MATCH(O$3,[34]!Month,0))</f>
        <v>11785.589</v>
      </c>
      <c r="P207" s="211">
        <f>INDEX('[34]Actual NPC'!$F$173:$Q$337,MATCH($C207,'[34]Actual NPC'!$C$173:$C$337,0),MATCH(P$3,[34]!Month,0))</f>
        <v>8669.4750000000004</v>
      </c>
    </row>
    <row r="208" spans="1:16">
      <c r="A208" s="147"/>
      <c r="B208" s="147"/>
      <c r="C208" s="247" t="s">
        <v>160</v>
      </c>
      <c r="D208" s="202">
        <f t="shared" si="65"/>
        <v>272813.61700000003</v>
      </c>
      <c r="E208" s="211">
        <f>INDEX('[34]Actual NPC'!$F$173:$Q$337,MATCH($C208,'[34]Actual NPC'!$C$173:$C$337,0),MATCH(E$3,[34]!Month,0))</f>
        <v>16642.456999999999</v>
      </c>
      <c r="F208" s="211">
        <f>INDEX('[34]Actual NPC'!$F$173:$Q$337,MATCH($C208,'[34]Actual NPC'!$C$173:$C$337,0),MATCH(F$3,[34]!Month,0))</f>
        <v>19461.84</v>
      </c>
      <c r="G208" s="211">
        <f>INDEX('[34]Actual NPC'!$F$173:$Q$337,MATCH($C208,'[34]Actual NPC'!$C$173:$C$337,0),MATCH(G$3,[34]!Month,0))</f>
        <v>22065.317000000003</v>
      </c>
      <c r="H208" s="211">
        <f>INDEX('[34]Actual NPC'!$F$173:$Q$337,MATCH($C208,'[34]Actual NPC'!$C$173:$C$337,0),MATCH(H$3,[34]!Month,0))</f>
        <v>27075.234</v>
      </c>
      <c r="I208" s="211">
        <f>INDEX('[34]Actual NPC'!$F$173:$Q$337,MATCH($C208,'[34]Actual NPC'!$C$173:$C$337,0),MATCH(I$3,[34]!Month,0))</f>
        <v>30121.404999999999</v>
      </c>
      <c r="J208" s="211">
        <f>INDEX('[34]Actual NPC'!$F$173:$Q$337,MATCH($C208,'[34]Actual NPC'!$C$173:$C$337,0),MATCH(J$3,[34]!Month,0))</f>
        <v>29864.067999999999</v>
      </c>
      <c r="K208" s="211">
        <f>INDEX('[34]Actual NPC'!$F$173:$Q$337,MATCH($C208,'[34]Actual NPC'!$C$173:$C$337,0),MATCH(K$3,[34]!Month,0))</f>
        <v>27176.891000000003</v>
      </c>
      <c r="L208" s="211">
        <f>INDEX('[34]Actual NPC'!$F$173:$Q$337,MATCH($C208,'[34]Actual NPC'!$C$173:$C$337,0),MATCH(L$3,[34]!Month,0))</f>
        <v>25639.636999999999</v>
      </c>
      <c r="M208" s="211">
        <f>INDEX('[34]Actual NPC'!$F$173:$Q$337,MATCH($C208,'[34]Actual NPC'!$C$173:$C$337,0),MATCH(M$3,[34]!Month,0))</f>
        <v>24528.993000000002</v>
      </c>
      <c r="N208" s="211">
        <f>INDEX('[34]Actual NPC'!$F$173:$Q$337,MATCH($C208,'[34]Actual NPC'!$C$173:$C$337,0),MATCH(N$3,[34]!Month,0))</f>
        <v>23067.368000000002</v>
      </c>
      <c r="O208" s="211">
        <f>INDEX('[34]Actual NPC'!$F$173:$Q$337,MATCH($C208,'[34]Actual NPC'!$C$173:$C$337,0),MATCH(O$3,[34]!Month,0))</f>
        <v>15758.143</v>
      </c>
      <c r="P208" s="211">
        <f>INDEX('[34]Actual NPC'!$F$173:$Q$337,MATCH($C208,'[34]Actual NPC'!$C$173:$C$337,0),MATCH(P$3,[34]!Month,0))</f>
        <v>11412.263999999999</v>
      </c>
    </row>
    <row r="209" spans="1:16">
      <c r="A209" s="74"/>
      <c r="B209" s="74"/>
      <c r="C209" s="247" t="s">
        <v>9</v>
      </c>
      <c r="D209" s="202">
        <f t="shared" si="65"/>
        <v>3335.3999986323779</v>
      </c>
      <c r="E209" s="211">
        <f>INDEX('[34]Actual NPC'!$F$173:$Q$337,MATCH($C209,'[34]Actual NPC'!$C$173:$C$337,0),MATCH(E$3,[34]!Month,0))</f>
        <v>280.79999963869005</v>
      </c>
      <c r="F209" s="211">
        <f>INDEX('[34]Actual NPC'!$F$173:$Q$337,MATCH($C209,'[34]Actual NPC'!$C$173:$C$337,0),MATCH(F$3,[34]!Month,0))</f>
        <v>306.89999957047002</v>
      </c>
      <c r="G209" s="211">
        <f>INDEX('[34]Actual NPC'!$F$173:$Q$337,MATCH($C209,'[34]Actual NPC'!$C$173:$C$337,0),MATCH(G$3,[34]!Month,0))</f>
        <v>252.90000014520001</v>
      </c>
      <c r="H209" s="211">
        <f>INDEX('[34]Actual NPC'!$F$173:$Q$337,MATCH($C209,'[34]Actual NPC'!$C$173:$C$337,0),MATCH(H$3,[34]!Month,0))</f>
        <v>209.70000000000002</v>
      </c>
      <c r="I209" s="211">
        <f>INDEX('[34]Actual NPC'!$F$173:$Q$337,MATCH($C209,'[34]Actual NPC'!$C$173:$C$337,0),MATCH(I$3,[34]!Month,0))</f>
        <v>152.09999951541002</v>
      </c>
      <c r="J209" s="211">
        <f>INDEX('[34]Actual NPC'!$F$173:$Q$337,MATCH($C209,'[34]Actual NPC'!$C$173:$C$337,0),MATCH(J$3,[34]!Month,0))</f>
        <v>171</v>
      </c>
      <c r="K209" s="211">
        <f>INDEX('[34]Actual NPC'!$F$173:$Q$337,MATCH($C209,'[34]Actual NPC'!$C$173:$C$337,0),MATCH(K$3,[34]!Month,0))</f>
        <v>264.59999983847001</v>
      </c>
      <c r="L209" s="211">
        <f>INDEX('[34]Actual NPC'!$F$173:$Q$337,MATCH($C209,'[34]Actual NPC'!$C$173:$C$337,0),MATCH(L$3,[34]!Month,0))</f>
        <v>350.99999980022005</v>
      </c>
      <c r="M209" s="211">
        <f>INDEX('[34]Actual NPC'!$F$173:$Q$337,MATCH($C209,'[34]Actual NPC'!$C$173:$C$337,0),MATCH(M$3,[34]!Month,0))</f>
        <v>554.40000039332801</v>
      </c>
      <c r="N209" s="211">
        <f>INDEX('[34]Actual NPC'!$F$173:$Q$337,MATCH($C209,'[34]Actual NPC'!$C$173:$C$337,0),MATCH(N$3,[34]!Month,0))</f>
        <v>187.20000009246002</v>
      </c>
      <c r="O209" s="211">
        <f>INDEX('[34]Actual NPC'!$F$173:$Q$337,MATCH($C209,'[34]Actual NPC'!$C$173:$C$337,0),MATCH(O$3,[34]!Month,0))</f>
        <v>264.59999970720003</v>
      </c>
      <c r="P209" s="211">
        <f>INDEX('[34]Actual NPC'!$F$173:$Q$337,MATCH($C209,'[34]Actual NPC'!$C$173:$C$337,0),MATCH(P$3,[34]!Month,0))</f>
        <v>340.19999993093001</v>
      </c>
    </row>
    <row r="210" spans="1:16">
      <c r="A210" s="74"/>
      <c r="B210" s="74"/>
      <c r="C210" s="247" t="s">
        <v>90</v>
      </c>
      <c r="D210" s="202">
        <f t="shared" si="65"/>
        <v>0</v>
      </c>
      <c r="E210" s="211">
        <f>INDEX('[34]Actual NPC'!$F$173:$Q$337,MATCH($C210,'[34]Actual NPC'!$C$173:$C$337,0),MATCH(E$3,[34]!Month,0))</f>
        <v>0</v>
      </c>
      <c r="F210" s="211">
        <f>INDEX('[34]Actual NPC'!$F$173:$Q$337,MATCH($C210,'[34]Actual NPC'!$C$173:$C$337,0),MATCH(F$3,[34]!Month,0))</f>
        <v>0</v>
      </c>
      <c r="G210" s="211">
        <f>INDEX('[34]Actual NPC'!$F$173:$Q$337,MATCH($C210,'[34]Actual NPC'!$C$173:$C$337,0),MATCH(G$3,[34]!Month,0))</f>
        <v>0</v>
      </c>
      <c r="H210" s="211">
        <f>INDEX('[34]Actual NPC'!$F$173:$Q$337,MATCH($C210,'[34]Actual NPC'!$C$173:$C$337,0),MATCH(H$3,[34]!Month,0))</f>
        <v>0</v>
      </c>
      <c r="I210" s="211">
        <f>INDEX('[34]Actual NPC'!$F$173:$Q$337,MATCH($C210,'[34]Actual NPC'!$C$173:$C$337,0),MATCH(I$3,[34]!Month,0))</f>
        <v>0</v>
      </c>
      <c r="J210" s="211">
        <f>INDEX('[34]Actual NPC'!$F$173:$Q$337,MATCH($C210,'[34]Actual NPC'!$C$173:$C$337,0),MATCH(J$3,[34]!Month,0))</f>
        <v>0</v>
      </c>
      <c r="K210" s="211">
        <f>INDEX('[34]Actual NPC'!$F$173:$Q$337,MATCH($C210,'[34]Actual NPC'!$C$173:$C$337,0),MATCH(K$3,[34]!Month,0))</f>
        <v>0</v>
      </c>
      <c r="L210" s="211">
        <f>INDEX('[34]Actual NPC'!$F$173:$Q$337,MATCH($C210,'[34]Actual NPC'!$C$173:$C$337,0),MATCH(L$3,[34]!Month,0))</f>
        <v>0</v>
      </c>
      <c r="M210" s="211">
        <f>INDEX('[34]Actual NPC'!$F$173:$Q$337,MATCH($C210,'[34]Actual NPC'!$C$173:$C$337,0),MATCH(M$3,[34]!Month,0))</f>
        <v>0</v>
      </c>
      <c r="N210" s="211">
        <f>INDEX('[34]Actual NPC'!$F$173:$Q$337,MATCH($C210,'[34]Actual NPC'!$C$173:$C$337,0),MATCH(N$3,[34]!Month,0))</f>
        <v>0</v>
      </c>
      <c r="O210" s="211">
        <f>INDEX('[34]Actual NPC'!$F$173:$Q$337,MATCH($C210,'[34]Actual NPC'!$C$173:$C$337,0),MATCH(O$3,[34]!Month,0))</f>
        <v>0</v>
      </c>
      <c r="P210" s="211">
        <f>INDEX('[34]Actual NPC'!$F$173:$Q$337,MATCH($C210,'[34]Actual NPC'!$C$173:$C$337,0),MATCH(P$3,[34]!Month,0))</f>
        <v>0</v>
      </c>
    </row>
    <row r="211" spans="1:16">
      <c r="A211" s="74"/>
      <c r="B211" s="74"/>
      <c r="C211" s="247" t="s">
        <v>161</v>
      </c>
      <c r="D211" s="202">
        <f t="shared" si="65"/>
        <v>259394.79800000001</v>
      </c>
      <c r="E211" s="211">
        <f>INDEX('[34]Actual NPC'!$F$173:$Q$337,MATCH($C211,'[34]Actual NPC'!$C$173:$C$337,0),MATCH(E$3,[34]!Month,0))</f>
        <v>14529.968000000001</v>
      </c>
      <c r="F211" s="211">
        <f>INDEX('[34]Actual NPC'!$F$173:$Q$337,MATCH($C211,'[34]Actual NPC'!$C$173:$C$337,0),MATCH(F$3,[34]!Month,0))</f>
        <v>17489.873</v>
      </c>
      <c r="G211" s="211">
        <f>INDEX('[34]Actual NPC'!$F$173:$Q$337,MATCH($C211,'[34]Actual NPC'!$C$173:$C$337,0),MATCH(G$3,[34]!Month,0))</f>
        <v>21664.92</v>
      </c>
      <c r="H211" s="211">
        <f>INDEX('[34]Actual NPC'!$F$173:$Q$337,MATCH($C211,'[34]Actual NPC'!$C$173:$C$337,0),MATCH(H$3,[34]!Month,0))</f>
        <v>26972.414000000001</v>
      </c>
      <c r="I211" s="211">
        <f>INDEX('[34]Actual NPC'!$F$173:$Q$337,MATCH($C211,'[34]Actual NPC'!$C$173:$C$337,0),MATCH(I$3,[34]!Month,0))</f>
        <v>31327.708999999999</v>
      </c>
      <c r="J211" s="211">
        <f>INDEX('[34]Actual NPC'!$F$173:$Q$337,MATCH($C211,'[34]Actual NPC'!$C$173:$C$337,0),MATCH(J$3,[34]!Month,0))</f>
        <v>26534.407999999999</v>
      </c>
      <c r="K211" s="211">
        <f>INDEX('[34]Actual NPC'!$F$173:$Q$337,MATCH($C211,'[34]Actual NPC'!$C$173:$C$337,0),MATCH(K$3,[34]!Month,0))</f>
        <v>27685.437000000002</v>
      </c>
      <c r="L211" s="211">
        <f>INDEX('[34]Actual NPC'!$F$173:$Q$337,MATCH($C211,'[34]Actual NPC'!$C$173:$C$337,0),MATCH(L$3,[34]!Month,0))</f>
        <v>25544.577000000001</v>
      </c>
      <c r="M211" s="211">
        <f>INDEX('[34]Actual NPC'!$F$173:$Q$337,MATCH($C211,'[34]Actual NPC'!$C$173:$C$337,0),MATCH(M$3,[34]!Month,0))</f>
        <v>24520.748</v>
      </c>
      <c r="N211" s="211">
        <f>INDEX('[34]Actual NPC'!$F$173:$Q$337,MATCH($C211,'[34]Actual NPC'!$C$173:$C$337,0),MATCH(N$3,[34]!Month,0))</f>
        <v>21072.214</v>
      </c>
      <c r="O211" s="211">
        <f>INDEX('[34]Actual NPC'!$F$173:$Q$337,MATCH($C211,'[34]Actual NPC'!$C$173:$C$337,0),MATCH(O$3,[34]!Month,0))</f>
        <v>13561.061</v>
      </c>
      <c r="P211" s="211">
        <f>INDEX('[34]Actual NPC'!$F$173:$Q$337,MATCH($C211,'[34]Actual NPC'!$C$173:$C$337,0),MATCH(P$3,[34]!Month,0))</f>
        <v>8491.4689999999991</v>
      </c>
    </row>
    <row r="212" spans="1:16">
      <c r="A212" s="147"/>
      <c r="B212" s="147"/>
      <c r="C212" s="247" t="s">
        <v>162</v>
      </c>
      <c r="D212" s="202">
        <f t="shared" si="65"/>
        <v>141640.00699999998</v>
      </c>
      <c r="E212" s="211">
        <f>INDEX('[34]Actual NPC'!$F$173:$Q$337,MATCH($C212,'[34]Actual NPC'!$C$173:$C$337,0),MATCH(E$3,[34]!Month,0))</f>
        <v>6161.9110000000001</v>
      </c>
      <c r="F212" s="211">
        <f>INDEX('[34]Actual NPC'!$F$173:$Q$337,MATCH($C212,'[34]Actual NPC'!$C$173:$C$337,0),MATCH(F$3,[34]!Month,0))</f>
        <v>8643.094000000001</v>
      </c>
      <c r="G212" s="211">
        <f>INDEX('[34]Actual NPC'!$F$173:$Q$337,MATCH($C212,'[34]Actual NPC'!$C$173:$C$337,0),MATCH(G$3,[34]!Month,0))</f>
        <v>8749.3909999999996</v>
      </c>
      <c r="H212" s="211">
        <f>INDEX('[34]Actual NPC'!$F$173:$Q$337,MATCH($C212,'[34]Actual NPC'!$C$173:$C$337,0),MATCH(H$3,[34]!Month,0))</f>
        <v>12284.234</v>
      </c>
      <c r="I212" s="211">
        <f>INDEX('[34]Actual NPC'!$F$173:$Q$337,MATCH($C212,'[34]Actual NPC'!$C$173:$C$337,0),MATCH(I$3,[34]!Month,0))</f>
        <v>15849.561</v>
      </c>
      <c r="J212" s="211">
        <f>INDEX('[34]Actual NPC'!$F$173:$Q$337,MATCH($C212,'[34]Actual NPC'!$C$173:$C$337,0),MATCH(J$3,[34]!Month,0))</f>
        <v>16711.694</v>
      </c>
      <c r="K212" s="211">
        <f>INDEX('[34]Actual NPC'!$F$173:$Q$337,MATCH($C212,'[34]Actual NPC'!$C$173:$C$337,0),MATCH(K$3,[34]!Month,0))</f>
        <v>19060.098999999998</v>
      </c>
      <c r="L212" s="211">
        <f>INDEX('[34]Actual NPC'!$F$173:$Q$337,MATCH($C212,'[34]Actual NPC'!$C$173:$C$337,0),MATCH(L$3,[34]!Month,0))</f>
        <v>18156.578000000001</v>
      </c>
      <c r="M212" s="211">
        <f>INDEX('[34]Actual NPC'!$F$173:$Q$337,MATCH($C212,'[34]Actual NPC'!$C$173:$C$337,0),MATCH(M$3,[34]!Month,0))</f>
        <v>13739.368</v>
      </c>
      <c r="N212" s="211">
        <f>INDEX('[34]Actual NPC'!$F$173:$Q$337,MATCH($C212,'[34]Actual NPC'!$C$173:$C$337,0),MATCH(N$3,[34]!Month,0))</f>
        <v>11524.605</v>
      </c>
      <c r="O212" s="211">
        <f>INDEX('[34]Actual NPC'!$F$173:$Q$337,MATCH($C212,'[34]Actual NPC'!$C$173:$C$337,0),MATCH(O$3,[34]!Month,0))</f>
        <v>5900.2749999999996</v>
      </c>
      <c r="P212" s="211">
        <f>INDEX('[34]Actual NPC'!$F$173:$Q$337,MATCH($C212,'[34]Actual NPC'!$C$173:$C$337,0),MATCH(P$3,[34]!Month,0))</f>
        <v>4859.1970000000001</v>
      </c>
    </row>
    <row r="213" spans="1:16">
      <c r="A213" s="147"/>
      <c r="B213" s="147"/>
      <c r="C213" s="247" t="s">
        <v>91</v>
      </c>
      <c r="D213" s="202">
        <f t="shared" si="65"/>
        <v>0</v>
      </c>
      <c r="E213" s="211">
        <f>INDEX('[34]Actual NPC'!$F$173:$Q$337,MATCH($C213,'[34]Actual NPC'!$C$173:$C$337,0),MATCH(E$3,[34]!Month,0))</f>
        <v>0</v>
      </c>
      <c r="F213" s="211">
        <f>INDEX('[34]Actual NPC'!$F$173:$Q$337,MATCH($C213,'[34]Actual NPC'!$C$173:$C$337,0),MATCH(F$3,[34]!Month,0))</f>
        <v>0</v>
      </c>
      <c r="G213" s="211">
        <f>INDEX('[34]Actual NPC'!$F$173:$Q$337,MATCH($C213,'[34]Actual NPC'!$C$173:$C$337,0),MATCH(G$3,[34]!Month,0))</f>
        <v>0</v>
      </c>
      <c r="H213" s="211">
        <f>INDEX('[34]Actual NPC'!$F$173:$Q$337,MATCH($C213,'[34]Actual NPC'!$C$173:$C$337,0),MATCH(H$3,[34]!Month,0))</f>
        <v>0</v>
      </c>
      <c r="I213" s="211">
        <f>INDEX('[34]Actual NPC'!$F$173:$Q$337,MATCH($C213,'[34]Actual NPC'!$C$173:$C$337,0),MATCH(I$3,[34]!Month,0))</f>
        <v>0</v>
      </c>
      <c r="J213" s="211">
        <f>INDEX('[34]Actual NPC'!$F$173:$Q$337,MATCH($C213,'[34]Actual NPC'!$C$173:$C$337,0),MATCH(J$3,[34]!Month,0))</f>
        <v>0</v>
      </c>
      <c r="K213" s="211">
        <f>INDEX('[34]Actual NPC'!$F$173:$Q$337,MATCH($C213,'[34]Actual NPC'!$C$173:$C$337,0),MATCH(K$3,[34]!Month,0))</f>
        <v>0</v>
      </c>
      <c r="L213" s="211">
        <f>INDEX('[34]Actual NPC'!$F$173:$Q$337,MATCH($C213,'[34]Actual NPC'!$C$173:$C$337,0),MATCH(L$3,[34]!Month,0))</f>
        <v>0</v>
      </c>
      <c r="M213" s="211">
        <f>INDEX('[34]Actual NPC'!$F$173:$Q$337,MATCH($C213,'[34]Actual NPC'!$C$173:$C$337,0),MATCH(M$3,[34]!Month,0))</f>
        <v>0</v>
      </c>
      <c r="N213" s="211">
        <f>INDEX('[34]Actual NPC'!$F$173:$Q$337,MATCH($C213,'[34]Actual NPC'!$C$173:$C$337,0),MATCH(N$3,[34]!Month,0))</f>
        <v>0</v>
      </c>
      <c r="O213" s="211">
        <f>INDEX('[34]Actual NPC'!$F$173:$Q$337,MATCH($C213,'[34]Actual NPC'!$C$173:$C$337,0),MATCH(O$3,[34]!Month,0))</f>
        <v>0</v>
      </c>
      <c r="P213" s="211">
        <f>INDEX('[34]Actual NPC'!$F$173:$Q$337,MATCH($C213,'[34]Actual NPC'!$C$173:$C$337,0),MATCH(P$3,[34]!Month,0))</f>
        <v>0</v>
      </c>
    </row>
    <row r="214" spans="1:16">
      <c r="A214" s="147"/>
      <c r="B214" s="147"/>
      <c r="C214" s="247" t="s">
        <v>121</v>
      </c>
      <c r="D214" s="202">
        <f t="shared" si="65"/>
        <v>7780.6239999999998</v>
      </c>
      <c r="E214" s="211">
        <f>INDEX('[34]Actual NPC'!$F$173:$Q$337,MATCH($C214,'[34]Actual NPC'!$C$173:$C$337,0),MATCH(E$3,[34]!Month,0))</f>
        <v>330.03399999999999</v>
      </c>
      <c r="F214" s="211">
        <f>INDEX('[34]Actual NPC'!$F$173:$Q$337,MATCH($C214,'[34]Actual NPC'!$C$173:$C$337,0),MATCH(F$3,[34]!Month,0))</f>
        <v>471.11900000000003</v>
      </c>
      <c r="G214" s="211">
        <f>INDEX('[34]Actual NPC'!$F$173:$Q$337,MATCH($C214,'[34]Actual NPC'!$C$173:$C$337,0),MATCH(G$3,[34]!Month,0))</f>
        <v>654.48199999999997</v>
      </c>
      <c r="H214" s="211">
        <f>INDEX('[34]Actual NPC'!$F$173:$Q$337,MATCH($C214,'[34]Actual NPC'!$C$173:$C$337,0),MATCH(H$3,[34]!Month,0))</f>
        <v>781.59500000000003</v>
      </c>
      <c r="I214" s="211">
        <f>INDEX('[34]Actual NPC'!$F$173:$Q$337,MATCH($C214,'[34]Actual NPC'!$C$173:$C$337,0),MATCH(I$3,[34]!Month,0))</f>
        <v>1011.974</v>
      </c>
      <c r="J214" s="211">
        <f>INDEX('[34]Actual NPC'!$F$173:$Q$337,MATCH($C214,'[34]Actual NPC'!$C$173:$C$337,0),MATCH(J$3,[34]!Month,0))</f>
        <v>948.98199999999997</v>
      </c>
      <c r="K214" s="211">
        <f>INDEX('[34]Actual NPC'!$F$173:$Q$337,MATCH($C214,'[34]Actual NPC'!$C$173:$C$337,0),MATCH(K$3,[34]!Month,0))</f>
        <v>1236.348</v>
      </c>
      <c r="L214" s="211">
        <f>INDEX('[34]Actual NPC'!$F$173:$Q$337,MATCH($C214,'[34]Actual NPC'!$C$173:$C$337,0),MATCH(L$3,[34]!Month,0))</f>
        <v>865.34400000000005</v>
      </c>
      <c r="M214" s="211">
        <f>INDEX('[34]Actual NPC'!$F$173:$Q$337,MATCH($C214,'[34]Actual NPC'!$C$173:$C$337,0),MATCH(M$3,[34]!Month,0))</f>
        <v>634.07600000000002</v>
      </c>
      <c r="N214" s="211">
        <f>INDEX('[34]Actual NPC'!$F$173:$Q$337,MATCH($C214,'[34]Actual NPC'!$C$173:$C$337,0),MATCH(N$3,[34]!Month,0))</f>
        <v>418.79300000000001</v>
      </c>
      <c r="O214" s="211">
        <f>INDEX('[34]Actual NPC'!$F$173:$Q$337,MATCH($C214,'[34]Actual NPC'!$C$173:$C$337,0),MATCH(O$3,[34]!Month,0))</f>
        <v>233.179</v>
      </c>
      <c r="P214" s="211">
        <f>INDEX('[34]Actual NPC'!$F$173:$Q$337,MATCH($C214,'[34]Actual NPC'!$C$173:$C$337,0),MATCH(P$3,[34]!Month,0))</f>
        <v>194.69800000000001</v>
      </c>
    </row>
    <row r="215" spans="1:16" s="248" customFormat="1">
      <c r="A215" s="249"/>
      <c r="B215" s="249"/>
      <c r="C215" s="251" t="s">
        <v>218</v>
      </c>
      <c r="D215" s="202">
        <f t="shared" si="65"/>
        <v>0</v>
      </c>
      <c r="E215" s="211">
        <f>INDEX('[34]Actual NPC'!$F$173:$Q$337,MATCH($C215,'[34]Actual NPC'!$C$173:$C$337,0),MATCH(E$3,[34]!Month,0))</f>
        <v>0</v>
      </c>
      <c r="F215" s="211">
        <f>INDEX('[34]Actual NPC'!$F$173:$Q$337,MATCH($C215,'[34]Actual NPC'!$C$173:$C$337,0),MATCH(F$3,[34]!Month,0))</f>
        <v>0</v>
      </c>
      <c r="G215" s="211">
        <f>INDEX('[34]Actual NPC'!$F$173:$Q$337,MATCH($C215,'[34]Actual NPC'!$C$173:$C$337,0),MATCH(G$3,[34]!Month,0))</f>
        <v>0</v>
      </c>
      <c r="H215" s="211">
        <f>INDEX('[34]Actual NPC'!$F$173:$Q$337,MATCH($C215,'[34]Actual NPC'!$C$173:$C$337,0),MATCH(H$3,[34]!Month,0))</f>
        <v>0</v>
      </c>
      <c r="I215" s="211">
        <f>INDEX('[34]Actual NPC'!$F$173:$Q$337,MATCH($C215,'[34]Actual NPC'!$C$173:$C$337,0),MATCH(I$3,[34]!Month,0))</f>
        <v>0</v>
      </c>
      <c r="J215" s="211">
        <f>INDEX('[34]Actual NPC'!$F$173:$Q$337,MATCH($C215,'[34]Actual NPC'!$C$173:$C$337,0),MATCH(J$3,[34]!Month,0))</f>
        <v>0</v>
      </c>
      <c r="K215" s="211">
        <f>INDEX('[34]Actual NPC'!$F$173:$Q$337,MATCH($C215,'[34]Actual NPC'!$C$173:$C$337,0),MATCH(K$3,[34]!Month,0))</f>
        <v>0</v>
      </c>
      <c r="L215" s="211">
        <f>INDEX('[34]Actual NPC'!$F$173:$Q$337,MATCH($C215,'[34]Actual NPC'!$C$173:$C$337,0),MATCH(L$3,[34]!Month,0))</f>
        <v>0</v>
      </c>
      <c r="M215" s="211">
        <f>INDEX('[34]Actual NPC'!$F$173:$Q$337,MATCH($C215,'[34]Actual NPC'!$C$173:$C$337,0),MATCH(M$3,[34]!Month,0))</f>
        <v>0</v>
      </c>
      <c r="N215" s="211">
        <f>INDEX('[34]Actual NPC'!$F$173:$Q$337,MATCH($C215,'[34]Actual NPC'!$C$173:$C$337,0),MATCH(N$3,[34]!Month,0))</f>
        <v>0</v>
      </c>
      <c r="O215" s="211">
        <f>INDEX('[34]Actual NPC'!$F$173:$Q$337,MATCH($C215,'[34]Actual NPC'!$C$173:$C$337,0),MATCH(O$3,[34]!Month,0))</f>
        <v>0</v>
      </c>
      <c r="P215" s="211">
        <f>INDEX('[34]Actual NPC'!$F$173:$Q$337,MATCH($C215,'[34]Actual NPC'!$C$173:$C$337,0),MATCH(P$3,[34]!Month,0))</f>
        <v>0</v>
      </c>
    </row>
    <row r="216" spans="1:16">
      <c r="A216" s="74"/>
      <c r="B216" s="74"/>
      <c r="C216" s="247" t="s">
        <v>134</v>
      </c>
      <c r="D216" s="202">
        <f t="shared" si="65"/>
        <v>46040.087</v>
      </c>
      <c r="E216" s="211">
        <f>INDEX('[34]Actual NPC'!$F$173:$Q$337,MATCH($C216,'[34]Actual NPC'!$C$173:$C$337,0),MATCH(E$3,[34]!Month,0))</f>
        <v>2805.9110000000001</v>
      </c>
      <c r="F216" s="211">
        <f>INDEX('[34]Actual NPC'!$F$173:$Q$337,MATCH($C216,'[34]Actual NPC'!$C$173:$C$337,0),MATCH(F$3,[34]!Month,0))</f>
        <v>3196.2849999999999</v>
      </c>
      <c r="G216" s="211">
        <f>INDEX('[34]Actual NPC'!$F$173:$Q$337,MATCH($C216,'[34]Actual NPC'!$C$173:$C$337,0),MATCH(G$3,[34]!Month,0))</f>
        <v>4168.4769999999999</v>
      </c>
      <c r="H216" s="211">
        <f>INDEX('[34]Actual NPC'!$F$173:$Q$337,MATCH($C216,'[34]Actual NPC'!$C$173:$C$337,0),MATCH(H$3,[34]!Month,0))</f>
        <v>4789.0209999999997</v>
      </c>
      <c r="I216" s="211">
        <f>INDEX('[34]Actual NPC'!$F$173:$Q$337,MATCH($C216,'[34]Actual NPC'!$C$173:$C$337,0),MATCH(I$3,[34]!Month,0))</f>
        <v>5415.5010000000002</v>
      </c>
      <c r="J216" s="211">
        <f>INDEX('[34]Actual NPC'!$F$173:$Q$337,MATCH($C216,'[34]Actual NPC'!$C$173:$C$337,0),MATCH(J$3,[34]!Month,0))</f>
        <v>5013.2700000000004</v>
      </c>
      <c r="K216" s="211">
        <f>INDEX('[34]Actual NPC'!$F$173:$Q$337,MATCH($C216,'[34]Actual NPC'!$C$173:$C$337,0),MATCH(K$3,[34]!Month,0))</f>
        <v>4962.3760000000002</v>
      </c>
      <c r="L216" s="211">
        <f>INDEX('[34]Actual NPC'!$F$173:$Q$337,MATCH($C216,'[34]Actual NPC'!$C$173:$C$337,0),MATCH(L$3,[34]!Month,0))</f>
        <v>4496.2619999999997</v>
      </c>
      <c r="M216" s="211">
        <f>INDEX('[34]Actual NPC'!$F$173:$Q$337,MATCH($C216,'[34]Actual NPC'!$C$173:$C$337,0),MATCH(M$3,[34]!Month,0))</f>
        <v>4203.174</v>
      </c>
      <c r="N216" s="211">
        <f>INDEX('[34]Actual NPC'!$F$173:$Q$337,MATCH($C216,'[34]Actual NPC'!$C$173:$C$337,0),MATCH(N$3,[34]!Month,0))</f>
        <v>3444.4049999999997</v>
      </c>
      <c r="O216" s="211">
        <f>INDEX('[34]Actual NPC'!$F$173:$Q$337,MATCH($C216,'[34]Actual NPC'!$C$173:$C$337,0),MATCH(O$3,[34]!Month,0))</f>
        <v>2073.7759999999998</v>
      </c>
      <c r="P216" s="211">
        <f>INDEX('[34]Actual NPC'!$F$173:$Q$337,MATCH($C216,'[34]Actual NPC'!$C$173:$C$337,0),MATCH(P$3,[34]!Month,0))</f>
        <v>1471.6290000000001</v>
      </c>
    </row>
    <row r="217" spans="1:16">
      <c r="A217" s="74"/>
      <c r="B217" s="74"/>
      <c r="C217" s="247" t="s">
        <v>10</v>
      </c>
      <c r="D217" s="202">
        <f t="shared" si="65"/>
        <v>11055.890000000001</v>
      </c>
      <c r="E217" s="211">
        <f>INDEX('[34]Actual NPC'!$F$173:$Q$337,MATCH($C217,'[34]Actual NPC'!$C$173:$C$337,0),MATCH(E$3,[34]!Month,0))</f>
        <v>1013</v>
      </c>
      <c r="F217" s="211">
        <f>INDEX('[34]Actual NPC'!$F$173:$Q$337,MATCH($C217,'[34]Actual NPC'!$C$173:$C$337,0),MATCH(F$3,[34]!Month,0))</f>
        <v>912</v>
      </c>
      <c r="G217" s="211">
        <f>INDEX('[34]Actual NPC'!$F$173:$Q$337,MATCH($C217,'[34]Actual NPC'!$C$173:$C$337,0),MATCH(G$3,[34]!Month,0))</f>
        <v>1012</v>
      </c>
      <c r="H217" s="211">
        <f>INDEX('[34]Actual NPC'!$F$173:$Q$337,MATCH($C217,'[34]Actual NPC'!$C$173:$C$337,0),MATCH(H$3,[34]!Month,0))</f>
        <v>941</v>
      </c>
      <c r="I217" s="211">
        <f>INDEX('[34]Actual NPC'!$F$173:$Q$337,MATCH($C217,'[34]Actual NPC'!$C$173:$C$337,0),MATCH(I$3,[34]!Month,0))</f>
        <v>965</v>
      </c>
      <c r="J217" s="211">
        <f>INDEX('[34]Actual NPC'!$F$173:$Q$337,MATCH($C217,'[34]Actual NPC'!$C$173:$C$337,0),MATCH(J$3,[34]!Month,0))</f>
        <v>989</v>
      </c>
      <c r="K217" s="211">
        <f>INDEX('[34]Actual NPC'!$F$173:$Q$337,MATCH($C217,'[34]Actual NPC'!$C$173:$C$337,0),MATCH(K$3,[34]!Month,0))</f>
        <v>857</v>
      </c>
      <c r="L217" s="211">
        <f>INDEX('[34]Actual NPC'!$F$173:$Q$337,MATCH($C217,'[34]Actual NPC'!$C$173:$C$337,0),MATCH(L$3,[34]!Month,0))</f>
        <v>744</v>
      </c>
      <c r="M217" s="211">
        <f>INDEX('[34]Actual NPC'!$F$173:$Q$337,MATCH($C217,'[34]Actual NPC'!$C$173:$C$337,0),MATCH(M$3,[34]!Month,0))</f>
        <v>728.88</v>
      </c>
      <c r="N217" s="211">
        <f>INDEX('[34]Actual NPC'!$F$173:$Q$337,MATCH($C217,'[34]Actual NPC'!$C$173:$C$337,0),MATCH(N$3,[34]!Month,0))</f>
        <v>1013</v>
      </c>
      <c r="O217" s="211">
        <f>INDEX('[34]Actual NPC'!$F$173:$Q$337,MATCH($C217,'[34]Actual NPC'!$C$173:$C$337,0),MATCH(O$3,[34]!Month,0))</f>
        <v>842.37</v>
      </c>
      <c r="P217" s="211">
        <f>INDEX('[34]Actual NPC'!$F$173:$Q$337,MATCH($C217,'[34]Actual NPC'!$C$173:$C$337,0),MATCH(P$3,[34]!Month,0))</f>
        <v>1038.6400000000001</v>
      </c>
    </row>
    <row r="218" spans="1:16">
      <c r="A218" s="74"/>
      <c r="B218" s="74"/>
      <c r="C218" s="247" t="s">
        <v>163</v>
      </c>
      <c r="D218" s="202">
        <f t="shared" si="65"/>
        <v>97148.642999999996</v>
      </c>
      <c r="E218" s="211">
        <f>INDEX('[34]Actual NPC'!$F$173:$Q$337,MATCH($C218,'[34]Actual NPC'!$C$173:$C$337,0),MATCH(E$3,[34]!Month,0))</f>
        <v>4231.152</v>
      </c>
      <c r="F218" s="211">
        <f>INDEX('[34]Actual NPC'!$F$173:$Q$337,MATCH($C218,'[34]Actual NPC'!$C$173:$C$337,0),MATCH(F$3,[34]!Month,0))</f>
        <v>5907.72</v>
      </c>
      <c r="G218" s="211">
        <f>INDEX('[34]Actual NPC'!$F$173:$Q$337,MATCH($C218,'[34]Actual NPC'!$C$173:$C$337,0),MATCH(G$3,[34]!Month,0))</f>
        <v>7291.799</v>
      </c>
      <c r="H218" s="211">
        <f>INDEX('[34]Actual NPC'!$F$173:$Q$337,MATCH($C218,'[34]Actual NPC'!$C$173:$C$337,0),MATCH(H$3,[34]!Month,0))</f>
        <v>9010.7610000000004</v>
      </c>
      <c r="I218" s="211">
        <f>INDEX('[34]Actual NPC'!$F$173:$Q$337,MATCH($C218,'[34]Actual NPC'!$C$173:$C$337,0),MATCH(I$3,[34]!Month,0))</f>
        <v>10513.942000000001</v>
      </c>
      <c r="J218" s="211">
        <f>INDEX('[34]Actual NPC'!$F$173:$Q$337,MATCH($C218,'[34]Actual NPC'!$C$173:$C$337,0),MATCH(J$3,[34]!Month,0))</f>
        <v>10563.193000000001</v>
      </c>
      <c r="K218" s="211">
        <f>INDEX('[34]Actual NPC'!$F$173:$Q$337,MATCH($C218,'[34]Actual NPC'!$C$173:$C$337,0),MATCH(K$3,[34]!Month,0))</f>
        <v>13285.814</v>
      </c>
      <c r="L218" s="211">
        <f>INDEX('[34]Actual NPC'!$F$173:$Q$337,MATCH($C218,'[34]Actual NPC'!$C$173:$C$337,0),MATCH(L$3,[34]!Month,0))</f>
        <v>12095.081</v>
      </c>
      <c r="M218" s="211">
        <f>INDEX('[34]Actual NPC'!$F$173:$Q$337,MATCH($C218,'[34]Actual NPC'!$C$173:$C$337,0),MATCH(M$3,[34]!Month,0))</f>
        <v>9298.42</v>
      </c>
      <c r="N218" s="211">
        <f>INDEX('[34]Actual NPC'!$F$173:$Q$337,MATCH($C218,'[34]Actual NPC'!$C$173:$C$337,0),MATCH(N$3,[34]!Month,0))</f>
        <v>7806.2030000000004</v>
      </c>
      <c r="O218" s="211">
        <f>INDEX('[34]Actual NPC'!$F$173:$Q$337,MATCH($C218,'[34]Actual NPC'!$C$173:$C$337,0),MATCH(O$3,[34]!Month,0))</f>
        <v>3944.7089999999998</v>
      </c>
      <c r="P218" s="211">
        <f>INDEX('[34]Actual NPC'!$F$173:$Q$337,MATCH($C218,'[34]Actual NPC'!$C$173:$C$337,0),MATCH(P$3,[34]!Month,0))</f>
        <v>3199.8490000000002</v>
      </c>
    </row>
    <row r="219" spans="1:16">
      <c r="A219" s="74"/>
      <c r="B219" s="74"/>
      <c r="C219" s="247" t="s">
        <v>164</v>
      </c>
      <c r="D219" s="202">
        <f t="shared" si="65"/>
        <v>203869.50600000002</v>
      </c>
      <c r="E219" s="211">
        <f>INDEX('[34]Actual NPC'!$F$173:$Q$337,MATCH($C219,'[34]Actual NPC'!$C$173:$C$337,0),MATCH(E$3,[34]!Month,0))</f>
        <v>14786.691000000001</v>
      </c>
      <c r="F219" s="211">
        <f>INDEX('[34]Actual NPC'!$F$173:$Q$337,MATCH($C219,'[34]Actual NPC'!$C$173:$C$337,0),MATCH(F$3,[34]!Month,0))</f>
        <v>16293.732</v>
      </c>
      <c r="G219" s="211">
        <f>INDEX('[34]Actual NPC'!$F$173:$Q$337,MATCH($C219,'[34]Actual NPC'!$C$173:$C$337,0),MATCH(G$3,[34]!Month,0))</f>
        <v>13501.204</v>
      </c>
      <c r="H219" s="211">
        <f>INDEX('[34]Actual NPC'!$F$173:$Q$337,MATCH($C219,'[34]Actual NPC'!$C$173:$C$337,0),MATCH(H$3,[34]!Month,0))</f>
        <v>12479.279</v>
      </c>
      <c r="I219" s="211">
        <f>INDEX('[34]Actual NPC'!$F$173:$Q$337,MATCH($C219,'[34]Actual NPC'!$C$173:$C$337,0),MATCH(I$3,[34]!Month,0))</f>
        <v>22037.17</v>
      </c>
      <c r="J219" s="211">
        <f>INDEX('[34]Actual NPC'!$F$173:$Q$337,MATCH($C219,'[34]Actual NPC'!$C$173:$C$337,0),MATCH(J$3,[34]!Month,0))</f>
        <v>25607.613000000001</v>
      </c>
      <c r="K219" s="211">
        <f>INDEX('[34]Actual NPC'!$F$173:$Q$337,MATCH($C219,'[34]Actual NPC'!$C$173:$C$337,0),MATCH(K$3,[34]!Month,0))</f>
        <v>22939.364999999998</v>
      </c>
      <c r="L219" s="211">
        <f>INDEX('[34]Actual NPC'!$F$173:$Q$337,MATCH($C219,'[34]Actual NPC'!$C$173:$C$337,0),MATCH(L$3,[34]!Month,0))</f>
        <v>19560.866000000002</v>
      </c>
      <c r="M219" s="211">
        <f>INDEX('[34]Actual NPC'!$F$173:$Q$337,MATCH($C219,'[34]Actual NPC'!$C$173:$C$337,0),MATCH(M$3,[34]!Month,0))</f>
        <v>17618.763999999999</v>
      </c>
      <c r="N219" s="211">
        <f>INDEX('[34]Actual NPC'!$F$173:$Q$337,MATCH($C219,'[34]Actual NPC'!$C$173:$C$337,0),MATCH(N$3,[34]!Month,0))</f>
        <v>18710.403999999999</v>
      </c>
      <c r="O219" s="211">
        <f>INDEX('[34]Actual NPC'!$F$173:$Q$337,MATCH($C219,'[34]Actual NPC'!$C$173:$C$337,0),MATCH(O$3,[34]!Month,0))</f>
        <v>12005.508</v>
      </c>
      <c r="P219" s="211">
        <f>INDEX('[34]Actual NPC'!$F$173:$Q$337,MATCH($C219,'[34]Actual NPC'!$C$173:$C$337,0),MATCH(P$3,[34]!Month,0))</f>
        <v>8328.91</v>
      </c>
    </row>
    <row r="220" spans="1:16">
      <c r="A220" s="147"/>
      <c r="B220" s="147"/>
      <c r="C220" s="247" t="s">
        <v>165</v>
      </c>
      <c r="D220" s="202">
        <f t="shared" ref="D220:D224" si="68">SUM(E220:P220)</f>
        <v>152.62463477900002</v>
      </c>
      <c r="E220" s="211">
        <f>INDEX('[34]Actual NPC'!$F$173:$Q$337,MATCH($C220,'[34]Actual NPC'!$C$173:$C$337,0),MATCH(E$3,[34]!Month,0))</f>
        <v>17.8858353</v>
      </c>
      <c r="F220" s="211">
        <f>INDEX('[34]Actual NPC'!$F$173:$Q$337,MATCH($C220,'[34]Actual NPC'!$C$173:$C$337,0),MATCH(F$3,[34]!Month,0))</f>
        <v>33.389882471999996</v>
      </c>
      <c r="G220" s="211">
        <f>INDEX('[34]Actual NPC'!$F$173:$Q$337,MATCH($C220,'[34]Actual NPC'!$C$173:$C$337,0),MATCH(G$3,[34]!Month,0))</f>
        <v>25.465198612000002</v>
      </c>
      <c r="H220" s="211">
        <f>INDEX('[34]Actual NPC'!$F$173:$Q$337,MATCH($C220,'[34]Actual NPC'!$C$173:$C$337,0),MATCH(H$3,[34]!Month,0))</f>
        <v>18.652792219999998</v>
      </c>
      <c r="I220" s="211">
        <f>INDEX('[34]Actual NPC'!$F$173:$Q$337,MATCH($C220,'[34]Actual NPC'!$C$173:$C$337,0),MATCH(I$3,[34]!Month,0))</f>
        <v>18.378583043999999</v>
      </c>
      <c r="J220" s="211">
        <f>INDEX('[34]Actual NPC'!$F$173:$Q$337,MATCH($C220,'[34]Actual NPC'!$C$173:$C$337,0),MATCH(J$3,[34]!Month,0))</f>
        <v>19.659029759999999</v>
      </c>
      <c r="K220" s="211">
        <f>INDEX('[34]Actual NPC'!$F$173:$Q$337,MATCH($C220,'[34]Actual NPC'!$C$173:$C$337,0),MATCH(K$3,[34]!Month,0))</f>
        <v>17.737984343999997</v>
      </c>
      <c r="L220" s="211">
        <f>INDEX('[34]Actual NPC'!$F$173:$Q$337,MATCH($C220,'[34]Actual NPC'!$C$173:$C$337,0),MATCH(L$3,[34]!Month,0))</f>
        <v>23.599511456000002</v>
      </c>
      <c r="M220" s="211">
        <f>INDEX('[34]Actual NPC'!$F$173:$Q$337,MATCH($C220,'[34]Actual NPC'!$C$173:$C$337,0),MATCH(M$3,[34]!Month,0))</f>
        <v>21.494621080000002</v>
      </c>
      <c r="N220" s="211">
        <f>INDEX('[34]Actual NPC'!$F$173:$Q$337,MATCH($C220,'[34]Actual NPC'!$C$173:$C$337,0),MATCH(N$3,[34]!Month,0))</f>
        <v>20.999311120000002</v>
      </c>
      <c r="O220" s="211">
        <f>INDEX('[34]Actual NPC'!$F$173:$Q$337,MATCH($C220,'[34]Actual NPC'!$C$173:$C$337,0),MATCH(O$3,[34]!Month,0))</f>
        <v>14.495128999999999</v>
      </c>
      <c r="P220" s="211">
        <f>INDEX('[34]Actual NPC'!$F$173:$Q$337,MATCH($C220,'[34]Actual NPC'!$C$173:$C$337,0),MATCH(P$3,[34]!Month,0))</f>
        <v>-79.133243629000006</v>
      </c>
    </row>
    <row r="221" spans="1:16">
      <c r="A221" s="74"/>
      <c r="B221" s="74"/>
      <c r="C221" s="247" t="s">
        <v>166</v>
      </c>
      <c r="D221" s="202">
        <f t="shared" si="68"/>
        <v>0</v>
      </c>
      <c r="E221" s="211">
        <f>INDEX('[34]Actual NPC'!$F$173:$Q$337,MATCH($C221,'[34]Actual NPC'!$C$173:$C$337,0),MATCH(E$3,[34]!Month,0))</f>
        <v>0</v>
      </c>
      <c r="F221" s="211">
        <f>INDEX('[34]Actual NPC'!$F$173:$Q$337,MATCH($C221,'[34]Actual NPC'!$C$173:$C$337,0),MATCH(F$3,[34]!Month,0))</f>
        <v>0</v>
      </c>
      <c r="G221" s="211">
        <f>INDEX('[34]Actual NPC'!$F$173:$Q$337,MATCH($C221,'[34]Actual NPC'!$C$173:$C$337,0),MATCH(G$3,[34]!Month,0))</f>
        <v>0</v>
      </c>
      <c r="H221" s="211">
        <f>INDEX('[34]Actual NPC'!$F$173:$Q$337,MATCH($C221,'[34]Actual NPC'!$C$173:$C$337,0),MATCH(H$3,[34]!Month,0))</f>
        <v>0</v>
      </c>
      <c r="I221" s="211">
        <f>INDEX('[34]Actual NPC'!$F$173:$Q$337,MATCH($C221,'[34]Actual NPC'!$C$173:$C$337,0),MATCH(I$3,[34]!Month,0))</f>
        <v>0</v>
      </c>
      <c r="J221" s="211">
        <f>INDEX('[34]Actual NPC'!$F$173:$Q$337,MATCH($C221,'[34]Actual NPC'!$C$173:$C$337,0),MATCH(J$3,[34]!Month,0))</f>
        <v>0</v>
      </c>
      <c r="K221" s="211">
        <f>INDEX('[34]Actual NPC'!$F$173:$Q$337,MATCH($C221,'[34]Actual NPC'!$C$173:$C$337,0),MATCH(K$3,[34]!Month,0))</f>
        <v>0</v>
      </c>
      <c r="L221" s="211">
        <f>INDEX('[34]Actual NPC'!$F$173:$Q$337,MATCH($C221,'[34]Actual NPC'!$C$173:$C$337,0),MATCH(L$3,[34]!Month,0))</f>
        <v>0</v>
      </c>
      <c r="M221" s="211">
        <f>INDEX('[34]Actual NPC'!$F$173:$Q$337,MATCH($C221,'[34]Actual NPC'!$C$173:$C$337,0),MATCH(M$3,[34]!Month,0))</f>
        <v>0</v>
      </c>
      <c r="N221" s="211">
        <f>INDEX('[34]Actual NPC'!$F$173:$Q$337,MATCH($C221,'[34]Actual NPC'!$C$173:$C$337,0),MATCH(N$3,[34]!Month,0))</f>
        <v>0</v>
      </c>
      <c r="O221" s="211">
        <f>INDEX('[34]Actual NPC'!$F$173:$Q$337,MATCH($C221,'[34]Actual NPC'!$C$173:$C$337,0),MATCH(O$3,[34]!Month,0))</f>
        <v>0</v>
      </c>
      <c r="P221" s="211">
        <f>INDEX('[34]Actual NPC'!$F$173:$Q$337,MATCH($C221,'[34]Actual NPC'!$C$173:$C$337,0),MATCH(P$3,[34]!Month,0))</f>
        <v>0</v>
      </c>
    </row>
    <row r="222" spans="1:16">
      <c r="A222" s="74"/>
      <c r="B222" s="74"/>
      <c r="C222" s="247" t="s">
        <v>11</v>
      </c>
      <c r="D222" s="202">
        <f t="shared" si="68"/>
        <v>317723.451</v>
      </c>
      <c r="E222" s="211">
        <f>INDEX('[34]Actual NPC'!$F$173:$Q$337,MATCH($C222,'[34]Actual NPC'!$C$173:$C$337,0),MATCH(E$3,[34]!Month,0))</f>
        <v>44834.7</v>
      </c>
      <c r="F222" s="211">
        <f>INDEX('[34]Actual NPC'!$F$173:$Q$337,MATCH($C222,'[34]Actual NPC'!$C$173:$C$337,0),MATCH(F$3,[34]!Month,0))</f>
        <v>34570.107000000004</v>
      </c>
      <c r="G222" s="211">
        <f>INDEX('[34]Actual NPC'!$F$173:$Q$337,MATCH($C222,'[34]Actual NPC'!$C$173:$C$337,0),MATCH(G$3,[34]!Month,0))</f>
        <v>29374.240000000002</v>
      </c>
      <c r="H222" s="211">
        <f>INDEX('[34]Actual NPC'!$F$173:$Q$337,MATCH($C222,'[34]Actual NPC'!$C$173:$C$337,0),MATCH(H$3,[34]!Month,0))</f>
        <v>28317.874</v>
      </c>
      <c r="I222" s="211">
        <f>INDEX('[34]Actual NPC'!$F$173:$Q$337,MATCH($C222,'[34]Actual NPC'!$C$173:$C$337,0),MATCH(I$3,[34]!Month,0))</f>
        <v>23594.668000000001</v>
      </c>
      <c r="J222" s="211">
        <f>INDEX('[34]Actual NPC'!$F$173:$Q$337,MATCH($C222,'[34]Actual NPC'!$C$173:$C$337,0),MATCH(J$3,[34]!Month,0))</f>
        <v>19724.826000000001</v>
      </c>
      <c r="K222" s="211">
        <f>INDEX('[34]Actual NPC'!$F$173:$Q$337,MATCH($C222,'[34]Actual NPC'!$C$173:$C$337,0),MATCH(K$3,[34]!Month,0))</f>
        <v>15273.403</v>
      </c>
      <c r="L222" s="211">
        <f>INDEX('[34]Actual NPC'!$F$173:$Q$337,MATCH($C222,'[34]Actual NPC'!$C$173:$C$337,0),MATCH(L$3,[34]!Month,0))</f>
        <v>11933.291999999999</v>
      </c>
      <c r="M222" s="211">
        <f>INDEX('[34]Actual NPC'!$F$173:$Q$337,MATCH($C222,'[34]Actual NPC'!$C$173:$C$337,0),MATCH(M$3,[34]!Month,0))</f>
        <v>15278.282999999999</v>
      </c>
      <c r="N222" s="211">
        <f>INDEX('[34]Actual NPC'!$F$173:$Q$337,MATCH($C222,'[34]Actual NPC'!$C$173:$C$337,0),MATCH(N$3,[34]!Month,0))</f>
        <v>20603.273000000001</v>
      </c>
      <c r="O222" s="211">
        <f>INDEX('[34]Actual NPC'!$F$173:$Q$337,MATCH($C222,'[34]Actual NPC'!$C$173:$C$337,0),MATCH(O$3,[34]!Month,0))</f>
        <v>29480.107</v>
      </c>
      <c r="P222" s="211">
        <f>INDEX('[34]Actual NPC'!$F$173:$Q$337,MATCH($C222,'[34]Actual NPC'!$C$173:$C$337,0),MATCH(P$3,[34]!Month,0))</f>
        <v>44738.678</v>
      </c>
    </row>
    <row r="223" spans="1:16">
      <c r="A223" s="74"/>
      <c r="B223" s="74"/>
      <c r="C223" s="247" t="s">
        <v>92</v>
      </c>
      <c r="D223" s="202">
        <f t="shared" si="68"/>
        <v>394510.13900000002</v>
      </c>
      <c r="E223" s="211">
        <f>INDEX('[34]Actual NPC'!$F$173:$Q$337,MATCH($C223,'[34]Actual NPC'!$C$173:$C$337,0),MATCH(E$3,[34]!Month,0))</f>
        <v>58869.938000000002</v>
      </c>
      <c r="F223" s="211">
        <f>INDEX('[34]Actual NPC'!$F$173:$Q$337,MATCH($C223,'[34]Actual NPC'!$C$173:$C$337,0),MATCH(F$3,[34]!Month,0))</f>
        <v>54910.286</v>
      </c>
      <c r="G223" s="211">
        <f>INDEX('[34]Actual NPC'!$F$173:$Q$337,MATCH($C223,'[34]Actual NPC'!$C$173:$C$337,0),MATCH(G$3,[34]!Month,0))</f>
        <v>47439.220999999998</v>
      </c>
      <c r="H223" s="211">
        <f>INDEX('[34]Actual NPC'!$F$173:$Q$337,MATCH($C223,'[34]Actual NPC'!$C$173:$C$337,0),MATCH(H$3,[34]!Month,0))</f>
        <v>42610.277000000002</v>
      </c>
      <c r="I223" s="211">
        <f>INDEX('[34]Actual NPC'!$F$173:$Q$337,MATCH($C223,'[34]Actual NPC'!$C$173:$C$337,0),MATCH(I$3,[34]!Month,0))</f>
        <v>40256.152000000002</v>
      </c>
      <c r="J223" s="211">
        <f>INDEX('[34]Actual NPC'!$F$173:$Q$337,MATCH($C223,'[34]Actual NPC'!$C$173:$C$337,0),MATCH(J$3,[34]!Month,0))</f>
        <v>21648.062999999998</v>
      </c>
      <c r="K223" s="211">
        <f>INDEX('[34]Actual NPC'!$F$173:$Q$337,MATCH($C223,'[34]Actual NPC'!$C$173:$C$337,0),MATCH(K$3,[34]!Month,0))</f>
        <v>18052.63</v>
      </c>
      <c r="L223" s="211">
        <f>INDEX('[34]Actual NPC'!$F$173:$Q$337,MATCH($C223,'[34]Actual NPC'!$C$173:$C$337,0),MATCH(L$3,[34]!Month,0))</f>
        <v>17905.224999999999</v>
      </c>
      <c r="M223" s="211">
        <f>INDEX('[34]Actual NPC'!$F$173:$Q$337,MATCH($C223,'[34]Actual NPC'!$C$173:$C$337,0),MATCH(M$3,[34]!Month,0))</f>
        <v>20409.275000000001</v>
      </c>
      <c r="N223" s="211">
        <f>INDEX('[34]Actual NPC'!$F$173:$Q$337,MATCH($C223,'[34]Actual NPC'!$C$173:$C$337,0),MATCH(N$3,[34]!Month,0))</f>
        <v>20306.999</v>
      </c>
      <c r="O223" s="211">
        <f>INDEX('[34]Actual NPC'!$F$173:$Q$337,MATCH($C223,'[34]Actual NPC'!$C$173:$C$337,0),MATCH(O$3,[34]!Month,0))</f>
        <v>19561.627</v>
      </c>
      <c r="P223" s="211">
        <f>INDEX('[34]Actual NPC'!$F$173:$Q$337,MATCH($C223,'[34]Actual NPC'!$C$173:$C$337,0),MATCH(P$3,[34]!Month,0))</f>
        <v>32540.446</v>
      </c>
    </row>
    <row r="224" spans="1:16">
      <c r="A224" s="74"/>
      <c r="B224" s="74"/>
      <c r="C224" s="247" t="s">
        <v>93</v>
      </c>
      <c r="D224" s="202">
        <f t="shared" si="68"/>
        <v>145937.01199999999</v>
      </c>
      <c r="E224" s="211">
        <f>INDEX('[34]Actual NPC'!$F$173:$Q$337,MATCH($C224,'[34]Actual NPC'!$C$173:$C$337,0),MATCH(E$3,[34]!Month,0))</f>
        <v>6991.8040000000001</v>
      </c>
      <c r="F224" s="211">
        <f>INDEX('[34]Actual NPC'!$F$173:$Q$337,MATCH($C224,'[34]Actual NPC'!$C$173:$C$337,0),MATCH(F$3,[34]!Month,0))</f>
        <v>8988.8670000000002</v>
      </c>
      <c r="G224" s="211">
        <f>INDEX('[34]Actual NPC'!$F$173:$Q$337,MATCH($C224,'[34]Actual NPC'!$C$173:$C$337,0),MATCH(G$3,[34]!Month,0))</f>
        <v>14358.386</v>
      </c>
      <c r="H224" s="211">
        <f>INDEX('[34]Actual NPC'!$F$173:$Q$337,MATCH($C224,'[34]Actual NPC'!$C$173:$C$337,0),MATCH(H$3,[34]!Month,0))</f>
        <v>19056.758999999998</v>
      </c>
      <c r="I224" s="211">
        <f>INDEX('[34]Actual NPC'!$F$173:$Q$337,MATCH($C224,'[34]Actual NPC'!$C$173:$C$337,0),MATCH(I$3,[34]!Month,0))</f>
        <v>16853.184000000001</v>
      </c>
      <c r="J224" s="211">
        <f>INDEX('[34]Actual NPC'!$F$173:$Q$337,MATCH($C224,'[34]Actual NPC'!$C$173:$C$337,0),MATCH(J$3,[34]!Month,0))</f>
        <v>13954.799000000001</v>
      </c>
      <c r="K224" s="211">
        <f>INDEX('[34]Actual NPC'!$F$173:$Q$337,MATCH($C224,'[34]Actual NPC'!$C$173:$C$337,0),MATCH(K$3,[34]!Month,0))</f>
        <v>10925.174000000001</v>
      </c>
      <c r="L224" s="211">
        <f>INDEX('[34]Actual NPC'!$F$173:$Q$337,MATCH($C224,'[34]Actual NPC'!$C$173:$C$337,0),MATCH(L$3,[34]!Month,0))</f>
        <v>8156.95</v>
      </c>
      <c r="M224" s="211">
        <f>INDEX('[34]Actual NPC'!$F$173:$Q$337,MATCH($C224,'[34]Actual NPC'!$C$173:$C$337,0),MATCH(M$3,[34]!Month,0))</f>
        <v>10645.954</v>
      </c>
      <c r="N224" s="211">
        <f>INDEX('[34]Actual NPC'!$F$173:$Q$337,MATCH($C224,'[34]Actual NPC'!$C$173:$C$337,0),MATCH(N$3,[34]!Month,0))</f>
        <v>9268.1119999999992</v>
      </c>
      <c r="O224" s="211">
        <f>INDEX('[34]Actual NPC'!$F$173:$Q$337,MATCH($C224,'[34]Actual NPC'!$C$173:$C$337,0),MATCH(O$3,[34]!Month,0))</f>
        <v>12911.049000000001</v>
      </c>
      <c r="P224" s="211">
        <f>INDEX('[34]Actual NPC'!$F$173:$Q$337,MATCH($C224,'[34]Actual NPC'!$C$173:$C$337,0),MATCH(P$3,[34]!Month,0))</f>
        <v>13825.974</v>
      </c>
    </row>
    <row r="225" spans="1:16">
      <c r="A225" s="74"/>
      <c r="B225" s="74"/>
      <c r="C225" s="74"/>
      <c r="D225" s="202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</row>
    <row r="226" spans="1:16">
      <c r="A226" s="82"/>
      <c r="C226" s="84" t="s">
        <v>94</v>
      </c>
      <c r="D226" s="202">
        <f>SUM(E226:P226)</f>
        <v>4795075.0004514121</v>
      </c>
      <c r="E226" s="203">
        <f t="shared" ref="E226:P226" si="69">SUM(E198:E224)</f>
        <v>454326.50883493875</v>
      </c>
      <c r="F226" s="203">
        <f t="shared" si="69"/>
        <v>417832.07488204254</v>
      </c>
      <c r="G226" s="203">
        <f t="shared" si="69"/>
        <v>427946.64819875726</v>
      </c>
      <c r="H226" s="203">
        <f t="shared" si="69"/>
        <v>430885.90679222002</v>
      </c>
      <c r="I226" s="203">
        <f t="shared" si="69"/>
        <v>421534.13558255933</v>
      </c>
      <c r="J226" s="203">
        <f t="shared" si="69"/>
        <v>390670.13584776013</v>
      </c>
      <c r="K226" s="203">
        <f t="shared" si="69"/>
        <v>397650.27098418243</v>
      </c>
      <c r="L226" s="203">
        <f t="shared" si="69"/>
        <v>356363.40351125615</v>
      </c>
      <c r="M226" s="203">
        <f t="shared" si="69"/>
        <v>345865.90562147339</v>
      </c>
      <c r="N226" s="203">
        <f t="shared" si="69"/>
        <v>378729.05831121246</v>
      </c>
      <c r="O226" s="203">
        <f t="shared" si="69"/>
        <v>364135.00612870714</v>
      </c>
      <c r="P226" s="203">
        <f t="shared" si="69"/>
        <v>409135.94575630187</v>
      </c>
    </row>
    <row r="227" spans="1:16">
      <c r="A227" s="82"/>
      <c r="C227" s="84"/>
      <c r="D227" s="202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</row>
    <row r="228" spans="1:16" s="88" customFormat="1">
      <c r="A228" s="74"/>
      <c r="B228" s="85" t="s">
        <v>12</v>
      </c>
      <c r="C228" s="78"/>
      <c r="D228" s="210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</row>
    <row r="229" spans="1:16" s="88" customFormat="1">
      <c r="A229" s="74"/>
      <c r="B229" s="176"/>
      <c r="C229" s="251" t="s">
        <v>13</v>
      </c>
      <c r="D229" s="202">
        <f t="shared" ref="D229:D272" si="70">SUM(E229:P229)</f>
        <v>33135.870999999999</v>
      </c>
      <c r="E229" s="211">
        <f>INDEX('[34]Actual NPC'!$F$173:$Q$337,MATCH($C229,'[34]Actual NPC'!$C$173:$C$337,0),MATCH(E$3,[34]!Month,0))</f>
        <v>2677.8150000000001</v>
      </c>
      <c r="F229" s="211">
        <f>INDEX('[34]Actual NPC'!$F$173:$Q$337,MATCH($C229,'[34]Actual NPC'!$C$173:$C$337,0),MATCH(F$3,[34]!Month,0))</f>
        <v>5460.9610000000002</v>
      </c>
      <c r="G229" s="211">
        <f>INDEX('[34]Actual NPC'!$F$173:$Q$337,MATCH($C229,'[34]Actual NPC'!$C$173:$C$337,0),MATCH(G$3,[34]!Month,0))</f>
        <v>5645.9539999999997</v>
      </c>
      <c r="H229" s="211">
        <f>INDEX('[34]Actual NPC'!$F$173:$Q$337,MATCH($C229,'[34]Actual NPC'!$C$173:$C$337,0),MATCH(H$3,[34]!Month,0))</f>
        <v>4105.4930000000004</v>
      </c>
      <c r="I229" s="211">
        <f>INDEX('[34]Actual NPC'!$F$173:$Q$337,MATCH($C229,'[34]Actual NPC'!$C$173:$C$337,0),MATCH(I$3,[34]!Month,0))</f>
        <v>3122.875</v>
      </c>
      <c r="J229" s="211">
        <f>INDEX('[34]Actual NPC'!$F$173:$Q$337,MATCH($C229,'[34]Actual NPC'!$C$173:$C$337,0),MATCH(J$3,[34]!Month,0))</f>
        <v>2727.2869999999998</v>
      </c>
      <c r="K229" s="211">
        <f>INDEX('[34]Actual NPC'!$F$173:$Q$337,MATCH($C229,'[34]Actual NPC'!$C$173:$C$337,0),MATCH(K$3,[34]!Month,0))</f>
        <v>2174.9569999999999</v>
      </c>
      <c r="L229" s="211">
        <f>INDEX('[34]Actual NPC'!$F$173:$Q$337,MATCH($C229,'[34]Actual NPC'!$C$173:$C$337,0),MATCH(L$3,[34]!Month,0))</f>
        <v>331.29399999999998</v>
      </c>
      <c r="M229" s="211">
        <f>INDEX('[34]Actual NPC'!$F$173:$Q$337,MATCH($C229,'[34]Actual NPC'!$C$173:$C$337,0),MATCH(M$3,[34]!Month,0))</f>
        <v>318.70099999999996</v>
      </c>
      <c r="N229" s="211">
        <f>INDEX('[34]Actual NPC'!$F$173:$Q$337,MATCH($C229,'[34]Actual NPC'!$C$173:$C$337,0),MATCH(N$3,[34]!Month,0))</f>
        <v>318.55599999999998</v>
      </c>
      <c r="O229" s="211">
        <f>INDEX('[34]Actual NPC'!$F$173:$Q$337,MATCH($C229,'[34]Actual NPC'!$C$173:$C$337,0),MATCH(O$3,[34]!Month,0))</f>
        <v>2537.7719999999999</v>
      </c>
      <c r="P229" s="211">
        <f>INDEX('[34]Actual NPC'!$F$173:$Q$337,MATCH($C229,'[34]Actual NPC'!$C$173:$C$337,0),MATCH(P$3,[34]!Month,0))</f>
        <v>3714.2059999999997</v>
      </c>
    </row>
    <row r="230" spans="1:16">
      <c r="A230" s="74"/>
      <c r="B230" s="176"/>
      <c r="C230" s="251" t="s">
        <v>14</v>
      </c>
      <c r="D230" s="202">
        <f t="shared" si="70"/>
        <v>102638.11000000002</v>
      </c>
      <c r="E230" s="211">
        <f>INDEX('[34]Actual NPC'!$F$173:$Q$337,MATCH($C230,'[34]Actual NPC'!$C$173:$C$337,0),MATCH(E$3,[34]!Month,0))</f>
        <v>7125.1510000000007</v>
      </c>
      <c r="F230" s="211">
        <f>INDEX('[34]Actual NPC'!$F$173:$Q$337,MATCH($C230,'[34]Actual NPC'!$C$173:$C$337,0),MATCH(F$3,[34]!Month,0))</f>
        <v>6058.911000000001</v>
      </c>
      <c r="G230" s="211">
        <f>INDEX('[34]Actual NPC'!$F$173:$Q$337,MATCH($C230,'[34]Actual NPC'!$C$173:$C$337,0),MATCH(G$3,[34]!Month,0))</f>
        <v>8685.8269999999993</v>
      </c>
      <c r="H230" s="211">
        <f>INDEX('[34]Actual NPC'!$F$173:$Q$337,MATCH($C230,'[34]Actual NPC'!$C$173:$C$337,0),MATCH(H$3,[34]!Month,0))</f>
        <v>8222.6770000000015</v>
      </c>
      <c r="I230" s="211">
        <f>INDEX('[34]Actual NPC'!$F$173:$Q$337,MATCH($C230,'[34]Actual NPC'!$C$173:$C$337,0),MATCH(I$3,[34]!Month,0))</f>
        <v>9324.979000000003</v>
      </c>
      <c r="J230" s="211">
        <f>INDEX('[34]Actual NPC'!$F$173:$Q$337,MATCH($C230,'[34]Actual NPC'!$C$173:$C$337,0),MATCH(J$3,[34]!Month,0))</f>
        <v>12232.025999999998</v>
      </c>
      <c r="K230" s="211">
        <f>INDEX('[34]Actual NPC'!$F$173:$Q$337,MATCH($C230,'[34]Actual NPC'!$C$173:$C$337,0),MATCH(K$3,[34]!Month,0))</f>
        <v>10096.699000000001</v>
      </c>
      <c r="L230" s="211">
        <f>INDEX('[34]Actual NPC'!$F$173:$Q$337,MATCH($C230,'[34]Actual NPC'!$C$173:$C$337,0),MATCH(L$3,[34]!Month,0))</f>
        <v>8285.8000000000011</v>
      </c>
      <c r="M230" s="211">
        <f>INDEX('[34]Actual NPC'!$F$173:$Q$337,MATCH($C230,'[34]Actual NPC'!$C$173:$C$337,0),MATCH(M$3,[34]!Month,0))</f>
        <v>7797.4990000000007</v>
      </c>
      <c r="N230" s="211">
        <f>INDEX('[34]Actual NPC'!$F$173:$Q$337,MATCH($C230,'[34]Actual NPC'!$C$173:$C$337,0),MATCH(N$3,[34]!Month,0))</f>
        <v>8795.91</v>
      </c>
      <c r="O230" s="211">
        <f>INDEX('[34]Actual NPC'!$F$173:$Q$337,MATCH($C230,'[34]Actual NPC'!$C$173:$C$337,0),MATCH(O$3,[34]!Month,0))</f>
        <v>8213.5510000000013</v>
      </c>
      <c r="P230" s="211">
        <f>INDEX('[34]Actual NPC'!$F$173:$Q$337,MATCH($C230,'[34]Actual NPC'!$C$173:$C$337,0),MATCH(P$3,[34]!Month,0))</f>
        <v>7799.079999999999</v>
      </c>
    </row>
    <row r="231" spans="1:16">
      <c r="A231" s="74"/>
      <c r="B231" s="176"/>
      <c r="C231" s="251" t="s">
        <v>15</v>
      </c>
      <c r="D231" s="202">
        <f t="shared" si="70"/>
        <v>589623.72551299992</v>
      </c>
      <c r="E231" s="211">
        <f>INDEX('[34]Actual NPC'!$F$173:$Q$337,MATCH($C231,'[34]Actual NPC'!$C$173:$C$337,0),MATCH(E$3,[34]!Month,0))</f>
        <v>35065.040000000008</v>
      </c>
      <c r="F231" s="211">
        <f>INDEX('[34]Actual NPC'!$F$173:$Q$337,MATCH($C231,'[34]Actual NPC'!$C$173:$C$337,0),MATCH(F$3,[34]!Month,0))</f>
        <v>39697.786999999989</v>
      </c>
      <c r="G231" s="211">
        <f>INDEX('[34]Actual NPC'!$F$173:$Q$337,MATCH($C231,'[34]Actual NPC'!$C$173:$C$337,0),MATCH(G$3,[34]!Month,0))</f>
        <v>46818.868000000002</v>
      </c>
      <c r="H231" s="211">
        <f>INDEX('[34]Actual NPC'!$F$173:$Q$337,MATCH($C231,'[34]Actual NPC'!$C$173:$C$337,0),MATCH(H$3,[34]!Month,0))</f>
        <v>55024.424999999996</v>
      </c>
      <c r="I231" s="211">
        <f>INDEX('[34]Actual NPC'!$F$173:$Q$337,MATCH($C231,'[34]Actual NPC'!$C$173:$C$337,0),MATCH(I$3,[34]!Month,0))</f>
        <v>67550.996999999988</v>
      </c>
      <c r="J231" s="211">
        <f>INDEX('[34]Actual NPC'!$F$173:$Q$337,MATCH($C231,'[34]Actual NPC'!$C$173:$C$337,0),MATCH(J$3,[34]!Month,0))</f>
        <v>68763.037940000009</v>
      </c>
      <c r="K231" s="211">
        <f>INDEX('[34]Actual NPC'!$F$173:$Q$337,MATCH($C231,'[34]Actual NPC'!$C$173:$C$337,0),MATCH(K$3,[34]!Month,0))</f>
        <v>69182.676500000001</v>
      </c>
      <c r="L231" s="211">
        <f>INDEX('[34]Actual NPC'!$F$173:$Q$337,MATCH($C231,'[34]Actual NPC'!$C$173:$C$337,0),MATCH(L$3,[34]!Month,0))</f>
        <v>62165.604999999996</v>
      </c>
      <c r="M231" s="211">
        <f>INDEX('[34]Actual NPC'!$F$173:$Q$337,MATCH($C231,'[34]Actual NPC'!$C$173:$C$337,0),MATCH(M$3,[34]!Month,0))</f>
        <v>52737.612652999996</v>
      </c>
      <c r="N231" s="211">
        <f>INDEX('[34]Actual NPC'!$F$173:$Q$337,MATCH($C231,'[34]Actual NPC'!$C$173:$C$337,0),MATCH(N$3,[34]!Month,0))</f>
        <v>45043.652500000011</v>
      </c>
      <c r="O231" s="211">
        <f>INDEX('[34]Actual NPC'!$F$173:$Q$337,MATCH($C231,'[34]Actual NPC'!$C$173:$C$337,0),MATCH(O$3,[34]!Month,0))</f>
        <v>27477.814999999991</v>
      </c>
      <c r="P231" s="211">
        <f>INDEX('[34]Actual NPC'!$F$173:$Q$337,MATCH($C231,'[34]Actual NPC'!$C$173:$C$337,0),MATCH(P$3,[34]!Month,0))</f>
        <v>20096.208920000001</v>
      </c>
    </row>
    <row r="232" spans="1:16">
      <c r="A232" s="74"/>
      <c r="B232" s="176"/>
      <c r="C232" s="251" t="s">
        <v>16</v>
      </c>
      <c r="D232" s="202">
        <f t="shared" si="70"/>
        <v>209989.34675000006</v>
      </c>
      <c r="E232" s="211">
        <f>INDEX('[34]Actual NPC'!$F$173:$Q$337,MATCH($C232,'[34]Actual NPC'!$C$173:$C$337,0),MATCH(E$3,[34]!Month,0))</f>
        <v>13150.296727000034</v>
      </c>
      <c r="F232" s="211">
        <f>INDEX('[34]Actual NPC'!$F$173:$Q$337,MATCH($C232,'[34]Actual NPC'!$C$173:$C$337,0),MATCH(F$3,[34]!Month,0))</f>
        <v>15315.064918</v>
      </c>
      <c r="G232" s="211">
        <f>INDEX('[34]Actual NPC'!$F$173:$Q$337,MATCH($C232,'[34]Actual NPC'!$C$173:$C$337,0),MATCH(G$3,[34]!Month,0))</f>
        <v>18475.534269000018</v>
      </c>
      <c r="H232" s="211">
        <f>INDEX('[34]Actual NPC'!$F$173:$Q$337,MATCH($C232,'[34]Actual NPC'!$C$173:$C$337,0),MATCH(H$3,[34]!Month,0))</f>
        <v>20988.803851000041</v>
      </c>
      <c r="I232" s="211">
        <f>INDEX('[34]Actual NPC'!$F$173:$Q$337,MATCH($C232,'[34]Actual NPC'!$C$173:$C$337,0),MATCH(I$3,[34]!Month,0))</f>
        <v>24310.87153299999</v>
      </c>
      <c r="J232" s="211">
        <f>INDEX('[34]Actual NPC'!$F$173:$Q$337,MATCH($C232,'[34]Actual NPC'!$C$173:$C$337,0),MATCH(J$3,[34]!Month,0))</f>
        <v>21862.318870000003</v>
      </c>
      <c r="K232" s="211">
        <f>INDEX('[34]Actual NPC'!$F$173:$Q$337,MATCH($C232,'[34]Actual NPC'!$C$173:$C$337,0),MATCH(K$3,[34]!Month,0))</f>
        <v>19765.315405999972</v>
      </c>
      <c r="L232" s="211">
        <f>INDEX('[34]Actual NPC'!$F$173:$Q$337,MATCH($C232,'[34]Actual NPC'!$C$173:$C$337,0),MATCH(L$3,[34]!Month,0))</f>
        <v>17209.787659000016</v>
      </c>
      <c r="M232" s="211">
        <f>INDEX('[34]Actual NPC'!$F$173:$Q$337,MATCH($C232,'[34]Actual NPC'!$C$173:$C$337,0),MATCH(M$3,[34]!Month,0))</f>
        <v>19279.752388000019</v>
      </c>
      <c r="N232" s="211">
        <f>INDEX('[34]Actual NPC'!$F$173:$Q$337,MATCH($C232,'[34]Actual NPC'!$C$173:$C$337,0),MATCH(N$3,[34]!Month,0))</f>
        <v>19865.141911999955</v>
      </c>
      <c r="O232" s="211">
        <f>INDEX('[34]Actual NPC'!$F$173:$Q$337,MATCH($C232,'[34]Actual NPC'!$C$173:$C$337,0),MATCH(O$3,[34]!Month,0))</f>
        <v>12643.842617999993</v>
      </c>
      <c r="P232" s="211">
        <f>INDEX('[34]Actual NPC'!$F$173:$Q$337,MATCH($C232,'[34]Actual NPC'!$C$173:$C$337,0),MATCH(P$3,[34]!Month,0))</f>
        <v>7122.616599</v>
      </c>
    </row>
    <row r="233" spans="1:16">
      <c r="A233" s="74"/>
      <c r="B233" s="176"/>
      <c r="C233" s="251" t="s">
        <v>17</v>
      </c>
      <c r="D233" s="202">
        <f t="shared" si="70"/>
        <v>5151.5190000000002</v>
      </c>
      <c r="E233" s="211">
        <f>INDEX('[34]Actual NPC'!$F$173:$Q$337,MATCH($C233,'[34]Actual NPC'!$C$173:$C$337,0),MATCH(E$3,[34]!Month,0))</f>
        <v>0</v>
      </c>
      <c r="F233" s="211">
        <f>INDEX('[34]Actual NPC'!$F$173:$Q$337,MATCH($C233,'[34]Actual NPC'!$C$173:$C$337,0),MATCH(F$3,[34]!Month,0))</f>
        <v>1E-3</v>
      </c>
      <c r="G233" s="211">
        <f>INDEX('[34]Actual NPC'!$F$173:$Q$337,MATCH($C233,'[34]Actual NPC'!$C$173:$C$337,0),MATCH(G$3,[34]!Month,0))</f>
        <v>0</v>
      </c>
      <c r="H233" s="211">
        <f>INDEX('[34]Actual NPC'!$F$173:$Q$337,MATCH($C233,'[34]Actual NPC'!$C$173:$C$337,0),MATCH(H$3,[34]!Month,0))</f>
        <v>225.07400000000001</v>
      </c>
      <c r="I233" s="211">
        <f>INDEX('[34]Actual NPC'!$F$173:$Q$337,MATCH($C233,'[34]Actual NPC'!$C$173:$C$337,0),MATCH(I$3,[34]!Month,0))</f>
        <v>0.48399999999999999</v>
      </c>
      <c r="J233" s="211">
        <f>INDEX('[34]Actual NPC'!$F$173:$Q$337,MATCH($C233,'[34]Actual NPC'!$C$173:$C$337,0),MATCH(J$3,[34]!Month,0))</f>
        <v>421.21699999999998</v>
      </c>
      <c r="K233" s="211">
        <f>INDEX('[34]Actual NPC'!$F$173:$Q$337,MATCH($C233,'[34]Actual NPC'!$C$173:$C$337,0),MATCH(K$3,[34]!Month,0))</f>
        <v>2064.19</v>
      </c>
      <c r="L233" s="211">
        <f>INDEX('[34]Actual NPC'!$F$173:$Q$337,MATCH($C233,'[34]Actual NPC'!$C$173:$C$337,0),MATCH(L$3,[34]!Month,0))</f>
        <v>1564.356</v>
      </c>
      <c r="M233" s="211">
        <f>INDEX('[34]Actual NPC'!$F$173:$Q$337,MATCH($C233,'[34]Actual NPC'!$C$173:$C$337,0),MATCH(M$3,[34]!Month,0))</f>
        <v>671.572</v>
      </c>
      <c r="N233" s="211">
        <f>INDEX('[34]Actual NPC'!$F$173:$Q$337,MATCH($C233,'[34]Actual NPC'!$C$173:$C$337,0),MATCH(N$3,[34]!Month,0))</f>
        <v>204.625</v>
      </c>
      <c r="O233" s="211">
        <f>INDEX('[34]Actual NPC'!$F$173:$Q$337,MATCH($C233,'[34]Actual NPC'!$C$173:$C$337,0),MATCH(O$3,[34]!Month,0))</f>
        <v>0</v>
      </c>
      <c r="P233" s="211">
        <f>INDEX('[34]Actual NPC'!$F$173:$Q$337,MATCH($C233,'[34]Actual NPC'!$C$173:$C$337,0),MATCH(P$3,[34]!Month,0))</f>
        <v>0</v>
      </c>
    </row>
    <row r="234" spans="1:16">
      <c r="A234" s="74"/>
      <c r="B234" s="176"/>
      <c r="C234" s="251" t="s">
        <v>18</v>
      </c>
      <c r="D234" s="202">
        <f t="shared" si="70"/>
        <v>1389.306</v>
      </c>
      <c r="E234" s="211">
        <f>INDEX('[34]Actual NPC'!$F$173:$Q$337,MATCH($C234,'[34]Actual NPC'!$C$173:$C$337,0),MATCH(E$3,[34]!Month,0))</f>
        <v>113.99299999999998</v>
      </c>
      <c r="F234" s="211">
        <f>INDEX('[34]Actual NPC'!$F$173:$Q$337,MATCH($C234,'[34]Actual NPC'!$C$173:$C$337,0),MATCH(F$3,[34]!Month,0))</f>
        <v>124.67599999999999</v>
      </c>
      <c r="G234" s="211">
        <f>INDEX('[34]Actual NPC'!$F$173:$Q$337,MATCH($C234,'[34]Actual NPC'!$C$173:$C$337,0),MATCH(G$3,[34]!Month,0))</f>
        <v>114.004</v>
      </c>
      <c r="H234" s="211">
        <f>INDEX('[34]Actual NPC'!$F$173:$Q$337,MATCH($C234,'[34]Actual NPC'!$C$173:$C$337,0),MATCH(H$3,[34]!Month,0))</f>
        <v>190.64599999999999</v>
      </c>
      <c r="I234" s="211">
        <f>INDEX('[34]Actual NPC'!$F$173:$Q$337,MATCH($C234,'[34]Actual NPC'!$C$173:$C$337,0),MATCH(I$3,[34]!Month,0))</f>
        <v>175.125</v>
      </c>
      <c r="J234" s="211">
        <f>INDEX('[34]Actual NPC'!$F$173:$Q$337,MATCH($C234,'[34]Actual NPC'!$C$173:$C$337,0),MATCH(J$3,[34]!Month,0))</f>
        <v>34.623999999999995</v>
      </c>
      <c r="K234" s="211">
        <f>INDEX('[34]Actual NPC'!$F$173:$Q$337,MATCH($C234,'[34]Actual NPC'!$C$173:$C$337,0),MATCH(K$3,[34]!Month,0))</f>
        <v>50.212000000000003</v>
      </c>
      <c r="L234" s="211">
        <f>INDEX('[34]Actual NPC'!$F$173:$Q$337,MATCH($C234,'[34]Actual NPC'!$C$173:$C$337,0),MATCH(L$3,[34]!Month,0))</f>
        <v>55.488</v>
      </c>
      <c r="M234" s="211">
        <f>INDEX('[34]Actual NPC'!$F$173:$Q$337,MATCH($C234,'[34]Actual NPC'!$C$173:$C$337,0),MATCH(M$3,[34]!Month,0))</f>
        <v>85.965999999999994</v>
      </c>
      <c r="N234" s="211">
        <f>INDEX('[34]Actual NPC'!$F$173:$Q$337,MATCH($C234,'[34]Actual NPC'!$C$173:$C$337,0),MATCH(N$3,[34]!Month,0))</f>
        <v>243.60400000000001</v>
      </c>
      <c r="O234" s="211">
        <f>INDEX('[34]Actual NPC'!$F$173:$Q$337,MATCH($C234,'[34]Actual NPC'!$C$173:$C$337,0),MATCH(O$3,[34]!Month,0))</f>
        <v>42.690999999999995</v>
      </c>
      <c r="P234" s="211">
        <f>INDEX('[34]Actual NPC'!$F$173:$Q$337,MATCH($C234,'[34]Actual NPC'!$C$173:$C$337,0),MATCH(P$3,[34]!Month,0))</f>
        <v>158.27699999999999</v>
      </c>
    </row>
    <row r="235" spans="1:16">
      <c r="A235" s="74"/>
      <c r="B235" s="176"/>
      <c r="C235" s="251" t="s">
        <v>95</v>
      </c>
      <c r="D235" s="202">
        <f t="shared" si="70"/>
        <v>187221.30700000003</v>
      </c>
      <c r="E235" s="211">
        <f>INDEX('[34]Actual NPC'!$F$173:$Q$337,MATCH($C235,'[34]Actual NPC'!$C$173:$C$337,0),MATCH(E$3,[34]!Month,0))</f>
        <v>21075.355</v>
      </c>
      <c r="F235" s="211">
        <f>INDEX('[34]Actual NPC'!$F$173:$Q$337,MATCH($C235,'[34]Actual NPC'!$C$173:$C$337,0),MATCH(F$3,[34]!Month,0))</f>
        <v>18576.121999999999</v>
      </c>
      <c r="G235" s="211">
        <f>INDEX('[34]Actual NPC'!$F$173:$Q$337,MATCH($C235,'[34]Actual NPC'!$C$173:$C$337,0),MATCH(G$3,[34]!Month,0))</f>
        <v>20809.504000000001</v>
      </c>
      <c r="H235" s="211">
        <f>INDEX('[34]Actual NPC'!$F$173:$Q$337,MATCH($C235,'[34]Actual NPC'!$C$173:$C$337,0),MATCH(H$3,[34]!Month,0))</f>
        <v>19503.004000000001</v>
      </c>
      <c r="I235" s="211">
        <f>INDEX('[34]Actual NPC'!$F$173:$Q$337,MATCH($C235,'[34]Actual NPC'!$C$173:$C$337,0),MATCH(I$3,[34]!Month,0))</f>
        <v>0</v>
      </c>
      <c r="J235" s="211">
        <f>INDEX('[34]Actual NPC'!$F$173:$Q$337,MATCH($C235,'[34]Actual NPC'!$C$173:$C$337,0),MATCH(J$3,[34]!Month,0))</f>
        <v>0</v>
      </c>
      <c r="K235" s="211">
        <f>INDEX('[34]Actual NPC'!$F$173:$Q$337,MATCH($C235,'[34]Actual NPC'!$C$173:$C$337,0),MATCH(K$3,[34]!Month,0))</f>
        <v>19334.945</v>
      </c>
      <c r="L235" s="211">
        <f>INDEX('[34]Actual NPC'!$F$173:$Q$337,MATCH($C235,'[34]Actual NPC'!$C$173:$C$337,0),MATCH(L$3,[34]!Month,0))</f>
        <v>18783.527999999998</v>
      </c>
      <c r="M235" s="211">
        <f>INDEX('[34]Actual NPC'!$F$173:$Q$337,MATCH($C235,'[34]Actual NPC'!$C$173:$C$337,0),MATCH(M$3,[34]!Month,0))</f>
        <v>19180.580999999998</v>
      </c>
      <c r="N235" s="211">
        <f>INDEX('[34]Actual NPC'!$F$173:$Q$337,MATCH($C235,'[34]Actual NPC'!$C$173:$C$337,0),MATCH(N$3,[34]!Month,0))</f>
        <v>20173.203000000001</v>
      </c>
      <c r="O235" s="211">
        <f>INDEX('[34]Actual NPC'!$F$173:$Q$337,MATCH($C235,'[34]Actual NPC'!$C$173:$C$337,0),MATCH(O$3,[34]!Month,0))</f>
        <v>20164.599000000002</v>
      </c>
      <c r="P235" s="211">
        <f>INDEX('[34]Actual NPC'!$F$173:$Q$337,MATCH($C235,'[34]Actual NPC'!$C$173:$C$337,0),MATCH(P$3,[34]!Month,0))</f>
        <v>9620.4660000000003</v>
      </c>
    </row>
    <row r="236" spans="1:16">
      <c r="A236" s="147"/>
      <c r="B236" s="176"/>
      <c r="C236" s="251" t="s">
        <v>137</v>
      </c>
      <c r="D236" s="202">
        <f t="shared" si="70"/>
        <v>27730.727000000003</v>
      </c>
      <c r="E236" s="211">
        <f>INDEX('[34]Actual NPC'!$F$173:$Q$337,MATCH($C236,'[34]Actual NPC'!$C$173:$C$337,0),MATCH(E$3,[34]!Month,0))</f>
        <v>2093.732</v>
      </c>
      <c r="F236" s="211">
        <f>INDEX('[34]Actual NPC'!$F$173:$Q$337,MATCH($C236,'[34]Actual NPC'!$C$173:$C$337,0),MATCH(F$3,[34]!Month,0))</f>
        <v>3126.6369999999997</v>
      </c>
      <c r="G236" s="211">
        <f>INDEX('[34]Actual NPC'!$F$173:$Q$337,MATCH($C236,'[34]Actual NPC'!$C$173:$C$337,0),MATCH(G$3,[34]!Month,0))</f>
        <v>2776.3180000000002</v>
      </c>
      <c r="H236" s="211">
        <f>INDEX('[34]Actual NPC'!$F$173:$Q$337,MATCH($C236,'[34]Actual NPC'!$C$173:$C$337,0),MATCH(H$3,[34]!Month,0))</f>
        <v>2840.9430000000002</v>
      </c>
      <c r="I236" s="211">
        <f>INDEX('[34]Actual NPC'!$F$173:$Q$337,MATCH($C236,'[34]Actual NPC'!$C$173:$C$337,0),MATCH(I$3,[34]!Month,0))</f>
        <v>2815.6459999999997</v>
      </c>
      <c r="J236" s="211">
        <f>INDEX('[34]Actual NPC'!$F$173:$Q$337,MATCH($C236,'[34]Actual NPC'!$C$173:$C$337,0),MATCH(J$3,[34]!Month,0))</f>
        <v>2377.4889999999996</v>
      </c>
      <c r="K236" s="211">
        <f>INDEX('[34]Actual NPC'!$F$173:$Q$337,MATCH($C236,'[34]Actual NPC'!$C$173:$C$337,0),MATCH(K$3,[34]!Month,0))</f>
        <v>1889.922</v>
      </c>
      <c r="L236" s="211">
        <f>INDEX('[34]Actual NPC'!$F$173:$Q$337,MATCH($C236,'[34]Actual NPC'!$C$173:$C$337,0),MATCH(L$3,[34]!Month,0))</f>
        <v>1992.0430000000001</v>
      </c>
      <c r="M236" s="211">
        <f>INDEX('[34]Actual NPC'!$F$173:$Q$337,MATCH($C236,'[34]Actual NPC'!$C$173:$C$337,0),MATCH(M$3,[34]!Month,0))</f>
        <v>1603.06</v>
      </c>
      <c r="N236" s="211">
        <f>INDEX('[34]Actual NPC'!$F$173:$Q$337,MATCH($C236,'[34]Actual NPC'!$C$173:$C$337,0),MATCH(N$3,[34]!Month,0))</f>
        <v>2178.5509999999999</v>
      </c>
      <c r="O236" s="211">
        <f>INDEX('[34]Actual NPC'!$F$173:$Q$337,MATCH($C236,'[34]Actual NPC'!$C$173:$C$337,0),MATCH(O$3,[34]!Month,0))</f>
        <v>2123.4940000000001</v>
      </c>
      <c r="P236" s="211">
        <f>INDEX('[34]Actual NPC'!$F$173:$Q$337,MATCH($C236,'[34]Actual NPC'!$C$173:$C$337,0),MATCH(P$3,[34]!Month,0))</f>
        <v>1912.8919999999998</v>
      </c>
    </row>
    <row r="237" spans="1:16" s="248" customFormat="1">
      <c r="A237" s="249"/>
      <c r="B237" s="176"/>
      <c r="C237" s="251" t="s">
        <v>224</v>
      </c>
      <c r="D237" s="202">
        <f t="shared" si="70"/>
        <v>3871.9440000000004</v>
      </c>
      <c r="E237" s="211">
        <f>INDEX('[34]Actual NPC'!$F$173:$Q$337,MATCH($C237,'[34]Actual NPC'!$C$173:$C$337,0),MATCH(E$3,[34]!Month,0))</f>
        <v>0</v>
      </c>
      <c r="F237" s="211">
        <f>INDEX('[34]Actual NPC'!$F$173:$Q$337,MATCH($C237,'[34]Actual NPC'!$C$173:$C$337,0),MATCH(F$3,[34]!Month,0))</f>
        <v>0</v>
      </c>
      <c r="G237" s="211">
        <f>INDEX('[34]Actual NPC'!$F$173:$Q$337,MATCH($C237,'[34]Actual NPC'!$C$173:$C$337,0),MATCH(G$3,[34]!Month,0))</f>
        <v>0</v>
      </c>
      <c r="H237" s="211">
        <f>INDEX('[34]Actual NPC'!$F$173:$Q$337,MATCH($C237,'[34]Actual NPC'!$C$173:$C$337,0),MATCH(H$3,[34]!Month,0))</f>
        <v>0</v>
      </c>
      <c r="I237" s="211">
        <f>INDEX('[34]Actual NPC'!$F$173:$Q$337,MATCH($C237,'[34]Actual NPC'!$C$173:$C$337,0),MATCH(I$3,[34]!Month,0))</f>
        <v>0</v>
      </c>
      <c r="J237" s="211">
        <f>INDEX('[34]Actual NPC'!$F$173:$Q$337,MATCH($C237,'[34]Actual NPC'!$C$173:$C$337,0),MATCH(J$3,[34]!Month,0))</f>
        <v>0</v>
      </c>
      <c r="K237" s="211">
        <f>INDEX('[34]Actual NPC'!$F$173:$Q$337,MATCH($C237,'[34]Actual NPC'!$C$173:$C$337,0),MATCH(K$3,[34]!Month,0))</f>
        <v>0</v>
      </c>
      <c r="L237" s="211">
        <f>INDEX('[34]Actual NPC'!$F$173:$Q$337,MATCH($C237,'[34]Actual NPC'!$C$173:$C$337,0),MATCH(L$3,[34]!Month,0))</f>
        <v>0</v>
      </c>
      <c r="M237" s="211">
        <f>INDEX('[34]Actual NPC'!$F$173:$Q$337,MATCH($C237,'[34]Actual NPC'!$C$173:$C$337,0),MATCH(M$3,[34]!Month,0))</f>
        <v>0</v>
      </c>
      <c r="N237" s="211">
        <f>INDEX('[34]Actual NPC'!$F$173:$Q$337,MATCH($C237,'[34]Actual NPC'!$C$173:$C$337,0),MATCH(N$3,[34]!Month,0))</f>
        <v>957.91200000000003</v>
      </c>
      <c r="O237" s="211">
        <f>INDEX('[34]Actual NPC'!$F$173:$Q$337,MATCH($C237,'[34]Actual NPC'!$C$173:$C$337,0),MATCH(O$3,[34]!Month,0))</f>
        <v>1353.5219999999999</v>
      </c>
      <c r="P237" s="211">
        <f>INDEX('[34]Actual NPC'!$F$173:$Q$337,MATCH($C237,'[34]Actual NPC'!$C$173:$C$337,0),MATCH(P$3,[34]!Month,0))</f>
        <v>1560.51</v>
      </c>
    </row>
    <row r="238" spans="1:16">
      <c r="A238" s="74"/>
      <c r="B238" s="176"/>
      <c r="C238" s="251" t="s">
        <v>96</v>
      </c>
      <c r="D238" s="202">
        <f t="shared" si="70"/>
        <v>3315.0030000000006</v>
      </c>
      <c r="E238" s="211">
        <f>INDEX('[34]Actual NPC'!$F$173:$Q$337,MATCH($C238,'[34]Actual NPC'!$C$173:$C$337,0),MATCH(E$3,[34]!Month,0))</f>
        <v>41.433</v>
      </c>
      <c r="F238" s="211">
        <f>INDEX('[34]Actual NPC'!$F$173:$Q$337,MATCH($C238,'[34]Actual NPC'!$C$173:$C$337,0),MATCH(F$3,[34]!Month,0))</f>
        <v>22.908000000000001</v>
      </c>
      <c r="G238" s="211">
        <f>INDEX('[34]Actual NPC'!$F$173:$Q$337,MATCH($C238,'[34]Actual NPC'!$C$173:$C$337,0),MATCH(G$3,[34]!Month,0))</f>
        <v>68.562999999999988</v>
      </c>
      <c r="H238" s="211">
        <f>INDEX('[34]Actual NPC'!$F$173:$Q$337,MATCH($C238,'[34]Actual NPC'!$C$173:$C$337,0),MATCH(H$3,[34]!Month,0))</f>
        <v>106.34299999999999</v>
      </c>
      <c r="I238" s="211">
        <f>INDEX('[34]Actual NPC'!$F$173:$Q$337,MATCH($C238,'[34]Actual NPC'!$C$173:$C$337,0),MATCH(I$3,[34]!Month,0))</f>
        <v>182.553</v>
      </c>
      <c r="J238" s="211">
        <f>INDEX('[34]Actual NPC'!$F$173:$Q$337,MATCH($C238,'[34]Actual NPC'!$C$173:$C$337,0),MATCH(J$3,[34]!Month,0))</f>
        <v>196.363</v>
      </c>
      <c r="K238" s="211">
        <f>INDEX('[34]Actual NPC'!$F$173:$Q$337,MATCH($C238,'[34]Actual NPC'!$C$173:$C$337,0),MATCH(K$3,[34]!Month,0))</f>
        <v>556.54300000000001</v>
      </c>
      <c r="L238" s="211">
        <f>INDEX('[34]Actual NPC'!$F$173:$Q$337,MATCH($C238,'[34]Actual NPC'!$C$173:$C$337,0),MATCH(L$3,[34]!Month,0))</f>
        <v>562.48800000000006</v>
      </c>
      <c r="M238" s="211">
        <f>INDEX('[34]Actual NPC'!$F$173:$Q$337,MATCH($C238,'[34]Actual NPC'!$C$173:$C$337,0),MATCH(M$3,[34]!Month,0))</f>
        <v>527.85199999999998</v>
      </c>
      <c r="N238" s="211">
        <f>INDEX('[34]Actual NPC'!$F$173:$Q$337,MATCH($C238,'[34]Actual NPC'!$C$173:$C$337,0),MATCH(N$3,[34]!Month,0))</f>
        <v>452.22300000000001</v>
      </c>
      <c r="O238" s="211">
        <f>INDEX('[34]Actual NPC'!$F$173:$Q$337,MATCH($C238,'[34]Actual NPC'!$C$173:$C$337,0),MATCH(O$3,[34]!Month,0))</f>
        <v>245.851</v>
      </c>
      <c r="P238" s="211">
        <f>INDEX('[34]Actual NPC'!$F$173:$Q$337,MATCH($C238,'[34]Actual NPC'!$C$173:$C$337,0),MATCH(P$3,[34]!Month,0))</f>
        <v>351.88300000000004</v>
      </c>
    </row>
    <row r="239" spans="1:16">
      <c r="A239" s="147"/>
      <c r="B239" s="176"/>
      <c r="C239" s="251" t="s">
        <v>126</v>
      </c>
      <c r="D239" s="202">
        <f t="shared" si="70"/>
        <v>227718.61</v>
      </c>
      <c r="E239" s="211">
        <f>INDEX('[34]Actual NPC'!$F$173:$Q$337,MATCH($C239,'[34]Actual NPC'!$C$173:$C$337,0),MATCH(E$3,[34]!Month,0))</f>
        <v>13546.744999999999</v>
      </c>
      <c r="F239" s="211">
        <f>INDEX('[34]Actual NPC'!$F$173:$Q$337,MATCH($C239,'[34]Actual NPC'!$C$173:$C$337,0),MATCH(F$3,[34]!Month,0))</f>
        <v>15912.848</v>
      </c>
      <c r="G239" s="211">
        <f>INDEX('[34]Actual NPC'!$F$173:$Q$337,MATCH($C239,'[34]Actual NPC'!$C$173:$C$337,0),MATCH(G$3,[34]!Month,0))</f>
        <v>18849.54</v>
      </c>
      <c r="H239" s="211">
        <f>INDEX('[34]Actual NPC'!$F$173:$Q$337,MATCH($C239,'[34]Actual NPC'!$C$173:$C$337,0),MATCH(H$3,[34]!Month,0))</f>
        <v>22953.879999999997</v>
      </c>
      <c r="I239" s="211">
        <f>INDEX('[34]Actual NPC'!$F$173:$Q$337,MATCH($C239,'[34]Actual NPC'!$C$173:$C$337,0),MATCH(I$3,[34]!Month,0))</f>
        <v>26992.451000000001</v>
      </c>
      <c r="J239" s="211">
        <f>INDEX('[34]Actual NPC'!$F$173:$Q$337,MATCH($C239,'[34]Actual NPC'!$C$173:$C$337,0),MATCH(J$3,[34]!Month,0))</f>
        <v>25725.082999999999</v>
      </c>
      <c r="K239" s="211">
        <f>INDEX('[34]Actual NPC'!$F$173:$Q$337,MATCH($C239,'[34]Actual NPC'!$C$173:$C$337,0),MATCH(K$3,[34]!Month,0))</f>
        <v>23454.601999999999</v>
      </c>
      <c r="L239" s="211">
        <f>INDEX('[34]Actual NPC'!$F$173:$Q$337,MATCH($C239,'[34]Actual NPC'!$C$173:$C$337,0),MATCH(L$3,[34]!Month,0))</f>
        <v>19519.493000000002</v>
      </c>
      <c r="M239" s="211">
        <f>INDEX('[34]Actual NPC'!$F$173:$Q$337,MATCH($C239,'[34]Actual NPC'!$C$173:$C$337,0),MATCH(M$3,[34]!Month,0))</f>
        <v>19223.932000000001</v>
      </c>
      <c r="N239" s="211">
        <f>INDEX('[34]Actual NPC'!$F$173:$Q$337,MATCH($C239,'[34]Actual NPC'!$C$173:$C$337,0),MATCH(N$3,[34]!Month,0))</f>
        <v>18698.064999999999</v>
      </c>
      <c r="O239" s="211">
        <f>INDEX('[34]Actual NPC'!$F$173:$Q$337,MATCH($C239,'[34]Actual NPC'!$C$173:$C$337,0),MATCH(O$3,[34]!Month,0))</f>
        <v>13484.906000000001</v>
      </c>
      <c r="P239" s="211">
        <f>INDEX('[34]Actual NPC'!$F$173:$Q$337,MATCH($C239,'[34]Actual NPC'!$C$173:$C$337,0),MATCH(P$3,[34]!Month,0))</f>
        <v>9357.0650000000005</v>
      </c>
    </row>
    <row r="240" spans="1:16">
      <c r="A240" s="147"/>
      <c r="B240" s="176"/>
      <c r="C240" s="251" t="s">
        <v>127</v>
      </c>
      <c r="D240" s="202">
        <f t="shared" si="70"/>
        <v>209448.70199999996</v>
      </c>
      <c r="E240" s="211">
        <f>INDEX('[34]Actual NPC'!$F$173:$Q$337,MATCH($C240,'[34]Actual NPC'!$C$173:$C$337,0),MATCH(E$3,[34]!Month,0))</f>
        <v>12127.837</v>
      </c>
      <c r="F240" s="211">
        <f>INDEX('[34]Actual NPC'!$F$173:$Q$337,MATCH($C240,'[34]Actual NPC'!$C$173:$C$337,0),MATCH(F$3,[34]!Month,0))</f>
        <v>14300.478999999999</v>
      </c>
      <c r="G240" s="211">
        <f>INDEX('[34]Actual NPC'!$F$173:$Q$337,MATCH($C240,'[34]Actual NPC'!$C$173:$C$337,0),MATCH(G$3,[34]!Month,0))</f>
        <v>17153.191999999999</v>
      </c>
      <c r="H240" s="211">
        <f>INDEX('[34]Actual NPC'!$F$173:$Q$337,MATCH($C240,'[34]Actual NPC'!$C$173:$C$337,0),MATCH(H$3,[34]!Month,0))</f>
        <v>20846.182000000001</v>
      </c>
      <c r="I240" s="211">
        <f>INDEX('[34]Actual NPC'!$F$173:$Q$337,MATCH($C240,'[34]Actual NPC'!$C$173:$C$337,0),MATCH(I$3,[34]!Month,0))</f>
        <v>23723.272000000001</v>
      </c>
      <c r="J240" s="211">
        <f>INDEX('[34]Actual NPC'!$F$173:$Q$337,MATCH($C240,'[34]Actual NPC'!$C$173:$C$337,0),MATCH(J$3,[34]!Month,0))</f>
        <v>23862.076999999997</v>
      </c>
      <c r="K240" s="211">
        <f>INDEX('[34]Actual NPC'!$F$173:$Q$337,MATCH($C240,'[34]Actual NPC'!$C$173:$C$337,0),MATCH(K$3,[34]!Month,0))</f>
        <v>22028.61</v>
      </c>
      <c r="L240" s="211">
        <f>INDEX('[34]Actual NPC'!$F$173:$Q$337,MATCH($C240,'[34]Actual NPC'!$C$173:$C$337,0),MATCH(L$3,[34]!Month,0))</f>
        <v>19553.930999999997</v>
      </c>
      <c r="M240" s="211">
        <f>INDEX('[34]Actual NPC'!$F$173:$Q$337,MATCH($C240,'[34]Actual NPC'!$C$173:$C$337,0),MATCH(M$3,[34]!Month,0))</f>
        <v>19781.401000000002</v>
      </c>
      <c r="N240" s="211">
        <f>INDEX('[34]Actual NPC'!$F$173:$Q$337,MATCH($C240,'[34]Actual NPC'!$C$173:$C$337,0),MATCH(N$3,[34]!Month,0))</f>
        <v>17039.185000000001</v>
      </c>
      <c r="O240" s="211">
        <f>INDEX('[34]Actual NPC'!$F$173:$Q$337,MATCH($C240,'[34]Actual NPC'!$C$173:$C$337,0),MATCH(O$3,[34]!Month,0))</f>
        <v>11698.061</v>
      </c>
      <c r="P240" s="211">
        <f>INDEX('[34]Actual NPC'!$F$173:$Q$337,MATCH($C240,'[34]Actual NPC'!$C$173:$C$337,0),MATCH(P$3,[34]!Month,0))</f>
        <v>7334.4750000000004</v>
      </c>
    </row>
    <row r="241" spans="1:16">
      <c r="A241" s="147"/>
      <c r="B241" s="176"/>
      <c r="C241" s="251" t="s">
        <v>128</v>
      </c>
      <c r="D241" s="202">
        <f>SUM(E241:P241)</f>
        <v>208204.59599999999</v>
      </c>
      <c r="E241" s="211">
        <f>INDEX('[34]Actual NPC'!$F$173:$Q$337,MATCH($C241,'[34]Actual NPC'!$C$173:$C$337,0),MATCH(E$3,[34]!Month,0))</f>
        <v>11324.554</v>
      </c>
      <c r="F241" s="211">
        <f>INDEX('[34]Actual NPC'!$F$173:$Q$337,MATCH($C241,'[34]Actual NPC'!$C$173:$C$337,0),MATCH(F$3,[34]!Month,0))</f>
        <v>13846.552</v>
      </c>
      <c r="G241" s="211">
        <f>INDEX('[34]Actual NPC'!$F$173:$Q$337,MATCH($C241,'[34]Actual NPC'!$C$173:$C$337,0),MATCH(G$3,[34]!Month,0))</f>
        <v>17502.252</v>
      </c>
      <c r="H241" s="211">
        <f>INDEX('[34]Actual NPC'!$F$173:$Q$337,MATCH($C241,'[34]Actual NPC'!$C$173:$C$337,0),MATCH(H$3,[34]!Month,0))</f>
        <v>20748.217000000001</v>
      </c>
      <c r="I241" s="211">
        <f>INDEX('[34]Actual NPC'!$F$173:$Q$337,MATCH($C241,'[34]Actual NPC'!$C$173:$C$337,0),MATCH(I$3,[34]!Month,0))</f>
        <v>23812.669000000002</v>
      </c>
      <c r="J241" s="211">
        <f>INDEX('[34]Actual NPC'!$F$173:$Q$337,MATCH($C241,'[34]Actual NPC'!$C$173:$C$337,0),MATCH(J$3,[34]!Month,0))</f>
        <v>23762.175999999999</v>
      </c>
      <c r="K241" s="211">
        <f>INDEX('[34]Actual NPC'!$F$173:$Q$337,MATCH($C241,'[34]Actual NPC'!$C$173:$C$337,0),MATCH(K$3,[34]!Month,0))</f>
        <v>22272.45</v>
      </c>
      <c r="L241" s="211">
        <f>INDEX('[34]Actual NPC'!$F$173:$Q$337,MATCH($C241,'[34]Actual NPC'!$C$173:$C$337,0),MATCH(L$3,[34]!Month,0))</f>
        <v>19581.014999999999</v>
      </c>
      <c r="M241" s="211">
        <f>INDEX('[34]Actual NPC'!$F$173:$Q$337,MATCH($C241,'[34]Actual NPC'!$C$173:$C$337,0),MATCH(M$3,[34]!Month,0))</f>
        <v>19461.152999999998</v>
      </c>
      <c r="N241" s="211">
        <f>INDEX('[34]Actual NPC'!$F$173:$Q$337,MATCH($C241,'[34]Actual NPC'!$C$173:$C$337,0),MATCH(N$3,[34]!Month,0))</f>
        <v>16854.557000000001</v>
      </c>
      <c r="O241" s="211">
        <f>INDEX('[34]Actual NPC'!$F$173:$Q$337,MATCH($C241,'[34]Actual NPC'!$C$173:$C$337,0),MATCH(O$3,[34]!Month,0))</f>
        <v>11780.133000000002</v>
      </c>
      <c r="P241" s="211">
        <f>INDEX('[34]Actual NPC'!$F$173:$Q$337,MATCH($C241,'[34]Actual NPC'!$C$173:$C$337,0),MATCH(P$3,[34]!Month,0))</f>
        <v>7258.8680000000004</v>
      </c>
    </row>
    <row r="242" spans="1:16">
      <c r="A242" s="147"/>
      <c r="B242" s="176"/>
      <c r="C242" s="251" t="s">
        <v>129</v>
      </c>
      <c r="D242" s="202">
        <f>SUM(E242:P242)</f>
        <v>209075.98700000002</v>
      </c>
      <c r="E242" s="211">
        <f>INDEX('[34]Actual NPC'!$F$173:$Q$337,MATCH($C242,'[34]Actual NPC'!$C$173:$C$337,0),MATCH(E$3,[34]!Month,0))</f>
        <v>11834.694000000001</v>
      </c>
      <c r="F242" s="211">
        <f>INDEX('[34]Actual NPC'!$F$173:$Q$337,MATCH($C242,'[34]Actual NPC'!$C$173:$C$337,0),MATCH(F$3,[34]!Month,0))</f>
        <v>14099.952000000001</v>
      </c>
      <c r="G242" s="211">
        <f>INDEX('[34]Actual NPC'!$F$173:$Q$337,MATCH($C242,'[34]Actual NPC'!$C$173:$C$337,0),MATCH(G$3,[34]!Month,0))</f>
        <v>15538.896000000001</v>
      </c>
      <c r="H242" s="211">
        <f>INDEX('[34]Actual NPC'!$F$173:$Q$337,MATCH($C242,'[34]Actual NPC'!$C$173:$C$337,0),MATCH(H$3,[34]!Month,0))</f>
        <v>20949.911999999997</v>
      </c>
      <c r="I242" s="211">
        <f>INDEX('[34]Actual NPC'!$F$173:$Q$337,MATCH($C242,'[34]Actual NPC'!$C$173:$C$337,0),MATCH(I$3,[34]!Month,0))</f>
        <v>24201.881999999998</v>
      </c>
      <c r="J242" s="211">
        <f>INDEX('[34]Actual NPC'!$F$173:$Q$337,MATCH($C242,'[34]Actual NPC'!$C$173:$C$337,0),MATCH(J$3,[34]!Month,0))</f>
        <v>24203.934000000001</v>
      </c>
      <c r="K242" s="211">
        <f>INDEX('[34]Actual NPC'!$F$173:$Q$337,MATCH($C242,'[34]Actual NPC'!$C$173:$C$337,0),MATCH(K$3,[34]!Month,0))</f>
        <v>22522.745999999999</v>
      </c>
      <c r="L242" s="211">
        <f>INDEX('[34]Actual NPC'!$F$173:$Q$337,MATCH($C242,'[34]Actual NPC'!$C$173:$C$337,0),MATCH(L$3,[34]!Month,0))</f>
        <v>19809.966</v>
      </c>
      <c r="M242" s="211">
        <f>INDEX('[34]Actual NPC'!$F$173:$Q$337,MATCH($C242,'[34]Actual NPC'!$C$173:$C$337,0),MATCH(M$3,[34]!Month,0))</f>
        <v>19933.543000000001</v>
      </c>
      <c r="N242" s="211">
        <f>INDEX('[34]Actual NPC'!$F$173:$Q$337,MATCH($C242,'[34]Actual NPC'!$C$173:$C$337,0),MATCH(N$3,[34]!Month,0))</f>
        <v>16861.936999999998</v>
      </c>
      <c r="O242" s="211">
        <f>INDEX('[34]Actual NPC'!$F$173:$Q$337,MATCH($C242,'[34]Actual NPC'!$C$173:$C$337,0),MATCH(O$3,[34]!Month,0))</f>
        <v>11646.285</v>
      </c>
      <c r="P242" s="211">
        <f>INDEX('[34]Actual NPC'!$F$173:$Q$337,MATCH($C242,'[34]Actual NPC'!$C$173:$C$337,0),MATCH(P$3,[34]!Month,0))</f>
        <v>7472.24</v>
      </c>
    </row>
    <row r="243" spans="1:16">
      <c r="A243" s="74"/>
      <c r="B243" s="176"/>
      <c r="C243" s="251" t="s">
        <v>19</v>
      </c>
      <c r="D243" s="202">
        <f t="shared" si="70"/>
        <v>946.73200000000008</v>
      </c>
      <c r="E243" s="211">
        <f>INDEX('[34]Actual NPC'!$F$173:$Q$337,MATCH($C243,'[34]Actual NPC'!$C$173:$C$337,0),MATCH(E$3,[34]!Month,0))</f>
        <v>0</v>
      </c>
      <c r="F243" s="211">
        <f>INDEX('[34]Actual NPC'!$F$173:$Q$337,MATCH($C243,'[34]Actual NPC'!$C$173:$C$337,0),MATCH(F$3,[34]!Month,0))</f>
        <v>0</v>
      </c>
      <c r="G243" s="211">
        <f>INDEX('[34]Actual NPC'!$F$173:$Q$337,MATCH($C243,'[34]Actual NPC'!$C$173:$C$337,0),MATCH(G$3,[34]!Month,0))</f>
        <v>668.44600000000003</v>
      </c>
      <c r="H243" s="211">
        <f>INDEX('[34]Actual NPC'!$F$173:$Q$337,MATCH($C243,'[34]Actual NPC'!$C$173:$C$337,0),MATCH(H$3,[34]!Month,0))</f>
        <v>2.9000000000000001E-2</v>
      </c>
      <c r="I243" s="211">
        <f>INDEX('[34]Actual NPC'!$F$173:$Q$337,MATCH($C243,'[34]Actual NPC'!$C$173:$C$337,0),MATCH(I$3,[34]!Month,0))</f>
        <v>51.326999999999998</v>
      </c>
      <c r="J243" s="211">
        <f>INDEX('[34]Actual NPC'!$F$173:$Q$337,MATCH($C243,'[34]Actual NPC'!$C$173:$C$337,0),MATCH(J$3,[34]!Month,0))</f>
        <v>0</v>
      </c>
      <c r="K243" s="211">
        <f>INDEX('[34]Actual NPC'!$F$173:$Q$337,MATCH($C243,'[34]Actual NPC'!$C$173:$C$337,0),MATCH(K$3,[34]!Month,0))</f>
        <v>0</v>
      </c>
      <c r="L243" s="211">
        <f>INDEX('[34]Actual NPC'!$F$173:$Q$337,MATCH($C243,'[34]Actual NPC'!$C$173:$C$337,0),MATCH(L$3,[34]!Month,0))</f>
        <v>177.08799999999999</v>
      </c>
      <c r="M243" s="211">
        <f>INDEX('[34]Actual NPC'!$F$173:$Q$337,MATCH($C243,'[34]Actual NPC'!$C$173:$C$337,0),MATCH(M$3,[34]!Month,0))</f>
        <v>0.49299999999999999</v>
      </c>
      <c r="N243" s="211">
        <f>INDEX('[34]Actual NPC'!$F$173:$Q$337,MATCH($C243,'[34]Actual NPC'!$C$173:$C$337,0),MATCH(N$3,[34]!Month,0))</f>
        <v>0</v>
      </c>
      <c r="O243" s="211">
        <f>INDEX('[34]Actual NPC'!$F$173:$Q$337,MATCH($C243,'[34]Actual NPC'!$C$173:$C$337,0),MATCH(O$3,[34]!Month,0))</f>
        <v>0</v>
      </c>
      <c r="P243" s="211">
        <f>INDEX('[34]Actual NPC'!$F$173:$Q$337,MATCH($C243,'[34]Actual NPC'!$C$173:$C$337,0),MATCH(P$3,[34]!Month,0))</f>
        <v>49.348999999999997</v>
      </c>
    </row>
    <row r="244" spans="1:16">
      <c r="A244" s="74"/>
      <c r="B244" s="176"/>
      <c r="C244" s="251" t="s">
        <v>97</v>
      </c>
      <c r="D244" s="202">
        <f t="shared" si="70"/>
        <v>93041.747000000003</v>
      </c>
      <c r="E244" s="211">
        <f>INDEX('[34]Actual NPC'!$F$173:$Q$337,MATCH($C244,'[34]Actual NPC'!$C$173:$C$337,0),MATCH(E$3,[34]!Month,0))</f>
        <v>5227.43</v>
      </c>
      <c r="F244" s="211">
        <f>INDEX('[34]Actual NPC'!$F$173:$Q$337,MATCH($C244,'[34]Actual NPC'!$C$173:$C$337,0),MATCH(F$3,[34]!Month,0))</f>
        <v>4888.2349999999997</v>
      </c>
      <c r="G244" s="211">
        <f>INDEX('[34]Actual NPC'!$F$173:$Q$337,MATCH($C244,'[34]Actual NPC'!$C$173:$C$337,0),MATCH(G$3,[34]!Month,0))</f>
        <v>8863.982</v>
      </c>
      <c r="H244" s="211">
        <f>INDEX('[34]Actual NPC'!$F$173:$Q$337,MATCH($C244,'[34]Actual NPC'!$C$173:$C$337,0),MATCH(H$3,[34]!Month,0))</f>
        <v>11402.656999999999</v>
      </c>
      <c r="I244" s="211">
        <f>INDEX('[34]Actual NPC'!$F$173:$Q$337,MATCH($C244,'[34]Actual NPC'!$C$173:$C$337,0),MATCH(I$3,[34]!Month,0))</f>
        <v>10847.5</v>
      </c>
      <c r="J244" s="211">
        <f>INDEX('[34]Actual NPC'!$F$173:$Q$337,MATCH($C244,'[34]Actual NPC'!$C$173:$C$337,0),MATCH(J$3,[34]!Month,0))</f>
        <v>9295.9549999999999</v>
      </c>
      <c r="K244" s="211">
        <f>INDEX('[34]Actual NPC'!$F$173:$Q$337,MATCH($C244,'[34]Actual NPC'!$C$173:$C$337,0),MATCH(K$3,[34]!Month,0))</f>
        <v>6330.0010000000002</v>
      </c>
      <c r="L244" s="211">
        <f>INDEX('[34]Actual NPC'!$F$173:$Q$337,MATCH($C244,'[34]Actual NPC'!$C$173:$C$337,0),MATCH(L$3,[34]!Month,0))</f>
        <v>5394.3960000000006</v>
      </c>
      <c r="M244" s="211">
        <f>INDEX('[34]Actual NPC'!$F$173:$Q$337,MATCH($C244,'[34]Actual NPC'!$C$173:$C$337,0),MATCH(M$3,[34]!Month,0))</f>
        <v>7037.29</v>
      </c>
      <c r="N244" s="211">
        <f>INDEX('[34]Actual NPC'!$F$173:$Q$337,MATCH($C244,'[34]Actual NPC'!$C$173:$C$337,0),MATCH(N$3,[34]!Month,0))</f>
        <v>5709.0249999999996</v>
      </c>
      <c r="O244" s="211">
        <f>INDEX('[34]Actual NPC'!$F$173:$Q$337,MATCH($C244,'[34]Actual NPC'!$C$173:$C$337,0),MATCH(O$3,[34]!Month,0))</f>
        <v>8521.991</v>
      </c>
      <c r="P244" s="211">
        <f>INDEX('[34]Actual NPC'!$F$173:$Q$337,MATCH($C244,'[34]Actual NPC'!$C$173:$C$337,0),MATCH(P$3,[34]!Month,0))</f>
        <v>9523.2849999999999</v>
      </c>
    </row>
    <row r="245" spans="1:16">
      <c r="A245" s="147"/>
      <c r="B245" s="176"/>
      <c r="C245" s="251" t="s">
        <v>131</v>
      </c>
      <c r="D245" s="202">
        <f t="shared" si="70"/>
        <v>205575.45</v>
      </c>
      <c r="E245" s="211">
        <f>INDEX('[34]Actual NPC'!$F$173:$Q$337,MATCH($C245,'[34]Actual NPC'!$C$173:$C$337,0),MATCH(E$3,[34]!Month,0))</f>
        <v>12206.848000000002</v>
      </c>
      <c r="F245" s="211">
        <f>INDEX('[34]Actual NPC'!$F$173:$Q$337,MATCH($C245,'[34]Actual NPC'!$C$173:$C$337,0),MATCH(F$3,[34]!Month,0))</f>
        <v>14145.217000000001</v>
      </c>
      <c r="G245" s="211">
        <f>INDEX('[34]Actual NPC'!$F$173:$Q$337,MATCH($C245,'[34]Actual NPC'!$C$173:$C$337,0),MATCH(G$3,[34]!Month,0))</f>
        <v>17290.22</v>
      </c>
      <c r="H245" s="211">
        <f>INDEX('[34]Actual NPC'!$F$173:$Q$337,MATCH($C245,'[34]Actual NPC'!$C$173:$C$337,0),MATCH(H$3,[34]!Month,0))</f>
        <v>21356.055</v>
      </c>
      <c r="I245" s="211">
        <f>INDEX('[34]Actual NPC'!$F$173:$Q$337,MATCH($C245,'[34]Actual NPC'!$C$173:$C$337,0),MATCH(I$3,[34]!Month,0))</f>
        <v>25145.786999999997</v>
      </c>
      <c r="J245" s="211">
        <f>INDEX('[34]Actual NPC'!$F$173:$Q$337,MATCH($C245,'[34]Actual NPC'!$C$173:$C$337,0),MATCH(J$3,[34]!Month,0))</f>
        <v>24222.618999999999</v>
      </c>
      <c r="K245" s="211">
        <f>INDEX('[34]Actual NPC'!$F$173:$Q$337,MATCH($C245,'[34]Actual NPC'!$C$173:$C$337,0),MATCH(K$3,[34]!Month,0))</f>
        <v>20458.763999999999</v>
      </c>
      <c r="L245" s="211">
        <f>INDEX('[34]Actual NPC'!$F$173:$Q$337,MATCH($C245,'[34]Actual NPC'!$C$173:$C$337,0),MATCH(L$3,[34]!Month,0))</f>
        <v>17695.157999999999</v>
      </c>
      <c r="M245" s="211">
        <f>INDEX('[34]Actual NPC'!$F$173:$Q$337,MATCH($C245,'[34]Actual NPC'!$C$173:$C$337,0),MATCH(M$3,[34]!Month,0))</f>
        <v>17028.72</v>
      </c>
      <c r="N245" s="211">
        <f>INDEX('[34]Actual NPC'!$F$173:$Q$337,MATCH($C245,'[34]Actual NPC'!$C$173:$C$337,0),MATCH(N$3,[34]!Month,0))</f>
        <v>16210.561</v>
      </c>
      <c r="O245" s="211">
        <f>INDEX('[34]Actual NPC'!$F$173:$Q$337,MATCH($C245,'[34]Actual NPC'!$C$173:$C$337,0),MATCH(O$3,[34]!Month,0))</f>
        <v>11701.687</v>
      </c>
      <c r="P245" s="211">
        <f>INDEX('[34]Actual NPC'!$F$173:$Q$337,MATCH($C245,'[34]Actual NPC'!$C$173:$C$337,0),MATCH(P$3,[34]!Month,0))</f>
        <v>8113.8139999999994</v>
      </c>
    </row>
    <row r="246" spans="1:16">
      <c r="A246" s="147"/>
      <c r="B246" s="176"/>
      <c r="C246" s="251" t="s">
        <v>132</v>
      </c>
      <c r="D246" s="202">
        <f t="shared" si="70"/>
        <v>116267.87900000002</v>
      </c>
      <c r="E246" s="211">
        <f>INDEX('[34]Actual NPC'!$F$173:$Q$337,MATCH($C246,'[34]Actual NPC'!$C$173:$C$337,0),MATCH(E$3,[34]!Month,0))</f>
        <v>7446.3619999999992</v>
      </c>
      <c r="F246" s="211">
        <f>INDEX('[34]Actual NPC'!$F$173:$Q$337,MATCH($C246,'[34]Actual NPC'!$C$173:$C$337,0),MATCH(F$3,[34]!Month,0))</f>
        <v>8655.2060000000001</v>
      </c>
      <c r="G246" s="211">
        <f>INDEX('[34]Actual NPC'!$F$173:$Q$337,MATCH($C246,'[34]Actual NPC'!$C$173:$C$337,0),MATCH(G$3,[34]!Month,0))</f>
        <v>10906.573</v>
      </c>
      <c r="H246" s="211">
        <f>INDEX('[34]Actual NPC'!$F$173:$Q$337,MATCH($C246,'[34]Actual NPC'!$C$173:$C$337,0),MATCH(H$3,[34]!Month,0))</f>
        <v>2600.7650000000003</v>
      </c>
      <c r="I246" s="211">
        <f>INDEX('[34]Actual NPC'!$F$173:$Q$337,MATCH($C246,'[34]Actual NPC'!$C$173:$C$337,0),MATCH(I$3,[34]!Month,0))</f>
        <v>15774.537</v>
      </c>
      <c r="J246" s="211">
        <f>INDEX('[34]Actual NPC'!$F$173:$Q$337,MATCH($C246,'[34]Actual NPC'!$C$173:$C$337,0),MATCH(J$3,[34]!Month,0))</f>
        <v>14389.236000000001</v>
      </c>
      <c r="K246" s="211">
        <f>INDEX('[34]Actual NPC'!$F$173:$Q$337,MATCH($C246,'[34]Actual NPC'!$C$173:$C$337,0),MATCH(K$3,[34]!Month,0))</f>
        <v>12596.903</v>
      </c>
      <c r="L246" s="211">
        <f>INDEX('[34]Actual NPC'!$F$173:$Q$337,MATCH($C246,'[34]Actual NPC'!$C$173:$C$337,0),MATCH(L$3,[34]!Month,0))</f>
        <v>11151.785</v>
      </c>
      <c r="M246" s="211">
        <f>INDEX('[34]Actual NPC'!$F$173:$Q$337,MATCH($C246,'[34]Actual NPC'!$C$173:$C$337,0),MATCH(M$3,[34]!Month,0))</f>
        <v>10374.949999999999</v>
      </c>
      <c r="N246" s="211">
        <f>INDEX('[34]Actual NPC'!$F$173:$Q$337,MATCH($C246,'[34]Actual NPC'!$C$173:$C$337,0),MATCH(N$3,[34]!Month,0))</f>
        <v>10013.531999999999</v>
      </c>
      <c r="O246" s="211">
        <f>INDEX('[34]Actual NPC'!$F$173:$Q$337,MATCH($C246,'[34]Actual NPC'!$C$173:$C$337,0),MATCH(O$3,[34]!Month,0))</f>
        <v>7373.192</v>
      </c>
      <c r="P246" s="211">
        <f>INDEX('[34]Actual NPC'!$F$173:$Q$337,MATCH($C246,'[34]Actual NPC'!$C$173:$C$337,0),MATCH(P$3,[34]!Month,0))</f>
        <v>4984.8379999999997</v>
      </c>
    </row>
    <row r="247" spans="1:16">
      <c r="A247" s="147"/>
      <c r="B247" s="176"/>
      <c r="C247" s="251" t="s">
        <v>125</v>
      </c>
      <c r="D247" s="202">
        <f t="shared" si="70"/>
        <v>204203.93500000003</v>
      </c>
      <c r="E247" s="211">
        <f>INDEX('[34]Actual NPC'!$F$173:$Q$337,MATCH($C247,'[34]Actual NPC'!$C$173:$C$337,0),MATCH(E$3,[34]!Month,0))</f>
        <v>12034.78</v>
      </c>
      <c r="F247" s="211">
        <f>INDEX('[34]Actual NPC'!$F$173:$Q$337,MATCH($C247,'[34]Actual NPC'!$C$173:$C$337,0),MATCH(F$3,[34]!Month,0))</f>
        <v>15241.197</v>
      </c>
      <c r="G247" s="211">
        <f>INDEX('[34]Actual NPC'!$F$173:$Q$337,MATCH($C247,'[34]Actual NPC'!$C$173:$C$337,0),MATCH(G$3,[34]!Month,0))</f>
        <v>17556.186000000002</v>
      </c>
      <c r="H247" s="211">
        <f>INDEX('[34]Actual NPC'!$F$173:$Q$337,MATCH($C247,'[34]Actual NPC'!$C$173:$C$337,0),MATCH(H$3,[34]!Month,0))</f>
        <v>15132.349</v>
      </c>
      <c r="I247" s="211">
        <f>INDEX('[34]Actual NPC'!$F$173:$Q$337,MATCH($C247,'[34]Actual NPC'!$C$173:$C$337,0),MATCH(I$3,[34]!Month,0))</f>
        <v>24831.001</v>
      </c>
      <c r="J247" s="211">
        <f>INDEX('[34]Actual NPC'!$F$173:$Q$337,MATCH($C247,'[34]Actual NPC'!$C$173:$C$337,0),MATCH(J$3,[34]!Month,0))</f>
        <v>24340.674999999999</v>
      </c>
      <c r="K247" s="211">
        <f>INDEX('[34]Actual NPC'!$F$173:$Q$337,MATCH($C247,'[34]Actual NPC'!$C$173:$C$337,0),MATCH(K$3,[34]!Month,0))</f>
        <v>21344.391000000003</v>
      </c>
      <c r="L247" s="211">
        <f>INDEX('[34]Actual NPC'!$F$173:$Q$337,MATCH($C247,'[34]Actual NPC'!$C$173:$C$337,0),MATCH(L$3,[34]!Month,0))</f>
        <v>18201.275000000001</v>
      </c>
      <c r="M247" s="211">
        <f>INDEX('[34]Actual NPC'!$F$173:$Q$337,MATCH($C247,'[34]Actual NPC'!$C$173:$C$337,0),MATCH(M$3,[34]!Month,0))</f>
        <v>17567.808000000001</v>
      </c>
      <c r="N247" s="211">
        <f>INDEX('[34]Actual NPC'!$F$173:$Q$337,MATCH($C247,'[34]Actual NPC'!$C$173:$C$337,0),MATCH(N$3,[34]!Month,0))</f>
        <v>17104.181</v>
      </c>
      <c r="O247" s="211">
        <f>INDEX('[34]Actual NPC'!$F$173:$Q$337,MATCH($C247,'[34]Actual NPC'!$C$173:$C$337,0),MATCH(O$3,[34]!Month,0))</f>
        <v>12329.715</v>
      </c>
      <c r="P247" s="211">
        <f>INDEX('[34]Actual NPC'!$F$173:$Q$337,MATCH($C247,'[34]Actual NPC'!$C$173:$C$337,0),MATCH(P$3,[34]!Month,0))</f>
        <v>8520.3770000000004</v>
      </c>
    </row>
    <row r="248" spans="1:16">
      <c r="A248" s="147"/>
      <c r="B248" s="176"/>
      <c r="C248" s="251" t="s">
        <v>122</v>
      </c>
      <c r="D248" s="202">
        <f t="shared" si="70"/>
        <v>156114.842</v>
      </c>
      <c r="E248" s="211">
        <f>INDEX('[34]Actual NPC'!$F$173:$Q$337,MATCH($C248,'[34]Actual NPC'!$C$173:$C$337,0),MATCH(E$3,[34]!Month,0))</f>
        <v>11553.237000000001</v>
      </c>
      <c r="F248" s="211">
        <f>INDEX('[34]Actual NPC'!$F$173:$Q$337,MATCH($C248,'[34]Actual NPC'!$C$173:$C$337,0),MATCH(F$3,[34]!Month,0))</f>
        <v>16812.059999999998</v>
      </c>
      <c r="G248" s="211">
        <f>INDEX('[34]Actual NPC'!$F$173:$Q$337,MATCH($C248,'[34]Actual NPC'!$C$173:$C$337,0),MATCH(G$3,[34]!Month,0))</f>
        <v>17322.254000000001</v>
      </c>
      <c r="H248" s="211">
        <f>INDEX('[34]Actual NPC'!$F$173:$Q$337,MATCH($C248,'[34]Actual NPC'!$C$173:$C$337,0),MATCH(H$3,[34]!Month,0))</f>
        <v>19050.763999999999</v>
      </c>
      <c r="I248" s="211">
        <f>INDEX('[34]Actual NPC'!$F$173:$Q$337,MATCH($C248,'[34]Actual NPC'!$C$173:$C$337,0),MATCH(I$3,[34]!Month,0))</f>
        <v>16887.332999999999</v>
      </c>
      <c r="J248" s="211">
        <f>INDEX('[34]Actual NPC'!$F$173:$Q$337,MATCH($C248,'[34]Actual NPC'!$C$173:$C$337,0),MATCH(J$3,[34]!Month,0))</f>
        <v>8623.5329999999994</v>
      </c>
      <c r="K248" s="211">
        <f>INDEX('[34]Actual NPC'!$F$173:$Q$337,MATCH($C248,'[34]Actual NPC'!$C$173:$C$337,0),MATCH(K$3,[34]!Month,0))</f>
        <v>6637.2510000000002</v>
      </c>
      <c r="L248" s="211">
        <f>INDEX('[34]Actual NPC'!$F$173:$Q$337,MATCH($C248,'[34]Actual NPC'!$C$173:$C$337,0),MATCH(L$3,[34]!Month,0))</f>
        <v>6719.1109999999999</v>
      </c>
      <c r="M248" s="211">
        <f>INDEX('[34]Actual NPC'!$F$173:$Q$337,MATCH($C248,'[34]Actual NPC'!$C$173:$C$337,0),MATCH(M$3,[34]!Month,0))</f>
        <v>9207.3869999999988</v>
      </c>
      <c r="N248" s="211">
        <f>INDEX('[34]Actual NPC'!$F$173:$Q$337,MATCH($C248,'[34]Actual NPC'!$C$173:$C$337,0),MATCH(N$3,[34]!Month,0))</f>
        <v>9139.8970000000008</v>
      </c>
      <c r="O248" s="211">
        <f>INDEX('[34]Actual NPC'!$F$173:$Q$337,MATCH($C248,'[34]Actual NPC'!$C$173:$C$337,0),MATCH(O$3,[34]!Month,0))</f>
        <v>16914.273000000001</v>
      </c>
      <c r="P248" s="211">
        <f>INDEX('[34]Actual NPC'!$F$173:$Q$337,MATCH($C248,'[34]Actual NPC'!$C$173:$C$337,0),MATCH(P$3,[34]!Month,0))</f>
        <v>17247.741999999998</v>
      </c>
    </row>
    <row r="249" spans="1:16">
      <c r="A249" s="147"/>
      <c r="B249" s="176"/>
      <c r="C249" s="251" t="s">
        <v>20</v>
      </c>
      <c r="D249" s="202">
        <f t="shared" si="70"/>
        <v>152624.875</v>
      </c>
      <c r="E249" s="211">
        <f>INDEX('[34]Actual NPC'!$F$173:$Q$337,MATCH($C249,'[34]Actual NPC'!$C$173:$C$337,0),MATCH(E$3,[34]!Month,0))</f>
        <v>20272.219000000001</v>
      </c>
      <c r="F249" s="211">
        <f>INDEX('[34]Actual NPC'!$F$173:$Q$337,MATCH($C249,'[34]Actual NPC'!$C$173:$C$337,0),MATCH(F$3,[34]!Month,0))</f>
        <v>19448.361000000001</v>
      </c>
      <c r="G249" s="211">
        <f>INDEX('[34]Actual NPC'!$F$173:$Q$337,MATCH($C249,'[34]Actual NPC'!$C$173:$C$337,0),MATCH(G$3,[34]!Month,0))</f>
        <v>14764.423000000001</v>
      </c>
      <c r="H249" s="211">
        <f>INDEX('[34]Actual NPC'!$F$173:$Q$337,MATCH($C249,'[34]Actual NPC'!$C$173:$C$337,0),MATCH(H$3,[34]!Month,0))</f>
        <v>16971.469000000001</v>
      </c>
      <c r="I249" s="211">
        <f>INDEX('[34]Actual NPC'!$F$173:$Q$337,MATCH($C249,'[34]Actual NPC'!$C$173:$C$337,0),MATCH(I$3,[34]!Month,0))</f>
        <v>13507.248</v>
      </c>
      <c r="J249" s="211">
        <f>INDEX('[34]Actual NPC'!$F$173:$Q$337,MATCH($C249,'[34]Actual NPC'!$C$173:$C$337,0),MATCH(J$3,[34]!Month,0))</f>
        <v>4646.7980000000007</v>
      </c>
      <c r="K249" s="211">
        <f>INDEX('[34]Actual NPC'!$F$173:$Q$337,MATCH($C249,'[34]Actual NPC'!$C$173:$C$337,0),MATCH(K$3,[34]!Month,0))</f>
        <v>7872.1650000000009</v>
      </c>
      <c r="L249" s="211">
        <f>INDEX('[34]Actual NPC'!$F$173:$Q$337,MATCH($C249,'[34]Actual NPC'!$C$173:$C$337,0),MATCH(L$3,[34]!Month,0))</f>
        <v>4655.8270000000002</v>
      </c>
      <c r="M249" s="211">
        <f>INDEX('[34]Actual NPC'!$F$173:$Q$337,MATCH($C249,'[34]Actual NPC'!$C$173:$C$337,0),MATCH(M$3,[34]!Month,0))</f>
        <v>6056.9859999999999</v>
      </c>
      <c r="N249" s="211">
        <f>INDEX('[34]Actual NPC'!$F$173:$Q$337,MATCH($C249,'[34]Actual NPC'!$C$173:$C$337,0),MATCH(N$3,[34]!Month,0))</f>
        <v>10321.01</v>
      </c>
      <c r="O249" s="211">
        <f>INDEX('[34]Actual NPC'!$F$173:$Q$337,MATCH($C249,'[34]Actual NPC'!$C$173:$C$337,0),MATCH(O$3,[34]!Month,0))</f>
        <v>16322.384</v>
      </c>
      <c r="P249" s="211">
        <f>INDEX('[34]Actual NPC'!$F$173:$Q$337,MATCH($C249,'[34]Actual NPC'!$C$173:$C$337,0),MATCH(P$3,[34]!Month,0))</f>
        <v>17785.985000000001</v>
      </c>
    </row>
    <row r="250" spans="1:16">
      <c r="A250" s="74"/>
      <c r="B250" s="176"/>
      <c r="C250" s="251" t="s">
        <v>21</v>
      </c>
      <c r="D250" s="202">
        <f t="shared" si="70"/>
        <v>206687.345</v>
      </c>
      <c r="E250" s="211">
        <f>INDEX('[34]Actual NPC'!$F$173:$Q$337,MATCH($C250,'[34]Actual NPC'!$C$173:$C$337,0),MATCH(E$3,[34]!Month,0))</f>
        <v>27049.266</v>
      </c>
      <c r="F250" s="211">
        <f>INDEX('[34]Actual NPC'!$F$173:$Q$337,MATCH($C250,'[34]Actual NPC'!$C$173:$C$337,0),MATCH(F$3,[34]!Month,0))</f>
        <v>26315.796999999999</v>
      </c>
      <c r="G250" s="211">
        <f>INDEX('[34]Actual NPC'!$F$173:$Q$337,MATCH($C250,'[34]Actual NPC'!$C$173:$C$337,0),MATCH(G$3,[34]!Month,0))</f>
        <v>18516.364000000001</v>
      </c>
      <c r="H250" s="211">
        <f>INDEX('[34]Actual NPC'!$F$173:$Q$337,MATCH($C250,'[34]Actual NPC'!$C$173:$C$337,0),MATCH(H$3,[34]!Month,0))</f>
        <v>20401.599999999999</v>
      </c>
      <c r="I250" s="211">
        <f>INDEX('[34]Actual NPC'!$F$173:$Q$337,MATCH($C250,'[34]Actual NPC'!$C$173:$C$337,0),MATCH(I$3,[34]!Month,0))</f>
        <v>17281.984</v>
      </c>
      <c r="J250" s="211">
        <f>INDEX('[34]Actual NPC'!$F$173:$Q$337,MATCH($C250,'[34]Actual NPC'!$C$173:$C$337,0),MATCH(J$3,[34]!Month,0))</f>
        <v>12089.843000000001</v>
      </c>
      <c r="K250" s="211">
        <f>INDEX('[34]Actual NPC'!$F$173:$Q$337,MATCH($C250,'[34]Actual NPC'!$C$173:$C$337,0),MATCH(K$3,[34]!Month,0))</f>
        <v>10530.940999999999</v>
      </c>
      <c r="L250" s="211">
        <f>INDEX('[34]Actual NPC'!$F$173:$Q$337,MATCH($C250,'[34]Actual NPC'!$C$173:$C$337,0),MATCH(L$3,[34]!Month,0))</f>
        <v>5560.0940000000001</v>
      </c>
      <c r="M250" s="211">
        <f>INDEX('[34]Actual NPC'!$F$173:$Q$337,MATCH($C250,'[34]Actual NPC'!$C$173:$C$337,0),MATCH(M$3,[34]!Month,0))</f>
        <v>7844.9160000000002</v>
      </c>
      <c r="N250" s="211">
        <f>INDEX('[34]Actual NPC'!$F$173:$Q$337,MATCH($C250,'[34]Actual NPC'!$C$173:$C$337,0),MATCH(N$3,[34]!Month,0))</f>
        <v>13632.995000000001</v>
      </c>
      <c r="O250" s="211">
        <f>INDEX('[34]Actual NPC'!$F$173:$Q$337,MATCH($C250,'[34]Actual NPC'!$C$173:$C$337,0),MATCH(O$3,[34]!Month,0))</f>
        <v>20459.983</v>
      </c>
      <c r="P250" s="211">
        <f>INDEX('[34]Actual NPC'!$F$173:$Q$337,MATCH($C250,'[34]Actual NPC'!$C$173:$C$337,0),MATCH(P$3,[34]!Month,0))</f>
        <v>27003.561999999998</v>
      </c>
    </row>
    <row r="251" spans="1:16">
      <c r="A251" s="74"/>
      <c r="B251" s="176"/>
      <c r="C251" s="251" t="s">
        <v>98</v>
      </c>
      <c r="D251" s="202">
        <f t="shared" si="70"/>
        <v>195256.541</v>
      </c>
      <c r="E251" s="211">
        <f>INDEX('[34]Actual NPC'!$F$173:$Q$337,MATCH($C251,'[34]Actual NPC'!$C$173:$C$337,0),MATCH(E$3,[34]!Month,0))</f>
        <v>9745.1280000000006</v>
      </c>
      <c r="F251" s="211">
        <f>INDEX('[34]Actual NPC'!$F$173:$Q$337,MATCH($C251,'[34]Actual NPC'!$C$173:$C$337,0),MATCH(F$3,[34]!Month,0))</f>
        <v>11144.898000000001</v>
      </c>
      <c r="G251" s="211">
        <f>INDEX('[34]Actual NPC'!$F$173:$Q$337,MATCH($C251,'[34]Actual NPC'!$C$173:$C$337,0),MATCH(G$3,[34]!Month,0))</f>
        <v>19996.673999999999</v>
      </c>
      <c r="H251" s="211">
        <f>INDEX('[34]Actual NPC'!$F$173:$Q$337,MATCH($C251,'[34]Actual NPC'!$C$173:$C$337,0),MATCH(H$3,[34]!Month,0))</f>
        <v>24205.324000000001</v>
      </c>
      <c r="I251" s="211">
        <f>INDEX('[34]Actual NPC'!$F$173:$Q$337,MATCH($C251,'[34]Actual NPC'!$C$173:$C$337,0),MATCH(I$3,[34]!Month,0))</f>
        <v>21033.991000000002</v>
      </c>
      <c r="J251" s="211">
        <f>INDEX('[34]Actual NPC'!$F$173:$Q$337,MATCH($C251,'[34]Actual NPC'!$C$173:$C$337,0),MATCH(J$3,[34]!Month,0))</f>
        <v>19721.807999999997</v>
      </c>
      <c r="K251" s="211">
        <f>INDEX('[34]Actual NPC'!$F$173:$Q$337,MATCH($C251,'[34]Actual NPC'!$C$173:$C$337,0),MATCH(K$3,[34]!Month,0))</f>
        <v>13306.412</v>
      </c>
      <c r="L251" s="211">
        <f>INDEX('[34]Actual NPC'!$F$173:$Q$337,MATCH($C251,'[34]Actual NPC'!$C$173:$C$337,0),MATCH(L$3,[34]!Month,0))</f>
        <v>12221.098</v>
      </c>
      <c r="M251" s="211">
        <f>INDEX('[34]Actual NPC'!$F$173:$Q$337,MATCH($C251,'[34]Actual NPC'!$C$173:$C$337,0),MATCH(M$3,[34]!Month,0))</f>
        <v>15554.602999999999</v>
      </c>
      <c r="N251" s="211">
        <f>INDEX('[34]Actual NPC'!$F$173:$Q$337,MATCH($C251,'[34]Actual NPC'!$C$173:$C$337,0),MATCH(N$3,[34]!Month,0))</f>
        <v>13349.077000000001</v>
      </c>
      <c r="O251" s="211">
        <f>INDEX('[34]Actual NPC'!$F$173:$Q$337,MATCH($C251,'[34]Actual NPC'!$C$173:$C$337,0),MATCH(O$3,[34]!Month,0))</f>
        <v>16622.795999999998</v>
      </c>
      <c r="P251" s="211">
        <f>INDEX('[34]Actual NPC'!$F$173:$Q$337,MATCH($C251,'[34]Actual NPC'!$C$173:$C$337,0),MATCH(P$3,[34]!Month,0))</f>
        <v>18354.732</v>
      </c>
    </row>
    <row r="252" spans="1:16">
      <c r="A252" s="74"/>
      <c r="B252" s="176"/>
      <c r="C252" s="251" t="s">
        <v>22</v>
      </c>
      <c r="D252" s="202">
        <f t="shared" si="70"/>
        <v>125029.815</v>
      </c>
      <c r="E252" s="211">
        <f>INDEX('[34]Actual NPC'!$F$173:$Q$337,MATCH($C252,'[34]Actual NPC'!$C$173:$C$337,0),MATCH(E$3,[34]!Month,0))</f>
        <v>5211.9619999999995</v>
      </c>
      <c r="F252" s="211">
        <f>INDEX('[34]Actual NPC'!$F$173:$Q$337,MATCH($C252,'[34]Actual NPC'!$C$173:$C$337,0),MATCH(F$3,[34]!Month,0))</f>
        <v>11271</v>
      </c>
      <c r="G252" s="211">
        <f>INDEX('[34]Actual NPC'!$F$173:$Q$337,MATCH($C252,'[34]Actual NPC'!$C$173:$C$337,0),MATCH(G$3,[34]!Month,0))</f>
        <v>11299.856</v>
      </c>
      <c r="H252" s="211">
        <f>INDEX('[34]Actual NPC'!$F$173:$Q$337,MATCH($C252,'[34]Actual NPC'!$C$173:$C$337,0),MATCH(H$3,[34]!Month,0))</f>
        <v>13876.263999999999</v>
      </c>
      <c r="I252" s="211">
        <f>INDEX('[34]Actual NPC'!$F$173:$Q$337,MATCH($C252,'[34]Actual NPC'!$C$173:$C$337,0),MATCH(I$3,[34]!Month,0))</f>
        <v>13676.239000000001</v>
      </c>
      <c r="J252" s="211">
        <f>INDEX('[34]Actual NPC'!$F$173:$Q$337,MATCH($C252,'[34]Actual NPC'!$C$173:$C$337,0),MATCH(J$3,[34]!Month,0))</f>
        <v>12600.155999999997</v>
      </c>
      <c r="K252" s="211">
        <f>INDEX('[34]Actual NPC'!$F$173:$Q$337,MATCH($C252,'[34]Actual NPC'!$C$173:$C$337,0),MATCH(K$3,[34]!Month,0))</f>
        <v>13022.573</v>
      </c>
      <c r="L252" s="211">
        <f>INDEX('[34]Actual NPC'!$F$173:$Q$337,MATCH($C252,'[34]Actual NPC'!$C$173:$C$337,0),MATCH(L$3,[34]!Month,0))</f>
        <v>11865.772999999999</v>
      </c>
      <c r="M252" s="211">
        <f>INDEX('[34]Actual NPC'!$F$173:$Q$337,MATCH($C252,'[34]Actual NPC'!$C$173:$C$337,0),MATCH(M$3,[34]!Month,0))</f>
        <v>9560.6479999999992</v>
      </c>
      <c r="N252" s="211">
        <f>INDEX('[34]Actual NPC'!$F$173:$Q$337,MATCH($C252,'[34]Actual NPC'!$C$173:$C$337,0),MATCH(N$3,[34]!Month,0))</f>
        <v>7561.9829999999993</v>
      </c>
      <c r="O252" s="211">
        <f>INDEX('[34]Actual NPC'!$F$173:$Q$337,MATCH($C252,'[34]Actual NPC'!$C$173:$C$337,0),MATCH(O$3,[34]!Month,0))</f>
        <v>9065.4670000000006</v>
      </c>
      <c r="P252" s="211">
        <f>INDEX('[34]Actual NPC'!$F$173:$Q$337,MATCH($C252,'[34]Actual NPC'!$C$173:$C$337,0),MATCH(P$3,[34]!Month,0))</f>
        <v>6017.8940000000002</v>
      </c>
    </row>
    <row r="253" spans="1:16">
      <c r="A253" s="74"/>
      <c r="B253" s="176"/>
      <c r="C253" s="251" t="s">
        <v>167</v>
      </c>
      <c r="D253" s="202">
        <f t="shared" si="70"/>
        <v>15926.264999999999</v>
      </c>
      <c r="E253" s="211">
        <f>INDEX('[34]Actual NPC'!$F$173:$Q$337,MATCH($C253,'[34]Actual NPC'!$C$173:$C$337,0),MATCH(E$3,[34]!Month,0))</f>
        <v>777.096</v>
      </c>
      <c r="F253" s="211">
        <f>INDEX('[34]Actual NPC'!$F$173:$Q$337,MATCH($C253,'[34]Actual NPC'!$C$173:$C$337,0),MATCH(F$3,[34]!Month,0))</f>
        <v>1221.2180000000001</v>
      </c>
      <c r="G253" s="211">
        <f>INDEX('[34]Actual NPC'!$F$173:$Q$337,MATCH($C253,'[34]Actual NPC'!$C$173:$C$337,0),MATCH(G$3,[34]!Month,0))</f>
        <v>529.495</v>
      </c>
      <c r="H253" s="211">
        <f>INDEX('[34]Actual NPC'!$F$173:$Q$337,MATCH($C253,'[34]Actual NPC'!$C$173:$C$337,0),MATCH(H$3,[34]!Month,0))</f>
        <v>2411.8230000000003</v>
      </c>
      <c r="I253" s="211">
        <f>INDEX('[34]Actual NPC'!$F$173:$Q$337,MATCH($C253,'[34]Actual NPC'!$C$173:$C$337,0),MATCH(I$3,[34]!Month,0))</f>
        <v>2181.5079999999998</v>
      </c>
      <c r="J253" s="211">
        <f>INDEX('[34]Actual NPC'!$F$173:$Q$337,MATCH($C253,'[34]Actual NPC'!$C$173:$C$337,0),MATCH(J$3,[34]!Month,0))</f>
        <v>1646.9380000000001</v>
      </c>
      <c r="K253" s="211">
        <f>INDEX('[34]Actual NPC'!$F$173:$Q$337,MATCH($C253,'[34]Actual NPC'!$C$173:$C$337,0),MATCH(K$3,[34]!Month,0))</f>
        <v>1679.6959999999999</v>
      </c>
      <c r="L253" s="211">
        <f>INDEX('[34]Actual NPC'!$F$173:$Q$337,MATCH($C253,'[34]Actual NPC'!$C$173:$C$337,0),MATCH(L$3,[34]!Month,0))</f>
        <v>1501.1559999999999</v>
      </c>
      <c r="M253" s="211">
        <f>INDEX('[34]Actual NPC'!$F$173:$Q$337,MATCH($C253,'[34]Actual NPC'!$C$173:$C$337,0),MATCH(M$3,[34]!Month,0))</f>
        <v>1310.3220000000001</v>
      </c>
      <c r="N253" s="211">
        <f>INDEX('[34]Actual NPC'!$F$173:$Q$337,MATCH($C253,'[34]Actual NPC'!$C$173:$C$337,0),MATCH(N$3,[34]!Month,0))</f>
        <v>845.70399999999995</v>
      </c>
      <c r="O253" s="211">
        <f>INDEX('[34]Actual NPC'!$F$173:$Q$337,MATCH($C253,'[34]Actual NPC'!$C$173:$C$337,0),MATCH(O$3,[34]!Month,0))</f>
        <v>1206.269</v>
      </c>
      <c r="P253" s="211">
        <f>INDEX('[34]Actual NPC'!$F$173:$Q$337,MATCH($C253,'[34]Actual NPC'!$C$173:$C$337,0),MATCH(P$3,[34]!Month,0))</f>
        <v>615.04</v>
      </c>
    </row>
    <row r="254" spans="1:16">
      <c r="A254" s="147"/>
      <c r="B254" s="176"/>
      <c r="C254" s="251" t="s">
        <v>168</v>
      </c>
      <c r="D254" s="202">
        <f t="shared" si="70"/>
        <v>16795.825999999997</v>
      </c>
      <c r="E254" s="211">
        <f>INDEX('[34]Actual NPC'!$F$173:$Q$337,MATCH($C254,'[34]Actual NPC'!$C$173:$C$337,0),MATCH(E$3,[34]!Month,0))</f>
        <v>787.096</v>
      </c>
      <c r="F254" s="211">
        <f>INDEX('[34]Actual NPC'!$F$173:$Q$337,MATCH($C254,'[34]Actual NPC'!$C$173:$C$337,0),MATCH(F$3,[34]!Month,0))</f>
        <v>1236.2090000000001</v>
      </c>
      <c r="G254" s="211">
        <f>INDEX('[34]Actual NPC'!$F$173:$Q$337,MATCH($C254,'[34]Actual NPC'!$C$173:$C$337,0),MATCH(G$3,[34]!Month,0))</f>
        <v>1696.366</v>
      </c>
      <c r="H254" s="211">
        <f>INDEX('[34]Actual NPC'!$F$173:$Q$337,MATCH($C254,'[34]Actual NPC'!$C$173:$C$337,0),MATCH(H$3,[34]!Month,0))</f>
        <v>2409.3890000000001</v>
      </c>
      <c r="I254" s="211">
        <f>INDEX('[34]Actual NPC'!$F$173:$Q$337,MATCH($C254,'[34]Actual NPC'!$C$173:$C$337,0),MATCH(I$3,[34]!Month,0))</f>
        <v>1788.9999999999998</v>
      </c>
      <c r="J254" s="211">
        <f>INDEX('[34]Actual NPC'!$F$173:$Q$337,MATCH($C254,'[34]Actual NPC'!$C$173:$C$337,0),MATCH(J$3,[34]!Month,0))</f>
        <v>1708.1</v>
      </c>
      <c r="K254" s="211">
        <f>INDEX('[34]Actual NPC'!$F$173:$Q$337,MATCH($C254,'[34]Actual NPC'!$C$173:$C$337,0),MATCH(K$3,[34]!Month,0))</f>
        <v>1667.0030000000002</v>
      </c>
      <c r="L254" s="211">
        <f>INDEX('[34]Actual NPC'!$F$173:$Q$337,MATCH($C254,'[34]Actual NPC'!$C$173:$C$337,0),MATCH(L$3,[34]!Month,0))</f>
        <v>1416.8119999999999</v>
      </c>
      <c r="M254" s="211">
        <f>INDEX('[34]Actual NPC'!$F$173:$Q$337,MATCH($C254,'[34]Actual NPC'!$C$173:$C$337,0),MATCH(M$3,[34]!Month,0))</f>
        <v>1296.0929999999998</v>
      </c>
      <c r="N254" s="211">
        <f>INDEX('[34]Actual NPC'!$F$173:$Q$337,MATCH($C254,'[34]Actual NPC'!$C$173:$C$337,0),MATCH(N$3,[34]!Month,0))</f>
        <v>809.09899999999993</v>
      </c>
      <c r="O254" s="211">
        <f>INDEX('[34]Actual NPC'!$F$173:$Q$337,MATCH($C254,'[34]Actual NPC'!$C$173:$C$337,0),MATCH(O$3,[34]!Month,0))</f>
        <v>1212.5059999999999</v>
      </c>
      <c r="P254" s="211">
        <f>INDEX('[34]Actual NPC'!$F$173:$Q$337,MATCH($C254,'[34]Actual NPC'!$C$173:$C$337,0),MATCH(P$3,[34]!Month,0))</f>
        <v>768.15300000000002</v>
      </c>
    </row>
    <row r="255" spans="1:16">
      <c r="A255" s="147"/>
      <c r="B255" s="176"/>
      <c r="C255" s="251" t="s">
        <v>169</v>
      </c>
      <c r="D255" s="202">
        <f t="shared" si="70"/>
        <v>17019.066999999999</v>
      </c>
      <c r="E255" s="211">
        <f>INDEX('[34]Actual NPC'!$F$173:$Q$337,MATCH($C255,'[34]Actual NPC'!$C$173:$C$337,0),MATCH(E$3,[34]!Month,0))</f>
        <v>800.35200000000009</v>
      </c>
      <c r="F255" s="211">
        <f>INDEX('[34]Actual NPC'!$F$173:$Q$337,MATCH($C255,'[34]Actual NPC'!$C$173:$C$337,0),MATCH(F$3,[34]!Month,0))</f>
        <v>1186.194</v>
      </c>
      <c r="G255" s="211">
        <f>INDEX('[34]Actual NPC'!$F$173:$Q$337,MATCH($C255,'[34]Actual NPC'!$C$173:$C$337,0),MATCH(G$3,[34]!Month,0))</f>
        <v>1840.7550000000001</v>
      </c>
      <c r="H255" s="211">
        <f>INDEX('[34]Actual NPC'!$F$173:$Q$337,MATCH($C255,'[34]Actual NPC'!$C$173:$C$337,0),MATCH(H$3,[34]!Month,0))</f>
        <v>2203.596</v>
      </c>
      <c r="I255" s="211">
        <f>INDEX('[34]Actual NPC'!$F$173:$Q$337,MATCH($C255,'[34]Actual NPC'!$C$173:$C$337,0),MATCH(I$3,[34]!Month,0))</f>
        <v>2104.866</v>
      </c>
      <c r="J255" s="211">
        <f>INDEX('[34]Actual NPC'!$F$173:$Q$337,MATCH($C255,'[34]Actual NPC'!$C$173:$C$337,0),MATCH(J$3,[34]!Month,0))</f>
        <v>1551.415</v>
      </c>
      <c r="K255" s="211">
        <f>INDEX('[34]Actual NPC'!$F$173:$Q$337,MATCH($C255,'[34]Actual NPC'!$C$173:$C$337,0),MATCH(K$3,[34]!Month,0))</f>
        <v>1670.819</v>
      </c>
      <c r="L255" s="211">
        <f>INDEX('[34]Actual NPC'!$F$173:$Q$337,MATCH($C255,'[34]Actual NPC'!$C$173:$C$337,0),MATCH(L$3,[34]!Month,0))</f>
        <v>1430.1949999999999</v>
      </c>
      <c r="M255" s="211">
        <f>INDEX('[34]Actual NPC'!$F$173:$Q$337,MATCH($C255,'[34]Actual NPC'!$C$173:$C$337,0),MATCH(M$3,[34]!Month,0))</f>
        <v>1256</v>
      </c>
      <c r="N255" s="211">
        <f>INDEX('[34]Actual NPC'!$F$173:$Q$337,MATCH($C255,'[34]Actual NPC'!$C$173:$C$337,0),MATCH(N$3,[34]!Month,0))</f>
        <v>754.346</v>
      </c>
      <c r="O255" s="211">
        <f>INDEX('[34]Actual NPC'!$F$173:$Q$337,MATCH($C255,'[34]Actual NPC'!$C$173:$C$337,0),MATCH(O$3,[34]!Month,0))</f>
        <v>996.19</v>
      </c>
      <c r="P255" s="211">
        <f>INDEX('[34]Actual NPC'!$F$173:$Q$337,MATCH($C255,'[34]Actual NPC'!$C$173:$C$337,0),MATCH(P$3,[34]!Month,0))</f>
        <v>1224.3389999999999</v>
      </c>
    </row>
    <row r="256" spans="1:16">
      <c r="A256" s="74"/>
      <c r="B256" s="176"/>
      <c r="C256" s="251" t="s">
        <v>170</v>
      </c>
      <c r="D256" s="202">
        <f t="shared" si="70"/>
        <v>18106.301000000003</v>
      </c>
      <c r="E256" s="211">
        <f>INDEX('[34]Actual NPC'!$F$173:$Q$337,MATCH($C256,'[34]Actual NPC'!$C$173:$C$337,0),MATCH(E$3,[34]!Month,0))</f>
        <v>867.07999999999993</v>
      </c>
      <c r="F256" s="211">
        <f>INDEX('[34]Actual NPC'!$F$173:$Q$337,MATCH($C256,'[34]Actual NPC'!$C$173:$C$337,0),MATCH(F$3,[34]!Month,0))</f>
        <v>1283.8969999999999</v>
      </c>
      <c r="G256" s="211">
        <f>INDEX('[34]Actual NPC'!$F$173:$Q$337,MATCH($C256,'[34]Actual NPC'!$C$173:$C$337,0),MATCH(G$3,[34]!Month,0))</f>
        <v>1928.4589999999998</v>
      </c>
      <c r="H256" s="211">
        <f>INDEX('[34]Actual NPC'!$F$173:$Q$337,MATCH($C256,'[34]Actual NPC'!$C$173:$C$337,0),MATCH(H$3,[34]!Month,0))</f>
        <v>2197.7140000000004</v>
      </c>
      <c r="I256" s="211">
        <f>INDEX('[34]Actual NPC'!$F$173:$Q$337,MATCH($C256,'[34]Actual NPC'!$C$173:$C$337,0),MATCH(I$3,[34]!Month,0))</f>
        <v>2290.7690000000002</v>
      </c>
      <c r="J256" s="211">
        <f>INDEX('[34]Actual NPC'!$F$173:$Q$337,MATCH($C256,'[34]Actual NPC'!$C$173:$C$337,0),MATCH(J$3,[34]!Month,0))</f>
        <v>1699.6669999999999</v>
      </c>
      <c r="K256" s="211">
        <f>INDEX('[34]Actual NPC'!$F$173:$Q$337,MATCH($C256,'[34]Actual NPC'!$C$173:$C$337,0),MATCH(K$3,[34]!Month,0))</f>
        <v>1708.2829999999999</v>
      </c>
      <c r="L256" s="211">
        <f>INDEX('[34]Actual NPC'!$F$173:$Q$337,MATCH($C256,'[34]Actual NPC'!$C$173:$C$337,0),MATCH(L$3,[34]!Month,0))</f>
        <v>1533.6010000000001</v>
      </c>
      <c r="M256" s="211">
        <f>INDEX('[34]Actual NPC'!$F$173:$Q$337,MATCH($C256,'[34]Actual NPC'!$C$173:$C$337,0),MATCH(M$3,[34]!Month,0))</f>
        <v>1304.6089999999999</v>
      </c>
      <c r="N256" s="211">
        <f>INDEX('[34]Actual NPC'!$F$173:$Q$337,MATCH($C256,'[34]Actual NPC'!$C$173:$C$337,0),MATCH(N$3,[34]!Month,0))</f>
        <v>917.52099999999996</v>
      </c>
      <c r="O256" s="211">
        <f>INDEX('[34]Actual NPC'!$F$173:$Q$337,MATCH($C256,'[34]Actual NPC'!$C$173:$C$337,0),MATCH(O$3,[34]!Month,0))</f>
        <v>917.71100000000001</v>
      </c>
      <c r="P256" s="211">
        <f>INDEX('[34]Actual NPC'!$F$173:$Q$337,MATCH($C256,'[34]Actual NPC'!$C$173:$C$337,0),MATCH(P$3,[34]!Month,0))</f>
        <v>1456.99</v>
      </c>
    </row>
    <row r="257" spans="1:16">
      <c r="A257" s="74"/>
      <c r="B257" s="176"/>
      <c r="C257" s="251" t="s">
        <v>136</v>
      </c>
      <c r="D257" s="202">
        <f t="shared" si="70"/>
        <v>116431.933</v>
      </c>
      <c r="E257" s="211">
        <f>INDEX('[34]Actual NPC'!$F$173:$Q$337,MATCH($C257,'[34]Actual NPC'!$C$173:$C$337,0),MATCH(E$3,[34]!Month,0))</f>
        <v>6939.56</v>
      </c>
      <c r="F257" s="211">
        <f>INDEX('[34]Actual NPC'!$F$173:$Q$337,MATCH($C257,'[34]Actual NPC'!$C$173:$C$337,0),MATCH(F$3,[34]!Month,0))</f>
        <v>7864.8450000000003</v>
      </c>
      <c r="G257" s="211">
        <f>INDEX('[34]Actual NPC'!$F$173:$Q$337,MATCH($C257,'[34]Actual NPC'!$C$173:$C$337,0),MATCH(G$3,[34]!Month,0))</f>
        <v>10203.233999999999</v>
      </c>
      <c r="H257" s="211">
        <f>INDEX('[34]Actual NPC'!$F$173:$Q$337,MATCH($C257,'[34]Actual NPC'!$C$173:$C$337,0),MATCH(H$3,[34]!Month,0))</f>
        <v>12072.722</v>
      </c>
      <c r="I257" s="211">
        <f>INDEX('[34]Actual NPC'!$F$173:$Q$337,MATCH($C257,'[34]Actual NPC'!$C$173:$C$337,0),MATCH(I$3,[34]!Month,0))</f>
        <v>13119.64</v>
      </c>
      <c r="J257" s="211">
        <f>INDEX('[34]Actual NPC'!$F$173:$Q$337,MATCH($C257,'[34]Actual NPC'!$C$173:$C$337,0),MATCH(J$3,[34]!Month,0))</f>
        <v>14502.263999999999</v>
      </c>
      <c r="K257" s="211">
        <f>INDEX('[34]Actual NPC'!$F$173:$Q$337,MATCH($C257,'[34]Actual NPC'!$C$173:$C$337,0),MATCH(K$3,[34]!Month,0))</f>
        <v>13657.317999999999</v>
      </c>
      <c r="L257" s="211">
        <f>INDEX('[34]Actual NPC'!$F$173:$Q$337,MATCH($C257,'[34]Actual NPC'!$C$173:$C$337,0),MATCH(L$3,[34]!Month,0))</f>
        <v>11735.453</v>
      </c>
      <c r="M257" s="211">
        <f>INDEX('[34]Actual NPC'!$F$173:$Q$337,MATCH($C257,'[34]Actual NPC'!$C$173:$C$337,0),MATCH(M$3,[34]!Month,0))</f>
        <v>9713.2430000000004</v>
      </c>
      <c r="N257" s="211">
        <f>INDEX('[34]Actual NPC'!$F$173:$Q$337,MATCH($C257,'[34]Actual NPC'!$C$173:$C$337,0),MATCH(N$3,[34]!Month,0))</f>
        <v>8461.8260000000009</v>
      </c>
      <c r="O257" s="211">
        <f>INDEX('[34]Actual NPC'!$F$173:$Q$337,MATCH($C257,'[34]Actual NPC'!$C$173:$C$337,0),MATCH(O$3,[34]!Month,0))</f>
        <v>5083.3189999999995</v>
      </c>
      <c r="P257" s="211">
        <f>INDEX('[34]Actual NPC'!$F$173:$Q$337,MATCH($C257,'[34]Actual NPC'!$C$173:$C$337,0),MATCH(P$3,[34]!Month,0))</f>
        <v>3078.509</v>
      </c>
    </row>
    <row r="258" spans="1:16">
      <c r="A258" s="74"/>
      <c r="B258" s="176"/>
      <c r="C258" s="251" t="s">
        <v>130</v>
      </c>
      <c r="D258" s="202">
        <f t="shared" si="70"/>
        <v>218846.47</v>
      </c>
      <c r="E258" s="211">
        <f>INDEX('[34]Actual NPC'!$F$173:$Q$337,MATCH($C258,'[34]Actual NPC'!$C$173:$C$337,0),MATCH(E$3,[34]!Month,0))</f>
        <v>31552.141</v>
      </c>
      <c r="F258" s="211">
        <f>INDEX('[34]Actual NPC'!$F$173:$Q$337,MATCH($C258,'[34]Actual NPC'!$C$173:$C$337,0),MATCH(F$3,[34]!Month,0))</f>
        <v>23622.184000000001</v>
      </c>
      <c r="G258" s="211">
        <f>INDEX('[34]Actual NPC'!$F$173:$Q$337,MATCH($C258,'[34]Actual NPC'!$C$173:$C$337,0),MATCH(G$3,[34]!Month,0))</f>
        <v>18984.120999999999</v>
      </c>
      <c r="H258" s="211">
        <f>INDEX('[34]Actual NPC'!$F$173:$Q$337,MATCH($C258,'[34]Actual NPC'!$C$173:$C$337,0),MATCH(H$3,[34]!Month,0))</f>
        <v>16167.743</v>
      </c>
      <c r="I258" s="211">
        <f>INDEX('[34]Actual NPC'!$F$173:$Q$337,MATCH($C258,'[34]Actual NPC'!$C$173:$C$337,0),MATCH(I$3,[34]!Month,0))</f>
        <v>13995.513000000001</v>
      </c>
      <c r="J258" s="211">
        <f>INDEX('[34]Actual NPC'!$F$173:$Q$337,MATCH($C258,'[34]Actual NPC'!$C$173:$C$337,0),MATCH(J$3,[34]!Month,0))</f>
        <v>12854.703</v>
      </c>
      <c r="K258" s="211">
        <f>INDEX('[34]Actual NPC'!$F$173:$Q$337,MATCH($C258,'[34]Actual NPC'!$C$173:$C$337,0),MATCH(K$3,[34]!Month,0))</f>
        <v>8900.6749999999993</v>
      </c>
      <c r="L258" s="211">
        <f>INDEX('[34]Actual NPC'!$F$173:$Q$337,MATCH($C258,'[34]Actual NPC'!$C$173:$C$337,0),MATCH(L$3,[34]!Month,0))</f>
        <v>8105.7170000000006</v>
      </c>
      <c r="M258" s="211">
        <f>INDEX('[34]Actual NPC'!$F$173:$Q$337,MATCH($C258,'[34]Actual NPC'!$C$173:$C$337,0),MATCH(M$3,[34]!Month,0))</f>
        <v>10675.73</v>
      </c>
      <c r="N258" s="211">
        <f>INDEX('[34]Actual NPC'!$F$173:$Q$337,MATCH($C258,'[34]Actual NPC'!$C$173:$C$337,0),MATCH(N$3,[34]!Month,0))</f>
        <v>18125.822</v>
      </c>
      <c r="O258" s="211">
        <f>INDEX('[34]Actual NPC'!$F$173:$Q$337,MATCH($C258,'[34]Actual NPC'!$C$173:$C$337,0),MATCH(O$3,[34]!Month,0))</f>
        <v>23849.476999999999</v>
      </c>
      <c r="P258" s="211">
        <f>INDEX('[34]Actual NPC'!$F$173:$Q$337,MATCH($C258,'[34]Actual NPC'!$C$173:$C$337,0),MATCH(P$3,[34]!Month,0))</f>
        <v>32012.644</v>
      </c>
    </row>
    <row r="259" spans="1:16">
      <c r="A259" s="147"/>
      <c r="B259" s="176"/>
      <c r="C259" s="251" t="s">
        <v>23</v>
      </c>
      <c r="D259" s="202">
        <f t="shared" ref="D259:D264" si="71">SUM(E259:P259)</f>
        <v>60666.492999999995</v>
      </c>
      <c r="E259" s="211">
        <f>INDEX('[34]Actual NPC'!$F$173:$Q$337,MATCH($C259,'[34]Actual NPC'!$C$173:$C$337,0),MATCH(E$3,[34]!Month,0))</f>
        <v>3158.6</v>
      </c>
      <c r="F259" s="211">
        <f>INDEX('[34]Actual NPC'!$F$173:$Q$337,MATCH($C259,'[34]Actual NPC'!$C$173:$C$337,0),MATCH(F$3,[34]!Month,0))</f>
        <v>5631.5940000000001</v>
      </c>
      <c r="G259" s="211">
        <f>INDEX('[34]Actual NPC'!$F$173:$Q$337,MATCH($C259,'[34]Actual NPC'!$C$173:$C$337,0),MATCH(G$3,[34]!Month,0))</f>
        <v>6994.692</v>
      </c>
      <c r="H259" s="211">
        <f>INDEX('[34]Actual NPC'!$F$173:$Q$337,MATCH($C259,'[34]Actual NPC'!$C$173:$C$337,0),MATCH(H$3,[34]!Month,0))</f>
        <v>6693.2980000000007</v>
      </c>
      <c r="I259" s="211">
        <f>INDEX('[34]Actual NPC'!$F$173:$Q$337,MATCH($C259,'[34]Actual NPC'!$C$173:$C$337,0),MATCH(I$3,[34]!Month,0))</f>
        <v>7019.9989999999998</v>
      </c>
      <c r="J259" s="211">
        <f>INDEX('[34]Actual NPC'!$F$173:$Q$337,MATCH($C259,'[34]Actual NPC'!$C$173:$C$337,0),MATCH(J$3,[34]!Month,0))</f>
        <v>5333.8420000000006</v>
      </c>
      <c r="K259" s="211">
        <f>INDEX('[34]Actual NPC'!$F$173:$Q$337,MATCH($C259,'[34]Actual NPC'!$C$173:$C$337,0),MATCH(K$3,[34]!Month,0))</f>
        <v>3531.279</v>
      </c>
      <c r="L259" s="211">
        <f>INDEX('[34]Actual NPC'!$F$173:$Q$337,MATCH($C259,'[34]Actual NPC'!$C$173:$C$337,0),MATCH(L$3,[34]!Month,0))</f>
        <v>3062.6779999999999</v>
      </c>
      <c r="M259" s="211">
        <f>INDEX('[34]Actual NPC'!$F$173:$Q$337,MATCH($C259,'[34]Actual NPC'!$C$173:$C$337,0),MATCH(M$3,[34]!Month,0))</f>
        <v>4291.9390000000003</v>
      </c>
      <c r="N259" s="211">
        <f>INDEX('[34]Actual NPC'!$F$173:$Q$337,MATCH($C259,'[34]Actual NPC'!$C$173:$C$337,0),MATCH(N$3,[34]!Month,0))</f>
        <v>4401.4269999999997</v>
      </c>
      <c r="O259" s="211">
        <f>INDEX('[34]Actual NPC'!$F$173:$Q$337,MATCH($C259,'[34]Actual NPC'!$C$173:$C$337,0),MATCH(O$3,[34]!Month,0))</f>
        <v>5023.7139999999999</v>
      </c>
      <c r="P259" s="211">
        <f>INDEX('[34]Actual NPC'!$F$173:$Q$337,MATCH($C259,'[34]Actual NPC'!$C$173:$C$337,0),MATCH(P$3,[34]!Month,0))</f>
        <v>5523.4309999999996</v>
      </c>
    </row>
    <row r="260" spans="1:16" s="248" customFormat="1">
      <c r="A260" s="249"/>
      <c r="B260" s="176"/>
      <c r="C260" s="251" t="s">
        <v>24</v>
      </c>
      <c r="D260" s="202">
        <f t="shared" ref="D260:D262" si="72">SUM(E260:P260)</f>
        <v>54713.370999999999</v>
      </c>
      <c r="E260" s="211">
        <f>INDEX('[34]Actual NPC'!$F$173:$Q$337,MATCH($C260,'[34]Actual NPC'!$C$173:$C$337,0),MATCH(E$3,[34]!Month,0))</f>
        <v>3396.2829999999999</v>
      </c>
      <c r="F260" s="211">
        <f>INDEX('[34]Actual NPC'!$F$173:$Q$337,MATCH($C260,'[34]Actual NPC'!$C$173:$C$337,0),MATCH(F$3,[34]!Month,0))</f>
        <v>4487.3019999999997</v>
      </c>
      <c r="G260" s="211">
        <f>INDEX('[34]Actual NPC'!$F$173:$Q$337,MATCH($C260,'[34]Actual NPC'!$C$173:$C$337,0),MATCH(G$3,[34]!Month,0))</f>
        <v>6084.6580000000004</v>
      </c>
      <c r="H260" s="211">
        <f>INDEX('[34]Actual NPC'!$F$173:$Q$337,MATCH($C260,'[34]Actual NPC'!$C$173:$C$337,0),MATCH(H$3,[34]!Month,0))</f>
        <v>6252.8560000000007</v>
      </c>
      <c r="I260" s="211">
        <f>INDEX('[34]Actual NPC'!$F$173:$Q$337,MATCH($C260,'[34]Actual NPC'!$C$173:$C$337,0),MATCH(I$3,[34]!Month,0))</f>
        <v>5740.9480000000003</v>
      </c>
      <c r="J260" s="211">
        <f>INDEX('[34]Actual NPC'!$F$173:$Q$337,MATCH($C260,'[34]Actual NPC'!$C$173:$C$337,0),MATCH(J$3,[34]!Month,0))</f>
        <v>4474.82</v>
      </c>
      <c r="K260" s="211">
        <f>INDEX('[34]Actual NPC'!$F$173:$Q$337,MATCH($C260,'[34]Actual NPC'!$C$173:$C$337,0),MATCH(K$3,[34]!Month,0))</f>
        <v>3249.6059999999998</v>
      </c>
      <c r="L260" s="211">
        <f>INDEX('[34]Actual NPC'!$F$173:$Q$337,MATCH($C260,'[34]Actual NPC'!$C$173:$C$337,0),MATCH(L$3,[34]!Month,0))</f>
        <v>2470.52</v>
      </c>
      <c r="M260" s="211">
        <f>INDEX('[34]Actual NPC'!$F$173:$Q$337,MATCH($C260,'[34]Actual NPC'!$C$173:$C$337,0),MATCH(M$3,[34]!Month,0))</f>
        <v>3787.3869999999997</v>
      </c>
      <c r="N260" s="211">
        <f>INDEX('[34]Actual NPC'!$F$173:$Q$337,MATCH($C260,'[34]Actual NPC'!$C$173:$C$337,0),MATCH(N$3,[34]!Month,0))</f>
        <v>3770.2370000000001</v>
      </c>
      <c r="O260" s="211">
        <f>INDEX('[34]Actual NPC'!$F$173:$Q$337,MATCH($C260,'[34]Actual NPC'!$C$173:$C$337,0),MATCH(O$3,[34]!Month,0))</f>
        <v>5591.402</v>
      </c>
      <c r="P260" s="211">
        <f>INDEX('[34]Actual NPC'!$F$173:$Q$337,MATCH($C260,'[34]Actual NPC'!$C$173:$C$337,0),MATCH(P$3,[34]!Month,0))</f>
        <v>5407.3519999999999</v>
      </c>
    </row>
    <row r="261" spans="1:16" s="248" customFormat="1">
      <c r="A261" s="249"/>
      <c r="B261" s="176"/>
      <c r="C261" s="251" t="s">
        <v>25</v>
      </c>
      <c r="D261" s="202">
        <f t="shared" si="72"/>
        <v>53942.688000000002</v>
      </c>
      <c r="E261" s="211">
        <f>INDEX('[34]Actual NPC'!$F$173:$Q$337,MATCH($C261,'[34]Actual NPC'!$C$173:$C$337,0),MATCH(E$3,[34]!Month,0))</f>
        <v>4101.7179999999998</v>
      </c>
      <c r="F261" s="211">
        <f>INDEX('[34]Actual NPC'!$F$173:$Q$337,MATCH($C261,'[34]Actual NPC'!$C$173:$C$337,0),MATCH(F$3,[34]!Month,0))</f>
        <v>4667.1289999999999</v>
      </c>
      <c r="G261" s="211">
        <f>INDEX('[34]Actual NPC'!$F$173:$Q$337,MATCH($C261,'[34]Actual NPC'!$C$173:$C$337,0),MATCH(G$3,[34]!Month,0))</f>
        <v>4879.116</v>
      </c>
      <c r="H261" s="211">
        <f>INDEX('[34]Actual NPC'!$F$173:$Q$337,MATCH($C261,'[34]Actual NPC'!$C$173:$C$337,0),MATCH(H$3,[34]!Month,0))</f>
        <v>4633.4660000000003</v>
      </c>
      <c r="I261" s="211">
        <f>INDEX('[34]Actual NPC'!$F$173:$Q$337,MATCH($C261,'[34]Actual NPC'!$C$173:$C$337,0),MATCH(I$3,[34]!Month,0))</f>
        <v>5703.0820000000003</v>
      </c>
      <c r="J261" s="211">
        <f>INDEX('[34]Actual NPC'!$F$173:$Q$337,MATCH($C261,'[34]Actual NPC'!$C$173:$C$337,0),MATCH(J$3,[34]!Month,0))</f>
        <v>3978.33</v>
      </c>
      <c r="K261" s="211">
        <f>INDEX('[34]Actual NPC'!$F$173:$Q$337,MATCH($C261,'[34]Actual NPC'!$C$173:$C$337,0),MATCH(K$3,[34]!Month,0))</f>
        <v>5205.6440000000002</v>
      </c>
      <c r="L261" s="211">
        <f>INDEX('[34]Actual NPC'!$F$173:$Q$337,MATCH($C261,'[34]Actual NPC'!$C$173:$C$337,0),MATCH(L$3,[34]!Month,0))</f>
        <v>2461.5630000000001</v>
      </c>
      <c r="M261" s="211">
        <f>INDEX('[34]Actual NPC'!$F$173:$Q$337,MATCH($C261,'[34]Actual NPC'!$C$173:$C$337,0),MATCH(M$3,[34]!Month,0))</f>
        <v>3791.6840000000002</v>
      </c>
      <c r="N261" s="211">
        <f>INDEX('[34]Actual NPC'!$F$173:$Q$337,MATCH($C261,'[34]Actual NPC'!$C$173:$C$337,0),MATCH(N$3,[34]!Month,0))</f>
        <v>1484.729</v>
      </c>
      <c r="O261" s="211">
        <f>INDEX('[34]Actual NPC'!$F$173:$Q$337,MATCH($C261,'[34]Actual NPC'!$C$173:$C$337,0),MATCH(O$3,[34]!Month,0))</f>
        <v>3709.1839999999997</v>
      </c>
      <c r="P261" s="211">
        <f>INDEX('[34]Actual NPC'!$F$173:$Q$337,MATCH($C261,'[34]Actual NPC'!$C$173:$C$337,0),MATCH(P$3,[34]!Month,0))</f>
        <v>9327.0429999999997</v>
      </c>
    </row>
    <row r="262" spans="1:16" s="248" customFormat="1">
      <c r="A262" s="249"/>
      <c r="B262" s="176"/>
      <c r="C262" s="251" t="s">
        <v>147</v>
      </c>
      <c r="D262" s="202">
        <f t="shared" si="72"/>
        <v>43606.770000000011</v>
      </c>
      <c r="E262" s="211">
        <f>INDEX('[34]Actual NPC'!$F$173:$Q$337,MATCH($C262,'[34]Actual NPC'!$C$173:$C$337,0),MATCH(E$3,[34]!Month,0))</f>
        <v>1693.6000000000001</v>
      </c>
      <c r="F262" s="211">
        <f>INDEX('[34]Actual NPC'!$F$173:$Q$337,MATCH($C262,'[34]Actual NPC'!$C$173:$C$337,0),MATCH(F$3,[34]!Month,0))</f>
        <v>2563.7330000000002</v>
      </c>
      <c r="G262" s="211">
        <f>INDEX('[34]Actual NPC'!$F$173:$Q$337,MATCH($C262,'[34]Actual NPC'!$C$173:$C$337,0),MATCH(G$3,[34]!Month,0))</f>
        <v>3891.1779999999999</v>
      </c>
      <c r="H262" s="211">
        <f>INDEX('[34]Actual NPC'!$F$173:$Q$337,MATCH($C262,'[34]Actual NPC'!$C$173:$C$337,0),MATCH(H$3,[34]!Month,0))</f>
        <v>4252.0560000000005</v>
      </c>
      <c r="I262" s="211">
        <f>INDEX('[34]Actual NPC'!$F$173:$Q$337,MATCH($C262,'[34]Actual NPC'!$C$173:$C$337,0),MATCH(I$3,[34]!Month,0))</f>
        <v>4201.8389999999999</v>
      </c>
      <c r="J262" s="211">
        <f>INDEX('[34]Actual NPC'!$F$173:$Q$337,MATCH($C262,'[34]Actual NPC'!$C$173:$C$337,0),MATCH(J$3,[34]!Month,0))</f>
        <v>4723.6149999999998</v>
      </c>
      <c r="K262" s="211">
        <f>INDEX('[34]Actual NPC'!$F$173:$Q$337,MATCH($C262,'[34]Actual NPC'!$C$173:$C$337,0),MATCH(K$3,[34]!Month,0))</f>
        <v>5603.0290000000005</v>
      </c>
      <c r="L262" s="211">
        <f>INDEX('[34]Actual NPC'!$F$173:$Q$337,MATCH($C262,'[34]Actual NPC'!$C$173:$C$337,0),MATCH(L$3,[34]!Month,0))</f>
        <v>4889.7939999999999</v>
      </c>
      <c r="M262" s="211">
        <f>INDEX('[34]Actual NPC'!$F$173:$Q$337,MATCH($C262,'[34]Actual NPC'!$C$173:$C$337,0),MATCH(M$3,[34]!Month,0))</f>
        <v>4580.3900000000003</v>
      </c>
      <c r="N262" s="211">
        <f>INDEX('[34]Actual NPC'!$F$173:$Q$337,MATCH($C262,'[34]Actual NPC'!$C$173:$C$337,0),MATCH(N$3,[34]!Month,0))</f>
        <v>3697.6010000000001</v>
      </c>
      <c r="O262" s="211">
        <f>INDEX('[34]Actual NPC'!$F$173:$Q$337,MATCH($C262,'[34]Actual NPC'!$C$173:$C$337,0),MATCH(O$3,[34]!Month,0))</f>
        <v>2243.277</v>
      </c>
      <c r="P262" s="211">
        <f>INDEX('[34]Actual NPC'!$F$173:$Q$337,MATCH($C262,'[34]Actual NPC'!$C$173:$C$337,0),MATCH(P$3,[34]!Month,0))</f>
        <v>1266.6579999999999</v>
      </c>
    </row>
    <row r="263" spans="1:16">
      <c r="A263" s="147"/>
      <c r="B263" s="176"/>
      <c r="C263" s="251" t="s">
        <v>148</v>
      </c>
      <c r="D263" s="202">
        <f t="shared" si="71"/>
        <v>42990.741999999998</v>
      </c>
      <c r="E263" s="211">
        <f>INDEX('[34]Actual NPC'!$F$173:$Q$337,MATCH($C263,'[34]Actual NPC'!$C$173:$C$337,0),MATCH(E$3,[34]!Month,0))</f>
        <v>1479.44</v>
      </c>
      <c r="F263" s="211">
        <f>INDEX('[34]Actual NPC'!$F$173:$Q$337,MATCH($C263,'[34]Actual NPC'!$C$173:$C$337,0),MATCH(F$3,[34]!Month,0))</f>
        <v>2977.8040000000001</v>
      </c>
      <c r="G263" s="211">
        <f>INDEX('[34]Actual NPC'!$F$173:$Q$337,MATCH($C263,'[34]Actual NPC'!$C$173:$C$337,0),MATCH(G$3,[34]!Month,0))</f>
        <v>3684.2669999999998</v>
      </c>
      <c r="H263" s="211">
        <f>INDEX('[34]Actual NPC'!$F$173:$Q$337,MATCH($C263,'[34]Actual NPC'!$C$173:$C$337,0),MATCH(H$3,[34]!Month,0))</f>
        <v>3646.8249999999998</v>
      </c>
      <c r="I263" s="211">
        <f>INDEX('[34]Actual NPC'!$F$173:$Q$337,MATCH($C263,'[34]Actual NPC'!$C$173:$C$337,0),MATCH(I$3,[34]!Month,0))</f>
        <v>4094.7419999999997</v>
      </c>
      <c r="J263" s="211">
        <f>INDEX('[34]Actual NPC'!$F$173:$Q$337,MATCH($C263,'[34]Actual NPC'!$C$173:$C$337,0),MATCH(J$3,[34]!Month,0))</f>
        <v>5333.1189999999997</v>
      </c>
      <c r="K263" s="211">
        <f>INDEX('[34]Actual NPC'!$F$173:$Q$337,MATCH($C263,'[34]Actual NPC'!$C$173:$C$337,0),MATCH(K$3,[34]!Month,0))</f>
        <v>5439.7509999999993</v>
      </c>
      <c r="L263" s="211">
        <f>INDEX('[34]Actual NPC'!$F$173:$Q$337,MATCH($C263,'[34]Actual NPC'!$C$173:$C$337,0),MATCH(L$3,[34]!Month,0))</f>
        <v>4495.6030000000001</v>
      </c>
      <c r="M263" s="211">
        <f>INDEX('[34]Actual NPC'!$F$173:$Q$337,MATCH($C263,'[34]Actual NPC'!$C$173:$C$337,0),MATCH(M$3,[34]!Month,0))</f>
        <v>4207.9070000000002</v>
      </c>
      <c r="N263" s="211">
        <f>INDEX('[34]Actual NPC'!$F$173:$Q$337,MATCH($C263,'[34]Actual NPC'!$C$173:$C$337,0),MATCH(N$3,[34]!Month,0))</f>
        <v>4130.1099999999997</v>
      </c>
      <c r="O263" s="211">
        <f>INDEX('[34]Actual NPC'!$F$173:$Q$337,MATCH($C263,'[34]Actual NPC'!$C$173:$C$337,0),MATCH(O$3,[34]!Month,0))</f>
        <v>2242.5250000000001</v>
      </c>
      <c r="P263" s="211">
        <f>INDEX('[34]Actual NPC'!$F$173:$Q$337,MATCH($C263,'[34]Actual NPC'!$C$173:$C$337,0),MATCH(P$3,[34]!Month,0))</f>
        <v>1258.6490000000001</v>
      </c>
    </row>
    <row r="264" spans="1:16">
      <c r="A264" s="147"/>
      <c r="B264" s="176"/>
      <c r="C264" s="251" t="s">
        <v>149</v>
      </c>
      <c r="D264" s="202">
        <f t="shared" si="71"/>
        <v>38860.657000000007</v>
      </c>
      <c r="E264" s="211">
        <f>INDEX('[34]Actual NPC'!$F$173:$Q$337,MATCH($C264,'[34]Actual NPC'!$C$173:$C$337,0),MATCH(E$3,[34]!Month,0))</f>
        <v>1625.3700000000001</v>
      </c>
      <c r="F264" s="211">
        <f>INDEX('[34]Actual NPC'!$F$173:$Q$337,MATCH($C264,'[34]Actual NPC'!$C$173:$C$337,0),MATCH(F$3,[34]!Month,0))</f>
        <v>2218.1769999999997</v>
      </c>
      <c r="G264" s="211">
        <f>INDEX('[34]Actual NPC'!$F$173:$Q$337,MATCH($C264,'[34]Actual NPC'!$C$173:$C$337,0),MATCH(G$3,[34]!Month,0))</f>
        <v>3026.0930000000003</v>
      </c>
      <c r="H264" s="211">
        <f>INDEX('[34]Actual NPC'!$F$173:$Q$337,MATCH($C264,'[34]Actual NPC'!$C$173:$C$337,0),MATCH(H$3,[34]!Month,0))</f>
        <v>3111.88</v>
      </c>
      <c r="I264" s="211">
        <f>INDEX('[34]Actual NPC'!$F$173:$Q$337,MATCH($C264,'[34]Actual NPC'!$C$173:$C$337,0),MATCH(I$3,[34]!Month,0))</f>
        <v>3356.9259999999999</v>
      </c>
      <c r="J264" s="211">
        <f>INDEX('[34]Actual NPC'!$F$173:$Q$337,MATCH($C264,'[34]Actual NPC'!$C$173:$C$337,0),MATCH(J$3,[34]!Month,0))</f>
        <v>4528.0280000000002</v>
      </c>
      <c r="K264" s="211">
        <f>INDEX('[34]Actual NPC'!$F$173:$Q$337,MATCH($C264,'[34]Actual NPC'!$C$173:$C$337,0),MATCH(K$3,[34]!Month,0))</f>
        <v>5274.2070000000003</v>
      </c>
      <c r="L264" s="211">
        <f>INDEX('[34]Actual NPC'!$F$173:$Q$337,MATCH($C264,'[34]Actual NPC'!$C$173:$C$337,0),MATCH(L$3,[34]!Month,0))</f>
        <v>4555.0529999999999</v>
      </c>
      <c r="M264" s="211">
        <f>INDEX('[34]Actual NPC'!$F$173:$Q$337,MATCH($C264,'[34]Actual NPC'!$C$173:$C$337,0),MATCH(M$3,[34]!Month,0))</f>
        <v>4252.2330000000002</v>
      </c>
      <c r="N264" s="211">
        <f>INDEX('[34]Actual NPC'!$F$173:$Q$337,MATCH($C264,'[34]Actual NPC'!$C$173:$C$337,0),MATCH(N$3,[34]!Month,0))</f>
        <v>3719.2759999999998</v>
      </c>
      <c r="O264" s="211">
        <f>INDEX('[34]Actual NPC'!$F$173:$Q$337,MATCH($C264,'[34]Actual NPC'!$C$173:$C$337,0),MATCH(O$3,[34]!Month,0))</f>
        <v>2005.345</v>
      </c>
      <c r="P264" s="211">
        <f>INDEX('[34]Actual NPC'!$F$173:$Q$337,MATCH($C264,'[34]Actual NPC'!$C$173:$C$337,0),MATCH(P$3,[34]!Month,0))</f>
        <v>1188.069</v>
      </c>
    </row>
    <row r="265" spans="1:16">
      <c r="A265" s="74"/>
      <c r="B265" s="176"/>
      <c r="C265" s="251" t="s">
        <v>26</v>
      </c>
      <c r="D265" s="202">
        <f t="shared" si="70"/>
        <v>42584.570999999996</v>
      </c>
      <c r="E265" s="211">
        <f>INDEX('[34]Actual NPC'!$F$173:$Q$337,MATCH($C265,'[34]Actual NPC'!$C$173:$C$337,0),MATCH(E$3,[34]!Month,0))</f>
        <v>4087.7</v>
      </c>
      <c r="F265" s="211">
        <f>INDEX('[34]Actual NPC'!$F$173:$Q$337,MATCH($C265,'[34]Actual NPC'!$C$173:$C$337,0),MATCH(F$3,[34]!Month,0))</f>
        <v>3353.2910000000002</v>
      </c>
      <c r="G265" s="211">
        <f>INDEX('[34]Actual NPC'!$F$173:$Q$337,MATCH($C265,'[34]Actual NPC'!$C$173:$C$337,0),MATCH(G$3,[34]!Month,0))</f>
        <v>3595.6899999999996</v>
      </c>
      <c r="H265" s="211">
        <f>INDEX('[34]Actual NPC'!$F$173:$Q$337,MATCH($C265,'[34]Actual NPC'!$C$173:$C$337,0),MATCH(H$3,[34]!Month,0))</f>
        <v>2827.66</v>
      </c>
      <c r="I265" s="211">
        <f>INDEX('[34]Actual NPC'!$F$173:$Q$337,MATCH($C265,'[34]Actual NPC'!$C$173:$C$337,0),MATCH(I$3,[34]!Month,0))</f>
        <v>2124.8609999999999</v>
      </c>
      <c r="J265" s="211">
        <f>INDEX('[34]Actual NPC'!$F$173:$Q$337,MATCH($C265,'[34]Actual NPC'!$C$173:$C$337,0),MATCH(J$3,[34]!Month,0))</f>
        <v>3014.5540000000001</v>
      </c>
      <c r="K265" s="211">
        <f>INDEX('[34]Actual NPC'!$F$173:$Q$337,MATCH($C265,'[34]Actual NPC'!$C$173:$C$337,0),MATCH(K$3,[34]!Month,0))</f>
        <v>4461.7690000000002</v>
      </c>
      <c r="L265" s="211">
        <f>INDEX('[34]Actual NPC'!$F$173:$Q$337,MATCH($C265,'[34]Actual NPC'!$C$173:$C$337,0),MATCH(L$3,[34]!Month,0))</f>
        <v>4017.2659999999996</v>
      </c>
      <c r="M265" s="211">
        <f>INDEX('[34]Actual NPC'!$F$173:$Q$337,MATCH($C265,'[34]Actual NPC'!$C$173:$C$337,0),MATCH(M$3,[34]!Month,0))</f>
        <v>4146.732</v>
      </c>
      <c r="N265" s="211">
        <f>INDEX('[34]Actual NPC'!$F$173:$Q$337,MATCH($C265,'[34]Actual NPC'!$C$173:$C$337,0),MATCH(N$3,[34]!Month,0))</f>
        <v>4374.4079999999994</v>
      </c>
      <c r="O265" s="211">
        <f>INDEX('[34]Actual NPC'!$F$173:$Q$337,MATCH($C265,'[34]Actual NPC'!$C$173:$C$337,0),MATCH(O$3,[34]!Month,0))</f>
        <v>3101.5419999999999</v>
      </c>
      <c r="P265" s="211">
        <f>INDEX('[34]Actual NPC'!$F$173:$Q$337,MATCH($C265,'[34]Actual NPC'!$C$173:$C$337,0),MATCH(P$3,[34]!Month,0))</f>
        <v>3479.098</v>
      </c>
    </row>
    <row r="266" spans="1:16">
      <c r="A266" s="74"/>
      <c r="B266" s="176"/>
      <c r="C266" s="251" t="s">
        <v>99</v>
      </c>
      <c r="D266" s="202">
        <f t="shared" si="70"/>
        <v>404895.179</v>
      </c>
      <c r="E266" s="211">
        <f>INDEX('[34]Actual NPC'!$F$173:$Q$337,MATCH($C266,'[34]Actual NPC'!$C$173:$C$337,0),MATCH(E$3,[34]!Month,0))</f>
        <v>38156.055</v>
      </c>
      <c r="F266" s="211">
        <f>INDEX('[34]Actual NPC'!$F$173:$Q$337,MATCH($C266,'[34]Actual NPC'!$C$173:$C$337,0),MATCH(F$3,[34]!Month,0))</f>
        <v>30864.763999999999</v>
      </c>
      <c r="G266" s="211">
        <f>INDEX('[34]Actual NPC'!$F$173:$Q$337,MATCH($C266,'[34]Actual NPC'!$C$173:$C$337,0),MATCH(G$3,[34]!Month,0))</f>
        <v>38076.737999999998</v>
      </c>
      <c r="H266" s="211">
        <f>INDEX('[34]Actual NPC'!$F$173:$Q$337,MATCH($C266,'[34]Actual NPC'!$C$173:$C$337,0),MATCH(H$3,[34]!Month,0))</f>
        <v>16428.308000000001</v>
      </c>
      <c r="I266" s="211">
        <f>INDEX('[34]Actual NPC'!$F$173:$Q$337,MATCH($C266,'[34]Actual NPC'!$C$173:$C$337,0),MATCH(I$3,[34]!Month,0))</f>
        <v>38257.261999999995</v>
      </c>
      <c r="J266" s="211">
        <f>INDEX('[34]Actual NPC'!$F$173:$Q$337,MATCH($C266,'[34]Actual NPC'!$C$173:$C$337,0),MATCH(J$3,[34]!Month,0))</f>
        <v>37070.951000000001</v>
      </c>
      <c r="K266" s="211">
        <f>INDEX('[34]Actual NPC'!$F$173:$Q$337,MATCH($C266,'[34]Actual NPC'!$C$173:$C$337,0),MATCH(K$3,[34]!Month,0))</f>
        <v>38278.206999999995</v>
      </c>
      <c r="L266" s="211">
        <f>INDEX('[34]Actual NPC'!$F$173:$Q$337,MATCH($C266,'[34]Actual NPC'!$C$173:$C$337,0),MATCH(L$3,[34]!Month,0))</f>
        <v>38329.952000000005</v>
      </c>
      <c r="M266" s="211">
        <f>INDEX('[34]Actual NPC'!$F$173:$Q$337,MATCH($C266,'[34]Actual NPC'!$C$173:$C$337,0),MATCH(M$3,[34]!Month,0))</f>
        <v>36949.701000000001</v>
      </c>
      <c r="N266" s="211">
        <f>INDEX('[34]Actual NPC'!$F$173:$Q$337,MATCH($C266,'[34]Actual NPC'!$C$173:$C$337,0),MATCH(N$3,[34]!Month,0))</f>
        <v>21259.16</v>
      </c>
      <c r="O266" s="211">
        <f>INDEX('[34]Actual NPC'!$F$173:$Q$337,MATCH($C266,'[34]Actual NPC'!$C$173:$C$337,0),MATCH(O$3,[34]!Month,0))</f>
        <v>36870.163999999997</v>
      </c>
      <c r="P266" s="211">
        <f>INDEX('[34]Actual NPC'!$F$173:$Q$337,MATCH($C266,'[34]Actual NPC'!$C$173:$C$337,0),MATCH(P$3,[34]!Month,0))</f>
        <v>34353.917000000001</v>
      </c>
    </row>
    <row r="267" spans="1:16">
      <c r="A267" s="147"/>
      <c r="B267" s="176"/>
      <c r="C267" s="251" t="s">
        <v>138</v>
      </c>
      <c r="D267" s="202">
        <f t="shared" si="70"/>
        <v>186498.66899999999</v>
      </c>
      <c r="E267" s="211">
        <f>INDEX('[34]Actual NPC'!$F$173:$Q$337,MATCH($C267,'[34]Actual NPC'!$C$173:$C$337,0),MATCH(E$3,[34]!Month,0))</f>
        <v>9906.344000000001</v>
      </c>
      <c r="F267" s="211">
        <f>INDEX('[34]Actual NPC'!$F$173:$Q$337,MATCH($C267,'[34]Actual NPC'!$C$173:$C$337,0),MATCH(F$3,[34]!Month,0))</f>
        <v>11104.016</v>
      </c>
      <c r="G267" s="211">
        <f>INDEX('[34]Actual NPC'!$F$173:$Q$337,MATCH($C267,'[34]Actual NPC'!$C$173:$C$337,0),MATCH(G$3,[34]!Month,0))</f>
        <v>16461.127</v>
      </c>
      <c r="H267" s="211">
        <f>INDEX('[34]Actual NPC'!$F$173:$Q$337,MATCH($C267,'[34]Actual NPC'!$C$173:$C$337,0),MATCH(H$3,[34]!Month,0))</f>
        <v>17938.433000000001</v>
      </c>
      <c r="I267" s="211">
        <f>INDEX('[34]Actual NPC'!$F$173:$Q$337,MATCH($C267,'[34]Actual NPC'!$C$173:$C$337,0),MATCH(I$3,[34]!Month,0))</f>
        <v>20135.118000000002</v>
      </c>
      <c r="J267" s="211">
        <f>INDEX('[34]Actual NPC'!$F$173:$Q$337,MATCH($C267,'[34]Actual NPC'!$C$173:$C$337,0),MATCH(J$3,[34]!Month,0))</f>
        <v>22464.461000000003</v>
      </c>
      <c r="K267" s="211">
        <f>INDEX('[34]Actual NPC'!$F$173:$Q$337,MATCH($C267,'[34]Actual NPC'!$C$173:$C$337,0),MATCH(K$3,[34]!Month,0))</f>
        <v>22623.320999999996</v>
      </c>
      <c r="L267" s="211">
        <f>INDEX('[34]Actual NPC'!$F$173:$Q$337,MATCH($C267,'[34]Actual NPC'!$C$173:$C$337,0),MATCH(L$3,[34]!Month,0))</f>
        <v>19920.648000000001</v>
      </c>
      <c r="M267" s="211">
        <f>INDEX('[34]Actual NPC'!$F$173:$Q$337,MATCH($C267,'[34]Actual NPC'!$C$173:$C$337,0),MATCH(M$3,[34]!Month,0))</f>
        <v>17892.149000000001</v>
      </c>
      <c r="N267" s="211">
        <f>INDEX('[34]Actual NPC'!$F$173:$Q$337,MATCH($C267,'[34]Actual NPC'!$C$173:$C$337,0),MATCH(N$3,[34]!Month,0))</f>
        <v>14420.152</v>
      </c>
      <c r="O267" s="211">
        <f>INDEX('[34]Actual NPC'!$F$173:$Q$337,MATCH($C267,'[34]Actual NPC'!$C$173:$C$337,0),MATCH(O$3,[34]!Month,0))</f>
        <v>8008.1460000000006</v>
      </c>
      <c r="P267" s="211">
        <f>INDEX('[34]Actual NPC'!$F$173:$Q$337,MATCH($C267,'[34]Actual NPC'!$C$173:$C$337,0),MATCH(P$3,[34]!Month,0))</f>
        <v>5624.7539999999999</v>
      </c>
    </row>
    <row r="268" spans="1:16">
      <c r="A268" s="147"/>
      <c r="B268" s="176"/>
      <c r="C268" s="251" t="s">
        <v>27</v>
      </c>
      <c r="D268" s="202">
        <f t="shared" si="70"/>
        <v>1423.1050000000002</v>
      </c>
      <c r="E268" s="211">
        <f>INDEX('[34]Actual NPC'!$F$173:$Q$337,MATCH($C268,'[34]Actual NPC'!$C$173:$C$337,0),MATCH(E$3,[34]!Month,0))</f>
        <v>613.15599999999995</v>
      </c>
      <c r="F268" s="211">
        <f>INDEX('[34]Actual NPC'!$F$173:$Q$337,MATCH($C268,'[34]Actual NPC'!$C$173:$C$337,0),MATCH(F$3,[34]!Month,0))</f>
        <v>349.62799999999999</v>
      </c>
      <c r="G268" s="211">
        <f>INDEX('[34]Actual NPC'!$F$173:$Q$337,MATCH($C268,'[34]Actual NPC'!$C$173:$C$337,0),MATCH(G$3,[34]!Month,0))</f>
        <v>130.267</v>
      </c>
      <c r="H268" s="211">
        <f>INDEX('[34]Actual NPC'!$F$173:$Q$337,MATCH($C268,'[34]Actual NPC'!$C$173:$C$337,0),MATCH(H$3,[34]!Month,0))</f>
        <v>22.308</v>
      </c>
      <c r="I268" s="211">
        <f>INDEX('[34]Actual NPC'!$F$173:$Q$337,MATCH($C268,'[34]Actual NPC'!$C$173:$C$337,0),MATCH(I$3,[34]!Month,0))</f>
        <v>9.3420000000000005</v>
      </c>
      <c r="J268" s="211">
        <f>INDEX('[34]Actual NPC'!$F$173:$Q$337,MATCH($C268,'[34]Actual NPC'!$C$173:$C$337,0),MATCH(J$3,[34]!Month,0))</f>
        <v>2.2750000000000004</v>
      </c>
      <c r="K268" s="211">
        <f>INDEX('[34]Actual NPC'!$F$173:$Q$337,MATCH($C268,'[34]Actual NPC'!$C$173:$C$337,0),MATCH(K$3,[34]!Month,0))</f>
        <v>0</v>
      </c>
      <c r="L268" s="211">
        <f>INDEX('[34]Actual NPC'!$F$173:$Q$337,MATCH($C268,'[34]Actual NPC'!$C$173:$C$337,0),MATCH(L$3,[34]!Month,0))</f>
        <v>46.313000000000002</v>
      </c>
      <c r="M268" s="211">
        <f>INDEX('[34]Actual NPC'!$F$173:$Q$337,MATCH($C268,'[34]Actual NPC'!$C$173:$C$337,0),MATCH(M$3,[34]!Month,0))</f>
        <v>0.34300000000000003</v>
      </c>
      <c r="N268" s="211">
        <f>INDEX('[34]Actual NPC'!$F$173:$Q$337,MATCH($C268,'[34]Actual NPC'!$C$173:$C$337,0),MATCH(N$3,[34]!Month,0))</f>
        <v>6.08</v>
      </c>
      <c r="O268" s="211">
        <f>INDEX('[34]Actual NPC'!$F$173:$Q$337,MATCH($C268,'[34]Actual NPC'!$C$173:$C$337,0),MATCH(O$3,[34]!Month,0))</f>
        <v>10.308</v>
      </c>
      <c r="P268" s="211">
        <f>INDEX('[34]Actual NPC'!$F$173:$Q$337,MATCH($C268,'[34]Actual NPC'!$C$173:$C$337,0),MATCH(P$3,[34]!Month,0))</f>
        <v>233.08500000000001</v>
      </c>
    </row>
    <row r="269" spans="1:16">
      <c r="A269" s="74"/>
      <c r="B269" s="176"/>
      <c r="C269" s="251" t="s">
        <v>135</v>
      </c>
      <c r="D269" s="202">
        <f t="shared" si="70"/>
        <v>216136.17800000001</v>
      </c>
      <c r="E269" s="211">
        <f>INDEX('[34]Actual NPC'!$F$173:$Q$337,MATCH($C269,'[34]Actual NPC'!$C$173:$C$337,0),MATCH(E$3,[34]!Month,0))</f>
        <v>13355.548000000001</v>
      </c>
      <c r="F269" s="211">
        <f>INDEX('[34]Actual NPC'!$F$173:$Q$337,MATCH($C269,'[34]Actual NPC'!$C$173:$C$337,0),MATCH(F$3,[34]!Month,0))</f>
        <v>16195.421</v>
      </c>
      <c r="G269" s="211">
        <f>INDEX('[34]Actual NPC'!$F$173:$Q$337,MATCH($C269,'[34]Actual NPC'!$C$173:$C$337,0),MATCH(G$3,[34]!Month,0))</f>
        <v>18904.849999999999</v>
      </c>
      <c r="H269" s="211">
        <f>INDEX('[34]Actual NPC'!$F$173:$Q$337,MATCH($C269,'[34]Actual NPC'!$C$173:$C$337,0),MATCH(H$3,[34]!Month,0))</f>
        <v>21439.839</v>
      </c>
      <c r="I269" s="211">
        <f>INDEX('[34]Actual NPC'!$F$173:$Q$337,MATCH($C269,'[34]Actual NPC'!$C$173:$C$337,0),MATCH(I$3,[34]!Month,0))</f>
        <v>26675.624000000003</v>
      </c>
      <c r="J269" s="211">
        <f>INDEX('[34]Actual NPC'!$F$173:$Q$337,MATCH($C269,'[34]Actual NPC'!$C$173:$C$337,0),MATCH(J$3,[34]!Month,0))</f>
        <v>24449.179</v>
      </c>
      <c r="K269" s="211">
        <f>INDEX('[34]Actual NPC'!$F$173:$Q$337,MATCH($C269,'[34]Actual NPC'!$C$173:$C$337,0),MATCH(K$3,[34]!Month,0))</f>
        <v>21908.053999999996</v>
      </c>
      <c r="L269" s="211">
        <f>INDEX('[34]Actual NPC'!$F$173:$Q$337,MATCH($C269,'[34]Actual NPC'!$C$173:$C$337,0),MATCH(L$3,[34]!Month,0))</f>
        <v>18504.066999999999</v>
      </c>
      <c r="M269" s="211">
        <f>INDEX('[34]Actual NPC'!$F$173:$Q$337,MATCH($C269,'[34]Actual NPC'!$C$173:$C$337,0),MATCH(M$3,[34]!Month,0))</f>
        <v>16971.228999999999</v>
      </c>
      <c r="N269" s="211">
        <f>INDEX('[34]Actual NPC'!$F$173:$Q$337,MATCH($C269,'[34]Actual NPC'!$C$173:$C$337,0),MATCH(N$3,[34]!Month,0))</f>
        <v>16515.684000000001</v>
      </c>
      <c r="O269" s="211">
        <f>INDEX('[34]Actual NPC'!$F$173:$Q$337,MATCH($C269,'[34]Actual NPC'!$C$173:$C$337,0),MATCH(O$3,[34]!Month,0))</f>
        <v>12264.398999999999</v>
      </c>
      <c r="P269" s="211">
        <f>INDEX('[34]Actual NPC'!$F$173:$Q$337,MATCH($C269,'[34]Actual NPC'!$C$173:$C$337,0),MATCH(P$3,[34]!Month,0))</f>
        <v>8952.2839999999997</v>
      </c>
    </row>
    <row r="270" spans="1:16">
      <c r="A270" s="74"/>
      <c r="B270" s="176"/>
      <c r="C270" s="251" t="s">
        <v>100</v>
      </c>
      <c r="D270" s="202">
        <f t="shared" si="70"/>
        <v>19953.982</v>
      </c>
      <c r="E270" s="211">
        <f>INDEX('[34]Actual NPC'!$F$173:$Q$337,MATCH($C270,'[34]Actual NPC'!$C$173:$C$337,0),MATCH(E$3,[34]!Month,0))</f>
        <v>665.2</v>
      </c>
      <c r="F270" s="211">
        <f>INDEX('[34]Actual NPC'!$F$173:$Q$337,MATCH($C270,'[34]Actual NPC'!$C$173:$C$337,0),MATCH(F$3,[34]!Month,0))</f>
        <v>1960.8220000000001</v>
      </c>
      <c r="G270" s="211">
        <f>INDEX('[34]Actual NPC'!$F$173:$Q$337,MATCH($C270,'[34]Actual NPC'!$C$173:$C$337,0),MATCH(G$3,[34]!Month,0))</f>
        <v>1787.2739999999999</v>
      </c>
      <c r="H270" s="211">
        <f>INDEX('[34]Actual NPC'!$F$173:$Q$337,MATCH($C270,'[34]Actual NPC'!$C$173:$C$337,0),MATCH(H$3,[34]!Month,0))</f>
        <v>2299.6979999999999</v>
      </c>
      <c r="I270" s="211">
        <f>INDEX('[34]Actual NPC'!$F$173:$Q$337,MATCH($C270,'[34]Actual NPC'!$C$173:$C$337,0),MATCH(I$3,[34]!Month,0))</f>
        <v>2539.864</v>
      </c>
      <c r="J270" s="211">
        <f>INDEX('[34]Actual NPC'!$F$173:$Q$337,MATCH($C270,'[34]Actual NPC'!$C$173:$C$337,0),MATCH(J$3,[34]!Month,0))</f>
        <v>2218.462</v>
      </c>
      <c r="K270" s="211">
        <f>INDEX('[34]Actual NPC'!$F$173:$Q$337,MATCH($C270,'[34]Actual NPC'!$C$173:$C$337,0),MATCH(K$3,[34]!Month,0))</f>
        <v>2064.8559999999998</v>
      </c>
      <c r="L270" s="211">
        <f>INDEX('[34]Actual NPC'!$F$173:$Q$337,MATCH($C270,'[34]Actual NPC'!$C$173:$C$337,0),MATCH(L$3,[34]!Month,0))</f>
        <v>1828.885</v>
      </c>
      <c r="M270" s="211">
        <f>INDEX('[34]Actual NPC'!$F$173:$Q$337,MATCH($C270,'[34]Actual NPC'!$C$173:$C$337,0),MATCH(M$3,[34]!Month,0))</f>
        <v>1580.2840000000001</v>
      </c>
      <c r="N270" s="211">
        <f>INDEX('[34]Actual NPC'!$F$173:$Q$337,MATCH($C270,'[34]Actual NPC'!$C$173:$C$337,0),MATCH(N$3,[34]!Month,0))</f>
        <v>1163.42</v>
      </c>
      <c r="O270" s="211">
        <f>INDEX('[34]Actual NPC'!$F$173:$Q$337,MATCH($C270,'[34]Actual NPC'!$C$173:$C$337,0),MATCH(O$3,[34]!Month,0))</f>
        <v>1061.82</v>
      </c>
      <c r="P270" s="211">
        <f>INDEX('[34]Actual NPC'!$F$173:$Q$337,MATCH($C270,'[34]Actual NPC'!$C$173:$C$337,0),MATCH(P$3,[34]!Month,0))</f>
        <v>783.39699999999993</v>
      </c>
    </row>
    <row r="271" spans="1:16">
      <c r="A271" s="74"/>
      <c r="C271" s="251" t="s">
        <v>124</v>
      </c>
      <c r="D271" s="202">
        <f t="shared" si="70"/>
        <v>102006.30499999999</v>
      </c>
      <c r="E271" s="211">
        <f>INDEX('[34]Actual NPC'!$F$173:$Q$337,MATCH($C271,'[34]Actual NPC'!$C$173:$C$337,0),MATCH(E$3,[34]!Month,0))</f>
        <v>5716.38</v>
      </c>
      <c r="F271" s="211">
        <f>INDEX('[34]Actual NPC'!$F$173:$Q$337,MATCH($C271,'[34]Actual NPC'!$C$173:$C$337,0),MATCH(F$3,[34]!Month,0))</f>
        <v>6646.0859999999993</v>
      </c>
      <c r="G271" s="211">
        <f>INDEX('[34]Actual NPC'!$F$173:$Q$337,MATCH($C271,'[34]Actual NPC'!$C$173:$C$337,0),MATCH(G$3,[34]!Month,0))</f>
        <v>8506.8719999999994</v>
      </c>
      <c r="H271" s="211">
        <f>INDEX('[34]Actual NPC'!$F$173:$Q$337,MATCH($C271,'[34]Actual NPC'!$C$173:$C$337,0),MATCH(H$3,[34]!Month,0))</f>
        <v>9982.3009999999995</v>
      </c>
      <c r="I271" s="211">
        <f>INDEX('[34]Actual NPC'!$F$173:$Q$337,MATCH($C271,'[34]Actual NPC'!$C$173:$C$337,0),MATCH(I$3,[34]!Month,0))</f>
        <v>10959.178</v>
      </c>
      <c r="J271" s="211">
        <f>INDEX('[34]Actual NPC'!$F$173:$Q$337,MATCH($C271,'[34]Actual NPC'!$C$173:$C$337,0),MATCH(J$3,[34]!Month,0))</f>
        <v>12214.804</v>
      </c>
      <c r="K271" s="211">
        <f>INDEX('[34]Actual NPC'!$F$173:$Q$337,MATCH($C271,'[34]Actual NPC'!$C$173:$C$337,0),MATCH(K$3,[34]!Month,0))</f>
        <v>11782.128000000001</v>
      </c>
      <c r="L271" s="211">
        <f>INDEX('[34]Actual NPC'!$F$173:$Q$337,MATCH($C271,'[34]Actual NPC'!$C$173:$C$337,0),MATCH(L$3,[34]!Month,0))</f>
        <v>9935.5579999999991</v>
      </c>
      <c r="M271" s="211">
        <f>INDEX('[34]Actual NPC'!$F$173:$Q$337,MATCH($C271,'[34]Actual NPC'!$C$173:$C$337,0),MATCH(M$3,[34]!Month,0))</f>
        <v>9124.5300000000007</v>
      </c>
      <c r="N271" s="211">
        <f>INDEX('[34]Actual NPC'!$F$173:$Q$337,MATCH($C271,'[34]Actual NPC'!$C$173:$C$337,0),MATCH(N$3,[34]!Month,0))</f>
        <v>8240.9050000000007</v>
      </c>
      <c r="O271" s="211">
        <f>INDEX('[34]Actual NPC'!$F$173:$Q$337,MATCH($C271,'[34]Actual NPC'!$C$173:$C$337,0),MATCH(O$3,[34]!Month,0))</f>
        <v>5234.9189999999999</v>
      </c>
      <c r="P271" s="211">
        <f>INDEX('[34]Actual NPC'!$F$173:$Q$337,MATCH($C271,'[34]Actual NPC'!$C$173:$C$337,0),MATCH(P$3,[34]!Month,0))</f>
        <v>3662.6440000000002</v>
      </c>
    </row>
    <row r="272" spans="1:16">
      <c r="A272" s="74"/>
      <c r="C272" s="251" t="s">
        <v>123</v>
      </c>
      <c r="D272" s="202">
        <f t="shared" si="70"/>
        <v>205140.94799999995</v>
      </c>
      <c r="E272" s="211">
        <f>INDEX('[34]Actual NPC'!$F$173:$Q$337,MATCH($C272,'[34]Actual NPC'!$C$173:$C$337,0),MATCH(E$3,[34]!Month,0))</f>
        <v>11629.762999999999</v>
      </c>
      <c r="F272" s="211">
        <f>INDEX('[34]Actual NPC'!$F$173:$Q$337,MATCH($C272,'[34]Actual NPC'!$C$173:$C$337,0),MATCH(F$3,[34]!Month,0))</f>
        <v>14489.082</v>
      </c>
      <c r="G272" s="211">
        <f>INDEX('[34]Actual NPC'!$F$173:$Q$337,MATCH($C272,'[34]Actual NPC'!$C$173:$C$337,0),MATCH(G$3,[34]!Month,0))</f>
        <v>17047.826999999997</v>
      </c>
      <c r="H272" s="211">
        <f>INDEX('[34]Actual NPC'!$F$173:$Q$337,MATCH($C272,'[34]Actual NPC'!$C$173:$C$337,0),MATCH(H$3,[34]!Month,0))</f>
        <v>13470.403</v>
      </c>
      <c r="I272" s="211">
        <f>INDEX('[34]Actual NPC'!$F$173:$Q$337,MATCH($C272,'[34]Actual NPC'!$C$173:$C$337,0),MATCH(I$3,[34]!Month,0))</f>
        <v>30812.184000000001</v>
      </c>
      <c r="J272" s="211">
        <f>INDEX('[34]Actual NPC'!$F$173:$Q$337,MATCH($C272,'[34]Actual NPC'!$C$173:$C$337,0),MATCH(J$3,[34]!Month,0))</f>
        <v>24476.111999999997</v>
      </c>
      <c r="K272" s="211">
        <f>INDEX('[34]Actual NPC'!$F$173:$Q$337,MATCH($C272,'[34]Actual NPC'!$C$173:$C$337,0),MATCH(K$3,[34]!Month,0))</f>
        <v>20897.256999999998</v>
      </c>
      <c r="L272" s="211">
        <f>INDEX('[34]Actual NPC'!$F$173:$Q$337,MATCH($C272,'[34]Actual NPC'!$C$173:$C$337,0),MATCH(L$3,[34]!Month,0))</f>
        <v>18088.508999999998</v>
      </c>
      <c r="M272" s="211">
        <f>INDEX('[34]Actual NPC'!$F$173:$Q$337,MATCH($C272,'[34]Actual NPC'!$C$173:$C$337,0),MATCH(M$3,[34]!Month,0))</f>
        <v>18061.449000000001</v>
      </c>
      <c r="N272" s="211">
        <f>INDEX('[34]Actual NPC'!$F$173:$Q$337,MATCH($C272,'[34]Actual NPC'!$C$173:$C$337,0),MATCH(N$3,[34]!Month,0))</f>
        <v>16452.760999999999</v>
      </c>
      <c r="O272" s="211">
        <f>INDEX('[34]Actual NPC'!$F$173:$Q$337,MATCH($C272,'[34]Actual NPC'!$C$173:$C$337,0),MATCH(O$3,[34]!Month,0))</f>
        <v>11708.543</v>
      </c>
      <c r="P272" s="211">
        <f>INDEX('[34]Actual NPC'!$F$173:$Q$337,MATCH($C272,'[34]Actual NPC'!$C$173:$C$337,0),MATCH(P$3,[34]!Month,0))</f>
        <v>8007.058</v>
      </c>
    </row>
    <row r="273" spans="1:16">
      <c r="A273" s="147"/>
      <c r="B273" s="136"/>
      <c r="C273" s="83"/>
      <c r="D273" s="210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</row>
    <row r="274" spans="1:16">
      <c r="A274" s="74"/>
      <c r="C274" s="85" t="s">
        <v>101</v>
      </c>
      <c r="D274" s="202">
        <f>SUM(E274:P274)</f>
        <v>5350809.4352630004</v>
      </c>
      <c r="E274" s="203">
        <f t="shared" ref="E274:P274" si="73">SUM(E229:E272)</f>
        <v>382232.35972699994</v>
      </c>
      <c r="F274" s="203">
        <f t="shared" si="73"/>
        <v>418388.26591800002</v>
      </c>
      <c r="G274" s="203">
        <f t="shared" si="73"/>
        <v>477876.50926899991</v>
      </c>
      <c r="H274" s="203">
        <f t="shared" si="73"/>
        <v>492165.19385100005</v>
      </c>
      <c r="I274" s="203">
        <f t="shared" si="73"/>
        <v>562363.01653299993</v>
      </c>
      <c r="J274" s="203">
        <f t="shared" si="73"/>
        <v>524343.89481000009</v>
      </c>
      <c r="K274" s="203">
        <f t="shared" si="73"/>
        <v>507096.17090599984</v>
      </c>
      <c r="L274" s="203">
        <f t="shared" si="73"/>
        <v>441385.74265900016</v>
      </c>
      <c r="M274" s="203">
        <f t="shared" si="73"/>
        <v>436030.38004100003</v>
      </c>
      <c r="N274" s="203">
        <f t="shared" si="73"/>
        <v>404279.65141200012</v>
      </c>
      <c r="O274" s="203">
        <f t="shared" si="73"/>
        <v>375064.77061800001</v>
      </c>
      <c r="P274" s="203">
        <f t="shared" si="73"/>
        <v>329583.4795190001</v>
      </c>
    </row>
    <row r="275" spans="1:16">
      <c r="A275" s="74"/>
      <c r="B275" s="78"/>
      <c r="C275" s="78"/>
      <c r="D275" s="210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</row>
    <row r="276" spans="1:16">
      <c r="A276" s="85"/>
      <c r="B276" s="85" t="s">
        <v>28</v>
      </c>
      <c r="C276" s="78"/>
      <c r="D276" s="210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</row>
    <row r="277" spans="1:16">
      <c r="A277" s="85"/>
      <c r="B277" s="91"/>
      <c r="C277" s="83" t="s">
        <v>102</v>
      </c>
      <c r="D277" s="202">
        <f t="shared" ref="D277:D278" si="74">SUM(E277:P277)</f>
        <v>100477.6206185567</v>
      </c>
      <c r="E277" s="211">
        <f>INDEX('[34]Actual NPC'!$F$173:$Q$337,MATCH($C277,'[34]Actual NPC'!$C$173:$C$337,0),MATCH(E$3,[34]!Month,0))</f>
        <v>17954.28</v>
      </c>
      <c r="F277" s="211">
        <f>INDEX('[34]Actual NPC'!$F$173:$Q$337,MATCH($C277,'[34]Actual NPC'!$C$173:$C$337,0),MATCH(F$3,[34]!Month,0))</f>
        <v>9977.9</v>
      </c>
      <c r="G277" s="211">
        <f>INDEX('[34]Actual NPC'!$F$173:$Q$337,MATCH($C277,'[34]Actual NPC'!$C$173:$C$337,0),MATCH(G$3,[34]!Month,0))</f>
        <v>2071.7684536082452</v>
      </c>
      <c r="H277" s="211">
        <f>INDEX('[34]Actual NPC'!$F$173:$Q$337,MATCH($C277,'[34]Actual NPC'!$C$173:$C$337,0),MATCH(H$3,[34]!Month,0))</f>
        <v>6566.07</v>
      </c>
      <c r="I277" s="211">
        <f>INDEX('[34]Actual NPC'!$F$173:$Q$337,MATCH($C277,'[34]Actual NPC'!$C$173:$C$337,0),MATCH(I$3,[34]!Month,0))</f>
        <v>9071.35</v>
      </c>
      <c r="J277" s="211">
        <f>INDEX('[34]Actual NPC'!$F$173:$Q$337,MATCH($C277,'[34]Actual NPC'!$C$173:$C$337,0),MATCH(J$3,[34]!Month,0))</f>
        <v>9954.0721649484531</v>
      </c>
      <c r="K277" s="211">
        <f>INDEX('[34]Actual NPC'!$F$173:$Q$337,MATCH($C277,'[34]Actual NPC'!$C$173:$C$337,0),MATCH(K$3,[34]!Month,0))</f>
        <v>9526.86</v>
      </c>
      <c r="L277" s="211">
        <f>INDEX('[34]Actual NPC'!$F$173:$Q$337,MATCH($C277,'[34]Actual NPC'!$C$173:$C$337,0),MATCH(L$3,[34]!Month,0))</f>
        <v>9795</v>
      </c>
      <c r="M277" s="211">
        <f>INDEX('[34]Actual NPC'!$F$173:$Q$337,MATCH($C277,'[34]Actual NPC'!$C$173:$C$337,0),MATCH(M$3,[34]!Month,0))</f>
        <v>5541.35</v>
      </c>
      <c r="N277" s="211">
        <f>INDEX('[34]Actual NPC'!$F$173:$Q$337,MATCH($C277,'[34]Actual NPC'!$C$173:$C$337,0),MATCH(N$3,[34]!Month,0))</f>
        <v>4676.18</v>
      </c>
      <c r="O277" s="211">
        <f>INDEX('[34]Actual NPC'!$F$173:$Q$337,MATCH($C277,'[34]Actual NPC'!$C$173:$C$337,0),MATCH(O$3,[34]!Month,0))</f>
        <v>7142.53</v>
      </c>
      <c r="P277" s="211">
        <f>INDEX('[34]Actual NPC'!$F$173:$Q$337,MATCH($C277,'[34]Actual NPC'!$C$173:$C$337,0),MATCH(P$3,[34]!Month,0))</f>
        <v>8200.26</v>
      </c>
    </row>
    <row r="278" spans="1:16">
      <c r="A278" s="85"/>
      <c r="B278" s="85"/>
      <c r="C278" s="83" t="s">
        <v>29</v>
      </c>
      <c r="D278" s="202">
        <f t="shared" si="74"/>
        <v>0</v>
      </c>
      <c r="E278" s="211">
        <f>INDEX('[34]Actual NPC'!$F$173:$Q$337,MATCH($C278,'[34]Actual NPC'!$C$173:$C$337,0),MATCH(E$3,[34]!Month,0))</f>
        <v>0</v>
      </c>
      <c r="F278" s="211">
        <f>INDEX('[34]Actual NPC'!$F$173:$Q$337,MATCH($C278,'[34]Actual NPC'!$C$173:$C$337,0),MATCH(F$3,[34]!Month,0))</f>
        <v>0</v>
      </c>
      <c r="G278" s="211">
        <f>INDEX('[34]Actual NPC'!$F$173:$Q$337,MATCH($C278,'[34]Actual NPC'!$C$173:$C$337,0),MATCH(G$3,[34]!Month,0))</f>
        <v>0</v>
      </c>
      <c r="H278" s="211">
        <f>INDEX('[34]Actual NPC'!$F$173:$Q$337,MATCH($C278,'[34]Actual NPC'!$C$173:$C$337,0),MATCH(H$3,[34]!Month,0))</f>
        <v>0</v>
      </c>
      <c r="I278" s="211">
        <f>INDEX('[34]Actual NPC'!$F$173:$Q$337,MATCH($C278,'[34]Actual NPC'!$C$173:$C$337,0),MATCH(I$3,[34]!Month,0))</f>
        <v>0</v>
      </c>
      <c r="J278" s="211">
        <f>INDEX('[34]Actual NPC'!$F$173:$Q$337,MATCH($C278,'[34]Actual NPC'!$C$173:$C$337,0),MATCH(J$3,[34]!Month,0))</f>
        <v>0</v>
      </c>
      <c r="K278" s="211">
        <f>INDEX('[34]Actual NPC'!$F$173:$Q$337,MATCH($C278,'[34]Actual NPC'!$C$173:$C$337,0),MATCH(K$3,[34]!Month,0))</f>
        <v>0</v>
      </c>
      <c r="L278" s="211">
        <f>INDEX('[34]Actual NPC'!$F$173:$Q$337,MATCH($C278,'[34]Actual NPC'!$C$173:$C$337,0),MATCH(L$3,[34]!Month,0))</f>
        <v>0</v>
      </c>
      <c r="M278" s="211">
        <f>INDEX('[34]Actual NPC'!$F$173:$Q$337,MATCH($C278,'[34]Actual NPC'!$C$173:$C$337,0),MATCH(M$3,[34]!Month,0))</f>
        <v>0</v>
      </c>
      <c r="N278" s="211">
        <f>INDEX('[34]Actual NPC'!$F$173:$Q$337,MATCH($C278,'[34]Actual NPC'!$C$173:$C$337,0),MATCH(N$3,[34]!Month,0))</f>
        <v>0</v>
      </c>
      <c r="O278" s="211">
        <f>INDEX('[34]Actual NPC'!$F$173:$Q$337,MATCH($C278,'[34]Actual NPC'!$C$173:$C$337,0),MATCH(O$3,[34]!Month,0))</f>
        <v>0</v>
      </c>
      <c r="P278" s="211">
        <f>INDEX('[34]Actual NPC'!$F$173:$Q$337,MATCH($C278,'[34]Actual NPC'!$C$173:$C$337,0),MATCH(P$3,[34]!Month,0))</f>
        <v>0</v>
      </c>
    </row>
    <row r="279" spans="1:16">
      <c r="A279" s="85"/>
      <c r="B279" s="85"/>
      <c r="C279" s="74"/>
      <c r="D279" s="202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</row>
    <row r="280" spans="1:16">
      <c r="A280" s="85"/>
      <c r="C280" s="85" t="s">
        <v>103</v>
      </c>
      <c r="D280" s="202">
        <f>SUM(E280:P280)</f>
        <v>100477.6206185567</v>
      </c>
      <c r="E280" s="203">
        <f t="shared" ref="E280:P280" si="75">SUM(E277:E278)</f>
        <v>17954.28</v>
      </c>
      <c r="F280" s="203">
        <f t="shared" si="75"/>
        <v>9977.9</v>
      </c>
      <c r="G280" s="203">
        <f t="shared" si="75"/>
        <v>2071.7684536082452</v>
      </c>
      <c r="H280" s="203">
        <f t="shared" ref="H280:J280" si="76">SUM(H277:H278)</f>
        <v>6566.07</v>
      </c>
      <c r="I280" s="203">
        <f t="shared" si="76"/>
        <v>9071.35</v>
      </c>
      <c r="J280" s="203">
        <f t="shared" si="76"/>
        <v>9954.0721649484531</v>
      </c>
      <c r="K280" s="203">
        <f t="shared" si="75"/>
        <v>9526.86</v>
      </c>
      <c r="L280" s="203">
        <f t="shared" si="75"/>
        <v>9795</v>
      </c>
      <c r="M280" s="203">
        <f t="shared" si="75"/>
        <v>5541.35</v>
      </c>
      <c r="N280" s="203">
        <f t="shared" si="75"/>
        <v>4676.18</v>
      </c>
      <c r="O280" s="203">
        <f t="shared" si="75"/>
        <v>7142.53</v>
      </c>
      <c r="P280" s="203">
        <f t="shared" si="75"/>
        <v>8200.26</v>
      </c>
    </row>
    <row r="281" spans="1:16">
      <c r="A281" s="85"/>
      <c r="B281" s="85"/>
      <c r="C281" s="83"/>
      <c r="D281" s="215" t="s">
        <v>86</v>
      </c>
      <c r="E281" s="215" t="s">
        <v>86</v>
      </c>
      <c r="F281" s="215" t="s">
        <v>86</v>
      </c>
      <c r="G281" s="215" t="s">
        <v>86</v>
      </c>
      <c r="H281" s="215" t="s">
        <v>86</v>
      </c>
      <c r="I281" s="215" t="s">
        <v>86</v>
      </c>
      <c r="J281" s="215" t="s">
        <v>86</v>
      </c>
      <c r="K281" s="215" t="s">
        <v>86</v>
      </c>
      <c r="L281" s="215" t="s">
        <v>86</v>
      </c>
      <c r="M281" s="215" t="s">
        <v>86</v>
      </c>
      <c r="N281" s="215" t="s">
        <v>86</v>
      </c>
      <c r="O281" s="215" t="s">
        <v>86</v>
      </c>
      <c r="P281" s="215" t="s">
        <v>86</v>
      </c>
    </row>
    <row r="282" spans="1:16">
      <c r="A282" s="85"/>
      <c r="B282" s="85" t="s">
        <v>30</v>
      </c>
      <c r="C282" s="83"/>
      <c r="D282" s="202">
        <f>SUM(E282:P282)</f>
        <v>10246362.056332968</v>
      </c>
      <c r="E282" s="203">
        <f t="shared" ref="E282:P282" si="77">SUM(E280,E274,E226)</f>
        <v>854513.14856193867</v>
      </c>
      <c r="F282" s="203">
        <f t="shared" si="77"/>
        <v>846198.24080004264</v>
      </c>
      <c r="G282" s="203">
        <f t="shared" si="77"/>
        <v>907894.92592136539</v>
      </c>
      <c r="H282" s="203">
        <f t="shared" si="77"/>
        <v>929617.17064322007</v>
      </c>
      <c r="I282" s="203">
        <f t="shared" si="77"/>
        <v>992968.5021155593</v>
      </c>
      <c r="J282" s="203">
        <f t="shared" si="77"/>
        <v>924968.10282270866</v>
      </c>
      <c r="K282" s="203">
        <f t="shared" si="77"/>
        <v>914273.30189018231</v>
      </c>
      <c r="L282" s="203">
        <f t="shared" si="77"/>
        <v>807544.14617025631</v>
      </c>
      <c r="M282" s="203">
        <f t="shared" si="77"/>
        <v>787437.63566247339</v>
      </c>
      <c r="N282" s="203">
        <f t="shared" si="77"/>
        <v>787684.88972321257</v>
      </c>
      <c r="O282" s="203">
        <f t="shared" si="77"/>
        <v>746342.30674670718</v>
      </c>
      <c r="P282" s="203">
        <f t="shared" si="77"/>
        <v>746919.68527530204</v>
      </c>
    </row>
    <row r="283" spans="1:16">
      <c r="A283" s="85"/>
      <c r="B283" s="85"/>
      <c r="C283" s="78"/>
      <c r="D283" s="210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</row>
    <row r="284" spans="1:16">
      <c r="A284" s="85"/>
      <c r="B284" s="85" t="s">
        <v>31</v>
      </c>
      <c r="C284" s="78"/>
      <c r="D284" s="210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</row>
    <row r="285" spans="1:16">
      <c r="A285" s="85"/>
      <c r="B285" s="85"/>
      <c r="C285" s="83" t="s">
        <v>104</v>
      </c>
      <c r="D285" s="202">
        <f t="shared" ref="D285:D294" si="78">SUM(E285:P285)</f>
        <v>-21813</v>
      </c>
      <c r="E285" s="211">
        <f>INDEX('[34]Actual NPC'!$F$173:$Q$337,MATCH($C285,'[34]Actual NPC'!$C$173:$C$337,0),MATCH(E$3,[34]!Month,0))</f>
        <v>-8246</v>
      </c>
      <c r="F285" s="211">
        <f>INDEX('[34]Actual NPC'!$F$173:$Q$337,MATCH($C285,'[34]Actual NPC'!$C$173:$C$337,0),MATCH(F$3,[34]!Month,0))</f>
        <v>-13625</v>
      </c>
      <c r="G285" s="211">
        <f>INDEX('[34]Actual NPC'!$F$173:$Q$337,MATCH($C285,'[34]Actual NPC'!$C$173:$C$337,0),MATCH(G$3,[34]!Month,0))</f>
        <v>307</v>
      </c>
      <c r="H285" s="211">
        <f>INDEX('[34]Actual NPC'!$F$173:$Q$337,MATCH($C285,'[34]Actual NPC'!$C$173:$C$337,0),MATCH(H$3,[34]!Month,0))</f>
        <v>-14693</v>
      </c>
      <c r="I285" s="211">
        <f>INDEX('[34]Actual NPC'!$F$173:$Q$337,MATCH($C285,'[34]Actual NPC'!$C$173:$C$337,0),MATCH(I$3,[34]!Month,0))</f>
        <v>17722</v>
      </c>
      <c r="J285" s="211">
        <f>INDEX('[34]Actual NPC'!$F$173:$Q$337,MATCH($C285,'[34]Actual NPC'!$C$173:$C$337,0),MATCH(J$3,[34]!Month,0))</f>
        <v>4641</v>
      </c>
      <c r="K285" s="211">
        <f>INDEX('[34]Actual NPC'!$F$173:$Q$337,MATCH($C285,'[34]Actual NPC'!$C$173:$C$337,0),MATCH(K$3,[34]!Month,0))</f>
        <v>-5708</v>
      </c>
      <c r="L285" s="211">
        <f>INDEX('[34]Actual NPC'!$F$173:$Q$337,MATCH($C285,'[34]Actual NPC'!$C$173:$C$337,0),MATCH(L$3,[34]!Month,0))</f>
        <v>-5922</v>
      </c>
      <c r="M285" s="211">
        <f>INDEX('[34]Actual NPC'!$F$173:$Q$337,MATCH($C285,'[34]Actual NPC'!$C$173:$C$337,0),MATCH(M$3,[34]!Month,0))</f>
        <v>-8565</v>
      </c>
      <c r="N285" s="211">
        <f>INDEX('[34]Actual NPC'!$F$173:$Q$337,MATCH($C285,'[34]Actual NPC'!$C$173:$C$337,0),MATCH(N$3,[34]!Month,0))</f>
        <v>7522</v>
      </c>
      <c r="O285" s="211">
        <f>INDEX('[34]Actual NPC'!$F$173:$Q$337,MATCH($C285,'[34]Actual NPC'!$C$173:$C$337,0),MATCH(O$3,[34]!Month,0))</f>
        <v>11938</v>
      </c>
      <c r="P285" s="211">
        <f>INDEX('[34]Actual NPC'!$F$173:$Q$337,MATCH($C285,'[34]Actual NPC'!$C$173:$C$337,0),MATCH(P$3,[34]!Month,0))</f>
        <v>-7184</v>
      </c>
    </row>
    <row r="286" spans="1:16">
      <c r="A286" s="85"/>
      <c r="B286" s="85"/>
      <c r="C286" s="83" t="s">
        <v>32</v>
      </c>
      <c r="D286" s="202">
        <f t="shared" si="78"/>
        <v>452</v>
      </c>
      <c r="E286" s="211">
        <f>INDEX('[34]Actual NPC'!$F$173:$Q$337,MATCH($C286,'[34]Actual NPC'!$C$173:$C$337,0),MATCH(E$3,[34]!Month,0))</f>
        <v>99</v>
      </c>
      <c r="F286" s="211">
        <f>INDEX('[34]Actual NPC'!$F$173:$Q$337,MATCH($C286,'[34]Actual NPC'!$C$173:$C$337,0),MATCH(F$3,[34]!Month,0))</f>
        <v>85</v>
      </c>
      <c r="G286" s="211">
        <f>INDEX('[34]Actual NPC'!$F$173:$Q$337,MATCH($C286,'[34]Actual NPC'!$C$173:$C$337,0),MATCH(G$3,[34]!Month,0))</f>
        <v>0</v>
      </c>
      <c r="H286" s="211">
        <f>INDEX('[34]Actual NPC'!$F$173:$Q$337,MATCH($C286,'[34]Actual NPC'!$C$173:$C$337,0),MATCH(H$3,[34]!Month,0))</f>
        <v>0</v>
      </c>
      <c r="I286" s="211">
        <f>INDEX('[34]Actual NPC'!$F$173:$Q$337,MATCH($C286,'[34]Actual NPC'!$C$173:$C$337,0),MATCH(I$3,[34]!Month,0))</f>
        <v>0</v>
      </c>
      <c r="J286" s="211">
        <f>INDEX('[34]Actual NPC'!$F$173:$Q$337,MATCH($C286,'[34]Actual NPC'!$C$173:$C$337,0),MATCH(J$3,[34]!Month,0))</f>
        <v>0</v>
      </c>
      <c r="K286" s="211">
        <f>INDEX('[34]Actual NPC'!$F$173:$Q$337,MATCH($C286,'[34]Actual NPC'!$C$173:$C$337,0),MATCH(K$3,[34]!Month,0))</f>
        <v>0</v>
      </c>
      <c r="L286" s="211">
        <f>INDEX('[34]Actual NPC'!$F$173:$Q$337,MATCH($C286,'[34]Actual NPC'!$C$173:$C$337,0),MATCH(L$3,[34]!Month,0))</f>
        <v>0</v>
      </c>
      <c r="M286" s="211">
        <f>INDEX('[34]Actual NPC'!$F$173:$Q$337,MATCH($C286,'[34]Actual NPC'!$C$173:$C$337,0),MATCH(M$3,[34]!Month,0))</f>
        <v>0</v>
      </c>
      <c r="N286" s="211">
        <f>INDEX('[34]Actual NPC'!$F$173:$Q$337,MATCH($C286,'[34]Actual NPC'!$C$173:$C$337,0),MATCH(N$3,[34]!Month,0))</f>
        <v>0</v>
      </c>
      <c r="O286" s="211">
        <f>INDEX('[34]Actual NPC'!$F$173:$Q$337,MATCH($C286,'[34]Actual NPC'!$C$173:$C$337,0),MATCH(O$3,[34]!Month,0))</f>
        <v>0</v>
      </c>
      <c r="P286" s="211">
        <f>INDEX('[34]Actual NPC'!$F$173:$Q$337,MATCH($C286,'[34]Actual NPC'!$C$173:$C$337,0),MATCH(P$3,[34]!Month,0))</f>
        <v>268</v>
      </c>
    </row>
    <row r="287" spans="1:16">
      <c r="A287" s="85"/>
      <c r="B287" s="85"/>
      <c r="C287" s="83" t="s">
        <v>105</v>
      </c>
      <c r="D287" s="202">
        <f>SUM(E287:P287)</f>
        <v>-73345</v>
      </c>
      <c r="E287" s="211">
        <f>INDEX('[34]Actual NPC'!$F$173:$Q$337,MATCH($C287,'[34]Actual NPC'!$C$173:$C$337,0),MATCH(E$3,[34]!Month,0))</f>
        <v>-33840</v>
      </c>
      <c r="F287" s="211">
        <f>INDEX('[34]Actual NPC'!$F$173:$Q$337,MATCH($C287,'[34]Actual NPC'!$C$173:$C$337,0),MATCH(F$3,[34]!Month,0))</f>
        <v>-39505</v>
      </c>
      <c r="G287" s="211">
        <f>INDEX('[34]Actual NPC'!$F$173:$Q$337,MATCH($C287,'[34]Actual NPC'!$C$173:$C$337,0),MATCH(G$3,[34]!Month,0))</f>
        <v>0</v>
      </c>
      <c r="H287" s="211">
        <f>INDEX('[34]Actual NPC'!$F$173:$Q$337,MATCH($C287,'[34]Actual NPC'!$C$173:$C$337,0),MATCH(H$3,[34]!Month,0))</f>
        <v>0</v>
      </c>
      <c r="I287" s="211">
        <f>INDEX('[34]Actual NPC'!$F$173:$Q$337,MATCH($C287,'[34]Actual NPC'!$C$173:$C$337,0),MATCH(I$3,[34]!Month,0))</f>
        <v>0</v>
      </c>
      <c r="J287" s="211">
        <f>INDEX('[34]Actual NPC'!$F$173:$Q$337,MATCH($C287,'[34]Actual NPC'!$C$173:$C$337,0),MATCH(J$3,[34]!Month,0))</f>
        <v>0</v>
      </c>
      <c r="K287" s="211">
        <f>INDEX('[34]Actual NPC'!$F$173:$Q$337,MATCH($C287,'[34]Actual NPC'!$C$173:$C$337,0),MATCH(K$3,[34]!Month,0))</f>
        <v>0</v>
      </c>
      <c r="L287" s="211">
        <f>INDEX('[34]Actual NPC'!$F$173:$Q$337,MATCH($C287,'[34]Actual NPC'!$C$173:$C$337,0),MATCH(L$3,[34]!Month,0))</f>
        <v>0</v>
      </c>
      <c r="M287" s="211">
        <f>INDEX('[34]Actual NPC'!$F$173:$Q$337,MATCH($C287,'[34]Actual NPC'!$C$173:$C$337,0),MATCH(M$3,[34]!Month,0))</f>
        <v>0</v>
      </c>
      <c r="N287" s="211">
        <f>INDEX('[34]Actual NPC'!$F$173:$Q$337,MATCH($C287,'[34]Actual NPC'!$C$173:$C$337,0),MATCH(N$3,[34]!Month,0))</f>
        <v>0</v>
      </c>
      <c r="O287" s="211">
        <f>INDEX('[34]Actual NPC'!$F$173:$Q$337,MATCH($C287,'[34]Actual NPC'!$C$173:$C$337,0),MATCH(O$3,[34]!Month,0))</f>
        <v>0</v>
      </c>
      <c r="P287" s="211">
        <f>INDEX('[34]Actual NPC'!$F$173:$Q$337,MATCH($C287,'[34]Actual NPC'!$C$173:$C$337,0),MATCH(P$3,[34]!Month,0))</f>
        <v>0</v>
      </c>
    </row>
    <row r="288" spans="1:16">
      <c r="A288" s="85"/>
      <c r="B288" s="85"/>
      <c r="C288" s="78"/>
      <c r="D288" s="215" t="s">
        <v>86</v>
      </c>
      <c r="E288" s="215" t="s">
        <v>86</v>
      </c>
      <c r="F288" s="215" t="s">
        <v>86</v>
      </c>
      <c r="G288" s="215" t="s">
        <v>86</v>
      </c>
      <c r="H288" s="215" t="s">
        <v>86</v>
      </c>
      <c r="I288" s="215" t="s">
        <v>86</v>
      </c>
      <c r="J288" s="215" t="s">
        <v>86</v>
      </c>
      <c r="K288" s="215" t="s">
        <v>86</v>
      </c>
      <c r="L288" s="215" t="s">
        <v>86</v>
      </c>
      <c r="M288" s="215" t="s">
        <v>86</v>
      </c>
      <c r="N288" s="215" t="s">
        <v>86</v>
      </c>
      <c r="O288" s="215" t="s">
        <v>86</v>
      </c>
      <c r="P288" s="215" t="s">
        <v>86</v>
      </c>
    </row>
    <row r="289" spans="1:16">
      <c r="A289" s="85"/>
      <c r="B289" s="85" t="s">
        <v>33</v>
      </c>
      <c r="C289" s="78"/>
      <c r="D289" s="202">
        <f>SUM(E289:P289)</f>
        <v>-94706</v>
      </c>
      <c r="E289" s="211">
        <f t="shared" ref="E289:P289" si="79">SUM(E285:E287)</f>
        <v>-41987</v>
      </c>
      <c r="F289" s="211">
        <f t="shared" si="79"/>
        <v>-53045</v>
      </c>
      <c r="G289" s="211">
        <f t="shared" si="79"/>
        <v>307</v>
      </c>
      <c r="H289" s="211">
        <f t="shared" si="79"/>
        <v>-14693</v>
      </c>
      <c r="I289" s="211">
        <f t="shared" si="79"/>
        <v>17722</v>
      </c>
      <c r="J289" s="211">
        <f t="shared" si="79"/>
        <v>4641</v>
      </c>
      <c r="K289" s="211">
        <f t="shared" si="79"/>
        <v>-5708</v>
      </c>
      <c r="L289" s="211">
        <f t="shared" si="79"/>
        <v>-5922</v>
      </c>
      <c r="M289" s="211">
        <f t="shared" si="79"/>
        <v>-8565</v>
      </c>
      <c r="N289" s="211">
        <f t="shared" si="79"/>
        <v>7522</v>
      </c>
      <c r="O289" s="211">
        <f t="shared" si="79"/>
        <v>11938</v>
      </c>
      <c r="P289" s="211">
        <f t="shared" si="79"/>
        <v>-6916</v>
      </c>
    </row>
    <row r="290" spans="1:16">
      <c r="A290" s="85"/>
      <c r="B290" s="85"/>
      <c r="C290" s="78"/>
      <c r="D290" s="210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</row>
    <row r="291" spans="1:16">
      <c r="A291" s="163"/>
      <c r="B291" s="156" t="s">
        <v>79</v>
      </c>
      <c r="C291" s="170"/>
      <c r="D291" s="210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</row>
    <row r="292" spans="1:16">
      <c r="A292" s="163"/>
      <c r="B292" s="156"/>
      <c r="C292" s="162" t="s">
        <v>79</v>
      </c>
      <c r="D292" s="202">
        <f t="shared" si="78"/>
        <v>6908405.9080058439</v>
      </c>
      <c r="E292" s="211">
        <f>INDEX('[34]Actual NPC'!$F$173:$Q$337,MATCH($C292,'[34]Actual NPC'!$C$173:$C$337,0),MATCH(E$3,[34]!Month,0))</f>
        <v>425649.68970849994</v>
      </c>
      <c r="F292" s="211">
        <f>INDEX('[34]Actual NPC'!$F$173:$Q$337,MATCH($C292,'[34]Actual NPC'!$C$173:$C$337,0),MATCH(F$3,[34]!Month,0))</f>
        <v>396863.21523200005</v>
      </c>
      <c r="G292" s="211">
        <f>INDEX('[34]Actual NPC'!$F$173:$Q$337,MATCH($C292,'[34]Actual NPC'!$C$173:$C$337,0),MATCH(G$3,[34]!Month,0))</f>
        <v>370515.50403039175</v>
      </c>
      <c r="H292" s="211">
        <f>INDEX('[34]Actual NPC'!$F$173:$Q$337,MATCH($C292,'[34]Actual NPC'!$C$173:$C$337,0),MATCH(H$3,[34]!Month,0))</f>
        <v>334917.206229</v>
      </c>
      <c r="I292" s="211">
        <f>INDEX('[34]Actual NPC'!$F$173:$Q$337,MATCH($C292,'[34]Actual NPC'!$C$173:$C$337,0),MATCH(I$3,[34]!Month,0))</f>
        <v>347420.56886090001</v>
      </c>
      <c r="J292" s="211">
        <f>INDEX('[34]Actual NPC'!$F$173:$Q$337,MATCH($C292,'[34]Actual NPC'!$C$173:$C$337,0),MATCH(J$3,[34]!Month,0))</f>
        <v>824425.32963965146</v>
      </c>
      <c r="K292" s="211">
        <f>INDEX('[34]Actual NPC'!$F$173:$Q$337,MATCH($C292,'[34]Actual NPC'!$C$173:$C$337,0),MATCH(K$3,[34]!Month,0))</f>
        <v>1260051.8675800001</v>
      </c>
      <c r="L292" s="211">
        <f>INDEX('[34]Actual NPC'!$F$173:$Q$337,MATCH($C292,'[34]Actual NPC'!$C$173:$C$337,0),MATCH(L$3,[34]!Month,0))</f>
        <v>994971.20569480001</v>
      </c>
      <c r="M292" s="211">
        <f>INDEX('[34]Actual NPC'!$F$173:$Q$337,MATCH($C292,'[34]Actual NPC'!$C$173:$C$337,0),MATCH(M$3,[34]!Month,0))</f>
        <v>666535.04141000018</v>
      </c>
      <c r="N292" s="211">
        <f>INDEX('[34]Actual NPC'!$F$173:$Q$337,MATCH($C292,'[34]Actual NPC'!$C$173:$C$337,0),MATCH(N$3,[34]!Month,0))</f>
        <v>376709.69697220001</v>
      </c>
      <c r="O292" s="211">
        <f>INDEX('[34]Actual NPC'!$F$173:$Q$337,MATCH($C292,'[34]Actual NPC'!$C$173:$C$337,0),MATCH(O$3,[34]!Month,0))</f>
        <v>451344.35431379994</v>
      </c>
      <c r="P292" s="211">
        <f>INDEX('[34]Actual NPC'!$F$173:$Q$337,MATCH($C292,'[34]Actual NPC'!$C$173:$C$337,0),MATCH(P$3,[34]!Month,0))</f>
        <v>459002.22833459999</v>
      </c>
    </row>
    <row r="293" spans="1:16">
      <c r="A293" s="163"/>
      <c r="B293" s="156"/>
      <c r="C293" s="156" t="s">
        <v>118</v>
      </c>
      <c r="D293" s="202">
        <f t="shared" si="78"/>
        <v>-3434662.2750000013</v>
      </c>
      <c r="E293" s="211">
        <f>INDEX('[34]Actual NPC'!$F$173:$Q$337,MATCH($C293,'[34]Actual NPC'!$C$173:$C$337,0),MATCH(E$3,[34]!Month,0))</f>
        <v>-338814</v>
      </c>
      <c r="F293" s="211">
        <f>INDEX('[34]Actual NPC'!$F$173:$Q$337,MATCH($C293,'[34]Actual NPC'!$C$173:$C$337,0),MATCH(F$3,[34]!Month,0))</f>
        <v>-78430</v>
      </c>
      <c r="G293" s="211">
        <f>INDEX('[34]Actual NPC'!$F$173:$Q$337,MATCH($C293,'[34]Actual NPC'!$C$173:$C$337,0),MATCH(G$3,[34]!Month,0))</f>
        <v>-104438.11833333329</v>
      </c>
      <c r="H293" s="211">
        <f>INDEX('[34]Actual NPC'!$F$173:$Q$337,MATCH($C293,'[34]Actual NPC'!$C$173:$C$337,0),MATCH(H$3,[34]!Month,0))</f>
        <v>-283483.53833333298</v>
      </c>
      <c r="I293" s="211">
        <f>INDEX('[34]Actual NPC'!$F$173:$Q$337,MATCH($C293,'[34]Actual NPC'!$C$173:$C$337,0),MATCH(I$3,[34]!Month,0))</f>
        <v>-361816.22250000061</v>
      </c>
      <c r="J293" s="211">
        <f>INDEX('[34]Actual NPC'!$F$173:$Q$337,MATCH($C293,'[34]Actual NPC'!$C$173:$C$337,0),MATCH(J$3,[34]!Month,0))</f>
        <v>-83930.140000000305</v>
      </c>
      <c r="K293" s="211">
        <f>INDEX('[34]Actual NPC'!$F$173:$Q$337,MATCH($C293,'[34]Actual NPC'!$C$173:$C$337,0),MATCH(K$3,[34]!Month,0))</f>
        <v>-413181.38833333296</v>
      </c>
      <c r="L293" s="211">
        <f>INDEX('[34]Actual NPC'!$F$173:$Q$337,MATCH($C293,'[34]Actual NPC'!$C$173:$C$337,0),MATCH(L$3,[34]!Month,0))</f>
        <v>-503705.10916666762</v>
      </c>
      <c r="M293" s="211">
        <f>INDEX('[34]Actual NPC'!$F$173:$Q$337,MATCH($C293,'[34]Actual NPC'!$C$173:$C$337,0),MATCH(M$3,[34]!Month,0))</f>
        <v>-625565.33833333326</v>
      </c>
      <c r="N293" s="211">
        <f>INDEX('[34]Actual NPC'!$F$173:$Q$337,MATCH($C293,'[34]Actual NPC'!$C$173:$C$337,0),MATCH(N$3,[34]!Month,0))</f>
        <v>-290269.9866666664</v>
      </c>
      <c r="O293" s="211">
        <f>INDEX('[34]Actual NPC'!$F$173:$Q$337,MATCH($C293,'[34]Actual NPC'!$C$173:$C$337,0),MATCH(O$3,[34]!Month,0))</f>
        <v>-244664.00666666665</v>
      </c>
      <c r="P293" s="211">
        <f>INDEX('[34]Actual NPC'!$F$173:$Q$337,MATCH($C293,'[34]Actual NPC'!$C$173:$C$337,0),MATCH(P$3,[34]!Month,0))</f>
        <v>-106364.42666666661</v>
      </c>
    </row>
    <row r="294" spans="1:16">
      <c r="A294" s="163"/>
      <c r="B294" s="156"/>
      <c r="C294" s="162" t="s">
        <v>119</v>
      </c>
      <c r="D294" s="202">
        <f t="shared" si="78"/>
        <v>603998.73636908061</v>
      </c>
      <c r="E294" s="211">
        <f>INDEX('[34]Actual NPC'!$F$173:$Q$337,MATCH($C294,'[34]Actual NPC'!$C$173:$C$337,0),MATCH(E$3,[34]!Month,0))</f>
        <v>81091.838359999994</v>
      </c>
      <c r="F294" s="211">
        <f>INDEX('[34]Actual NPC'!$F$173:$Q$337,MATCH($C294,'[34]Actual NPC'!$C$173:$C$337,0),MATCH(F$3,[34]!Month,0))</f>
        <v>-8445.873665948704</v>
      </c>
      <c r="G294" s="211">
        <f>INDEX('[34]Actual NPC'!$F$173:$Q$337,MATCH($C294,'[34]Actual NPC'!$C$173:$C$337,0),MATCH(G$3,[34]!Month,0))</f>
        <v>20891.813287000001</v>
      </c>
      <c r="H294" s="211">
        <f>INDEX('[34]Actual NPC'!$F$173:$Q$337,MATCH($C294,'[34]Actual NPC'!$C$173:$C$337,0),MATCH(H$3,[34]!Month,0))</f>
        <v>-6552.9779799999906</v>
      </c>
      <c r="I294" s="211">
        <f>INDEX('[34]Actual NPC'!$F$173:$Q$337,MATCH($C294,'[34]Actual NPC'!$C$173:$C$337,0),MATCH(I$3,[34]!Month,0))</f>
        <v>38301.241499449672</v>
      </c>
      <c r="J294" s="211">
        <f>INDEX('[34]Actual NPC'!$F$173:$Q$337,MATCH($C294,'[34]Actual NPC'!$C$173:$C$337,0),MATCH(J$3,[34]!Month,0))</f>
        <v>2686.1811938709734</v>
      </c>
      <c r="K294" s="211">
        <f>INDEX('[34]Actual NPC'!$F$173:$Q$337,MATCH($C294,'[34]Actual NPC'!$C$173:$C$337,0),MATCH(K$3,[34]!Month,0))</f>
        <v>68550.499693699254</v>
      </c>
      <c r="L294" s="211">
        <f>INDEX('[34]Actual NPC'!$F$173:$Q$337,MATCH($C294,'[34]Actual NPC'!$C$173:$C$337,0),MATCH(L$3,[34]!Month,0))</f>
        <v>207469.84666759617</v>
      </c>
      <c r="M294" s="211">
        <f>INDEX('[34]Actual NPC'!$F$173:$Q$337,MATCH($C294,'[34]Actual NPC'!$C$173:$C$337,0),MATCH(M$3,[34]!Month,0))</f>
        <v>64590.824096839482</v>
      </c>
      <c r="N294" s="211">
        <f>INDEX('[34]Actual NPC'!$F$173:$Q$337,MATCH($C294,'[34]Actual NPC'!$C$173:$C$337,0),MATCH(N$3,[34]!Month,0))</f>
        <v>45646.191739900918</v>
      </c>
      <c r="O294" s="211">
        <f>INDEX('[34]Actual NPC'!$F$173:$Q$337,MATCH($C294,'[34]Actual NPC'!$C$173:$C$337,0),MATCH(O$3,[34]!Month,0))</f>
        <v>46733.607205350221</v>
      </c>
      <c r="P294" s="211">
        <f>INDEX('[34]Actual NPC'!$F$173:$Q$337,MATCH($C294,'[34]Actual NPC'!$C$173:$C$337,0),MATCH(P$3,[34]!Month,0))</f>
        <v>43035.544271322615</v>
      </c>
    </row>
    <row r="295" spans="1:16">
      <c r="A295" s="163"/>
      <c r="B295" s="156"/>
      <c r="C295" s="162"/>
      <c r="D295" s="202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</row>
    <row r="296" spans="1:16">
      <c r="A296" s="74"/>
      <c r="B296" s="85" t="s">
        <v>34</v>
      </c>
      <c r="C296" s="78"/>
      <c r="D296" s="202">
        <f>SUM(E296:P296)</f>
        <v>4077742.3693749234</v>
      </c>
      <c r="E296" s="211">
        <f t="shared" ref="E296:G296" si="80">SUM(E292:E294)</f>
        <v>167927.52806849993</v>
      </c>
      <c r="F296" s="211">
        <f t="shared" si="80"/>
        <v>309987.34156605136</v>
      </c>
      <c r="G296" s="211">
        <f t="shared" si="80"/>
        <v>286969.19898405846</v>
      </c>
      <c r="H296" s="211">
        <f t="shared" ref="H296:J296" si="81">SUM(H292:H294)</f>
        <v>44880.689915667033</v>
      </c>
      <c r="I296" s="211">
        <f t="shared" si="81"/>
        <v>23905.587860349064</v>
      </c>
      <c r="J296" s="211">
        <f t="shared" si="81"/>
        <v>743181.37083352217</v>
      </c>
      <c r="K296" s="211">
        <f t="shared" ref="K296:M296" si="82">SUM(K292:K294)</f>
        <v>915420.97894036642</v>
      </c>
      <c r="L296" s="211">
        <f t="shared" si="82"/>
        <v>698735.94319572859</v>
      </c>
      <c r="M296" s="211">
        <f t="shared" si="82"/>
        <v>105560.5271735064</v>
      </c>
      <c r="N296" s="211">
        <f t="shared" ref="N296:P296" si="83">SUM(N292:N294)</f>
        <v>132085.90204543452</v>
      </c>
      <c r="O296" s="211">
        <f t="shared" si="83"/>
        <v>253413.9548524835</v>
      </c>
      <c r="P296" s="211">
        <f t="shared" si="83"/>
        <v>395673.34593925596</v>
      </c>
    </row>
    <row r="297" spans="1:16">
      <c r="A297" s="147"/>
      <c r="B297" s="163"/>
      <c r="C297" s="136"/>
      <c r="D297" s="202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</row>
    <row r="298" spans="1:16">
      <c r="A298" s="74"/>
      <c r="B298" s="333" t="s">
        <v>35</v>
      </c>
      <c r="C298" s="163" t="s">
        <v>35</v>
      </c>
      <c r="D298" s="202">
        <f>SUM(E298:P298)</f>
        <v>27715.069000000614</v>
      </c>
      <c r="E298" s="211">
        <f>INDEX('[34]Actual NPC'!$F$173:$Q$337,MATCH($B298,'[34]Actual NPC'!$B$173:$B$337,0),MATCH(E$3,[34]!Month,0))</f>
        <v>1370.3390000002109</v>
      </c>
      <c r="F298" s="211">
        <f>INDEX('[34]Actual NPC'!$F$173:$Q$337,MATCH($B298,'[34]Actual NPC'!$B$173:$B$337,0),MATCH(F$3,[34]!Month,0))</f>
        <v>9972.0460000000894</v>
      </c>
      <c r="G298" s="211">
        <f>INDEX('[34]Actual NPC'!$F$173:$Q$337,MATCH($B298,'[34]Actual NPC'!$B$173:$B$337,0),MATCH(G$3,[34]!Month,0))</f>
        <v>3369.9010000011185</v>
      </c>
      <c r="H298" s="211">
        <f>INDEX('[34]Actual NPC'!$F$173:$Q$337,MATCH($B298,'[34]Actual NPC'!$B$173:$B$337,0),MATCH(H$3,[34]!Month,0))</f>
        <v>77.605000000468863</v>
      </c>
      <c r="I298" s="211">
        <f>INDEX('[34]Actual NPC'!$F$173:$Q$337,MATCH($B298,'[34]Actual NPC'!$B$173:$B$337,0),MATCH(I$3,[34]!Month,0))</f>
        <v>696.6180000005188</v>
      </c>
      <c r="J298" s="211">
        <f>INDEX('[34]Actual NPC'!$F$173:$Q$337,MATCH($B298,'[34]Actual NPC'!$B$173:$B$337,0),MATCH(J$3,[34]!Month,0))</f>
        <v>310.84200000111014</v>
      </c>
      <c r="K298" s="211">
        <f>INDEX('[34]Actual NPC'!$F$173:$Q$337,MATCH($B298,'[34]Actual NPC'!$B$173:$B$337,0),MATCH(K$3,[34]!Month,0))</f>
        <v>2544.783999999403</v>
      </c>
      <c r="L298" s="211">
        <f>INDEX('[34]Actual NPC'!$F$173:$Q$337,MATCH($B298,'[34]Actual NPC'!$B$173:$B$337,0),MATCH(L$3,[34]!Month,0))</f>
        <v>-884.4560000008205</v>
      </c>
      <c r="M298" s="211">
        <f>INDEX('[34]Actual NPC'!$F$173:$Q$337,MATCH($B298,'[34]Actual NPC'!$B$173:$B$337,0),MATCH(M$3,[34]!Month,0))</f>
        <v>4218.2379999994737</v>
      </c>
      <c r="N298" s="211">
        <f>INDEX('[34]Actual NPC'!$F$173:$Q$337,MATCH($B298,'[34]Actual NPC'!$B$173:$B$337,0),MATCH(N$3,[34]!Month,0))</f>
        <v>2109.5439999994705</v>
      </c>
      <c r="O298" s="211">
        <f>INDEX('[34]Actual NPC'!$F$173:$Q$337,MATCH($B298,'[34]Actual NPC'!$B$173:$B$337,0),MATCH(O$3,[34]!Month,0))</f>
        <v>2014.5640000006824</v>
      </c>
      <c r="P298" s="211">
        <f>INDEX('[34]Actual NPC'!$F$173:$Q$337,MATCH($B298,'[34]Actual NPC'!$B$173:$B$337,0),MATCH(P$3,[34]!Month,0))</f>
        <v>1915.0439999988885</v>
      </c>
    </row>
    <row r="299" spans="1:16">
      <c r="A299" s="85"/>
      <c r="B299" s="85"/>
      <c r="C299" s="78"/>
      <c r="D299" s="215" t="s">
        <v>86</v>
      </c>
      <c r="E299" s="215" t="s">
        <v>86</v>
      </c>
      <c r="F299" s="215" t="s">
        <v>86</v>
      </c>
      <c r="G299" s="215" t="s">
        <v>86</v>
      </c>
      <c r="H299" s="215" t="s">
        <v>86</v>
      </c>
      <c r="I299" s="215" t="s">
        <v>86</v>
      </c>
      <c r="J299" s="215" t="s">
        <v>86</v>
      </c>
      <c r="K299" s="215" t="s">
        <v>86</v>
      </c>
      <c r="L299" s="215" t="s">
        <v>86</v>
      </c>
      <c r="M299" s="215" t="s">
        <v>86</v>
      </c>
      <c r="N299" s="215" t="s">
        <v>86</v>
      </c>
      <c r="O299" s="215" t="s">
        <v>86</v>
      </c>
      <c r="P299" s="215" t="s">
        <v>86</v>
      </c>
    </row>
    <row r="300" spans="1:16">
      <c r="A300" s="82" t="s">
        <v>36</v>
      </c>
      <c r="B300" s="85"/>
      <c r="C300" s="78"/>
      <c r="D300" s="212">
        <f>SUM(E300:P300)</f>
        <v>14257113.494707895</v>
      </c>
      <c r="E300" s="212">
        <f t="shared" ref="E300:P300" si="84">SUM(E296:E298,E289,E282)</f>
        <v>981824.01563043881</v>
      </c>
      <c r="F300" s="212">
        <f t="shared" si="84"/>
        <v>1113112.6283660941</v>
      </c>
      <c r="G300" s="212">
        <f t="shared" si="84"/>
        <v>1198541.025905425</v>
      </c>
      <c r="H300" s="212">
        <f t="shared" si="84"/>
        <v>959882.46555888758</v>
      </c>
      <c r="I300" s="212">
        <f t="shared" si="84"/>
        <v>1035292.7079759089</v>
      </c>
      <c r="J300" s="212">
        <f t="shared" si="84"/>
        <v>1673101.3156562319</v>
      </c>
      <c r="K300" s="212">
        <f t="shared" si="84"/>
        <v>1826531.0648305481</v>
      </c>
      <c r="L300" s="212">
        <f t="shared" si="84"/>
        <v>1499473.6333659841</v>
      </c>
      <c r="M300" s="212">
        <f t="shared" si="84"/>
        <v>888651.40083597926</v>
      </c>
      <c r="N300" s="212">
        <f t="shared" si="84"/>
        <v>929402.33576864656</v>
      </c>
      <c r="O300" s="212">
        <f t="shared" si="84"/>
        <v>1013708.8255991914</v>
      </c>
      <c r="P300" s="212">
        <f t="shared" si="84"/>
        <v>1137592.0752145569</v>
      </c>
    </row>
    <row r="301" spans="1:16">
      <c r="A301" s="85"/>
      <c r="B301" s="85"/>
      <c r="C301" s="78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</row>
    <row r="302" spans="1:16">
      <c r="A302" s="169" t="s">
        <v>143</v>
      </c>
      <c r="B302" s="85"/>
      <c r="C302" s="78"/>
      <c r="D302" s="210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</row>
    <row r="303" spans="1:16">
      <c r="A303" s="85"/>
      <c r="B303" s="74"/>
      <c r="C303" s="85" t="s">
        <v>41</v>
      </c>
      <c r="D303" s="202">
        <f t="shared" ref="D303:D311" si="85">SUM(E303:P303)</f>
        <v>1080477</v>
      </c>
      <c r="E303" s="211">
        <f>INDEX('[34]Actual NPC'!$F$173:$Q$337,MATCH($C303,'[34]Actual NPC'!$C$173:$C$337,0),MATCH(E$3,[34]!Month,0))</f>
        <v>107678</v>
      </c>
      <c r="F303" s="211">
        <f>INDEX('[34]Actual NPC'!$F$173:$Q$337,MATCH($C303,'[34]Actual NPC'!$C$173:$C$337,0),MATCH(F$3,[34]!Month,0))</f>
        <v>87452.000000000029</v>
      </c>
      <c r="G303" s="211">
        <f>INDEX('[34]Actual NPC'!$F$173:$Q$337,MATCH($C303,'[34]Actual NPC'!$C$173:$C$337,0),MATCH(G$3,[34]!Month,0))</f>
        <v>105735</v>
      </c>
      <c r="H303" s="211">
        <f>INDEX('[34]Actual NPC'!$F$173:$Q$337,MATCH($C303,'[34]Actual NPC'!$C$173:$C$337,0),MATCH(H$3,[34]!Month,0))</f>
        <v>48902</v>
      </c>
      <c r="I303" s="211">
        <f>INDEX('[34]Actual NPC'!$F$173:$Q$337,MATCH($C303,'[34]Actual NPC'!$C$173:$C$337,0),MATCH(I$3,[34]!Month,0))</f>
        <v>62976</v>
      </c>
      <c r="J303" s="211">
        <f>INDEX('[34]Actual NPC'!$F$173:$Q$337,MATCH($C303,'[34]Actual NPC'!$C$173:$C$337,0),MATCH(J$3,[34]!Month,0))</f>
        <v>77595</v>
      </c>
      <c r="K303" s="211">
        <f>INDEX('[34]Actual NPC'!$F$173:$Q$337,MATCH($C303,'[34]Actual NPC'!$C$173:$C$337,0),MATCH(K$3,[34]!Month,0))</f>
        <v>97988</v>
      </c>
      <c r="L303" s="211">
        <f>INDEX('[34]Actual NPC'!$F$173:$Q$337,MATCH($C303,'[34]Actual NPC'!$C$173:$C$337,0),MATCH(L$3,[34]!Month,0))</f>
        <v>104136</v>
      </c>
      <c r="M303" s="211">
        <f>INDEX('[34]Actual NPC'!$F$173:$Q$337,MATCH($C303,'[34]Actual NPC'!$C$173:$C$337,0),MATCH(M$3,[34]!Month,0))</f>
        <v>88209</v>
      </c>
      <c r="N303" s="211">
        <f>INDEX('[34]Actual NPC'!$F$173:$Q$337,MATCH($C303,'[34]Actual NPC'!$C$173:$C$337,0),MATCH(N$3,[34]!Month,0))</f>
        <v>106452</v>
      </c>
      <c r="O303" s="211">
        <f>INDEX('[34]Actual NPC'!$F$173:$Q$337,MATCH($C303,'[34]Actual NPC'!$C$173:$C$337,0),MATCH(O$3,[34]!Month,0))</f>
        <v>97850</v>
      </c>
      <c r="P303" s="211">
        <f>INDEX('[34]Actual NPC'!$F$173:$Q$337,MATCH($C303,'[34]Actual NPC'!$C$173:$C$337,0),MATCH(P$3,[34]!Month,0))</f>
        <v>95504.000000000029</v>
      </c>
    </row>
    <row r="304" spans="1:16">
      <c r="A304" s="85"/>
      <c r="B304" s="74"/>
      <c r="C304" s="85" t="s">
        <v>42</v>
      </c>
      <c r="D304" s="202">
        <f t="shared" si="85"/>
        <v>1066740</v>
      </c>
      <c r="E304" s="211">
        <f>INDEX('[34]Actual NPC'!$F$173:$Q$337,MATCH($C304,'[34]Actual NPC'!$C$173:$C$337,0),MATCH(E$3,[34]!Month,0))</f>
        <v>108532</v>
      </c>
      <c r="F304" s="211">
        <f>INDEX('[34]Actual NPC'!$F$173:$Q$337,MATCH($C304,'[34]Actual NPC'!$C$173:$C$337,0),MATCH(F$3,[34]!Month,0))</f>
        <v>75241</v>
      </c>
      <c r="G304" s="211">
        <f>INDEX('[34]Actual NPC'!$F$173:$Q$337,MATCH($C304,'[34]Actual NPC'!$C$173:$C$337,0),MATCH(G$3,[34]!Month,0))</f>
        <v>96037</v>
      </c>
      <c r="H304" s="211">
        <f>INDEX('[34]Actual NPC'!$F$173:$Q$337,MATCH($C304,'[34]Actual NPC'!$C$173:$C$337,0),MATCH(H$3,[34]!Month,0))</f>
        <v>91615</v>
      </c>
      <c r="I304" s="211">
        <f>INDEX('[34]Actual NPC'!$F$173:$Q$337,MATCH($C304,'[34]Actual NPC'!$C$173:$C$337,0),MATCH(I$3,[34]!Month,0))</f>
        <v>101070</v>
      </c>
      <c r="J304" s="211">
        <f>INDEX('[34]Actual NPC'!$F$173:$Q$337,MATCH($C304,'[34]Actual NPC'!$C$173:$C$337,0),MATCH(J$3,[34]!Month,0))</f>
        <v>92495</v>
      </c>
      <c r="K304" s="211">
        <f>INDEX('[34]Actual NPC'!$F$173:$Q$337,MATCH($C304,'[34]Actual NPC'!$C$173:$C$337,0),MATCH(K$3,[34]!Month,0))</f>
        <v>97178</v>
      </c>
      <c r="L304" s="211">
        <f>INDEX('[34]Actual NPC'!$F$173:$Q$337,MATCH($C304,'[34]Actual NPC'!$C$173:$C$337,0),MATCH(L$3,[34]!Month,0))</f>
        <v>106523</v>
      </c>
      <c r="M304" s="211">
        <f>INDEX('[34]Actual NPC'!$F$173:$Q$337,MATCH($C304,'[34]Actual NPC'!$C$173:$C$337,0),MATCH(M$3,[34]!Month,0))</f>
        <v>98884</v>
      </c>
      <c r="N304" s="211">
        <f>INDEX('[34]Actual NPC'!$F$173:$Q$337,MATCH($C304,'[34]Actual NPC'!$C$173:$C$337,0),MATCH(N$3,[34]!Month,0))</f>
        <v>81659</v>
      </c>
      <c r="O304" s="211">
        <f>INDEX('[34]Actual NPC'!$F$173:$Q$337,MATCH($C304,'[34]Actual NPC'!$C$173:$C$337,0),MATCH(O$3,[34]!Month,0))</f>
        <v>66178</v>
      </c>
      <c r="P304" s="211">
        <f>INDEX('[34]Actual NPC'!$F$173:$Q$337,MATCH($C304,'[34]Actual NPC'!$C$173:$C$337,0),MATCH(P$3,[34]!Month,0))</f>
        <v>51328</v>
      </c>
    </row>
    <row r="305" spans="1:16">
      <c r="A305" s="85"/>
      <c r="B305" s="74"/>
      <c r="C305" s="85" t="s">
        <v>43</v>
      </c>
      <c r="D305" s="202">
        <f t="shared" si="85"/>
        <v>3581919</v>
      </c>
      <c r="E305" s="211">
        <f>INDEX('[34]Actual NPC'!$F$173:$Q$337,MATCH($C305,'[34]Actual NPC'!$C$173:$C$337,0),MATCH(E$3,[34]!Month,0))</f>
        <v>283360</v>
      </c>
      <c r="F305" s="211">
        <f>INDEX('[34]Actual NPC'!$F$173:$Q$337,MATCH($C305,'[34]Actual NPC'!$C$173:$C$337,0),MATCH(F$3,[34]!Month,0))</f>
        <v>279895</v>
      </c>
      <c r="G305" s="211">
        <f>INDEX('[34]Actual NPC'!$F$173:$Q$337,MATCH($C305,'[34]Actual NPC'!$C$173:$C$337,0),MATCH(G$3,[34]!Month,0))</f>
        <v>352246</v>
      </c>
      <c r="H305" s="211">
        <f>INDEX('[34]Actual NPC'!$F$173:$Q$337,MATCH($C305,'[34]Actual NPC'!$C$173:$C$337,0),MATCH(H$3,[34]!Month,0))</f>
        <v>179372</v>
      </c>
      <c r="I305" s="211">
        <f>INDEX('[34]Actual NPC'!$F$173:$Q$337,MATCH($C305,'[34]Actual NPC'!$C$173:$C$337,0),MATCH(I$3,[34]!Month,0))</f>
        <v>232052</v>
      </c>
      <c r="J305" s="211">
        <f>INDEX('[34]Actual NPC'!$F$173:$Q$337,MATCH($C305,'[34]Actual NPC'!$C$173:$C$337,0),MATCH(J$3,[34]!Month,0))</f>
        <v>260040</v>
      </c>
      <c r="K305" s="211">
        <f>INDEX('[34]Actual NPC'!$F$173:$Q$337,MATCH($C305,'[34]Actual NPC'!$C$173:$C$337,0),MATCH(K$3,[34]!Month,0))</f>
        <v>375475</v>
      </c>
      <c r="L305" s="211">
        <f>INDEX('[34]Actual NPC'!$F$173:$Q$337,MATCH($C305,'[34]Actual NPC'!$C$173:$C$337,0),MATCH(L$3,[34]!Month,0))</f>
        <v>331823</v>
      </c>
      <c r="M305" s="211">
        <f>INDEX('[34]Actual NPC'!$F$173:$Q$337,MATCH($C305,'[34]Actual NPC'!$C$173:$C$337,0),MATCH(M$3,[34]!Month,0))</f>
        <v>376401</v>
      </c>
      <c r="N305" s="211">
        <f>INDEX('[34]Actual NPC'!$F$173:$Q$337,MATCH($C305,'[34]Actual NPC'!$C$173:$C$337,0),MATCH(N$3,[34]!Month,0))</f>
        <v>333904</v>
      </c>
      <c r="O305" s="211">
        <f>INDEX('[34]Actual NPC'!$F$173:$Q$337,MATCH($C305,'[34]Actual NPC'!$C$173:$C$337,0),MATCH(O$3,[34]!Month,0))</f>
        <v>319605</v>
      </c>
      <c r="P305" s="211">
        <f>INDEX('[34]Actual NPC'!$F$173:$Q$337,MATCH($C305,'[34]Actual NPC'!$C$173:$C$337,0),MATCH(P$3,[34]!Month,0))</f>
        <v>257746</v>
      </c>
    </row>
    <row r="306" spans="1:16">
      <c r="A306" s="85"/>
      <c r="B306" s="74"/>
      <c r="C306" s="85" t="s">
        <v>44</v>
      </c>
      <c r="D306" s="202">
        <f t="shared" si="85"/>
        <v>523072</v>
      </c>
      <c r="E306" s="211">
        <f>INDEX('[34]Actual NPC'!$F$173:$Q$337,MATCH($C306,'[34]Actual NPC'!$C$173:$C$337,0),MATCH(E$3,[34]!Month,0))</f>
        <v>54717</v>
      </c>
      <c r="F306" s="211">
        <f>INDEX('[34]Actual NPC'!$F$173:$Q$337,MATCH($C306,'[34]Actual NPC'!$C$173:$C$337,0),MATCH(F$3,[34]!Month,0))</f>
        <v>43930</v>
      </c>
      <c r="G306" s="211">
        <f>INDEX('[34]Actual NPC'!$F$173:$Q$337,MATCH($C306,'[34]Actual NPC'!$C$173:$C$337,0),MATCH(G$3,[34]!Month,0))</f>
        <v>40635</v>
      </c>
      <c r="H306" s="211">
        <f>INDEX('[34]Actual NPC'!$F$173:$Q$337,MATCH($C306,'[34]Actual NPC'!$C$173:$C$337,0),MATCH(H$3,[34]!Month,0))</f>
        <v>40025</v>
      </c>
      <c r="I306" s="211">
        <f>INDEX('[34]Actual NPC'!$F$173:$Q$337,MATCH($C306,'[34]Actual NPC'!$C$173:$C$337,0),MATCH(I$3,[34]!Month,0))</f>
        <v>30587</v>
      </c>
      <c r="J306" s="211">
        <f>INDEX('[34]Actual NPC'!$F$173:$Q$337,MATCH($C306,'[34]Actual NPC'!$C$173:$C$337,0),MATCH(J$3,[34]!Month,0))</f>
        <v>38746</v>
      </c>
      <c r="K306" s="211">
        <f>INDEX('[34]Actual NPC'!$F$173:$Q$337,MATCH($C306,'[34]Actual NPC'!$C$173:$C$337,0),MATCH(K$3,[34]!Month,0))</f>
        <v>47276</v>
      </c>
      <c r="L306" s="211">
        <f>INDEX('[34]Actual NPC'!$F$173:$Q$337,MATCH($C306,'[34]Actual NPC'!$C$173:$C$337,0),MATCH(L$3,[34]!Month,0))</f>
        <v>48776</v>
      </c>
      <c r="M306" s="211">
        <f>INDEX('[34]Actual NPC'!$F$173:$Q$337,MATCH($C306,'[34]Actual NPC'!$C$173:$C$337,0),MATCH(M$3,[34]!Month,0))</f>
        <v>41692</v>
      </c>
      <c r="N306" s="211">
        <f>INDEX('[34]Actual NPC'!$F$173:$Q$337,MATCH($C306,'[34]Actual NPC'!$C$173:$C$337,0),MATCH(N$3,[34]!Month,0))</f>
        <v>41725</v>
      </c>
      <c r="O306" s="211">
        <f>INDEX('[34]Actual NPC'!$F$173:$Q$337,MATCH($C306,'[34]Actual NPC'!$C$173:$C$337,0),MATCH(O$3,[34]!Month,0))</f>
        <v>44323</v>
      </c>
      <c r="P306" s="211">
        <f>INDEX('[34]Actual NPC'!$F$173:$Q$337,MATCH($C306,'[34]Actual NPC'!$C$173:$C$337,0),MATCH(P$3,[34]!Month,0))</f>
        <v>50640</v>
      </c>
    </row>
    <row r="307" spans="1:16">
      <c r="A307" s="85"/>
      <c r="B307" s="74"/>
      <c r="C307" s="85" t="s">
        <v>45</v>
      </c>
      <c r="D307" s="202">
        <f t="shared" si="85"/>
        <v>5865760</v>
      </c>
      <c r="E307" s="211">
        <f>INDEX('[34]Actual NPC'!$F$173:$Q$337,MATCH($C307,'[34]Actual NPC'!$C$173:$C$337,0),MATCH(E$3,[34]!Month,0))</f>
        <v>656821</v>
      </c>
      <c r="F307" s="211">
        <f>INDEX('[34]Actual NPC'!$F$173:$Q$337,MATCH($C307,'[34]Actual NPC'!$C$173:$C$337,0),MATCH(F$3,[34]!Month,0))</f>
        <v>506717</v>
      </c>
      <c r="G307" s="211">
        <f>INDEX('[34]Actual NPC'!$F$173:$Q$337,MATCH($C307,'[34]Actual NPC'!$C$173:$C$337,0),MATCH(G$3,[34]!Month,0))</f>
        <v>327003</v>
      </c>
      <c r="H307" s="211">
        <f>INDEX('[34]Actual NPC'!$F$173:$Q$337,MATCH($C307,'[34]Actual NPC'!$C$173:$C$337,0),MATCH(H$3,[34]!Month,0))</f>
        <v>410902</v>
      </c>
      <c r="I307" s="211">
        <f>INDEX('[34]Actual NPC'!$F$173:$Q$337,MATCH($C307,'[34]Actual NPC'!$C$173:$C$337,0),MATCH(I$3,[34]!Month,0))</f>
        <v>599263</v>
      </c>
      <c r="J307" s="211">
        <f>INDEX('[34]Actual NPC'!$F$173:$Q$337,MATCH($C307,'[34]Actual NPC'!$C$173:$C$337,0),MATCH(J$3,[34]!Month,0))</f>
        <v>624207</v>
      </c>
      <c r="K307" s="211">
        <f>INDEX('[34]Actual NPC'!$F$173:$Q$337,MATCH($C307,'[34]Actual NPC'!$C$173:$C$337,0),MATCH(K$3,[34]!Month,0))</f>
        <v>702793</v>
      </c>
      <c r="L307" s="211">
        <f>INDEX('[34]Actual NPC'!$F$173:$Q$337,MATCH($C307,'[34]Actual NPC'!$C$173:$C$337,0),MATCH(L$3,[34]!Month,0))</f>
        <v>699341</v>
      </c>
      <c r="M307" s="211">
        <f>INDEX('[34]Actual NPC'!$F$173:$Q$337,MATCH($C307,'[34]Actual NPC'!$C$173:$C$337,0),MATCH(M$3,[34]!Month,0))</f>
        <v>468828</v>
      </c>
      <c r="N307" s="211">
        <f>INDEX('[34]Actual NPC'!$F$173:$Q$337,MATCH($C307,'[34]Actual NPC'!$C$173:$C$337,0),MATCH(N$3,[34]!Month,0))</f>
        <v>203151</v>
      </c>
      <c r="O307" s="211">
        <f>INDEX('[34]Actual NPC'!$F$173:$Q$337,MATCH($C307,'[34]Actual NPC'!$C$173:$C$337,0),MATCH(O$3,[34]!Month,0))</f>
        <v>263034</v>
      </c>
      <c r="P307" s="211">
        <f>INDEX('[34]Actual NPC'!$F$173:$Q$337,MATCH($C307,'[34]Actual NPC'!$C$173:$C$337,0),MATCH(P$3,[34]!Month,0))</f>
        <v>403700</v>
      </c>
    </row>
    <row r="308" spans="1:16">
      <c r="A308" s="85"/>
      <c r="B308" s="74"/>
      <c r="C308" s="85" t="s">
        <v>46</v>
      </c>
      <c r="D308" s="202">
        <f t="shared" si="85"/>
        <v>5673115</v>
      </c>
      <c r="E308" s="211">
        <f>INDEX('[34]Actual NPC'!$F$173:$Q$337,MATCH($C308,'[34]Actual NPC'!$C$173:$C$337,0),MATCH(E$3,[34]!Month,0))</f>
        <v>539332</v>
      </c>
      <c r="F308" s="211">
        <f>INDEX('[34]Actual NPC'!$F$173:$Q$337,MATCH($C308,'[34]Actual NPC'!$C$173:$C$337,0),MATCH(F$3,[34]!Month,0))</f>
        <v>445621</v>
      </c>
      <c r="G308" s="211">
        <f>INDEX('[34]Actual NPC'!$F$173:$Q$337,MATCH($C308,'[34]Actual NPC'!$C$173:$C$337,0),MATCH(G$3,[34]!Month,0))</f>
        <v>464080</v>
      </c>
      <c r="H308" s="211">
        <f>INDEX('[34]Actual NPC'!$F$173:$Q$337,MATCH($C308,'[34]Actual NPC'!$C$173:$C$337,0),MATCH(H$3,[34]!Month,0))</f>
        <v>471297</v>
      </c>
      <c r="I308" s="211">
        <f>INDEX('[34]Actual NPC'!$F$173:$Q$337,MATCH($C308,'[34]Actual NPC'!$C$173:$C$337,0),MATCH(I$3,[34]!Month,0))</f>
        <v>460886</v>
      </c>
      <c r="J308" s="211">
        <f>INDEX('[34]Actual NPC'!$F$173:$Q$337,MATCH($C308,'[34]Actual NPC'!$C$173:$C$337,0),MATCH(J$3,[34]!Month,0))</f>
        <v>424855</v>
      </c>
      <c r="K308" s="211">
        <f>INDEX('[34]Actual NPC'!$F$173:$Q$337,MATCH($C308,'[34]Actual NPC'!$C$173:$C$337,0),MATCH(K$3,[34]!Month,0))</f>
        <v>526211</v>
      </c>
      <c r="L308" s="211">
        <f>INDEX('[34]Actual NPC'!$F$173:$Q$337,MATCH($C308,'[34]Actual NPC'!$C$173:$C$337,0),MATCH(L$3,[34]!Month,0))</f>
        <v>577934</v>
      </c>
      <c r="M308" s="211">
        <f>INDEX('[34]Actual NPC'!$F$173:$Q$337,MATCH($C308,'[34]Actual NPC'!$C$173:$C$337,0),MATCH(M$3,[34]!Month,0))</f>
        <v>530885</v>
      </c>
      <c r="N308" s="211">
        <f>INDEX('[34]Actual NPC'!$F$173:$Q$337,MATCH($C308,'[34]Actual NPC'!$C$173:$C$337,0),MATCH(N$3,[34]!Month,0))</f>
        <v>286250</v>
      </c>
      <c r="O308" s="211">
        <f>INDEX('[34]Actual NPC'!$F$173:$Q$337,MATCH($C308,'[34]Actual NPC'!$C$173:$C$337,0),MATCH(O$3,[34]!Month,0))</f>
        <v>438440</v>
      </c>
      <c r="P308" s="211">
        <f>INDEX('[34]Actual NPC'!$F$173:$Q$337,MATCH($C308,'[34]Actual NPC'!$C$173:$C$337,0),MATCH(P$3,[34]!Month,0))</f>
        <v>507324</v>
      </c>
    </row>
    <row r="309" spans="1:16">
      <c r="A309" s="85"/>
      <c r="B309" s="74"/>
      <c r="C309" s="85" t="s">
        <v>47</v>
      </c>
      <c r="D309" s="202">
        <f t="shared" si="85"/>
        <v>7376117</v>
      </c>
      <c r="E309" s="211">
        <f>INDEX('[34]Actual NPC'!$F$173:$Q$337,MATCH($C309,'[34]Actual NPC'!$C$173:$C$337,0),MATCH(E$3,[34]!Month,0))</f>
        <v>546235.99999999977</v>
      </c>
      <c r="F309" s="211">
        <f>INDEX('[34]Actual NPC'!$F$173:$Q$337,MATCH($C309,'[34]Actual NPC'!$C$173:$C$337,0),MATCH(F$3,[34]!Month,0))</f>
        <v>480877.99999999977</v>
      </c>
      <c r="G309" s="211">
        <f>INDEX('[34]Actual NPC'!$F$173:$Q$337,MATCH($C309,'[34]Actual NPC'!$C$173:$C$337,0),MATCH(G$3,[34]!Month,0))</f>
        <v>604740.00000000035</v>
      </c>
      <c r="H309" s="211">
        <f>INDEX('[34]Actual NPC'!$F$173:$Q$337,MATCH($C309,'[34]Actual NPC'!$C$173:$C$337,0),MATCH(H$3,[34]!Month,0))</f>
        <v>544518</v>
      </c>
      <c r="I309" s="211">
        <f>INDEX('[34]Actual NPC'!$F$173:$Q$337,MATCH($C309,'[34]Actual NPC'!$C$173:$C$337,0),MATCH(I$3,[34]!Month,0))</f>
        <v>533350.99999999977</v>
      </c>
      <c r="J309" s="211">
        <f>INDEX('[34]Actual NPC'!$F$173:$Q$337,MATCH($C309,'[34]Actual NPC'!$C$173:$C$337,0),MATCH(J$3,[34]!Month,0))</f>
        <v>428698.00000000012</v>
      </c>
      <c r="K309" s="211">
        <f>INDEX('[34]Actual NPC'!$F$173:$Q$337,MATCH($C309,'[34]Actual NPC'!$C$173:$C$337,0),MATCH(K$3,[34]!Month,0))</f>
        <v>778833.99999999988</v>
      </c>
      <c r="L309" s="211">
        <f>INDEX('[34]Actual NPC'!$F$173:$Q$337,MATCH($C309,'[34]Actual NPC'!$C$173:$C$337,0),MATCH(L$3,[34]!Month,0))</f>
        <v>763053.99999999988</v>
      </c>
      <c r="M309" s="211">
        <f>INDEX('[34]Actual NPC'!$F$173:$Q$337,MATCH($C309,'[34]Actual NPC'!$C$173:$C$337,0),MATCH(M$3,[34]!Month,0))</f>
        <v>731146.00000000023</v>
      </c>
      <c r="N309" s="211">
        <f>INDEX('[34]Actual NPC'!$F$173:$Q$337,MATCH($C309,'[34]Actual NPC'!$C$173:$C$337,0),MATCH(N$3,[34]!Month,0))</f>
        <v>794712.99999999988</v>
      </c>
      <c r="O309" s="211">
        <f>INDEX('[34]Actual NPC'!$F$173:$Q$337,MATCH($C309,'[34]Actual NPC'!$C$173:$C$337,0),MATCH(O$3,[34]!Month,0))</f>
        <v>609340.99999999977</v>
      </c>
      <c r="P309" s="211">
        <f>INDEX('[34]Actual NPC'!$F$173:$Q$337,MATCH($C309,'[34]Actual NPC'!$C$173:$C$337,0),MATCH(P$3,[34]!Month,0))</f>
        <v>560607.99999999988</v>
      </c>
    </row>
    <row r="310" spans="1:16">
      <c r="A310" s="163"/>
      <c r="B310" s="147"/>
      <c r="C310" s="163" t="s">
        <v>152</v>
      </c>
      <c r="D310" s="202">
        <f t="shared" si="85"/>
        <v>1879970</v>
      </c>
      <c r="E310" s="211">
        <f>INDEX('[34]Actual NPC'!$F$173:$Q$337,MATCH($C310,'[34]Actual NPC'!$C$173:$C$337,0),MATCH(E$3,[34]!Month,0))</f>
        <v>206569</v>
      </c>
      <c r="F310" s="211">
        <f>INDEX('[34]Actual NPC'!$F$173:$Q$337,MATCH($C310,'[34]Actual NPC'!$C$173:$C$337,0),MATCH(F$3,[34]!Month,0))</f>
        <v>85854</v>
      </c>
      <c r="G310" s="211">
        <f>INDEX('[34]Actual NPC'!$F$173:$Q$337,MATCH($C310,'[34]Actual NPC'!$C$173:$C$337,0),MATCH(G$3,[34]!Month,0))</f>
        <v>91274</v>
      </c>
      <c r="H310" s="211">
        <f>INDEX('[34]Actual NPC'!$F$173:$Q$337,MATCH($C310,'[34]Actual NPC'!$C$173:$C$337,0),MATCH(H$3,[34]!Month,0))</f>
        <v>81841</v>
      </c>
      <c r="I310" s="211">
        <f>INDEX('[34]Actual NPC'!$F$173:$Q$337,MATCH($C310,'[34]Actual NPC'!$C$173:$C$337,0),MATCH(I$3,[34]!Month,0))</f>
        <v>111446</v>
      </c>
      <c r="J310" s="211">
        <f>INDEX('[34]Actual NPC'!$F$173:$Q$337,MATCH($C310,'[34]Actual NPC'!$C$173:$C$337,0),MATCH(J$3,[34]!Month,0))</f>
        <v>109973</v>
      </c>
      <c r="K310" s="211">
        <f>INDEX('[34]Actual NPC'!$F$173:$Q$337,MATCH($C310,'[34]Actual NPC'!$C$173:$C$337,0),MATCH(K$3,[34]!Month,0))</f>
        <v>202574</v>
      </c>
      <c r="L310" s="211">
        <f>INDEX('[34]Actual NPC'!$F$173:$Q$337,MATCH($C310,'[34]Actual NPC'!$C$173:$C$337,0),MATCH(L$3,[34]!Month,0))</f>
        <v>206453</v>
      </c>
      <c r="M310" s="211">
        <f>INDEX('[34]Actual NPC'!$F$173:$Q$337,MATCH($C310,'[34]Actual NPC'!$C$173:$C$337,0),MATCH(M$3,[34]!Month,0))</f>
        <v>181769</v>
      </c>
      <c r="N310" s="211">
        <f>INDEX('[34]Actual NPC'!$F$173:$Q$337,MATCH($C310,'[34]Actual NPC'!$C$173:$C$337,0),MATCH(N$3,[34]!Month,0))</f>
        <v>208890</v>
      </c>
      <c r="O310" s="211">
        <f>INDEX('[34]Actual NPC'!$F$173:$Q$337,MATCH($C310,'[34]Actual NPC'!$C$173:$C$337,0),MATCH(O$3,[34]!Month,0))</f>
        <v>170734</v>
      </c>
      <c r="P310" s="211">
        <f>INDEX('[34]Actual NPC'!$F$173:$Q$337,MATCH($C310,'[34]Actual NPC'!$C$173:$C$337,0),MATCH(P$3,[34]!Month,0))</f>
        <v>222593</v>
      </c>
    </row>
    <row r="311" spans="1:16">
      <c r="A311" s="85"/>
      <c r="B311" s="74"/>
      <c r="C311" s="85" t="s">
        <v>48</v>
      </c>
      <c r="D311" s="202">
        <f t="shared" si="85"/>
        <v>1343811</v>
      </c>
      <c r="E311" s="211">
        <f>INDEX('[34]Actual NPC'!$F$173:$Q$337,MATCH($C311,'[34]Actual NPC'!$C$173:$C$337,0),MATCH(E$3,[34]!Month,0))</f>
        <v>83550</v>
      </c>
      <c r="F311" s="211">
        <f>INDEX('[34]Actual NPC'!$F$173:$Q$337,MATCH($C311,'[34]Actual NPC'!$C$173:$C$337,0),MATCH(F$3,[34]!Month,0))</f>
        <v>121866</v>
      </c>
      <c r="G311" s="211">
        <f>INDEX('[34]Actual NPC'!$F$173:$Q$337,MATCH($C311,'[34]Actual NPC'!$C$173:$C$337,0),MATCH(G$3,[34]!Month,0))</f>
        <v>127375</v>
      </c>
      <c r="H311" s="211">
        <f>INDEX('[34]Actual NPC'!$F$173:$Q$337,MATCH($C311,'[34]Actual NPC'!$C$173:$C$337,0),MATCH(H$3,[34]!Month,0))</f>
        <v>72711</v>
      </c>
      <c r="I311" s="211">
        <f>INDEX('[34]Actual NPC'!$F$173:$Q$337,MATCH($C311,'[34]Actual NPC'!$C$173:$C$337,0),MATCH(I$3,[34]!Month,0))</f>
        <v>2</v>
      </c>
      <c r="J311" s="211">
        <f>INDEX('[34]Actual NPC'!$F$173:$Q$337,MATCH($C311,'[34]Actual NPC'!$C$173:$C$337,0),MATCH(J$3,[34]!Month,0))</f>
        <v>116808</v>
      </c>
      <c r="K311" s="211">
        <f>INDEX('[34]Actual NPC'!$F$173:$Q$337,MATCH($C311,'[34]Actual NPC'!$C$173:$C$337,0),MATCH(K$3,[34]!Month,0))</f>
        <v>133987</v>
      </c>
      <c r="L311" s="211">
        <f>INDEX('[34]Actual NPC'!$F$173:$Q$337,MATCH($C311,'[34]Actual NPC'!$C$173:$C$337,0),MATCH(L$3,[34]!Month,0))</f>
        <v>166814</v>
      </c>
      <c r="M311" s="211">
        <f>INDEX('[34]Actual NPC'!$F$173:$Q$337,MATCH($C311,'[34]Actual NPC'!$C$173:$C$337,0),MATCH(M$3,[34]!Month,0))</f>
        <v>121240</v>
      </c>
      <c r="N311" s="211">
        <f>INDEX('[34]Actual NPC'!$F$173:$Q$337,MATCH($C311,'[34]Actual NPC'!$C$173:$C$337,0),MATCH(N$3,[34]!Month,0))</f>
        <v>157634</v>
      </c>
      <c r="O311" s="211">
        <f>INDEX('[34]Actual NPC'!$F$173:$Q$337,MATCH($C311,'[34]Actual NPC'!$C$173:$C$337,0),MATCH(O$3,[34]!Month,0))</f>
        <v>119935</v>
      </c>
      <c r="P311" s="211">
        <f>INDEX('[34]Actual NPC'!$F$173:$Q$337,MATCH($C311,'[34]Actual NPC'!$C$173:$C$337,0),MATCH(P$3,[34]!Month,0))</f>
        <v>121889</v>
      </c>
    </row>
    <row r="312" spans="1:16">
      <c r="A312" s="85"/>
      <c r="B312" s="85"/>
      <c r="C312" s="74"/>
      <c r="D312" s="215" t="s">
        <v>86</v>
      </c>
      <c r="E312" s="215" t="s">
        <v>86</v>
      </c>
      <c r="F312" s="215" t="s">
        <v>86</v>
      </c>
      <c r="G312" s="215" t="s">
        <v>86</v>
      </c>
      <c r="H312" s="215" t="s">
        <v>86</v>
      </c>
      <c r="I312" s="215" t="s">
        <v>86</v>
      </c>
      <c r="J312" s="215" t="s">
        <v>86</v>
      </c>
      <c r="K312" s="215" t="s">
        <v>86</v>
      </c>
      <c r="L312" s="215" t="s">
        <v>86</v>
      </c>
      <c r="M312" s="215" t="s">
        <v>86</v>
      </c>
      <c r="N312" s="215" t="s">
        <v>86</v>
      </c>
      <c r="O312" s="215" t="s">
        <v>86</v>
      </c>
      <c r="P312" s="215" t="s">
        <v>86</v>
      </c>
    </row>
    <row r="313" spans="1:16">
      <c r="A313" s="78" t="s">
        <v>61</v>
      </c>
      <c r="B313" s="78"/>
      <c r="C313" s="78"/>
      <c r="D313" s="210">
        <f>SUM(E313:P313)</f>
        <v>28390981</v>
      </c>
      <c r="E313" s="213">
        <f t="shared" ref="E313:P313" si="86">SUM(E303:E311)</f>
        <v>2586795</v>
      </c>
      <c r="F313" s="213">
        <f t="shared" si="86"/>
        <v>2127454</v>
      </c>
      <c r="G313" s="213">
        <f t="shared" si="86"/>
        <v>2209125.0000000005</v>
      </c>
      <c r="H313" s="213">
        <f t="shared" si="86"/>
        <v>1941183</v>
      </c>
      <c r="I313" s="213">
        <f t="shared" si="86"/>
        <v>2131633</v>
      </c>
      <c r="J313" s="213">
        <f t="shared" si="86"/>
        <v>2173417</v>
      </c>
      <c r="K313" s="213">
        <f t="shared" si="86"/>
        <v>2962316</v>
      </c>
      <c r="L313" s="213">
        <f t="shared" si="86"/>
        <v>3004854</v>
      </c>
      <c r="M313" s="213">
        <f t="shared" si="86"/>
        <v>2639054</v>
      </c>
      <c r="N313" s="213">
        <f t="shared" si="86"/>
        <v>2214378</v>
      </c>
      <c r="O313" s="213">
        <f t="shared" si="86"/>
        <v>2129440</v>
      </c>
      <c r="P313" s="213">
        <f t="shared" si="86"/>
        <v>2271332</v>
      </c>
    </row>
    <row r="314" spans="1:16">
      <c r="A314" s="74"/>
      <c r="B314" s="74"/>
      <c r="C314" s="74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</row>
    <row r="315" spans="1:16">
      <c r="A315" s="170" t="s">
        <v>144</v>
      </c>
      <c r="B315" s="78"/>
      <c r="C315" s="74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</row>
    <row r="316" spans="1:16">
      <c r="A316" s="78"/>
      <c r="B316" s="78"/>
      <c r="C316" s="74" t="s">
        <v>50</v>
      </c>
      <c r="D316" s="202">
        <f t="shared" ref="D316:D323" si="87">SUM(E316:P316)</f>
        <v>2171994</v>
      </c>
      <c r="E316" s="211">
        <f>INDEX('[34]Actual NPC'!$F$173:$Q$337,MATCH($C316,'[34]Actual NPC'!$C$173:$C$337,0),MATCH(E$3,[34]!Month,0))</f>
        <v>125384</v>
      </c>
      <c r="F316" s="211">
        <f>INDEX('[34]Actual NPC'!$F$173:$Q$337,MATCH($C316,'[34]Actual NPC'!$C$173:$C$337,0),MATCH(F$3,[34]!Month,0))</f>
        <v>139501</v>
      </c>
      <c r="G316" s="211">
        <f>INDEX('[34]Actual NPC'!$F$173:$Q$337,MATCH($C316,'[34]Actual NPC'!$C$173:$C$337,0),MATCH(G$3,[34]!Month,0))</f>
        <v>80614</v>
      </c>
      <c r="H316" s="211">
        <f>INDEX('[34]Actual NPC'!$F$173:$Q$337,MATCH($C316,'[34]Actual NPC'!$C$173:$C$337,0),MATCH(H$3,[34]!Month,0))</f>
        <v>212498</v>
      </c>
      <c r="I316" s="211">
        <f>INDEX('[34]Actual NPC'!$F$173:$Q$337,MATCH($C316,'[34]Actual NPC'!$C$173:$C$337,0),MATCH(I$3,[34]!Month,0))</f>
        <v>-471</v>
      </c>
      <c r="J316" s="211">
        <f>INDEX('[34]Actual NPC'!$F$173:$Q$337,MATCH($C316,'[34]Actual NPC'!$C$173:$C$337,0),MATCH(J$3,[34]!Month,0))</f>
        <v>2871</v>
      </c>
      <c r="K316" s="211">
        <f>INDEX('[34]Actual NPC'!$F$173:$Q$337,MATCH($C316,'[34]Actual NPC'!$C$173:$C$337,0),MATCH(K$3,[34]!Month,0))</f>
        <v>182021</v>
      </c>
      <c r="L316" s="211">
        <f>INDEX('[34]Actual NPC'!$F$173:$Q$337,MATCH($C316,'[34]Actual NPC'!$C$173:$C$337,0),MATCH(L$3,[34]!Month,0))</f>
        <v>236233</v>
      </c>
      <c r="M316" s="211">
        <f>INDEX('[34]Actual NPC'!$F$173:$Q$337,MATCH($C316,'[34]Actual NPC'!$C$173:$C$337,0),MATCH(M$3,[34]!Month,0))</f>
        <v>245562</v>
      </c>
      <c r="N316" s="211">
        <f>INDEX('[34]Actual NPC'!$F$173:$Q$337,MATCH($C316,'[34]Actual NPC'!$C$173:$C$337,0),MATCH(N$3,[34]!Month,0))</f>
        <v>315880</v>
      </c>
      <c r="O316" s="211">
        <f>INDEX('[34]Actual NPC'!$F$173:$Q$337,MATCH($C316,'[34]Actual NPC'!$C$173:$C$337,0),MATCH(O$3,[34]!Month,0))</f>
        <v>311140</v>
      </c>
      <c r="P316" s="211">
        <f>INDEX('[34]Actual NPC'!$F$173:$Q$337,MATCH($C316,'[34]Actual NPC'!$C$173:$C$337,0),MATCH(P$3,[34]!Month,0))</f>
        <v>320761</v>
      </c>
    </row>
    <row r="317" spans="1:16">
      <c r="A317" s="78"/>
      <c r="B317" s="78"/>
      <c r="C317" s="74" t="s">
        <v>51</v>
      </c>
      <c r="D317" s="202">
        <f t="shared" si="87"/>
        <v>2805979</v>
      </c>
      <c r="E317" s="211">
        <f>INDEX('[34]Actual NPC'!$F$173:$Q$337,MATCH($C317,'[34]Actual NPC'!$C$173:$C$337,0),MATCH(E$3,[34]!Month,0))</f>
        <v>257090</v>
      </c>
      <c r="F317" s="211">
        <f>INDEX('[34]Actual NPC'!$F$173:$Q$337,MATCH($C317,'[34]Actual NPC'!$C$173:$C$337,0),MATCH(F$3,[34]!Month,0))</f>
        <v>241372</v>
      </c>
      <c r="G317" s="211">
        <f>INDEX('[34]Actual NPC'!$F$173:$Q$337,MATCH($C317,'[34]Actual NPC'!$C$173:$C$337,0),MATCH(G$3,[34]!Month,0))</f>
        <v>226708</v>
      </c>
      <c r="H317" s="211">
        <f>INDEX('[34]Actual NPC'!$F$173:$Q$337,MATCH($C317,'[34]Actual NPC'!$C$173:$C$337,0),MATCH(H$3,[34]!Month,0))</f>
        <v>234162</v>
      </c>
      <c r="I317" s="211">
        <f>INDEX('[34]Actual NPC'!$F$173:$Q$337,MATCH($C317,'[34]Actual NPC'!$C$173:$C$337,0),MATCH(I$3,[34]!Month,0))</f>
        <v>179358</v>
      </c>
      <c r="J317" s="211">
        <f>INDEX('[34]Actual NPC'!$F$173:$Q$337,MATCH($C317,'[34]Actual NPC'!$C$173:$C$337,0),MATCH(J$3,[34]!Month,0))</f>
        <v>213110</v>
      </c>
      <c r="K317" s="211">
        <f>INDEX('[34]Actual NPC'!$F$173:$Q$337,MATCH($C317,'[34]Actual NPC'!$C$173:$C$337,0),MATCH(K$3,[34]!Month,0))</f>
        <v>209454</v>
      </c>
      <c r="L317" s="211">
        <f>INDEX('[34]Actual NPC'!$F$173:$Q$337,MATCH($C317,'[34]Actual NPC'!$C$173:$C$337,0),MATCH(L$3,[34]!Month,0))</f>
        <v>239479</v>
      </c>
      <c r="M317" s="211">
        <f>INDEX('[34]Actual NPC'!$F$173:$Q$337,MATCH($C317,'[34]Actual NPC'!$C$173:$C$337,0),MATCH(M$3,[34]!Month,0))</f>
        <v>224078</v>
      </c>
      <c r="N317" s="211">
        <f>INDEX('[34]Actual NPC'!$F$173:$Q$337,MATCH($C317,'[34]Actual NPC'!$C$173:$C$337,0),MATCH(N$3,[34]!Month,0))</f>
        <v>239252</v>
      </c>
      <c r="O317" s="211">
        <f>INDEX('[34]Actual NPC'!$F$173:$Q$337,MATCH($C317,'[34]Actual NPC'!$C$173:$C$337,0),MATCH(O$3,[34]!Month,0))</f>
        <v>266306</v>
      </c>
      <c r="P317" s="211">
        <f>INDEX('[34]Actual NPC'!$F$173:$Q$337,MATCH($C317,'[34]Actual NPC'!$C$173:$C$337,0),MATCH(P$3,[34]!Month,0))</f>
        <v>275610</v>
      </c>
    </row>
    <row r="318" spans="1:16">
      <c r="A318" s="74"/>
      <c r="B318" s="74"/>
      <c r="C318" s="85" t="s">
        <v>52</v>
      </c>
      <c r="D318" s="202">
        <f t="shared" si="87"/>
        <v>115473</v>
      </c>
      <c r="E318" s="211">
        <f>INDEX('[34]Actual NPC'!$F$173:$Q$337,MATCH($C318,'[34]Actual NPC'!$C$173:$C$337,0),MATCH(E$3,[34]!Month,0))</f>
        <v>-243</v>
      </c>
      <c r="F318" s="211">
        <f>INDEX('[34]Actual NPC'!$F$173:$Q$337,MATCH($C318,'[34]Actual NPC'!$C$173:$C$337,0),MATCH(F$3,[34]!Month,0))</f>
        <v>114</v>
      </c>
      <c r="G318" s="211">
        <f>INDEX('[34]Actual NPC'!$F$173:$Q$337,MATCH($C318,'[34]Actual NPC'!$C$173:$C$337,0),MATCH(G$3,[34]!Month,0))</f>
        <v>-301</v>
      </c>
      <c r="H318" s="211">
        <f>INDEX('[34]Actual NPC'!$F$173:$Q$337,MATCH($C318,'[34]Actual NPC'!$C$173:$C$337,0),MATCH(H$3,[34]!Month,0))</f>
        <v>1316</v>
      </c>
      <c r="I318" s="211">
        <f>INDEX('[34]Actual NPC'!$F$173:$Q$337,MATCH($C318,'[34]Actual NPC'!$C$173:$C$337,0),MATCH(I$3,[34]!Month,0))</f>
        <v>5282</v>
      </c>
      <c r="J318" s="211">
        <f>INDEX('[34]Actual NPC'!$F$173:$Q$337,MATCH($C318,'[34]Actual NPC'!$C$173:$C$337,0),MATCH(J$3,[34]!Month,0))</f>
        <v>10124</v>
      </c>
      <c r="K318" s="211">
        <f>INDEX('[34]Actual NPC'!$F$173:$Q$337,MATCH($C318,'[34]Actual NPC'!$C$173:$C$337,0),MATCH(K$3,[34]!Month,0))</f>
        <v>25588</v>
      </c>
      <c r="L318" s="211">
        <f>INDEX('[34]Actual NPC'!$F$173:$Q$337,MATCH($C318,'[34]Actual NPC'!$C$173:$C$337,0),MATCH(L$3,[34]!Month,0))</f>
        <v>28087</v>
      </c>
      <c r="M318" s="211">
        <f>INDEX('[34]Actual NPC'!$F$173:$Q$337,MATCH($C318,'[34]Actual NPC'!$C$173:$C$337,0),MATCH(M$3,[34]!Month,0))</f>
        <v>16948</v>
      </c>
      <c r="N318" s="211">
        <f>INDEX('[34]Actual NPC'!$F$173:$Q$337,MATCH($C318,'[34]Actual NPC'!$C$173:$C$337,0),MATCH(N$3,[34]!Month,0))</f>
        <v>14317</v>
      </c>
      <c r="O318" s="211">
        <f>INDEX('[34]Actual NPC'!$F$173:$Q$337,MATCH($C318,'[34]Actual NPC'!$C$173:$C$337,0),MATCH(O$3,[34]!Month,0))</f>
        <v>6632</v>
      </c>
      <c r="P318" s="211">
        <f>INDEX('[34]Actual NPC'!$F$173:$Q$337,MATCH($C318,'[34]Actual NPC'!$C$173:$C$337,0),MATCH(P$3,[34]!Month,0))</f>
        <v>7609</v>
      </c>
    </row>
    <row r="319" spans="1:16">
      <c r="A319" s="74"/>
      <c r="B319" s="74"/>
      <c r="C319" s="85" t="s">
        <v>53</v>
      </c>
      <c r="D319" s="202">
        <f t="shared" si="87"/>
        <v>3348</v>
      </c>
      <c r="E319" s="211">
        <f>INDEX('[34]Actual NPC'!$F$173:$Q$337,MATCH($C319,'[34]Actual NPC'!$C$173:$C$337,0),MATCH(E$3,[34]!Month,0))</f>
        <v>-25</v>
      </c>
      <c r="F319" s="211">
        <f>INDEX('[34]Actual NPC'!$F$173:$Q$337,MATCH($C319,'[34]Actual NPC'!$C$173:$C$337,0),MATCH(F$3,[34]!Month,0))</f>
        <v>258</v>
      </c>
      <c r="G319" s="211">
        <f>INDEX('[34]Actual NPC'!$F$173:$Q$337,MATCH($C319,'[34]Actual NPC'!$C$173:$C$337,0),MATCH(G$3,[34]!Month,0))</f>
        <v>128</v>
      </c>
      <c r="H319" s="211">
        <f>INDEX('[34]Actual NPC'!$F$173:$Q$337,MATCH($C319,'[34]Actual NPC'!$C$173:$C$337,0),MATCH(H$3,[34]!Month,0))</f>
        <v>187</v>
      </c>
      <c r="I319" s="211">
        <f>INDEX('[34]Actual NPC'!$F$173:$Q$337,MATCH($C319,'[34]Actual NPC'!$C$173:$C$337,0),MATCH(I$3,[34]!Month,0))</f>
        <v>-149</v>
      </c>
      <c r="J319" s="211">
        <f>INDEX('[34]Actual NPC'!$F$173:$Q$337,MATCH($C319,'[34]Actual NPC'!$C$173:$C$337,0),MATCH(J$3,[34]!Month,0))</f>
        <v>-24</v>
      </c>
      <c r="K319" s="211">
        <f>INDEX('[34]Actual NPC'!$F$173:$Q$337,MATCH($C319,'[34]Actual NPC'!$C$173:$C$337,0),MATCH(K$3,[34]!Month,0))</f>
        <v>890</v>
      </c>
      <c r="L319" s="211">
        <f>INDEX('[34]Actual NPC'!$F$173:$Q$337,MATCH($C319,'[34]Actual NPC'!$C$173:$C$337,0),MATCH(L$3,[34]!Month,0))</f>
        <v>696</v>
      </c>
      <c r="M319" s="211">
        <f>INDEX('[34]Actual NPC'!$F$173:$Q$337,MATCH($C319,'[34]Actual NPC'!$C$173:$C$337,0),MATCH(M$3,[34]!Month,0))</f>
        <v>867</v>
      </c>
      <c r="N319" s="211">
        <f>INDEX('[34]Actual NPC'!$F$173:$Q$337,MATCH($C319,'[34]Actual NPC'!$C$173:$C$337,0),MATCH(N$3,[34]!Month,0))</f>
        <v>46</v>
      </c>
      <c r="O319" s="211">
        <f>INDEX('[34]Actual NPC'!$F$173:$Q$337,MATCH($C319,'[34]Actual NPC'!$C$173:$C$337,0),MATCH(O$3,[34]!Month,0))</f>
        <v>13</v>
      </c>
      <c r="P319" s="211">
        <f>INDEX('[34]Actual NPC'!$F$173:$Q$337,MATCH($C319,'[34]Actual NPC'!$C$173:$C$337,0),MATCH(P$3,[34]!Month,0))</f>
        <v>461</v>
      </c>
    </row>
    <row r="320" spans="1:16">
      <c r="A320" s="74"/>
      <c r="B320" s="74"/>
      <c r="C320" s="85" t="s">
        <v>54</v>
      </c>
      <c r="D320" s="202">
        <f t="shared" si="87"/>
        <v>1433878</v>
      </c>
      <c r="E320" s="211">
        <f>INDEX('[34]Actual NPC'!$F$173:$Q$337,MATCH($C320,'[34]Actual NPC'!$C$173:$C$337,0),MATCH(E$3,[34]!Month,0))</f>
        <v>130938</v>
      </c>
      <c r="F320" s="211">
        <f>INDEX('[34]Actual NPC'!$F$173:$Q$337,MATCH($C320,'[34]Actual NPC'!$C$173:$C$337,0),MATCH(F$3,[34]!Month,0))</f>
        <v>124670</v>
      </c>
      <c r="G320" s="211">
        <f>INDEX('[34]Actual NPC'!$F$173:$Q$337,MATCH($C320,'[34]Actual NPC'!$C$173:$C$337,0),MATCH(G$3,[34]!Month,0))</f>
        <v>128862</v>
      </c>
      <c r="H320" s="211">
        <f>INDEX('[34]Actual NPC'!$F$173:$Q$337,MATCH($C320,'[34]Actual NPC'!$C$173:$C$337,0),MATCH(H$3,[34]!Month,0))</f>
        <v>135930</v>
      </c>
      <c r="I320" s="211">
        <f>INDEX('[34]Actual NPC'!$F$173:$Q$337,MATCH($C320,'[34]Actual NPC'!$C$173:$C$337,0),MATCH(I$3,[34]!Month,0))</f>
        <v>125118</v>
      </c>
      <c r="J320" s="211">
        <f>INDEX('[34]Actual NPC'!$F$173:$Q$337,MATCH($C320,'[34]Actual NPC'!$C$173:$C$337,0),MATCH(J$3,[34]!Month,0))</f>
        <v>98816</v>
      </c>
      <c r="K320" s="211">
        <f>INDEX('[34]Actual NPC'!$F$173:$Q$337,MATCH($C320,'[34]Actual NPC'!$C$173:$C$337,0),MATCH(K$3,[34]!Month,0))</f>
        <v>118302</v>
      </c>
      <c r="L320" s="211">
        <f>INDEX('[34]Actual NPC'!$F$173:$Q$337,MATCH($C320,'[34]Actual NPC'!$C$173:$C$337,0),MATCH(L$3,[34]!Month,0))</f>
        <v>134845</v>
      </c>
      <c r="M320" s="211">
        <f>INDEX('[34]Actual NPC'!$F$173:$Q$337,MATCH($C320,'[34]Actual NPC'!$C$173:$C$337,0),MATCH(M$3,[34]!Month,0))</f>
        <v>132717</v>
      </c>
      <c r="N320" s="211">
        <f>INDEX('[34]Actual NPC'!$F$173:$Q$337,MATCH($C320,'[34]Actual NPC'!$C$173:$C$337,0),MATCH(N$3,[34]!Month,0))</f>
        <v>4573</v>
      </c>
      <c r="O320" s="211">
        <f>INDEX('[34]Actual NPC'!$F$173:$Q$337,MATCH($C320,'[34]Actual NPC'!$C$173:$C$337,0),MATCH(O$3,[34]!Month,0))</f>
        <v>148272</v>
      </c>
      <c r="P320" s="211">
        <f>INDEX('[34]Actual NPC'!$F$173:$Q$337,MATCH($C320,'[34]Actual NPC'!$C$173:$C$337,0),MATCH(P$3,[34]!Month,0))</f>
        <v>150835</v>
      </c>
    </row>
    <row r="321" spans="1:16">
      <c r="A321" s="74"/>
      <c r="B321" s="74"/>
      <c r="C321" s="85" t="s">
        <v>115</v>
      </c>
      <c r="D321" s="202">
        <f t="shared" si="87"/>
        <v>3047188</v>
      </c>
      <c r="E321" s="211">
        <f>INDEX('[34]Actual NPC'!$F$173:$Q$337,MATCH($C321,'[34]Actual NPC'!$C$173:$C$337,0),MATCH(E$3,[34]!Month,0))</f>
        <v>300761</v>
      </c>
      <c r="F321" s="211">
        <f>INDEX('[34]Actual NPC'!$F$173:$Q$337,MATCH($C321,'[34]Actual NPC'!$C$173:$C$337,0),MATCH(F$3,[34]!Month,0))</f>
        <v>261431</v>
      </c>
      <c r="G321" s="211">
        <f>INDEX('[34]Actual NPC'!$F$173:$Q$337,MATCH($C321,'[34]Actual NPC'!$C$173:$C$337,0),MATCH(G$3,[34]!Month,0))</f>
        <v>188443</v>
      </c>
      <c r="H321" s="211">
        <f>INDEX('[34]Actual NPC'!$F$173:$Q$337,MATCH($C321,'[34]Actual NPC'!$C$173:$C$337,0),MATCH(H$3,[34]!Month,0))</f>
        <v>243628</v>
      </c>
      <c r="I321" s="211">
        <f>INDEX('[34]Actual NPC'!$F$173:$Q$337,MATCH($C321,'[34]Actual NPC'!$C$173:$C$337,0),MATCH(I$3,[34]!Month,0))</f>
        <v>246617</v>
      </c>
      <c r="J321" s="211">
        <f>INDEX('[34]Actual NPC'!$F$173:$Q$337,MATCH($C321,'[34]Actual NPC'!$C$173:$C$337,0),MATCH(J$3,[34]!Month,0))</f>
        <v>205676</v>
      </c>
      <c r="K321" s="211">
        <f>INDEX('[34]Actual NPC'!$F$173:$Q$337,MATCH($C321,'[34]Actual NPC'!$C$173:$C$337,0),MATCH(K$3,[34]!Month,0))</f>
        <v>236227</v>
      </c>
      <c r="L321" s="211">
        <f>INDEX('[34]Actual NPC'!$F$173:$Q$337,MATCH($C321,'[34]Actual NPC'!$C$173:$C$337,0),MATCH(L$3,[34]!Month,0))</f>
        <v>233974</v>
      </c>
      <c r="M321" s="211">
        <f>INDEX('[34]Actual NPC'!$F$173:$Q$337,MATCH($C321,'[34]Actual NPC'!$C$173:$C$337,0),MATCH(M$3,[34]!Month,0))</f>
        <v>272646</v>
      </c>
      <c r="N321" s="211">
        <f>INDEX('[34]Actual NPC'!$F$173:$Q$337,MATCH($C321,'[34]Actual NPC'!$C$173:$C$337,0),MATCH(N$3,[34]!Month,0))</f>
        <v>268152</v>
      </c>
      <c r="O321" s="211">
        <f>INDEX('[34]Actual NPC'!$F$173:$Q$337,MATCH($C321,'[34]Actual NPC'!$C$173:$C$337,0),MATCH(O$3,[34]!Month,0))</f>
        <v>280946</v>
      </c>
      <c r="P321" s="211">
        <f>INDEX('[34]Actual NPC'!$F$173:$Q$337,MATCH($C321,'[34]Actual NPC'!$C$173:$C$337,0),MATCH(P$3,[34]!Month,0))</f>
        <v>308687</v>
      </c>
    </row>
    <row r="322" spans="1:16">
      <c r="A322" s="147"/>
      <c r="B322" s="147"/>
      <c r="C322" s="163" t="s">
        <v>116</v>
      </c>
      <c r="D322" s="202">
        <f t="shared" si="87"/>
        <v>3531485</v>
      </c>
      <c r="E322" s="211">
        <f>INDEX('[34]Actual NPC'!$F$173:$Q$337,MATCH($C322,'[34]Actual NPC'!$C$173:$C$337,0),MATCH(E$3,[34]!Month,0))</f>
        <v>347014</v>
      </c>
      <c r="F322" s="211">
        <f>INDEX('[34]Actual NPC'!$F$173:$Q$337,MATCH($C322,'[34]Actual NPC'!$C$173:$C$337,0),MATCH(F$3,[34]!Month,0))</f>
        <v>295783</v>
      </c>
      <c r="G322" s="211">
        <f>INDEX('[34]Actual NPC'!$F$173:$Q$337,MATCH($C322,'[34]Actual NPC'!$C$173:$C$337,0),MATCH(G$3,[34]!Month,0))</f>
        <v>271073</v>
      </c>
      <c r="H322" s="211">
        <f>INDEX('[34]Actual NPC'!$F$173:$Q$337,MATCH($C322,'[34]Actual NPC'!$C$173:$C$337,0),MATCH(H$3,[34]!Month,0))</f>
        <v>202574</v>
      </c>
      <c r="I322" s="211">
        <f>INDEX('[34]Actual NPC'!$F$173:$Q$337,MATCH($C322,'[34]Actual NPC'!$C$173:$C$337,0),MATCH(I$3,[34]!Month,0))</f>
        <v>210193</v>
      </c>
      <c r="J322" s="211">
        <f>INDEX('[34]Actual NPC'!$F$173:$Q$337,MATCH($C322,'[34]Actual NPC'!$C$173:$C$337,0),MATCH(J$3,[34]!Month,0))</f>
        <v>270877</v>
      </c>
      <c r="K322" s="211">
        <f>INDEX('[34]Actual NPC'!$F$173:$Q$337,MATCH($C322,'[34]Actual NPC'!$C$173:$C$337,0),MATCH(K$3,[34]!Month,0))</f>
        <v>281665</v>
      </c>
      <c r="L322" s="211">
        <f>INDEX('[34]Actual NPC'!$F$173:$Q$337,MATCH($C322,'[34]Actual NPC'!$C$173:$C$337,0),MATCH(L$3,[34]!Month,0))</f>
        <v>323913</v>
      </c>
      <c r="M322" s="211">
        <f>INDEX('[34]Actual NPC'!$F$173:$Q$337,MATCH($C322,'[34]Actual NPC'!$C$173:$C$337,0),MATCH(M$3,[34]!Month,0))</f>
        <v>317115</v>
      </c>
      <c r="N322" s="211">
        <f>INDEX('[34]Actual NPC'!$F$173:$Q$337,MATCH($C322,'[34]Actual NPC'!$C$173:$C$337,0),MATCH(N$3,[34]!Month,0))</f>
        <v>298637</v>
      </c>
      <c r="O322" s="211">
        <f>INDEX('[34]Actual NPC'!$F$173:$Q$337,MATCH($C322,'[34]Actual NPC'!$C$173:$C$337,0),MATCH(O$3,[34]!Month,0))</f>
        <v>344997</v>
      </c>
      <c r="P322" s="211">
        <f>INDEX('[34]Actual NPC'!$F$173:$Q$337,MATCH($C322,'[34]Actual NPC'!$C$173:$C$337,0),MATCH(P$3,[34]!Month,0))</f>
        <v>367644</v>
      </c>
    </row>
    <row r="323" spans="1:16">
      <c r="A323" s="147"/>
      <c r="B323" s="147"/>
      <c r="C323" s="163" t="s">
        <v>153</v>
      </c>
      <c r="D323" s="202">
        <f t="shared" si="87"/>
        <v>576231</v>
      </c>
      <c r="E323" s="211">
        <f>INDEX('[34]Actual NPC'!$F$173:$Q$337,MATCH($C323,'[34]Actual NPC'!$C$173:$C$337,0),MATCH(E$3,[34]!Month,0))</f>
        <v>-982</v>
      </c>
      <c r="F323" s="211">
        <f>INDEX('[34]Actual NPC'!$F$173:$Q$337,MATCH($C323,'[34]Actual NPC'!$C$173:$C$337,0),MATCH(F$3,[34]!Month,0))</f>
        <v>-1093</v>
      </c>
      <c r="G323" s="211">
        <f>INDEX('[34]Actual NPC'!$F$173:$Q$337,MATCH($C323,'[34]Actual NPC'!$C$173:$C$337,0),MATCH(G$3,[34]!Month,0))</f>
        <v>-1139</v>
      </c>
      <c r="H323" s="211">
        <f>INDEX('[34]Actual NPC'!$F$173:$Q$337,MATCH($C323,'[34]Actual NPC'!$C$173:$C$337,0),MATCH(H$3,[34]!Month,0))</f>
        <v>35775</v>
      </c>
      <c r="I323" s="211">
        <f>INDEX('[34]Actual NPC'!$F$173:$Q$337,MATCH($C323,'[34]Actual NPC'!$C$173:$C$337,0),MATCH(I$3,[34]!Month,0))</f>
        <v>64962</v>
      </c>
      <c r="J323" s="211">
        <f>INDEX('[34]Actual NPC'!$F$173:$Q$337,MATCH($C323,'[34]Actual NPC'!$C$173:$C$337,0),MATCH(J$3,[34]!Month,0))</f>
        <v>49784</v>
      </c>
      <c r="K323" s="211">
        <f>INDEX('[34]Actual NPC'!$F$173:$Q$337,MATCH($C323,'[34]Actual NPC'!$C$173:$C$337,0),MATCH(K$3,[34]!Month,0))</f>
        <v>74617</v>
      </c>
      <c r="L323" s="211">
        <f>INDEX('[34]Actual NPC'!$F$173:$Q$337,MATCH($C323,'[34]Actual NPC'!$C$173:$C$337,0),MATCH(L$3,[34]!Month,0))</f>
        <v>87751</v>
      </c>
      <c r="M323" s="211">
        <f>INDEX('[34]Actual NPC'!$F$173:$Q$337,MATCH($C323,'[34]Actual NPC'!$C$173:$C$337,0),MATCH(M$3,[34]!Month,0))</f>
        <v>56501</v>
      </c>
      <c r="N323" s="211">
        <f>INDEX('[34]Actual NPC'!$F$173:$Q$337,MATCH($C323,'[34]Actual NPC'!$C$173:$C$337,0),MATCH(N$3,[34]!Month,0))</f>
        <v>77175</v>
      </c>
      <c r="O323" s="211">
        <f>INDEX('[34]Actual NPC'!$F$173:$Q$337,MATCH($C323,'[34]Actual NPC'!$C$173:$C$337,0),MATCH(O$3,[34]!Month,0))</f>
        <v>52526</v>
      </c>
      <c r="P323" s="211">
        <f>INDEX('[34]Actual NPC'!$F$173:$Q$337,MATCH($C323,'[34]Actual NPC'!$C$173:$C$337,0),MATCH(P$3,[34]!Month,0))</f>
        <v>80354</v>
      </c>
    </row>
    <row r="324" spans="1:16">
      <c r="A324" s="74"/>
      <c r="B324" s="85"/>
      <c r="C324" s="74"/>
      <c r="D324" s="215" t="s">
        <v>86</v>
      </c>
      <c r="E324" s="215" t="s">
        <v>86</v>
      </c>
      <c r="F324" s="215" t="s">
        <v>86</v>
      </c>
      <c r="G324" s="215" t="s">
        <v>86</v>
      </c>
      <c r="H324" s="215" t="s">
        <v>86</v>
      </c>
      <c r="I324" s="215" t="s">
        <v>86</v>
      </c>
      <c r="J324" s="215" t="s">
        <v>86</v>
      </c>
      <c r="K324" s="215" t="s">
        <v>86</v>
      </c>
      <c r="L324" s="215" t="s">
        <v>86</v>
      </c>
      <c r="M324" s="215" t="s">
        <v>86</v>
      </c>
      <c r="N324" s="215" t="s">
        <v>86</v>
      </c>
      <c r="O324" s="215" t="s">
        <v>86</v>
      </c>
      <c r="P324" s="215" t="s">
        <v>86</v>
      </c>
    </row>
    <row r="325" spans="1:16">
      <c r="A325" s="78" t="s">
        <v>62</v>
      </c>
      <c r="B325" s="85"/>
      <c r="C325" s="74"/>
      <c r="D325" s="210">
        <f>SUM(E325:P325)</f>
        <v>13685576</v>
      </c>
      <c r="E325" s="213">
        <f>SUM(E316:E323)</f>
        <v>1159937</v>
      </c>
      <c r="F325" s="213">
        <f>SUM(F316:F323)</f>
        <v>1062036</v>
      </c>
      <c r="G325" s="213">
        <f>SUM(G316:G323)</f>
        <v>894388</v>
      </c>
      <c r="H325" s="213">
        <f t="shared" ref="H325:J325" si="88">SUM(H316:H323)</f>
        <v>1066070</v>
      </c>
      <c r="I325" s="213">
        <f t="shared" si="88"/>
        <v>830910</v>
      </c>
      <c r="J325" s="213">
        <f t="shared" si="88"/>
        <v>851234</v>
      </c>
      <c r="K325" s="213">
        <f t="shared" ref="K325:M325" si="89">SUM(K316:K323)</f>
        <v>1128764</v>
      </c>
      <c r="L325" s="213">
        <f t="shared" si="89"/>
        <v>1284978</v>
      </c>
      <c r="M325" s="213">
        <f t="shared" si="89"/>
        <v>1266434</v>
      </c>
      <c r="N325" s="213">
        <f t="shared" ref="N325:P325" si="90">SUM(N316:N323)</f>
        <v>1218032</v>
      </c>
      <c r="O325" s="213">
        <f t="shared" si="90"/>
        <v>1410832</v>
      </c>
      <c r="P325" s="213">
        <f t="shared" si="90"/>
        <v>1511961</v>
      </c>
    </row>
    <row r="326" spans="1:16">
      <c r="A326" s="74"/>
      <c r="B326" s="85"/>
      <c r="C326" s="74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</row>
    <row r="327" spans="1:16">
      <c r="A327" s="170" t="s">
        <v>145</v>
      </c>
      <c r="B327" s="85"/>
      <c r="C327" s="74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</row>
    <row r="328" spans="1:16">
      <c r="A328" s="74"/>
      <c r="B328" s="74"/>
      <c r="C328" s="85" t="s">
        <v>63</v>
      </c>
      <c r="D328" s="202">
        <f t="shared" ref="D328:D329" si="91">SUM(E328:P328)</f>
        <v>2745774</v>
      </c>
      <c r="E328" s="211">
        <f>INDEX('[34]Actual NPC'!$F$173:$Q$337,MATCH($C328,'[34]Actual NPC'!$C$173:$C$337,0),MATCH(E$3,[34]!Month,0))</f>
        <v>338705</v>
      </c>
      <c r="F328" s="211">
        <f>INDEX('[34]Actual NPC'!$F$173:$Q$337,MATCH($C328,'[34]Actual NPC'!$C$173:$C$337,0),MATCH(F$3,[34]!Month,0))</f>
        <v>185185</v>
      </c>
      <c r="G328" s="211">
        <f>INDEX('[34]Actual NPC'!$F$173:$Q$337,MATCH($C328,'[34]Actual NPC'!$C$173:$C$337,0),MATCH(G$3,[34]!Month,0))</f>
        <v>356460</v>
      </c>
      <c r="H328" s="211">
        <f>INDEX('[34]Actual NPC'!$F$173:$Q$337,MATCH($C328,'[34]Actual NPC'!$C$173:$C$337,0),MATCH(H$3,[34]!Month,0))</f>
        <v>260860</v>
      </c>
      <c r="I328" s="211">
        <f>INDEX('[34]Actual NPC'!$F$173:$Q$337,MATCH($C328,'[34]Actual NPC'!$C$173:$C$337,0),MATCH(I$3,[34]!Month,0))</f>
        <v>356464</v>
      </c>
      <c r="J328" s="211">
        <f>INDEX('[34]Actual NPC'!$F$173:$Q$337,MATCH($C328,'[34]Actual NPC'!$C$173:$C$337,0),MATCH(J$3,[34]!Month,0))</f>
        <v>292290</v>
      </c>
      <c r="K328" s="211">
        <f>INDEX('[34]Actual NPC'!$F$173:$Q$337,MATCH($C328,'[34]Actual NPC'!$C$173:$C$337,0),MATCH(K$3,[34]!Month,0))</f>
        <v>155842</v>
      </c>
      <c r="L328" s="211">
        <f>INDEX('[34]Actual NPC'!$F$173:$Q$337,MATCH($C328,'[34]Actual NPC'!$C$173:$C$337,0),MATCH(L$3,[34]!Month,0))</f>
        <v>122582</v>
      </c>
      <c r="M328" s="211">
        <f>INDEX('[34]Actual NPC'!$F$173:$Q$337,MATCH($C328,'[34]Actual NPC'!$C$173:$C$337,0),MATCH(M$3,[34]!Month,0))</f>
        <v>125261</v>
      </c>
      <c r="N328" s="211">
        <f>INDEX('[34]Actual NPC'!$F$173:$Q$337,MATCH($C328,'[34]Actual NPC'!$C$173:$C$337,0),MATCH(N$3,[34]!Month,0))</f>
        <v>140275</v>
      </c>
      <c r="O328" s="211">
        <f>INDEX('[34]Actual NPC'!$F$173:$Q$337,MATCH($C328,'[34]Actual NPC'!$C$173:$C$337,0),MATCH(O$3,[34]!Month,0))</f>
        <v>201574</v>
      </c>
      <c r="P328" s="211">
        <f>INDEX('[34]Actual NPC'!$F$173:$Q$337,MATCH($C328,'[34]Actual NPC'!$C$173:$C$337,0),MATCH(P$3,[34]!Month,0))</f>
        <v>210276</v>
      </c>
    </row>
    <row r="329" spans="1:16">
      <c r="A329" s="74"/>
      <c r="B329" s="74"/>
      <c r="C329" s="85" t="s">
        <v>64</v>
      </c>
      <c r="D329" s="202">
        <f t="shared" si="91"/>
        <v>189984.08100000003</v>
      </c>
      <c r="E329" s="211">
        <f>INDEX('[34]Actual NPC'!$F$173:$Q$337,MATCH($C329,'[34]Actual NPC'!$C$173:$C$337,0),MATCH(E$3,[34]!Month,0))</f>
        <v>5422.8620000000001</v>
      </c>
      <c r="F329" s="211">
        <f>INDEX('[34]Actual NPC'!$F$173:$Q$337,MATCH($C329,'[34]Actual NPC'!$C$173:$C$337,0),MATCH(F$3,[34]!Month,0))</f>
        <v>4538.5500000000011</v>
      </c>
      <c r="G329" s="211">
        <f>INDEX('[34]Actual NPC'!$F$173:$Q$337,MATCH($C329,'[34]Actual NPC'!$C$173:$C$337,0),MATCH(G$3,[34]!Month,0))</f>
        <v>12268.090999999999</v>
      </c>
      <c r="H329" s="211">
        <f>INDEX('[34]Actual NPC'!$F$173:$Q$337,MATCH($C329,'[34]Actual NPC'!$C$173:$C$337,0),MATCH(H$3,[34]!Month,0))</f>
        <v>21692.872000000003</v>
      </c>
      <c r="I329" s="211">
        <f>INDEX('[34]Actual NPC'!$F$173:$Q$337,MATCH($C329,'[34]Actual NPC'!$C$173:$C$337,0),MATCH(I$3,[34]!Month,0))</f>
        <v>14881.717000000001</v>
      </c>
      <c r="J329" s="211">
        <f>INDEX('[34]Actual NPC'!$F$173:$Q$337,MATCH($C329,'[34]Actual NPC'!$C$173:$C$337,0),MATCH(J$3,[34]!Month,0))</f>
        <v>22755.168999999998</v>
      </c>
      <c r="K329" s="211">
        <f>INDEX('[34]Actual NPC'!$F$173:$Q$337,MATCH($C329,'[34]Actual NPC'!$C$173:$C$337,0),MATCH(K$3,[34]!Month,0))</f>
        <v>40443.983</v>
      </c>
      <c r="L329" s="211">
        <f>INDEX('[34]Actual NPC'!$F$173:$Q$337,MATCH($C329,'[34]Actual NPC'!$C$173:$C$337,0),MATCH(L$3,[34]!Month,0))</f>
        <v>28311.996999999996</v>
      </c>
      <c r="M329" s="211">
        <f>INDEX('[34]Actual NPC'!$F$173:$Q$337,MATCH($C329,'[34]Actual NPC'!$C$173:$C$337,0),MATCH(M$3,[34]!Month,0))</f>
        <v>19411.649000000005</v>
      </c>
      <c r="N329" s="211">
        <f>INDEX('[34]Actual NPC'!$F$173:$Q$337,MATCH($C329,'[34]Actual NPC'!$C$173:$C$337,0),MATCH(N$3,[34]!Month,0))</f>
        <v>6583.9390000000003</v>
      </c>
      <c r="O329" s="211">
        <f>INDEX('[34]Actual NPC'!$F$173:$Q$337,MATCH($C329,'[34]Actual NPC'!$C$173:$C$337,0),MATCH(O$3,[34]!Month,0))</f>
        <v>6836.6840000000002</v>
      </c>
      <c r="P329" s="211">
        <f>INDEX('[34]Actual NPC'!$F$173:$Q$337,MATCH($C329,'[34]Actual NPC'!$C$173:$C$337,0),MATCH(P$3,[34]!Month,0))</f>
        <v>6836.5679999999993</v>
      </c>
    </row>
    <row r="330" spans="1:16">
      <c r="A330" s="74"/>
      <c r="B330" s="74"/>
      <c r="C330" s="85"/>
      <c r="D330" s="215" t="s">
        <v>86</v>
      </c>
      <c r="E330" s="215" t="s">
        <v>86</v>
      </c>
      <c r="F330" s="215" t="s">
        <v>86</v>
      </c>
      <c r="G330" s="215" t="s">
        <v>86</v>
      </c>
      <c r="H330" s="215" t="s">
        <v>86</v>
      </c>
      <c r="I330" s="215" t="s">
        <v>86</v>
      </c>
      <c r="J330" s="215" t="s">
        <v>86</v>
      </c>
      <c r="K330" s="215" t="s">
        <v>86</v>
      </c>
      <c r="L330" s="215" t="s">
        <v>86</v>
      </c>
      <c r="M330" s="215" t="s">
        <v>86</v>
      </c>
      <c r="N330" s="215" t="s">
        <v>86</v>
      </c>
      <c r="O330" s="215" t="s">
        <v>86</v>
      </c>
      <c r="P330" s="215" t="s">
        <v>86</v>
      </c>
    </row>
    <row r="331" spans="1:16">
      <c r="A331" s="78" t="s">
        <v>65</v>
      </c>
      <c r="B331" s="85"/>
      <c r="C331" s="74"/>
      <c r="D331" s="210">
        <f>SUM(E331:P331)</f>
        <v>2935758.0809999998</v>
      </c>
      <c r="E331" s="213">
        <f t="shared" ref="E331:P331" si="92">SUM(E328:E329)</f>
        <v>344127.86200000002</v>
      </c>
      <c r="F331" s="213">
        <f t="shared" si="92"/>
        <v>189723.55</v>
      </c>
      <c r="G331" s="213">
        <f t="shared" si="92"/>
        <v>368728.09100000001</v>
      </c>
      <c r="H331" s="213">
        <f t="shared" ref="H331:J331" si="93">SUM(H328:H329)</f>
        <v>282552.87199999997</v>
      </c>
      <c r="I331" s="213">
        <f t="shared" si="93"/>
        <v>371345.717</v>
      </c>
      <c r="J331" s="213">
        <f t="shared" si="93"/>
        <v>315045.16899999999</v>
      </c>
      <c r="K331" s="213">
        <f t="shared" ref="K331:M331" si="94">SUM(K328:K329)</f>
        <v>196285.98300000001</v>
      </c>
      <c r="L331" s="213">
        <f t="shared" si="94"/>
        <v>150893.997</v>
      </c>
      <c r="M331" s="213">
        <f t="shared" si="94"/>
        <v>144672.649</v>
      </c>
      <c r="N331" s="213">
        <f t="shared" si="92"/>
        <v>146858.93900000001</v>
      </c>
      <c r="O331" s="213">
        <f t="shared" si="92"/>
        <v>208410.68400000001</v>
      </c>
      <c r="P331" s="213">
        <f t="shared" si="92"/>
        <v>217112.568</v>
      </c>
    </row>
    <row r="332" spans="1:16">
      <c r="A332" s="74"/>
      <c r="B332" s="85"/>
      <c r="C332" s="74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</row>
    <row r="333" spans="1:16">
      <c r="A333" s="170" t="s">
        <v>146</v>
      </c>
      <c r="B333" s="85"/>
      <c r="C333" s="74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</row>
    <row r="334" spans="1:16">
      <c r="A334" s="74"/>
      <c r="B334" s="74"/>
      <c r="C334" s="85" t="s">
        <v>56</v>
      </c>
      <c r="D334" s="202">
        <f t="shared" ref="D334:D352" si="95">SUM(E334:P334)</f>
        <v>262129</v>
      </c>
      <c r="E334" s="211">
        <f>INDEX('[34]Actual NPC'!$F$173:$Q$359,MATCH($C334,'[34]Actual NPC'!$C$173:$C$359,0),MATCH(E$3,[34]!Month,0))</f>
        <v>26678</v>
      </c>
      <c r="F334" s="211">
        <f>INDEX('[34]Actual NPC'!$F$173:$Q$359,MATCH($C334,'[34]Actual NPC'!$C$173:$C$359,0),MATCH(F$3,[34]!Month,0))</f>
        <v>23814</v>
      </c>
      <c r="G334" s="211">
        <f>INDEX('[34]Actual NPC'!$F$173:$Q$359,MATCH($C334,'[34]Actual NPC'!$C$173:$C$359,0),MATCH(G$3,[34]!Month,0))</f>
        <v>24414</v>
      </c>
      <c r="H334" s="211">
        <f>INDEX('[34]Actual NPC'!$F$173:$Q$359,MATCH($C334,'[34]Actual NPC'!$C$173:$C$359,0),MATCH(H$3,[34]!Month,0))</f>
        <v>22604</v>
      </c>
      <c r="I334" s="211">
        <f>INDEX('[34]Actual NPC'!$F$173:$Q$359,MATCH($C334,'[34]Actual NPC'!$C$173:$C$359,0),MATCH(I$3,[34]!Month,0))</f>
        <v>24615</v>
      </c>
      <c r="J334" s="211">
        <f>INDEX('[34]Actual NPC'!$F$173:$Q$359,MATCH($C334,'[34]Actual NPC'!$C$173:$C$359,0),MATCH(J$3,[34]!Month,0))</f>
        <v>21953</v>
      </c>
      <c r="K334" s="211">
        <f>INDEX('[34]Actual NPC'!$F$173:$Q$359,MATCH($C334,'[34]Actual NPC'!$C$173:$C$359,0),MATCH(K$3,[34]!Month,0))</f>
        <v>20656</v>
      </c>
      <c r="L334" s="211">
        <f>INDEX('[34]Actual NPC'!$F$173:$Q$359,MATCH($C334,'[34]Actual NPC'!$C$173:$C$359,0),MATCH(L$3,[34]!Month,0))</f>
        <v>18500</v>
      </c>
      <c r="M334" s="211">
        <f>INDEX('[34]Actual NPC'!$F$173:$Q$359,MATCH($C334,'[34]Actual NPC'!$C$173:$C$359,0),MATCH(M$3,[34]!Month,0))</f>
        <v>18737</v>
      </c>
      <c r="N334" s="211">
        <f>INDEX('[34]Actual NPC'!$F$173:$Q$359,MATCH($C334,'[34]Actual NPC'!$C$173:$C$359,0),MATCH(N$3,[34]!Month,0))</f>
        <v>20510</v>
      </c>
      <c r="O334" s="211">
        <f>INDEX('[34]Actual NPC'!$F$173:$Q$359,MATCH($C334,'[34]Actual NPC'!$C$173:$C$359,0),MATCH(O$3,[34]!Month,0))</f>
        <v>16185</v>
      </c>
      <c r="P334" s="211">
        <f>INDEX('[34]Actual NPC'!$F$173:$Q$359,MATCH($C334,'[34]Actual NPC'!$C$173:$C$359,0),MATCH(P$3,[34]!Month,0))</f>
        <v>23463</v>
      </c>
    </row>
    <row r="335" spans="1:16">
      <c r="A335" s="74"/>
      <c r="B335" s="74"/>
      <c r="C335" s="85" t="s">
        <v>109</v>
      </c>
      <c r="D335" s="202">
        <f t="shared" si="95"/>
        <v>3933.8949999999995</v>
      </c>
      <c r="E335" s="211">
        <f>INDEX('[34]Actual NPC'!$F$173:$Q$359,MATCH($C335,'[34]Actual NPC'!$C$173:$C$359,0),MATCH(E$3,[34]!Month,0))</f>
        <v>117.904</v>
      </c>
      <c r="F335" s="211">
        <f>INDEX('[34]Actual NPC'!$F$173:$Q$359,MATCH($C335,'[34]Actual NPC'!$C$173:$C$359,0),MATCH(F$3,[34]!Month,0))</f>
        <v>258.07499999999999</v>
      </c>
      <c r="G335" s="211">
        <f>INDEX('[34]Actual NPC'!$F$173:$Q$359,MATCH($C335,'[34]Actual NPC'!$C$173:$C$359,0),MATCH(G$3,[34]!Month,0))</f>
        <v>361.88499999999999</v>
      </c>
      <c r="H335" s="211">
        <f>INDEX('[34]Actual NPC'!$F$173:$Q$359,MATCH($C335,'[34]Actual NPC'!$C$173:$C$359,0),MATCH(H$3,[34]!Month,0))</f>
        <v>425.95800000000003</v>
      </c>
      <c r="I335" s="211">
        <f>INDEX('[34]Actual NPC'!$F$173:$Q$359,MATCH($C335,'[34]Actual NPC'!$C$173:$C$359,0),MATCH(I$3,[34]!Month,0))</f>
        <v>391.185</v>
      </c>
      <c r="J335" s="211">
        <f>INDEX('[34]Actual NPC'!$F$173:$Q$359,MATCH($C335,'[34]Actual NPC'!$C$173:$C$359,0),MATCH(J$3,[34]!Month,0))</f>
        <v>394.38799999999998</v>
      </c>
      <c r="K335" s="211">
        <f>INDEX('[34]Actual NPC'!$F$173:$Q$359,MATCH($C335,'[34]Actual NPC'!$C$173:$C$359,0),MATCH(K$3,[34]!Month,0))</f>
        <v>534.83600000000001</v>
      </c>
      <c r="L335" s="211">
        <f>INDEX('[34]Actual NPC'!$F$173:$Q$359,MATCH($C335,'[34]Actual NPC'!$C$173:$C$359,0),MATCH(L$3,[34]!Month,0))</f>
        <v>438.94</v>
      </c>
      <c r="M335" s="211">
        <f>INDEX('[34]Actual NPC'!$F$173:$Q$359,MATCH($C335,'[34]Actual NPC'!$C$173:$C$359,0),MATCH(M$3,[34]!Month,0))</f>
        <v>412.07499999999999</v>
      </c>
      <c r="N335" s="211">
        <f>INDEX('[34]Actual NPC'!$F$173:$Q$359,MATCH($C335,'[34]Actual NPC'!$C$173:$C$359,0),MATCH(N$3,[34]!Month,0))</f>
        <v>345.322</v>
      </c>
      <c r="O335" s="211">
        <f>INDEX('[34]Actual NPC'!$F$173:$Q$359,MATCH($C335,'[34]Actual NPC'!$C$173:$C$359,0),MATCH(O$3,[34]!Month,0))</f>
        <v>168.33600000000001</v>
      </c>
      <c r="P335" s="211">
        <f>INDEX('[34]Actual NPC'!$F$173:$Q$359,MATCH($C335,'[34]Actual NPC'!$C$173:$C$359,0),MATCH(P$3,[34]!Month,0))</f>
        <v>84.991</v>
      </c>
    </row>
    <row r="336" spans="1:16">
      <c r="A336" s="74"/>
      <c r="B336" s="74"/>
      <c r="C336" s="85" t="s">
        <v>155</v>
      </c>
      <c r="D336" s="202">
        <f t="shared" si="95"/>
        <v>603521</v>
      </c>
      <c r="E336" s="211">
        <f>INDEX('[34]Actual NPC'!$F$173:$Q$359,MATCH($C336,'[34]Actual NPC'!$C$173:$C$359,0),MATCH(E$3,[34]!Month,0))</f>
        <v>88878</v>
      </c>
      <c r="F336" s="211">
        <f>INDEX('[34]Actual NPC'!$F$173:$Q$359,MATCH($C336,'[34]Actual NPC'!$C$173:$C$359,0),MATCH(F$3,[34]!Month,0))</f>
        <v>70782</v>
      </c>
      <c r="G336" s="211">
        <f>INDEX('[34]Actual NPC'!$F$173:$Q$359,MATCH($C336,'[34]Actual NPC'!$C$173:$C$359,0),MATCH(G$3,[34]!Month,0))</f>
        <v>71034</v>
      </c>
      <c r="H336" s="211">
        <f>INDEX('[34]Actual NPC'!$F$173:$Q$359,MATCH($C336,'[34]Actual NPC'!$C$173:$C$359,0),MATCH(H$3,[34]!Month,0))</f>
        <v>61228</v>
      </c>
      <c r="I336" s="211">
        <f>INDEX('[34]Actual NPC'!$F$173:$Q$359,MATCH($C336,'[34]Actual NPC'!$C$173:$C$359,0),MATCH(I$3,[34]!Month,0))</f>
        <v>48192</v>
      </c>
      <c r="J336" s="211">
        <f>INDEX('[34]Actual NPC'!$F$173:$Q$359,MATCH($C336,'[34]Actual NPC'!$C$173:$C$359,0),MATCH(J$3,[34]!Month,0))</f>
        <v>27670</v>
      </c>
      <c r="K336" s="211">
        <f>INDEX('[34]Actual NPC'!$F$173:$Q$359,MATCH($C336,'[34]Actual NPC'!$C$173:$C$359,0),MATCH(K$3,[34]!Month,0))</f>
        <v>24877</v>
      </c>
      <c r="L336" s="211">
        <f>INDEX('[34]Actual NPC'!$F$173:$Q$359,MATCH($C336,'[34]Actual NPC'!$C$173:$C$359,0),MATCH(L$3,[34]!Month,0))</f>
        <v>26090</v>
      </c>
      <c r="M336" s="211">
        <f>INDEX('[34]Actual NPC'!$F$173:$Q$359,MATCH($C336,'[34]Actual NPC'!$C$173:$C$359,0),MATCH(M$3,[34]!Month,0))</f>
        <v>33173</v>
      </c>
      <c r="N336" s="211">
        <f>INDEX('[34]Actual NPC'!$F$173:$Q$359,MATCH($C336,'[34]Actual NPC'!$C$173:$C$359,0),MATCH(N$3,[34]!Month,0))</f>
        <v>40097</v>
      </c>
      <c r="O336" s="211">
        <f>INDEX('[34]Actual NPC'!$F$173:$Q$359,MATCH($C336,'[34]Actual NPC'!$C$173:$C$359,0),MATCH(O$3,[34]!Month,0))</f>
        <v>43577</v>
      </c>
      <c r="P336" s="211">
        <f>INDEX('[34]Actual NPC'!$F$173:$Q$359,MATCH($C336,'[34]Actual NPC'!$C$173:$C$359,0),MATCH(P$3,[34]!Month,0))</f>
        <v>67923</v>
      </c>
    </row>
    <row r="337" spans="1:16">
      <c r="A337" s="74"/>
      <c r="B337" s="74"/>
      <c r="C337" s="85" t="s">
        <v>66</v>
      </c>
      <c r="D337" s="202">
        <f t="shared" si="95"/>
        <v>469881</v>
      </c>
      <c r="E337" s="211">
        <f>INDEX('[34]Actual NPC'!$F$173:$Q$359,MATCH($C337,'[34]Actual NPC'!$C$173:$C$359,0),MATCH(E$3,[34]!Month,0))</f>
        <v>61119</v>
      </c>
      <c r="F337" s="211">
        <f>INDEX('[34]Actual NPC'!$F$173:$Q$359,MATCH($C337,'[34]Actual NPC'!$C$173:$C$359,0),MATCH(F$3,[34]!Month,0))</f>
        <v>53647</v>
      </c>
      <c r="G337" s="211">
        <f>INDEX('[34]Actual NPC'!$F$173:$Q$359,MATCH($C337,'[34]Actual NPC'!$C$173:$C$359,0),MATCH(G$3,[34]!Month,0))</f>
        <v>44975</v>
      </c>
      <c r="H337" s="211">
        <f>INDEX('[34]Actual NPC'!$F$173:$Q$359,MATCH($C337,'[34]Actual NPC'!$C$173:$C$359,0),MATCH(H$3,[34]!Month,0))</f>
        <v>44397</v>
      </c>
      <c r="I337" s="211">
        <f>INDEX('[34]Actual NPC'!$F$173:$Q$359,MATCH($C337,'[34]Actual NPC'!$C$173:$C$359,0),MATCH(I$3,[34]!Month,0))</f>
        <v>34436</v>
      </c>
      <c r="J337" s="211">
        <f>INDEX('[34]Actual NPC'!$F$173:$Q$359,MATCH($C337,'[34]Actual NPC'!$C$173:$C$359,0),MATCH(J$3,[34]!Month,0))</f>
        <v>28214</v>
      </c>
      <c r="K337" s="211">
        <f>INDEX('[34]Actual NPC'!$F$173:$Q$359,MATCH($C337,'[34]Actual NPC'!$C$173:$C$359,0),MATCH(K$3,[34]!Month,0))</f>
        <v>18705</v>
      </c>
      <c r="L337" s="211">
        <f>INDEX('[34]Actual NPC'!$F$173:$Q$359,MATCH($C337,'[34]Actual NPC'!$C$173:$C$359,0),MATCH(L$3,[34]!Month,0))</f>
        <v>16572</v>
      </c>
      <c r="M337" s="211">
        <f>INDEX('[34]Actual NPC'!$F$173:$Q$359,MATCH($C337,'[34]Actual NPC'!$C$173:$C$359,0),MATCH(M$3,[34]!Month,0))</f>
        <v>19169</v>
      </c>
      <c r="N337" s="211">
        <f>INDEX('[34]Actual NPC'!$F$173:$Q$359,MATCH($C337,'[34]Actual NPC'!$C$173:$C$359,0),MATCH(N$3,[34]!Month,0))</f>
        <v>33322</v>
      </c>
      <c r="O337" s="211">
        <f>INDEX('[34]Actual NPC'!$F$173:$Q$359,MATCH($C337,'[34]Actual NPC'!$C$173:$C$359,0),MATCH(O$3,[34]!Month,0))</f>
        <v>47925</v>
      </c>
      <c r="P337" s="211">
        <f>INDEX('[34]Actual NPC'!$F$173:$Q$359,MATCH($C337,'[34]Actual NPC'!$C$173:$C$359,0),MATCH(P$3,[34]!Month,0))</f>
        <v>67400</v>
      </c>
    </row>
    <row r="338" spans="1:16">
      <c r="A338" s="147"/>
      <c r="B338" s="147"/>
      <c r="C338" s="163" t="s">
        <v>156</v>
      </c>
      <c r="D338" s="202">
        <f t="shared" ref="D338:D342" si="96">SUM(E338:P338)</f>
        <v>805728</v>
      </c>
      <c r="E338" s="211">
        <f>INDEX('[34]Actual NPC'!$F$173:$Q$359,MATCH($C338,'[34]Actual NPC'!$C$173:$C$359,0),MATCH(E$3,[34]!Month,0))</f>
        <v>97926</v>
      </c>
      <c r="F338" s="211">
        <f>INDEX('[34]Actual NPC'!$F$173:$Q$359,MATCH($C338,'[34]Actual NPC'!$C$173:$C$359,0),MATCH(F$3,[34]!Month,0))</f>
        <v>98340</v>
      </c>
      <c r="G338" s="211">
        <f>INDEX('[34]Actual NPC'!$F$173:$Q$359,MATCH($C338,'[34]Actual NPC'!$C$173:$C$359,0),MATCH(G$3,[34]!Month,0))</f>
        <v>74009</v>
      </c>
      <c r="H338" s="211">
        <f>INDEX('[34]Actual NPC'!$F$173:$Q$359,MATCH($C338,'[34]Actual NPC'!$C$173:$C$359,0),MATCH(H$3,[34]!Month,0))</f>
        <v>74670</v>
      </c>
      <c r="I338" s="211">
        <f>INDEX('[34]Actual NPC'!$F$173:$Q$359,MATCH($C338,'[34]Actual NPC'!$C$173:$C$359,0),MATCH(I$3,[34]!Month,0))</f>
        <v>60742</v>
      </c>
      <c r="J338" s="211">
        <f>INDEX('[34]Actual NPC'!$F$173:$Q$359,MATCH($C338,'[34]Actual NPC'!$C$173:$C$359,0),MATCH(J$3,[34]!Month,0))</f>
        <v>48845</v>
      </c>
      <c r="K338" s="211">
        <f>INDEX('[34]Actual NPC'!$F$173:$Q$359,MATCH($C338,'[34]Actual NPC'!$C$173:$C$359,0),MATCH(K$3,[34]!Month,0))</f>
        <v>30435</v>
      </c>
      <c r="L338" s="211">
        <f>INDEX('[34]Actual NPC'!$F$173:$Q$359,MATCH($C338,'[34]Actual NPC'!$C$173:$C$359,0),MATCH(L$3,[34]!Month,0))</f>
        <v>28631</v>
      </c>
      <c r="M338" s="211">
        <f>INDEX('[34]Actual NPC'!$F$173:$Q$359,MATCH($C338,'[34]Actual NPC'!$C$173:$C$359,0),MATCH(M$3,[34]!Month,0))</f>
        <v>34434</v>
      </c>
      <c r="N338" s="211">
        <f>INDEX('[34]Actual NPC'!$F$173:$Q$359,MATCH($C338,'[34]Actual NPC'!$C$173:$C$359,0),MATCH(N$3,[34]!Month,0))</f>
        <v>56970</v>
      </c>
      <c r="O338" s="211">
        <f>INDEX('[34]Actual NPC'!$F$173:$Q$359,MATCH($C338,'[34]Actual NPC'!$C$173:$C$359,0),MATCH(O$3,[34]!Month,0))</f>
        <v>78077</v>
      </c>
      <c r="P338" s="211">
        <f>INDEX('[34]Actual NPC'!$F$173:$Q$359,MATCH($C338,'[34]Actual NPC'!$C$173:$C$359,0),MATCH(P$3,[34]!Month,0))</f>
        <v>122649</v>
      </c>
    </row>
    <row r="339" spans="1:16">
      <c r="A339" s="147"/>
      <c r="B339" s="147"/>
      <c r="C339" s="163" t="s">
        <v>67</v>
      </c>
      <c r="D339" s="202">
        <f t="shared" si="96"/>
        <v>208749</v>
      </c>
      <c r="E339" s="211">
        <f>INDEX('[34]Actual NPC'!$F$173:$Q$359,MATCH($C339,'[34]Actual NPC'!$C$173:$C$359,0),MATCH(E$3,[34]!Month,0))</f>
        <v>23799</v>
      </c>
      <c r="F339" s="211">
        <f>INDEX('[34]Actual NPC'!$F$173:$Q$359,MATCH($C339,'[34]Actual NPC'!$C$173:$C$359,0),MATCH(F$3,[34]!Month,0))</f>
        <v>22350</v>
      </c>
      <c r="G339" s="211">
        <f>INDEX('[34]Actual NPC'!$F$173:$Q$359,MATCH($C339,'[34]Actual NPC'!$C$173:$C$359,0),MATCH(G$3,[34]!Month,0))</f>
        <v>18281</v>
      </c>
      <c r="H339" s="211">
        <f>INDEX('[34]Actual NPC'!$F$173:$Q$359,MATCH($C339,'[34]Actual NPC'!$C$173:$C$359,0),MATCH(H$3,[34]!Month,0))</f>
        <v>20959</v>
      </c>
      <c r="I339" s="211">
        <f>INDEX('[34]Actual NPC'!$F$173:$Q$359,MATCH($C339,'[34]Actual NPC'!$C$173:$C$359,0),MATCH(I$3,[34]!Month,0))</f>
        <v>17191</v>
      </c>
      <c r="J339" s="211">
        <f>INDEX('[34]Actual NPC'!$F$173:$Q$359,MATCH($C339,'[34]Actual NPC'!$C$173:$C$359,0),MATCH(J$3,[34]!Month,0))</f>
        <v>13358</v>
      </c>
      <c r="K339" s="211">
        <f>INDEX('[34]Actual NPC'!$F$173:$Q$359,MATCH($C339,'[34]Actual NPC'!$C$173:$C$359,0),MATCH(K$3,[34]!Month,0))</f>
        <v>9897</v>
      </c>
      <c r="L339" s="211">
        <f>INDEX('[34]Actual NPC'!$F$173:$Q$359,MATCH($C339,'[34]Actual NPC'!$C$173:$C$359,0),MATCH(L$3,[34]!Month,0))</f>
        <v>10579</v>
      </c>
      <c r="M339" s="211">
        <f>INDEX('[34]Actual NPC'!$F$173:$Q$359,MATCH($C339,'[34]Actual NPC'!$C$173:$C$359,0),MATCH(M$3,[34]!Month,0))</f>
        <v>12557</v>
      </c>
      <c r="N339" s="211">
        <f>INDEX('[34]Actual NPC'!$F$173:$Q$359,MATCH($C339,'[34]Actual NPC'!$C$173:$C$359,0),MATCH(N$3,[34]!Month,0))</f>
        <v>15070</v>
      </c>
      <c r="O339" s="211">
        <f>INDEX('[34]Actual NPC'!$F$173:$Q$359,MATCH($C339,'[34]Actual NPC'!$C$173:$C$359,0),MATCH(O$3,[34]!Month,0))</f>
        <v>19795</v>
      </c>
      <c r="P339" s="211">
        <f>INDEX('[34]Actual NPC'!$F$173:$Q$359,MATCH($C339,'[34]Actual NPC'!$C$173:$C$359,0),MATCH(P$3,[34]!Month,0))</f>
        <v>24913</v>
      </c>
    </row>
    <row r="340" spans="1:16">
      <c r="A340" s="147"/>
      <c r="B340" s="147"/>
      <c r="C340" s="163" t="s">
        <v>68</v>
      </c>
      <c r="D340" s="202">
        <f t="shared" si="96"/>
        <v>328535</v>
      </c>
      <c r="E340" s="211">
        <f>INDEX('[34]Actual NPC'!$F$173:$Q$359,MATCH($C340,'[34]Actual NPC'!$C$173:$C$359,0),MATCH(E$3,[34]!Month,0))</f>
        <v>50641</v>
      </c>
      <c r="F340" s="211">
        <f>INDEX('[34]Actual NPC'!$F$173:$Q$359,MATCH($C340,'[34]Actual NPC'!$C$173:$C$359,0),MATCH(F$3,[34]!Month,0))</f>
        <v>38960</v>
      </c>
      <c r="G340" s="211">
        <f>INDEX('[34]Actual NPC'!$F$173:$Q$359,MATCH($C340,'[34]Actual NPC'!$C$173:$C$359,0),MATCH(G$3,[34]!Month,0))</f>
        <v>35671</v>
      </c>
      <c r="H340" s="211">
        <f>INDEX('[34]Actual NPC'!$F$173:$Q$359,MATCH($C340,'[34]Actual NPC'!$C$173:$C$359,0),MATCH(H$3,[34]!Month,0))</f>
        <v>33102</v>
      </c>
      <c r="I340" s="211">
        <f>INDEX('[34]Actual NPC'!$F$173:$Q$359,MATCH($C340,'[34]Actual NPC'!$C$173:$C$359,0),MATCH(I$3,[34]!Month,0))</f>
        <v>31987</v>
      </c>
      <c r="J340" s="211">
        <f>INDEX('[34]Actual NPC'!$F$173:$Q$359,MATCH($C340,'[34]Actual NPC'!$C$173:$C$359,0),MATCH(J$3,[34]!Month,0))</f>
        <v>18141</v>
      </c>
      <c r="K340" s="211">
        <f>INDEX('[34]Actual NPC'!$F$173:$Q$359,MATCH($C340,'[34]Actual NPC'!$C$173:$C$359,0),MATCH(K$3,[34]!Month,0))</f>
        <v>14272</v>
      </c>
      <c r="L340" s="211">
        <f>INDEX('[34]Actual NPC'!$F$173:$Q$359,MATCH($C340,'[34]Actual NPC'!$C$173:$C$359,0),MATCH(L$3,[34]!Month,0))</f>
        <v>13891</v>
      </c>
      <c r="M340" s="211">
        <f>INDEX('[34]Actual NPC'!$F$173:$Q$359,MATCH($C340,'[34]Actual NPC'!$C$173:$C$359,0),MATCH(M$3,[34]!Month,0))</f>
        <v>18157</v>
      </c>
      <c r="N340" s="211">
        <f>INDEX('[34]Actual NPC'!$F$173:$Q$359,MATCH($C340,'[34]Actual NPC'!$C$173:$C$359,0),MATCH(N$3,[34]!Month,0))</f>
        <v>18934</v>
      </c>
      <c r="O340" s="211">
        <f>INDEX('[34]Actual NPC'!$F$173:$Q$359,MATCH($C340,'[34]Actual NPC'!$C$173:$C$359,0),MATCH(O$3,[34]!Month,0))</f>
        <v>18472</v>
      </c>
      <c r="P340" s="211">
        <f>INDEX('[34]Actual NPC'!$F$173:$Q$359,MATCH($C340,'[34]Actual NPC'!$C$173:$C$359,0),MATCH(P$3,[34]!Month,0))</f>
        <v>36307</v>
      </c>
    </row>
    <row r="341" spans="1:16">
      <c r="A341" s="147"/>
      <c r="B341" s="147"/>
      <c r="C341" s="163" t="s">
        <v>69</v>
      </c>
      <c r="D341" s="202">
        <f t="shared" si="96"/>
        <v>123123</v>
      </c>
      <c r="E341" s="211">
        <f>INDEX('[34]Actual NPC'!$F$173:$Q$359,MATCH($C341,'[34]Actual NPC'!$C$173:$C$359,0),MATCH(E$3,[34]!Month,0))</f>
        <v>19240</v>
      </c>
      <c r="F341" s="211">
        <f>INDEX('[34]Actual NPC'!$F$173:$Q$359,MATCH($C341,'[34]Actual NPC'!$C$173:$C$359,0),MATCH(F$3,[34]!Month,0))</f>
        <v>14725</v>
      </c>
      <c r="G341" s="211">
        <f>INDEX('[34]Actual NPC'!$F$173:$Q$359,MATCH($C341,'[34]Actual NPC'!$C$173:$C$359,0),MATCH(G$3,[34]!Month,0))</f>
        <v>13276</v>
      </c>
      <c r="H341" s="211">
        <f>INDEX('[34]Actual NPC'!$F$173:$Q$359,MATCH($C341,'[34]Actual NPC'!$C$173:$C$359,0),MATCH(H$3,[34]!Month,0))</f>
        <v>12620</v>
      </c>
      <c r="I341" s="211">
        <f>INDEX('[34]Actual NPC'!$F$173:$Q$359,MATCH($C341,'[34]Actual NPC'!$C$173:$C$359,0),MATCH(I$3,[34]!Month,0))</f>
        <v>12006</v>
      </c>
      <c r="J341" s="211">
        <f>INDEX('[34]Actual NPC'!$F$173:$Q$359,MATCH($C341,'[34]Actual NPC'!$C$173:$C$359,0),MATCH(J$3,[34]!Month,0))</f>
        <v>7013</v>
      </c>
      <c r="K341" s="211">
        <f>INDEX('[34]Actual NPC'!$F$173:$Q$359,MATCH($C341,'[34]Actual NPC'!$C$173:$C$359,0),MATCH(K$3,[34]!Month,0))</f>
        <v>5325</v>
      </c>
      <c r="L341" s="211">
        <f>INDEX('[34]Actual NPC'!$F$173:$Q$359,MATCH($C341,'[34]Actual NPC'!$C$173:$C$359,0),MATCH(L$3,[34]!Month,0))</f>
        <v>4825</v>
      </c>
      <c r="M341" s="211">
        <f>INDEX('[34]Actual NPC'!$F$173:$Q$359,MATCH($C341,'[34]Actual NPC'!$C$173:$C$359,0),MATCH(M$3,[34]!Month,0))</f>
        <v>6459</v>
      </c>
      <c r="N341" s="211">
        <f>INDEX('[34]Actual NPC'!$F$173:$Q$359,MATCH($C341,'[34]Actual NPC'!$C$173:$C$359,0),MATCH(N$3,[34]!Month,0))</f>
        <v>7098</v>
      </c>
      <c r="O341" s="211">
        <f>INDEX('[34]Actual NPC'!$F$173:$Q$359,MATCH($C341,'[34]Actual NPC'!$C$173:$C$359,0),MATCH(O$3,[34]!Month,0))</f>
        <v>7114</v>
      </c>
      <c r="P341" s="211">
        <f>INDEX('[34]Actual NPC'!$F$173:$Q$359,MATCH($C341,'[34]Actual NPC'!$C$173:$C$359,0),MATCH(P$3,[34]!Month,0))</f>
        <v>13422</v>
      </c>
    </row>
    <row r="342" spans="1:16">
      <c r="A342" s="147"/>
      <c r="B342" s="147"/>
      <c r="C342" s="163" t="s">
        <v>70</v>
      </c>
      <c r="D342" s="202">
        <f t="shared" si="96"/>
        <v>265804</v>
      </c>
      <c r="E342" s="211">
        <f>INDEX('[34]Actual NPC'!$F$173:$Q$359,MATCH($C342,'[34]Actual NPC'!$C$173:$C$359,0),MATCH(E$3,[34]!Month,0))</f>
        <v>14573</v>
      </c>
      <c r="F342" s="211">
        <f>INDEX('[34]Actual NPC'!$F$173:$Q$359,MATCH($C342,'[34]Actual NPC'!$C$173:$C$359,0),MATCH(F$3,[34]!Month,0))</f>
        <v>25590</v>
      </c>
      <c r="G342" s="211">
        <f>INDEX('[34]Actual NPC'!$F$173:$Q$359,MATCH($C342,'[34]Actual NPC'!$C$173:$C$359,0),MATCH(G$3,[34]!Month,0))</f>
        <v>25219</v>
      </c>
      <c r="H342" s="211">
        <f>INDEX('[34]Actual NPC'!$F$173:$Q$359,MATCH($C342,'[34]Actual NPC'!$C$173:$C$359,0),MATCH(H$3,[34]!Month,0))</f>
        <v>27398</v>
      </c>
      <c r="I342" s="211">
        <f>INDEX('[34]Actual NPC'!$F$173:$Q$359,MATCH($C342,'[34]Actual NPC'!$C$173:$C$359,0),MATCH(I$3,[34]!Month,0))</f>
        <v>32059</v>
      </c>
      <c r="J342" s="211">
        <f>INDEX('[34]Actual NPC'!$F$173:$Q$359,MATCH($C342,'[34]Actual NPC'!$C$173:$C$359,0),MATCH(J$3,[34]!Month,0))</f>
        <v>24848</v>
      </c>
      <c r="K342" s="211">
        <f>INDEX('[34]Actual NPC'!$F$173:$Q$359,MATCH($C342,'[34]Actual NPC'!$C$173:$C$359,0),MATCH(K$3,[34]!Month,0))</f>
        <v>24086</v>
      </c>
      <c r="L342" s="211">
        <f>INDEX('[34]Actual NPC'!$F$173:$Q$359,MATCH($C342,'[34]Actual NPC'!$C$173:$C$359,0),MATCH(L$3,[34]!Month,0))</f>
        <v>21209</v>
      </c>
      <c r="M342" s="211">
        <f>INDEX('[34]Actual NPC'!$F$173:$Q$359,MATCH($C342,'[34]Actual NPC'!$C$173:$C$359,0),MATCH(M$3,[34]!Month,0))</f>
        <v>21762</v>
      </c>
      <c r="N342" s="211">
        <f>INDEX('[34]Actual NPC'!$F$173:$Q$359,MATCH($C342,'[34]Actual NPC'!$C$173:$C$359,0),MATCH(N$3,[34]!Month,0))</f>
        <v>17005</v>
      </c>
      <c r="O342" s="211">
        <f>INDEX('[34]Actual NPC'!$F$173:$Q$359,MATCH($C342,'[34]Actual NPC'!$C$173:$C$359,0),MATCH(O$3,[34]!Month,0))</f>
        <v>14743</v>
      </c>
      <c r="P342" s="211">
        <f>INDEX('[34]Actual NPC'!$F$173:$Q$359,MATCH($C342,'[34]Actual NPC'!$C$173:$C$359,0),MATCH(P$3,[34]!Month,0))</f>
        <v>17312</v>
      </c>
    </row>
    <row r="343" spans="1:16">
      <c r="A343" s="74"/>
      <c r="B343" s="74"/>
      <c r="C343" s="85" t="s">
        <v>71</v>
      </c>
      <c r="D343" s="202">
        <f t="shared" si="95"/>
        <v>383965</v>
      </c>
      <c r="E343" s="211">
        <f>INDEX('[34]Actual NPC'!$F$173:$Q$359,MATCH($C343,'[34]Actual NPC'!$C$173:$C$359,0),MATCH(E$3,[34]!Month,0))</f>
        <v>42123</v>
      </c>
      <c r="F343" s="211">
        <f>INDEX('[34]Actual NPC'!$F$173:$Q$359,MATCH($C343,'[34]Actual NPC'!$C$173:$C$359,0),MATCH(F$3,[34]!Month,0))</f>
        <v>42727</v>
      </c>
      <c r="G343" s="211">
        <f>INDEX('[34]Actual NPC'!$F$173:$Q$359,MATCH($C343,'[34]Actual NPC'!$C$173:$C$359,0),MATCH(G$3,[34]!Month,0))</f>
        <v>40490</v>
      </c>
      <c r="H343" s="211">
        <f>INDEX('[34]Actual NPC'!$F$173:$Q$359,MATCH($C343,'[34]Actual NPC'!$C$173:$C$359,0),MATCH(H$3,[34]!Month,0))</f>
        <v>42292</v>
      </c>
      <c r="I343" s="211">
        <f>INDEX('[34]Actual NPC'!$F$173:$Q$359,MATCH($C343,'[34]Actual NPC'!$C$173:$C$359,0),MATCH(I$3,[34]!Month,0))</f>
        <v>34456</v>
      </c>
      <c r="J343" s="211">
        <f>INDEX('[34]Actual NPC'!$F$173:$Q$359,MATCH($C343,'[34]Actual NPC'!$C$173:$C$359,0),MATCH(J$3,[34]!Month,0))</f>
        <v>25066</v>
      </c>
      <c r="K343" s="211">
        <f>INDEX('[34]Actual NPC'!$F$173:$Q$359,MATCH($C343,'[34]Actual NPC'!$C$173:$C$359,0),MATCH(K$3,[34]!Month,0))</f>
        <v>18412</v>
      </c>
      <c r="L343" s="211">
        <f>INDEX('[34]Actual NPC'!$F$173:$Q$359,MATCH($C343,'[34]Actual NPC'!$C$173:$C$359,0),MATCH(L$3,[34]!Month,0))</f>
        <v>14326</v>
      </c>
      <c r="M343" s="211">
        <f>INDEX('[34]Actual NPC'!$F$173:$Q$359,MATCH($C343,'[34]Actual NPC'!$C$173:$C$359,0),MATCH(M$3,[34]!Month,0))</f>
        <v>17668</v>
      </c>
      <c r="N343" s="211">
        <f>INDEX('[34]Actual NPC'!$F$173:$Q$359,MATCH($C343,'[34]Actual NPC'!$C$173:$C$359,0),MATCH(N$3,[34]!Month,0))</f>
        <v>25379</v>
      </c>
      <c r="O343" s="211">
        <f>INDEX('[34]Actual NPC'!$F$173:$Q$359,MATCH($C343,'[34]Actual NPC'!$C$173:$C$359,0),MATCH(O$3,[34]!Month,0))</f>
        <v>31695</v>
      </c>
      <c r="P343" s="211">
        <f>INDEX('[34]Actual NPC'!$F$173:$Q$359,MATCH($C343,'[34]Actual NPC'!$C$173:$C$359,0),MATCH(P$3,[34]!Month,0))</f>
        <v>49331</v>
      </c>
    </row>
    <row r="344" spans="1:16">
      <c r="A344" s="74"/>
      <c r="B344" s="74"/>
      <c r="C344" s="85" t="s">
        <v>72</v>
      </c>
      <c r="D344" s="202">
        <f t="shared" si="95"/>
        <v>253408</v>
      </c>
      <c r="E344" s="211">
        <f>INDEX('[34]Actual NPC'!$F$173:$Q$359,MATCH($C344,'[34]Actual NPC'!$C$173:$C$359,0),MATCH(E$3,[34]!Month,0))</f>
        <v>10511</v>
      </c>
      <c r="F344" s="211">
        <f>INDEX('[34]Actual NPC'!$F$173:$Q$359,MATCH($C344,'[34]Actual NPC'!$C$173:$C$359,0),MATCH(F$3,[34]!Month,0))</f>
        <v>20397</v>
      </c>
      <c r="G344" s="211">
        <f>INDEX('[34]Actual NPC'!$F$173:$Q$359,MATCH($C344,'[34]Actual NPC'!$C$173:$C$359,0),MATCH(G$3,[34]!Month,0))</f>
        <v>22294</v>
      </c>
      <c r="H344" s="211">
        <f>INDEX('[34]Actual NPC'!$F$173:$Q$359,MATCH($C344,'[34]Actual NPC'!$C$173:$C$359,0),MATCH(H$3,[34]!Month,0))</f>
        <v>29008</v>
      </c>
      <c r="I344" s="211">
        <f>INDEX('[34]Actual NPC'!$F$173:$Q$359,MATCH($C344,'[34]Actual NPC'!$C$173:$C$359,0),MATCH(I$3,[34]!Month,0))</f>
        <v>31202</v>
      </c>
      <c r="J344" s="211">
        <f>INDEX('[34]Actual NPC'!$F$173:$Q$359,MATCH($C344,'[34]Actual NPC'!$C$173:$C$359,0),MATCH(J$3,[34]!Month,0))</f>
        <v>23574</v>
      </c>
      <c r="K344" s="211">
        <f>INDEX('[34]Actual NPC'!$F$173:$Q$359,MATCH($C344,'[34]Actual NPC'!$C$173:$C$359,0),MATCH(K$3,[34]!Month,0))</f>
        <v>27783</v>
      </c>
      <c r="L344" s="211">
        <f>INDEX('[34]Actual NPC'!$F$173:$Q$359,MATCH($C344,'[34]Actual NPC'!$C$173:$C$359,0),MATCH(L$3,[34]!Month,0))</f>
        <v>24543</v>
      </c>
      <c r="M344" s="211">
        <f>INDEX('[34]Actual NPC'!$F$173:$Q$359,MATCH($C344,'[34]Actual NPC'!$C$173:$C$359,0),MATCH(M$3,[34]!Month,0))</f>
        <v>21253</v>
      </c>
      <c r="N344" s="211">
        <f>INDEX('[34]Actual NPC'!$F$173:$Q$359,MATCH($C344,'[34]Actual NPC'!$C$173:$C$359,0),MATCH(N$3,[34]!Month,0))</f>
        <v>16328</v>
      </c>
      <c r="O344" s="211">
        <f>INDEX('[34]Actual NPC'!$F$173:$Q$359,MATCH($C344,'[34]Actual NPC'!$C$173:$C$359,0),MATCH(O$3,[34]!Month,0))</f>
        <v>14447</v>
      </c>
      <c r="P344" s="211">
        <f>INDEX('[34]Actual NPC'!$F$173:$Q$359,MATCH($C344,'[34]Actual NPC'!$C$173:$C$359,0),MATCH(P$3,[34]!Month,0))</f>
        <v>12068</v>
      </c>
    </row>
    <row r="345" spans="1:16">
      <c r="A345" s="74"/>
      <c r="B345" s="74"/>
      <c r="C345" s="85" t="s">
        <v>110</v>
      </c>
      <c r="D345" s="202">
        <f t="shared" si="95"/>
        <v>391503</v>
      </c>
      <c r="E345" s="211">
        <f>INDEX('[34]Actual NPC'!$F$173:$Q$359,MATCH($C345,'[34]Actual NPC'!$C$173:$C$359,0),MATCH(E$3,[34]!Month,0))</f>
        <v>27239</v>
      </c>
      <c r="F345" s="211">
        <f>INDEX('[34]Actual NPC'!$F$173:$Q$359,MATCH($C345,'[34]Actual NPC'!$C$173:$C$359,0),MATCH(F$3,[34]!Month,0))</f>
        <v>43943</v>
      </c>
      <c r="G345" s="211">
        <f>INDEX('[34]Actual NPC'!$F$173:$Q$359,MATCH($C345,'[34]Actual NPC'!$C$173:$C$359,0),MATCH(G$3,[34]!Month,0))</f>
        <v>40261</v>
      </c>
      <c r="H345" s="211">
        <f>INDEX('[34]Actual NPC'!$F$173:$Q$359,MATCH($C345,'[34]Actual NPC'!$C$173:$C$359,0),MATCH(H$3,[34]!Month,0))</f>
        <v>41804</v>
      </c>
      <c r="I345" s="211">
        <f>INDEX('[34]Actual NPC'!$F$173:$Q$359,MATCH($C345,'[34]Actual NPC'!$C$173:$C$359,0),MATCH(I$3,[34]!Month,0))</f>
        <v>45884</v>
      </c>
      <c r="J345" s="211">
        <f>INDEX('[34]Actual NPC'!$F$173:$Q$359,MATCH($C345,'[34]Actual NPC'!$C$173:$C$359,0),MATCH(J$3,[34]!Month,0))</f>
        <v>29814</v>
      </c>
      <c r="K345" s="211">
        <f>INDEX('[34]Actual NPC'!$F$173:$Q$359,MATCH($C345,'[34]Actual NPC'!$C$173:$C$359,0),MATCH(K$3,[34]!Month,0))</f>
        <v>22608</v>
      </c>
      <c r="L345" s="211">
        <f>INDEX('[34]Actual NPC'!$F$173:$Q$359,MATCH($C345,'[34]Actual NPC'!$C$173:$C$359,0),MATCH(L$3,[34]!Month,0))</f>
        <v>24025</v>
      </c>
      <c r="M345" s="211">
        <f>INDEX('[34]Actual NPC'!$F$173:$Q$359,MATCH($C345,'[34]Actual NPC'!$C$173:$C$359,0),MATCH(M$3,[34]!Month,0))</f>
        <v>24099</v>
      </c>
      <c r="N345" s="211">
        <f>INDEX('[34]Actual NPC'!$F$173:$Q$359,MATCH($C345,'[34]Actual NPC'!$C$173:$C$359,0),MATCH(N$3,[34]!Month,0))</f>
        <v>30988</v>
      </c>
      <c r="O345" s="211">
        <f>INDEX('[34]Actual NPC'!$F$173:$Q$359,MATCH($C345,'[34]Actual NPC'!$C$173:$C$359,0),MATCH(O$3,[34]!Month,0))</f>
        <v>26290</v>
      </c>
      <c r="P345" s="211">
        <f>INDEX('[34]Actual NPC'!$F$173:$Q$359,MATCH($C345,'[34]Actual NPC'!$C$173:$C$359,0),MATCH(P$3,[34]!Month,0))</f>
        <v>34548</v>
      </c>
    </row>
    <row r="346" spans="1:16">
      <c r="A346" s="74"/>
      <c r="B346" s="74"/>
      <c r="C346" s="85" t="s">
        <v>111</v>
      </c>
      <c r="D346" s="202">
        <f t="shared" si="95"/>
        <v>196630</v>
      </c>
      <c r="E346" s="211">
        <f>INDEX('[34]Actual NPC'!$F$173:$Q$359,MATCH($C346,'[34]Actual NPC'!$C$173:$C$359,0),MATCH(E$3,[34]!Month,0))</f>
        <v>13662</v>
      </c>
      <c r="F346" s="211">
        <f>INDEX('[34]Actual NPC'!$F$173:$Q$359,MATCH($C346,'[34]Actual NPC'!$C$173:$C$359,0),MATCH(F$3,[34]!Month,0))</f>
        <v>21046</v>
      </c>
      <c r="G346" s="211">
        <f>INDEX('[34]Actual NPC'!$F$173:$Q$359,MATCH($C346,'[34]Actual NPC'!$C$173:$C$359,0),MATCH(G$3,[34]!Month,0))</f>
        <v>20001</v>
      </c>
      <c r="H346" s="211">
        <f>INDEX('[34]Actual NPC'!$F$173:$Q$359,MATCH($C346,'[34]Actual NPC'!$C$173:$C$359,0),MATCH(H$3,[34]!Month,0))</f>
        <v>20127</v>
      </c>
      <c r="I346" s="211">
        <f>INDEX('[34]Actual NPC'!$F$173:$Q$359,MATCH($C346,'[34]Actual NPC'!$C$173:$C$359,0),MATCH(I$3,[34]!Month,0))</f>
        <v>21735</v>
      </c>
      <c r="J346" s="211">
        <f>INDEX('[34]Actual NPC'!$F$173:$Q$359,MATCH($C346,'[34]Actual NPC'!$C$173:$C$359,0),MATCH(J$3,[34]!Month,0))</f>
        <v>15389</v>
      </c>
      <c r="K346" s="211">
        <f>INDEX('[34]Actual NPC'!$F$173:$Q$359,MATCH($C346,'[34]Actual NPC'!$C$173:$C$359,0),MATCH(K$3,[34]!Month,0))</f>
        <v>11543</v>
      </c>
      <c r="L346" s="211">
        <f>INDEX('[34]Actual NPC'!$F$173:$Q$359,MATCH($C346,'[34]Actual NPC'!$C$173:$C$359,0),MATCH(L$3,[34]!Month,0))</f>
        <v>13290</v>
      </c>
      <c r="M346" s="211">
        <f>INDEX('[34]Actual NPC'!$F$173:$Q$359,MATCH($C346,'[34]Actual NPC'!$C$173:$C$359,0),MATCH(M$3,[34]!Month,0))</f>
        <v>12162</v>
      </c>
      <c r="N346" s="211">
        <f>INDEX('[34]Actual NPC'!$F$173:$Q$359,MATCH($C346,'[34]Actual NPC'!$C$173:$C$359,0),MATCH(N$3,[34]!Month,0))</f>
        <v>16212</v>
      </c>
      <c r="O346" s="211">
        <f>INDEX('[34]Actual NPC'!$F$173:$Q$359,MATCH($C346,'[34]Actual NPC'!$C$173:$C$359,0),MATCH(O$3,[34]!Month,0))</f>
        <v>14717</v>
      </c>
      <c r="P346" s="211">
        <f>INDEX('[34]Actual NPC'!$F$173:$Q$359,MATCH($C346,'[34]Actual NPC'!$C$173:$C$359,0),MATCH(P$3,[34]!Month,0))</f>
        <v>16746</v>
      </c>
    </row>
    <row r="347" spans="1:16">
      <c r="A347" s="74"/>
      <c r="B347" s="74"/>
      <c r="C347" s="89" t="s">
        <v>73</v>
      </c>
      <c r="D347" s="202">
        <f t="shared" si="95"/>
        <v>115716</v>
      </c>
      <c r="E347" s="211">
        <f>INDEX('[34]Actual NPC'!$F$173:$Q$359,MATCH($C347,'[34]Actual NPC'!$C$173:$C$359,0),MATCH(E$3,[34]!Month,0))</f>
        <v>12361</v>
      </c>
      <c r="F347" s="211">
        <f>INDEX('[34]Actual NPC'!$F$173:$Q$359,MATCH($C347,'[34]Actual NPC'!$C$173:$C$359,0),MATCH(F$3,[34]!Month,0))</f>
        <v>13006</v>
      </c>
      <c r="G347" s="211">
        <f>INDEX('[34]Actual NPC'!$F$173:$Q$359,MATCH($C347,'[34]Actual NPC'!$C$173:$C$359,0),MATCH(G$3,[34]!Month,0))</f>
        <v>12414</v>
      </c>
      <c r="H347" s="211">
        <f>INDEX('[34]Actual NPC'!$F$173:$Q$359,MATCH($C347,'[34]Actual NPC'!$C$173:$C$359,0),MATCH(H$3,[34]!Month,0))</f>
        <v>12599</v>
      </c>
      <c r="I347" s="211">
        <f>INDEX('[34]Actual NPC'!$F$173:$Q$359,MATCH($C347,'[34]Actual NPC'!$C$173:$C$359,0),MATCH(I$3,[34]!Month,0))</f>
        <v>10296</v>
      </c>
      <c r="J347" s="211">
        <f>INDEX('[34]Actual NPC'!$F$173:$Q$359,MATCH($C347,'[34]Actual NPC'!$C$173:$C$359,0),MATCH(J$3,[34]!Month,0))</f>
        <v>7795</v>
      </c>
      <c r="K347" s="211">
        <f>INDEX('[34]Actual NPC'!$F$173:$Q$359,MATCH($C347,'[34]Actual NPC'!$C$173:$C$359,0),MATCH(K$3,[34]!Month,0))</f>
        <v>5802</v>
      </c>
      <c r="L347" s="211">
        <f>INDEX('[34]Actual NPC'!$F$173:$Q$359,MATCH($C347,'[34]Actual NPC'!$C$173:$C$359,0),MATCH(L$3,[34]!Month,0))</f>
        <v>4575</v>
      </c>
      <c r="M347" s="211">
        <f>INDEX('[34]Actual NPC'!$F$173:$Q$359,MATCH($C347,'[34]Actual NPC'!$C$173:$C$359,0),MATCH(M$3,[34]!Month,0))</f>
        <v>5489</v>
      </c>
      <c r="N347" s="211">
        <f>INDEX('[34]Actual NPC'!$F$173:$Q$359,MATCH($C347,'[34]Actual NPC'!$C$173:$C$359,0),MATCH(N$3,[34]!Month,0))</f>
        <v>7616</v>
      </c>
      <c r="O347" s="211">
        <f>INDEX('[34]Actual NPC'!$F$173:$Q$359,MATCH($C347,'[34]Actual NPC'!$C$173:$C$359,0),MATCH(O$3,[34]!Month,0))</f>
        <v>9385</v>
      </c>
      <c r="P347" s="211">
        <f>INDEX('[34]Actual NPC'!$F$173:$Q$359,MATCH($C347,'[34]Actual NPC'!$C$173:$C$359,0),MATCH(P$3,[34]!Month,0))</f>
        <v>14378</v>
      </c>
    </row>
    <row r="348" spans="1:16">
      <c r="A348" s="74"/>
      <c r="B348" s="74"/>
      <c r="C348" s="89" t="s">
        <v>157</v>
      </c>
      <c r="D348" s="202">
        <f t="shared" si="95"/>
        <v>814117</v>
      </c>
      <c r="E348" s="211">
        <f>INDEX('[34]Actual NPC'!$F$173:$Q$359,MATCH($C348,'[34]Actual NPC'!$C$173:$C$359,0),MATCH(E$3,[34]!Month,0))</f>
        <v>106762</v>
      </c>
      <c r="F348" s="211">
        <f>INDEX('[34]Actual NPC'!$F$173:$Q$359,MATCH($C348,'[34]Actual NPC'!$C$173:$C$359,0),MATCH(F$3,[34]!Month,0))</f>
        <v>82650</v>
      </c>
      <c r="G348" s="211">
        <f>INDEX('[34]Actual NPC'!$F$173:$Q$359,MATCH($C348,'[34]Actual NPC'!$C$173:$C$359,0),MATCH(G$3,[34]!Month,0))</f>
        <v>77864</v>
      </c>
      <c r="H348" s="211">
        <f>INDEX('[34]Actual NPC'!$F$173:$Q$359,MATCH($C348,'[34]Actual NPC'!$C$173:$C$359,0),MATCH(H$3,[34]!Month,0))</f>
        <v>80677</v>
      </c>
      <c r="I348" s="211">
        <f>INDEX('[34]Actual NPC'!$F$173:$Q$359,MATCH($C348,'[34]Actual NPC'!$C$173:$C$359,0),MATCH(I$3,[34]!Month,0))</f>
        <v>58510</v>
      </c>
      <c r="J348" s="211">
        <f>INDEX('[34]Actual NPC'!$F$173:$Q$359,MATCH($C348,'[34]Actual NPC'!$C$173:$C$359,0),MATCH(J$3,[34]!Month,0))</f>
        <v>44612</v>
      </c>
      <c r="K348" s="211">
        <f>INDEX('[34]Actual NPC'!$F$173:$Q$359,MATCH($C348,'[34]Actual NPC'!$C$173:$C$359,0),MATCH(K$3,[34]!Month,0))</f>
        <v>46097</v>
      </c>
      <c r="L348" s="211">
        <f>INDEX('[34]Actual NPC'!$F$173:$Q$359,MATCH($C348,'[34]Actual NPC'!$C$173:$C$359,0),MATCH(L$3,[34]!Month,0))</f>
        <v>35493</v>
      </c>
      <c r="M348" s="211">
        <f>INDEX('[34]Actual NPC'!$F$173:$Q$359,MATCH($C348,'[34]Actual NPC'!$C$173:$C$359,0),MATCH(M$3,[34]!Month,0))</f>
        <v>45712</v>
      </c>
      <c r="N348" s="211">
        <f>INDEX('[34]Actual NPC'!$F$173:$Q$359,MATCH($C348,'[34]Actual NPC'!$C$173:$C$359,0),MATCH(N$3,[34]!Month,0))</f>
        <v>47299</v>
      </c>
      <c r="O348" s="211">
        <f>INDEX('[34]Actual NPC'!$F$173:$Q$359,MATCH($C348,'[34]Actual NPC'!$C$173:$C$359,0),MATCH(O$3,[34]!Month,0))</f>
        <v>92169</v>
      </c>
      <c r="P348" s="211">
        <f>INDEX('[34]Actual NPC'!$F$173:$Q$359,MATCH($C348,'[34]Actual NPC'!$C$173:$C$359,0),MATCH(P$3,[34]!Month,0))</f>
        <v>96272</v>
      </c>
    </row>
    <row r="349" spans="1:16">
      <c r="A349" s="74"/>
      <c r="B349" s="74"/>
      <c r="C349" s="89" t="s">
        <v>74</v>
      </c>
      <c r="D349" s="202">
        <f t="shared" si="95"/>
        <v>286356</v>
      </c>
      <c r="E349" s="211">
        <f>INDEX('[34]Actual NPC'!$F$173:$Q$359,MATCH($C349,'[34]Actual NPC'!$C$173:$C$359,0),MATCH(E$3,[34]!Month,0))</f>
        <v>46217</v>
      </c>
      <c r="F349" s="211">
        <f>INDEX('[34]Actual NPC'!$F$173:$Q$359,MATCH($C349,'[34]Actual NPC'!$C$173:$C$359,0),MATCH(F$3,[34]!Month,0))</f>
        <v>35771</v>
      </c>
      <c r="G349" s="211">
        <f>INDEX('[34]Actual NPC'!$F$173:$Q$359,MATCH($C349,'[34]Actual NPC'!$C$173:$C$359,0),MATCH(G$3,[34]!Month,0))</f>
        <v>31244</v>
      </c>
      <c r="H349" s="211">
        <f>INDEX('[34]Actual NPC'!$F$173:$Q$359,MATCH($C349,'[34]Actual NPC'!$C$173:$C$359,0),MATCH(H$3,[34]!Month,0))</f>
        <v>30210</v>
      </c>
      <c r="I349" s="211">
        <f>INDEX('[34]Actual NPC'!$F$173:$Q$359,MATCH($C349,'[34]Actual NPC'!$C$173:$C$359,0),MATCH(I$3,[34]!Month,0))</f>
        <v>28348</v>
      </c>
      <c r="J349" s="211">
        <f>INDEX('[34]Actual NPC'!$F$173:$Q$359,MATCH($C349,'[34]Actual NPC'!$C$173:$C$359,0),MATCH(J$3,[34]!Month,0))</f>
        <v>15454</v>
      </c>
      <c r="K349" s="211">
        <f>INDEX('[34]Actual NPC'!$F$173:$Q$359,MATCH($C349,'[34]Actual NPC'!$C$173:$C$359,0),MATCH(K$3,[34]!Month,0))</f>
        <v>11470</v>
      </c>
      <c r="L349" s="211">
        <f>INDEX('[34]Actual NPC'!$F$173:$Q$359,MATCH($C349,'[34]Actual NPC'!$C$173:$C$359,0),MATCH(L$3,[34]!Month,0))</f>
        <v>10761</v>
      </c>
      <c r="M349" s="211">
        <f>INDEX('[34]Actual NPC'!$F$173:$Q$359,MATCH($C349,'[34]Actual NPC'!$C$173:$C$359,0),MATCH(M$3,[34]!Month,0))</f>
        <v>14273</v>
      </c>
      <c r="N349" s="211">
        <f>INDEX('[34]Actual NPC'!$F$173:$Q$359,MATCH($C349,'[34]Actual NPC'!$C$173:$C$359,0),MATCH(N$3,[34]!Month,0))</f>
        <v>15456</v>
      </c>
      <c r="O349" s="211">
        <f>INDEX('[34]Actual NPC'!$F$173:$Q$359,MATCH($C349,'[34]Actual NPC'!$C$173:$C$359,0),MATCH(O$3,[34]!Month,0))</f>
        <v>15668</v>
      </c>
      <c r="P349" s="211">
        <f>INDEX('[34]Actual NPC'!$F$173:$Q$359,MATCH($C349,'[34]Actual NPC'!$C$173:$C$359,0),MATCH(P$3,[34]!Month,0))</f>
        <v>31484</v>
      </c>
    </row>
    <row r="350" spans="1:16">
      <c r="A350" s="74"/>
      <c r="B350" s="74"/>
      <c r="C350" s="89" t="s">
        <v>75</v>
      </c>
      <c r="D350" s="202">
        <f t="shared" si="95"/>
        <v>413081</v>
      </c>
      <c r="E350" s="211">
        <f>INDEX('[34]Actual NPC'!$F$173:$Q$359,MATCH($C350,'[34]Actual NPC'!$C$173:$C$359,0),MATCH(E$3,[34]!Month,0))</f>
        <v>50907</v>
      </c>
      <c r="F350" s="211">
        <f>INDEX('[34]Actual NPC'!$F$173:$Q$359,MATCH($C350,'[34]Actual NPC'!$C$173:$C$359,0),MATCH(F$3,[34]!Month,0))</f>
        <v>47305</v>
      </c>
      <c r="G350" s="211">
        <f>INDEX('[34]Actual NPC'!$F$173:$Q$359,MATCH($C350,'[34]Actual NPC'!$C$173:$C$359,0),MATCH(G$3,[34]!Month,0))</f>
        <v>39699</v>
      </c>
      <c r="H350" s="211">
        <f>INDEX('[34]Actual NPC'!$F$173:$Q$359,MATCH($C350,'[34]Actual NPC'!$C$173:$C$359,0),MATCH(H$3,[34]!Month,0))</f>
        <v>41270</v>
      </c>
      <c r="I350" s="211">
        <f>INDEX('[34]Actual NPC'!$F$173:$Q$359,MATCH($C350,'[34]Actual NPC'!$C$173:$C$359,0),MATCH(I$3,[34]!Month,0))</f>
        <v>31992</v>
      </c>
      <c r="J350" s="211">
        <f>INDEX('[34]Actual NPC'!$F$173:$Q$359,MATCH($C350,'[34]Actual NPC'!$C$173:$C$359,0),MATCH(J$3,[34]!Month,0))</f>
        <v>28333</v>
      </c>
      <c r="K350" s="211">
        <f>INDEX('[34]Actual NPC'!$F$173:$Q$359,MATCH($C350,'[34]Actual NPC'!$C$173:$C$359,0),MATCH(K$3,[34]!Month,0))</f>
        <v>17246</v>
      </c>
      <c r="L350" s="211">
        <f>INDEX('[34]Actual NPC'!$F$173:$Q$359,MATCH($C350,'[34]Actual NPC'!$C$173:$C$359,0),MATCH(L$3,[34]!Month,0))</f>
        <v>15444</v>
      </c>
      <c r="M350" s="211">
        <f>INDEX('[34]Actual NPC'!$F$173:$Q$359,MATCH($C350,'[34]Actual NPC'!$C$173:$C$359,0),MATCH(M$3,[34]!Month,0))</f>
        <v>19003</v>
      </c>
      <c r="N350" s="211">
        <f>INDEX('[34]Actual NPC'!$F$173:$Q$359,MATCH($C350,'[34]Actual NPC'!$C$173:$C$359,0),MATCH(N$3,[34]!Month,0))</f>
        <v>24797</v>
      </c>
      <c r="O350" s="211">
        <f>INDEX('[34]Actual NPC'!$F$173:$Q$359,MATCH($C350,'[34]Actual NPC'!$C$173:$C$359,0),MATCH(O$3,[34]!Month,0))</f>
        <v>40670</v>
      </c>
      <c r="P350" s="211">
        <f>INDEX('[34]Actual NPC'!$F$173:$Q$359,MATCH($C350,'[34]Actual NPC'!$C$173:$C$359,0),MATCH(P$3,[34]!Month,0))</f>
        <v>56415</v>
      </c>
    </row>
    <row r="351" spans="1:16">
      <c r="A351" s="74"/>
      <c r="B351" s="74"/>
      <c r="C351" s="85" t="s">
        <v>76</v>
      </c>
      <c r="D351" s="202">
        <f t="shared" si="95"/>
        <v>86843</v>
      </c>
      <c r="E351" s="211">
        <f>INDEX('[34]Actual NPC'!$F$173:$Q$359,MATCH($C351,'[34]Actual NPC'!$C$173:$C$359,0),MATCH(E$3,[34]!Month,0))</f>
        <v>10450</v>
      </c>
      <c r="F351" s="211">
        <f>INDEX('[34]Actual NPC'!$F$173:$Q$359,MATCH($C351,'[34]Actual NPC'!$C$173:$C$359,0),MATCH(F$3,[34]!Month,0))</f>
        <v>10094</v>
      </c>
      <c r="G351" s="211">
        <f>INDEX('[34]Actual NPC'!$F$173:$Q$359,MATCH($C351,'[34]Actual NPC'!$C$173:$C$359,0),MATCH(G$3,[34]!Month,0))</f>
        <v>8179</v>
      </c>
      <c r="H351" s="211">
        <f>INDEX('[34]Actual NPC'!$F$173:$Q$359,MATCH($C351,'[34]Actual NPC'!$C$173:$C$359,0),MATCH(H$3,[34]!Month,0))</f>
        <v>8535</v>
      </c>
      <c r="I351" s="211">
        <f>INDEX('[34]Actual NPC'!$F$173:$Q$359,MATCH($C351,'[34]Actual NPC'!$C$173:$C$359,0),MATCH(I$3,[34]!Month,0))</f>
        <v>6781</v>
      </c>
      <c r="J351" s="211">
        <f>INDEX('[34]Actual NPC'!$F$173:$Q$359,MATCH($C351,'[34]Actual NPC'!$C$173:$C$359,0),MATCH(J$3,[34]!Month,0))</f>
        <v>5992</v>
      </c>
      <c r="K351" s="211">
        <f>INDEX('[34]Actual NPC'!$F$173:$Q$359,MATCH($C351,'[34]Actual NPC'!$C$173:$C$359,0),MATCH(K$3,[34]!Month,0))</f>
        <v>3850</v>
      </c>
      <c r="L351" s="211">
        <f>INDEX('[34]Actual NPC'!$F$173:$Q$359,MATCH($C351,'[34]Actual NPC'!$C$173:$C$359,0),MATCH(L$3,[34]!Month,0))</f>
        <v>3318</v>
      </c>
      <c r="M351" s="211">
        <f>INDEX('[34]Actual NPC'!$F$173:$Q$359,MATCH($C351,'[34]Actual NPC'!$C$173:$C$359,0),MATCH(M$3,[34]!Month,0))</f>
        <v>4075</v>
      </c>
      <c r="N351" s="211">
        <f>INDEX('[34]Actual NPC'!$F$173:$Q$359,MATCH($C351,'[34]Actual NPC'!$C$173:$C$359,0),MATCH(N$3,[34]!Month,0))</f>
        <v>5366</v>
      </c>
      <c r="O351" s="211">
        <f>INDEX('[34]Actual NPC'!$F$173:$Q$359,MATCH($C351,'[34]Actual NPC'!$C$173:$C$359,0),MATCH(O$3,[34]!Month,0))</f>
        <v>8423</v>
      </c>
      <c r="P351" s="211">
        <f>INDEX('[34]Actual NPC'!$F$173:$Q$359,MATCH($C351,'[34]Actual NPC'!$C$173:$C$359,0),MATCH(P$3,[34]!Month,0))</f>
        <v>11780</v>
      </c>
    </row>
    <row r="352" spans="1:16">
      <c r="A352" s="74"/>
      <c r="B352" s="85"/>
      <c r="C352" s="74" t="s">
        <v>219</v>
      </c>
      <c r="D352" s="202">
        <f t="shared" si="95"/>
        <v>1488986</v>
      </c>
      <c r="E352" s="211">
        <f>INDEX('[34]Actual NPC'!$F$173:$Q$359,MATCH($C352,'[34]Actual NPC'!$C$173:$C$359,0),MATCH(E$3,[34]!Month,0))</f>
        <v>175066</v>
      </c>
      <c r="F352" s="211">
        <f>INDEX('[34]Actual NPC'!$F$173:$Q$359,MATCH($C352,'[34]Actual NPC'!$C$173:$C$359,0),MATCH(F$3,[34]!Month,0))</f>
        <v>179232</v>
      </c>
      <c r="G352" s="211">
        <f>INDEX('[34]Actual NPC'!$F$173:$Q$359,MATCH($C352,'[34]Actual NPC'!$C$173:$C$359,0),MATCH(G$3,[34]!Month,0))</f>
        <v>144418</v>
      </c>
      <c r="H352" s="211">
        <f>INDEX('[34]Actual NPC'!$F$173:$Q$359,MATCH($C352,'[34]Actual NPC'!$C$173:$C$359,0),MATCH(H$3,[34]!Month,0))</f>
        <v>160605</v>
      </c>
      <c r="I352" s="211">
        <f>INDEX('[34]Actual NPC'!$F$173:$Q$359,MATCH($C352,'[34]Actual NPC'!$C$173:$C$359,0),MATCH(I$3,[34]!Month,0))</f>
        <v>119589</v>
      </c>
      <c r="J352" s="211">
        <f>INDEX('[34]Actual NPC'!$F$173:$Q$359,MATCH($C352,'[34]Actual NPC'!$C$173:$C$359,0),MATCH(J$3,[34]!Month,0))</f>
        <v>86417</v>
      </c>
      <c r="K352" s="211">
        <f>INDEX('[34]Actual NPC'!$F$173:$Q$359,MATCH($C352,'[34]Actual NPC'!$C$173:$C$359,0),MATCH(K$3,[34]!Month,0))</f>
        <v>62146</v>
      </c>
      <c r="L352" s="211">
        <f>INDEX('[34]Actual NPC'!$F$173:$Q$359,MATCH($C352,'[34]Actual NPC'!$C$173:$C$359,0),MATCH(L$3,[34]!Month,0))</f>
        <v>55642</v>
      </c>
      <c r="M352" s="211">
        <f>INDEX('[34]Actual NPC'!$F$173:$Q$359,MATCH($C352,'[34]Actual NPC'!$C$173:$C$359,0),MATCH(M$3,[34]!Month,0))</f>
        <v>63942</v>
      </c>
      <c r="N352" s="211">
        <f>INDEX('[34]Actual NPC'!$F$173:$Q$359,MATCH($C352,'[34]Actual NPC'!$C$173:$C$359,0),MATCH(N$3,[34]!Month,0))</f>
        <v>95795</v>
      </c>
      <c r="O352" s="211">
        <f>INDEX('[34]Actual NPC'!$F$173:$Q$359,MATCH($C352,'[34]Actual NPC'!$C$173:$C$359,0),MATCH(O$3,[34]!Month,0))</f>
        <v>141891</v>
      </c>
      <c r="P352" s="211">
        <f>INDEX('[34]Actual NPC'!$F$173:$Q$359,MATCH($C352,'[34]Actual NPC'!$C$173:$C$359,0),MATCH(P$3,[34]!Month,0))</f>
        <v>204243</v>
      </c>
    </row>
    <row r="353" spans="1:16">
      <c r="A353" s="74"/>
      <c r="B353" s="85"/>
      <c r="C353" s="74"/>
      <c r="D353" s="215" t="s">
        <v>86</v>
      </c>
      <c r="E353" s="215" t="s">
        <v>86</v>
      </c>
      <c r="F353" s="215" t="s">
        <v>86</v>
      </c>
      <c r="G353" s="215" t="s">
        <v>86</v>
      </c>
      <c r="H353" s="215" t="s">
        <v>86</v>
      </c>
      <c r="I353" s="215" t="s">
        <v>86</v>
      </c>
      <c r="J353" s="215" t="s">
        <v>86</v>
      </c>
      <c r="K353" s="215" t="s">
        <v>86</v>
      </c>
      <c r="L353" s="215" t="s">
        <v>86</v>
      </c>
      <c r="M353" s="215" t="s">
        <v>86</v>
      </c>
      <c r="N353" s="215" t="s">
        <v>86</v>
      </c>
      <c r="O353" s="215" t="s">
        <v>86</v>
      </c>
      <c r="P353" s="215" t="s">
        <v>86</v>
      </c>
    </row>
    <row r="354" spans="1:16">
      <c r="A354" s="78" t="s">
        <v>77</v>
      </c>
      <c r="B354" s="85"/>
      <c r="C354" s="74"/>
      <c r="D354" s="210">
        <f>SUM(E354:P354)</f>
        <v>7502008.8950000014</v>
      </c>
      <c r="E354" s="213">
        <f t="shared" ref="E354:P354" si="97">SUM(E334:E352)</f>
        <v>878269.90399999998</v>
      </c>
      <c r="F354" s="213">
        <f t="shared" si="97"/>
        <v>844637.07499999995</v>
      </c>
      <c r="G354" s="213">
        <f t="shared" si="97"/>
        <v>744104.88500000001</v>
      </c>
      <c r="H354" s="213">
        <f t="shared" si="97"/>
        <v>764530.95799999998</v>
      </c>
      <c r="I354" s="213">
        <f t="shared" si="97"/>
        <v>650412.18500000006</v>
      </c>
      <c r="J354" s="213">
        <f t="shared" si="97"/>
        <v>472882.38800000004</v>
      </c>
      <c r="K354" s="213">
        <f t="shared" si="97"/>
        <v>375744.83600000001</v>
      </c>
      <c r="L354" s="213">
        <f t="shared" si="97"/>
        <v>342152.94</v>
      </c>
      <c r="M354" s="213">
        <f t="shared" si="97"/>
        <v>392536.07500000001</v>
      </c>
      <c r="N354" s="213">
        <f t="shared" si="97"/>
        <v>494587.32199999999</v>
      </c>
      <c r="O354" s="213">
        <f t="shared" si="97"/>
        <v>641411.33600000001</v>
      </c>
      <c r="P354" s="213">
        <f t="shared" si="97"/>
        <v>900738.99100000004</v>
      </c>
    </row>
    <row r="355" spans="1:16">
      <c r="A355" s="74"/>
      <c r="B355" s="85"/>
      <c r="C355" s="74"/>
      <c r="D355" s="215" t="s">
        <v>86</v>
      </c>
      <c r="E355" s="215" t="s">
        <v>86</v>
      </c>
      <c r="F355" s="215" t="s">
        <v>86</v>
      </c>
      <c r="G355" s="215" t="s">
        <v>86</v>
      </c>
      <c r="H355" s="215" t="s">
        <v>86</v>
      </c>
      <c r="I355" s="215" t="s">
        <v>86</v>
      </c>
      <c r="J355" s="215" t="s">
        <v>86</v>
      </c>
      <c r="K355" s="215" t="s">
        <v>86</v>
      </c>
      <c r="L355" s="215" t="s">
        <v>86</v>
      </c>
      <c r="M355" s="215" t="s">
        <v>86</v>
      </c>
      <c r="N355" s="215" t="s">
        <v>86</v>
      </c>
      <c r="O355" s="215" t="s">
        <v>86</v>
      </c>
      <c r="P355" s="215" t="s">
        <v>86</v>
      </c>
    </row>
    <row r="356" spans="1:16">
      <c r="A356" s="78" t="s">
        <v>112</v>
      </c>
      <c r="B356" s="74"/>
      <c r="C356" s="74"/>
      <c r="D356" s="210">
        <f>SUM(E356:P356)</f>
        <v>66771437.470707901</v>
      </c>
      <c r="E356" s="213">
        <f t="shared" ref="E356:P356" si="98">SUM(E354,E331,E325,E313,E300,)</f>
        <v>5950953.7816304388</v>
      </c>
      <c r="F356" s="213">
        <f t="shared" si="98"/>
        <v>5336963.2533660941</v>
      </c>
      <c r="G356" s="213">
        <f t="shared" si="98"/>
        <v>5414887.0019054255</v>
      </c>
      <c r="H356" s="213">
        <f t="shared" si="98"/>
        <v>5014219.2955588875</v>
      </c>
      <c r="I356" s="213">
        <f t="shared" si="98"/>
        <v>5019593.6099759089</v>
      </c>
      <c r="J356" s="213">
        <f t="shared" si="98"/>
        <v>5485679.8726562317</v>
      </c>
      <c r="K356" s="213">
        <f t="shared" si="98"/>
        <v>6489641.8838305483</v>
      </c>
      <c r="L356" s="213">
        <f t="shared" si="98"/>
        <v>6282352.570365984</v>
      </c>
      <c r="M356" s="213">
        <f t="shared" si="98"/>
        <v>5331348.1248359792</v>
      </c>
      <c r="N356" s="213">
        <f t="shared" si="98"/>
        <v>5003258.5967686465</v>
      </c>
      <c r="O356" s="213">
        <f t="shared" si="98"/>
        <v>5403802.8455991913</v>
      </c>
      <c r="P356" s="213">
        <f t="shared" si="98"/>
        <v>6038736.6342145577</v>
      </c>
    </row>
    <row r="357" spans="1:16">
      <c r="B357" s="90"/>
      <c r="D357" s="216" t="s">
        <v>106</v>
      </c>
      <c r="E357" s="216" t="s">
        <v>106</v>
      </c>
      <c r="F357" s="216" t="s">
        <v>106</v>
      </c>
      <c r="G357" s="216" t="s">
        <v>106</v>
      </c>
      <c r="H357" s="216" t="s">
        <v>106</v>
      </c>
      <c r="I357" s="216" t="s">
        <v>106</v>
      </c>
      <c r="J357" s="216" t="s">
        <v>106</v>
      </c>
      <c r="K357" s="216" t="s">
        <v>106</v>
      </c>
      <c r="L357" s="216" t="s">
        <v>106</v>
      </c>
      <c r="M357" s="216" t="s">
        <v>106</v>
      </c>
      <c r="N357" s="216" t="s">
        <v>106</v>
      </c>
      <c r="O357" s="216" t="s">
        <v>106</v>
      </c>
      <c r="P357" s="216" t="s">
        <v>106</v>
      </c>
    </row>
    <row r="358" spans="1:16">
      <c r="B358" s="90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</row>
    <row r="359" spans="1:16" s="226" customFormat="1">
      <c r="A359" s="222"/>
      <c r="B359" s="223"/>
      <c r="C359" s="224" t="s">
        <v>113</v>
      </c>
      <c r="D359" s="225">
        <f t="shared" ref="D359:P359" si="99">D356-D194</f>
        <v>0</v>
      </c>
      <c r="E359" s="225">
        <f t="shared" si="99"/>
        <v>0</v>
      </c>
      <c r="F359" s="225">
        <f t="shared" si="99"/>
        <v>0</v>
      </c>
      <c r="G359" s="226">
        <f t="shared" si="99"/>
        <v>0</v>
      </c>
      <c r="H359" s="226">
        <f t="shared" si="99"/>
        <v>0</v>
      </c>
      <c r="I359" s="226">
        <f t="shared" si="99"/>
        <v>0</v>
      </c>
      <c r="J359" s="226">
        <f t="shared" si="99"/>
        <v>0</v>
      </c>
      <c r="K359" s="226">
        <f t="shared" si="99"/>
        <v>0</v>
      </c>
      <c r="L359" s="226">
        <f t="shared" si="99"/>
        <v>0</v>
      </c>
      <c r="M359" s="226">
        <f t="shared" si="99"/>
        <v>0</v>
      </c>
      <c r="N359" s="226">
        <f t="shared" si="99"/>
        <v>0</v>
      </c>
      <c r="O359" s="226">
        <f t="shared" si="99"/>
        <v>0</v>
      </c>
      <c r="P359" s="226">
        <f t="shared" si="99"/>
        <v>0</v>
      </c>
    </row>
  </sheetData>
  <pageMargins left="0.75" right="0.75" top="1" bottom="1" header="0.5" footer="0.5"/>
  <pageSetup scale="42" fitToHeight="5" orientation="landscape" r:id="rId1"/>
  <headerFooter alignWithMargins="0">
    <oddHeader>&amp;CConfidential per WAC 480-07-160</oddHeader>
  </headerFooter>
  <rowBreaks count="2" manualBreakCount="2">
    <brk id="131" max="16" man="1"/>
    <brk id="312" max="16" man="1"/>
  </rowBreaks>
  <customProperties>
    <customPr name="_pios_id" r:id="rId2"/>
  </customProperties>
  <ignoredErrors>
    <ignoredError sqref="D39:D40 D43 D20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R19"/>
  <sheetViews>
    <sheetView workbookViewId="0"/>
  </sheetViews>
  <sheetFormatPr defaultRowHeight="12.75"/>
  <cols>
    <col min="1" max="1" width="5.7109375" style="172" customWidth="1"/>
    <col min="2" max="2" width="22.42578125" style="172" customWidth="1"/>
    <col min="3" max="3" width="11.5703125" style="172" bestFit="1" customWidth="1"/>
    <col min="4" max="6" width="11.140625" style="172" bestFit="1" customWidth="1"/>
    <col min="7" max="7" width="13.140625" style="172" customWidth="1"/>
    <col min="8" max="8" width="12.7109375" style="172" customWidth="1"/>
    <col min="9" max="11" width="11.140625" style="172" bestFit="1" customWidth="1"/>
    <col min="12" max="12" width="11.7109375" style="172" customWidth="1"/>
    <col min="13" max="13" width="11.5703125" style="172" customWidth="1"/>
    <col min="14" max="14" width="10.7109375" style="172" customWidth="1"/>
    <col min="15" max="15" width="5.7109375" style="172" customWidth="1"/>
    <col min="16" max="16" width="11.7109375" style="172" bestFit="1" customWidth="1"/>
    <col min="17" max="17" width="9.140625" style="172"/>
    <col min="18" max="18" width="28.140625" style="172" bestFit="1" customWidth="1"/>
    <col min="19" max="16384" width="9.140625" style="172"/>
  </cols>
  <sheetData>
    <row r="1" spans="1:18">
      <c r="A1" s="330" t="s">
        <v>212</v>
      </c>
    </row>
    <row r="2" spans="1:18">
      <c r="B2" s="330"/>
      <c r="C2" s="349">
        <f>'WIJAM NPC'!G2</f>
        <v>44562</v>
      </c>
      <c r="D2" s="349">
        <f>'WIJAM NPC'!H2</f>
        <v>44593</v>
      </c>
      <c r="E2" s="349">
        <f>'WIJAM NPC'!I2</f>
        <v>44621</v>
      </c>
      <c r="F2" s="349">
        <f>'WIJAM NPC'!J2</f>
        <v>44652</v>
      </c>
      <c r="G2" s="349">
        <f>'WIJAM NPC'!K2</f>
        <v>44682</v>
      </c>
      <c r="H2" s="349">
        <f>'WIJAM NPC'!L2</f>
        <v>44713</v>
      </c>
      <c r="I2" s="349">
        <f>'WIJAM NPC'!M2</f>
        <v>44743</v>
      </c>
      <c r="J2" s="349">
        <f>'WIJAM NPC'!N2</f>
        <v>44774</v>
      </c>
      <c r="K2" s="349">
        <f>'WIJAM NPC'!O2</f>
        <v>44805</v>
      </c>
      <c r="L2" s="349">
        <f>'WIJAM NPC'!P2</f>
        <v>44835</v>
      </c>
      <c r="M2" s="349">
        <f>'WIJAM NPC'!Q2</f>
        <v>44866</v>
      </c>
      <c r="N2" s="349">
        <f>'WIJAM NPC'!R2</f>
        <v>44896</v>
      </c>
    </row>
    <row r="3" spans="1:18" ht="13.5" customHeight="1">
      <c r="A3" s="347" t="s">
        <v>216</v>
      </c>
      <c r="O3" s="174"/>
      <c r="P3" s="331" t="s">
        <v>80</v>
      </c>
    </row>
    <row r="4" spans="1:18">
      <c r="B4" s="172" t="s">
        <v>213</v>
      </c>
      <c r="C4" s="344">
        <f>'[35]Colstrip #4 for WIJAM'!D5</f>
        <v>1016031.29</v>
      </c>
      <c r="D4" s="344">
        <f>'[35]Colstrip #4 for WIJAM'!E5</f>
        <v>898943.09</v>
      </c>
      <c r="E4" s="344">
        <f>'[35]Colstrip #4 for WIJAM'!F5</f>
        <v>1030487.64</v>
      </c>
      <c r="F4" s="344">
        <f>'[35]Colstrip #4 for WIJAM'!G5</f>
        <v>508788.19000000006</v>
      </c>
      <c r="G4" s="344">
        <f>'[35]Colstrip #4 for WIJAM'!H5</f>
        <v>131414.40000000002</v>
      </c>
      <c r="H4" s="344">
        <f>'[35]Colstrip #4 for WIJAM'!I5</f>
        <v>954018.55999999994</v>
      </c>
      <c r="I4" s="344">
        <f>'[35]Colstrip #4 for WIJAM'!J5</f>
        <v>1014227.36</v>
      </c>
      <c r="J4" s="344">
        <f>'[35]Colstrip #4 for WIJAM'!K5</f>
        <v>1102439.02</v>
      </c>
      <c r="K4" s="344">
        <f>'[35]Colstrip #4 for WIJAM'!L5</f>
        <v>933343.02000000014</v>
      </c>
      <c r="L4" s="344">
        <f>'[35]Colstrip #4 for WIJAM'!M5</f>
        <v>988149.32</v>
      </c>
      <c r="M4" s="344">
        <f>'[35]Colstrip #4 for WIJAM'!N5</f>
        <v>736703.15</v>
      </c>
      <c r="N4" s="344">
        <f>'[35]Colstrip #4 for WIJAM'!O5</f>
        <v>950938.69</v>
      </c>
      <c r="O4" s="344"/>
      <c r="P4" s="344">
        <f>SUM(C4:N4)</f>
        <v>10265483.73</v>
      </c>
    </row>
    <row r="5" spans="1:18">
      <c r="B5" s="345" t="s">
        <v>214</v>
      </c>
      <c r="C5" s="351">
        <f>'[35]Colstrip #4 for WIJAM'!D6</f>
        <v>818154.53999999992</v>
      </c>
      <c r="D5" s="351">
        <f>'[35]Colstrip #4 for WIJAM'!E6</f>
        <v>884765.58000000007</v>
      </c>
      <c r="E5" s="351">
        <f>'[35]Colstrip #4 for WIJAM'!F6</f>
        <v>871353.55999999994</v>
      </c>
      <c r="F5" s="351">
        <f>'[35]Colstrip #4 for WIJAM'!G6</f>
        <v>520895.19</v>
      </c>
      <c r="G5" s="351">
        <f>'[35]Colstrip #4 for WIJAM'!H6</f>
        <v>1064099.21</v>
      </c>
      <c r="H5" s="351">
        <f>'[35]Colstrip #4 for WIJAM'!I6</f>
        <v>576670.09000000008</v>
      </c>
      <c r="I5" s="351">
        <f>'[35]Colstrip #4 for WIJAM'!J6</f>
        <v>1014092.21</v>
      </c>
      <c r="J5" s="351">
        <f>'[35]Colstrip #4 for WIJAM'!K6</f>
        <v>1112166.67</v>
      </c>
      <c r="K5" s="351">
        <f>'[35]Colstrip #4 for WIJAM'!L6</f>
        <v>949287.87</v>
      </c>
      <c r="L5" s="351">
        <f>'[35]Colstrip #4 for WIJAM'!M6</f>
        <v>1252742.9699999997</v>
      </c>
      <c r="M5" s="351">
        <f>'[35]Colstrip #4 for WIJAM'!N6</f>
        <v>721855.16</v>
      </c>
      <c r="N5" s="351">
        <f>'[35]Colstrip #4 for WIJAM'!O6</f>
        <v>797460.66999999993</v>
      </c>
      <c r="O5" s="346"/>
      <c r="P5" s="351">
        <f>SUM(C5:N5)</f>
        <v>10583543.720000001</v>
      </c>
    </row>
    <row r="6" spans="1:18">
      <c r="B6" s="172" t="s">
        <v>215</v>
      </c>
      <c r="C6" s="344">
        <f>C4+C5</f>
        <v>1834185.83</v>
      </c>
      <c r="D6" s="344">
        <f t="shared" ref="D6:N6" si="0">D4+D5</f>
        <v>1783708.67</v>
      </c>
      <c r="E6" s="344">
        <f t="shared" si="0"/>
        <v>1901841.2</v>
      </c>
      <c r="F6" s="344">
        <f t="shared" si="0"/>
        <v>1029683.3800000001</v>
      </c>
      <c r="G6" s="344">
        <f t="shared" si="0"/>
        <v>1195513.6099999999</v>
      </c>
      <c r="H6" s="344">
        <f t="shared" si="0"/>
        <v>1530688.65</v>
      </c>
      <c r="I6" s="344">
        <f t="shared" si="0"/>
        <v>2028319.5699999998</v>
      </c>
      <c r="J6" s="344">
        <f t="shared" si="0"/>
        <v>2214605.69</v>
      </c>
      <c r="K6" s="344">
        <f t="shared" si="0"/>
        <v>1882630.8900000001</v>
      </c>
      <c r="L6" s="344">
        <f t="shared" si="0"/>
        <v>2240892.2899999996</v>
      </c>
      <c r="M6" s="344">
        <f t="shared" si="0"/>
        <v>1458558.31</v>
      </c>
      <c r="N6" s="344">
        <f t="shared" si="0"/>
        <v>1748399.3599999999</v>
      </c>
      <c r="O6" s="344"/>
      <c r="P6" s="344">
        <f>SUM(C6:N6)</f>
        <v>20849027.449999999</v>
      </c>
    </row>
    <row r="7" spans="1:18">
      <c r="B7" s="348" t="s">
        <v>113</v>
      </c>
      <c r="C7" s="173">
        <f>C6-'Actual NPC (Total System)'!E136</f>
        <v>0</v>
      </c>
      <c r="D7" s="173">
        <f>D6-'Actual NPC (Total System)'!F136</f>
        <v>0</v>
      </c>
      <c r="E7" s="173">
        <f>E6-'Actual NPC (Total System)'!G136</f>
        <v>0</v>
      </c>
      <c r="F7" s="173">
        <f>F6-'Actual NPC (Total System)'!H136</f>
        <v>0</v>
      </c>
      <c r="G7" s="173">
        <f>G6-'Actual NPC (Total System)'!I136</f>
        <v>0</v>
      </c>
      <c r="H7" s="173">
        <f>H6-'Actual NPC (Total System)'!J136</f>
        <v>0</v>
      </c>
      <c r="I7" s="173">
        <f>I6-'Actual NPC (Total System)'!K136</f>
        <v>0</v>
      </c>
      <c r="J7" s="173">
        <f>J6-'Actual NPC (Total System)'!L136</f>
        <v>0</v>
      </c>
      <c r="K7" s="173">
        <f>K6-'Actual NPC (Total System)'!M136</f>
        <v>0</v>
      </c>
      <c r="L7" s="173">
        <f>L6-'Actual NPC (Total System)'!N136</f>
        <v>0</v>
      </c>
      <c r="M7" s="173">
        <f>M6-'Actual NPC (Total System)'!O136</f>
        <v>0</v>
      </c>
      <c r="N7" s="173">
        <f>N6-'Actual NPC (Total System)'!P136</f>
        <v>0</v>
      </c>
      <c r="O7" s="344"/>
      <c r="P7" s="173">
        <f>P6-'Actual NPC (Total System)'!D136</f>
        <v>0</v>
      </c>
    </row>
    <row r="8" spans="1:18">
      <c r="B8" s="348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344"/>
      <c r="P8" s="173"/>
    </row>
    <row r="9" spans="1:18">
      <c r="A9" s="347" t="s">
        <v>217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344"/>
      <c r="P9" s="173"/>
    </row>
    <row r="10" spans="1:18">
      <c r="B10" s="172" t="s">
        <v>213</v>
      </c>
      <c r="C10" s="173">
        <f>VLOOKUP($R$10,'[34]NPC MWh'!$B$1:$P$1000,3,FALSE)</f>
        <v>54499.712065643223</v>
      </c>
      <c r="D10" s="173">
        <f>VLOOKUP($R$10,'[34]NPC MWh'!$B$1:$P$1000,4,FALSE)</f>
        <v>48044.224681817519</v>
      </c>
      <c r="E10" s="173">
        <f>VLOOKUP($R$10,'[34]NPC MWh'!$B$1:$P$1000,5,FALSE)</f>
        <v>53407.318583998887</v>
      </c>
      <c r="F10" s="173">
        <f>VLOOKUP($R$10,'[34]NPC MWh'!$B$1:$P$1000,6,FALSE)</f>
        <v>331.29879093151493</v>
      </c>
      <c r="G10" s="173">
        <f>VLOOKUP($R$10,'[34]NPC MWh'!$B$1:$P$1000,7,FALSE)</f>
        <v>41881.408946990749</v>
      </c>
      <c r="H10" s="173">
        <f>VLOOKUP($R$10,'[34]NPC MWh'!$B$1:$P$1000,8,FALSE)</f>
        <v>38719.695977172298</v>
      </c>
      <c r="I10" s="173">
        <f>VLOOKUP($R$10,'[34]NPC MWh'!$B$1:$P$1000,9,FALSE)</f>
        <v>49036.761509058713</v>
      </c>
      <c r="J10" s="173">
        <f>VLOOKUP($R$10,'[34]NPC MWh'!$B$1:$P$1000,10,FALSE)</f>
        <v>52149.28473526625</v>
      </c>
      <c r="K10" s="173">
        <f>VLOOKUP($R$10,'[34]NPC MWh'!$B$1:$P$1000,11,FALSE)</f>
        <v>38063</v>
      </c>
      <c r="L10" s="173">
        <f>VLOOKUP($R$10,'[34]NPC MWh'!$B$1:$P$1000,12,FALSE)</f>
        <v>53684.597012020393</v>
      </c>
      <c r="M10" s="173">
        <f>VLOOKUP($R$10,'[34]NPC MWh'!$B$1:$P$1000,13,FALSE)</f>
        <v>52546.040729362379</v>
      </c>
      <c r="N10" s="173">
        <f>VLOOKUP($R$10,'[34]NPC MWh'!$B$1:$P$1000,14,FALSE)</f>
        <v>45472.279596050881</v>
      </c>
      <c r="O10" s="344"/>
      <c r="P10" s="173">
        <f>SUM(C10:N10)</f>
        <v>527835.62262831279</v>
      </c>
      <c r="R10" s="172" t="s">
        <v>220</v>
      </c>
    </row>
    <row r="11" spans="1:18">
      <c r="B11" s="345" t="s">
        <v>214</v>
      </c>
      <c r="C11" s="350">
        <f>VLOOKUP($R$11,'[34]NPC MWh'!$B$1:$P$1000,3,FALSE)</f>
        <v>53178.287934356777</v>
      </c>
      <c r="D11" s="350">
        <f>VLOOKUP($R$11,'[34]NPC MWh'!$B$1:$P$1000,4,FALSE)</f>
        <v>39407.775318182503</v>
      </c>
      <c r="E11" s="350">
        <f>VLOOKUP($R$11,'[34]NPC MWh'!$B$1:$P$1000,5,FALSE)</f>
        <v>52327.681416001113</v>
      </c>
      <c r="F11" s="350">
        <f>VLOOKUP($R$11,'[34]NPC MWh'!$B$1:$P$1000,6,FALSE)</f>
        <v>48570.701209068488</v>
      </c>
      <c r="G11" s="350">
        <f>VLOOKUP($R$11,'[34]NPC MWh'!$B$1:$P$1000,7,FALSE)</f>
        <v>21094.591053009248</v>
      </c>
      <c r="H11" s="350">
        <f>VLOOKUP($R$11,'[34]NPC MWh'!$B$1:$P$1000,8,FALSE)</f>
        <v>38875.304022827695</v>
      </c>
      <c r="I11" s="350">
        <f>VLOOKUP($R$11,'[34]NPC MWh'!$B$1:$P$1000,9,FALSE)</f>
        <v>48951.238490941287</v>
      </c>
      <c r="J11" s="350">
        <f>VLOOKUP($R$11,'[34]NPC MWh'!$B$1:$P$1000,10,FALSE)</f>
        <v>51986.715264733743</v>
      </c>
      <c r="K11" s="350">
        <f>VLOOKUP($R$11,'[34]NPC MWh'!$B$1:$P$1000,11,FALSE)</f>
        <v>50146</v>
      </c>
      <c r="L11" s="350">
        <f>VLOOKUP($R$11,'[34]NPC MWh'!$B$1:$P$1000,12,FALSE)</f>
        <v>52767.402987979607</v>
      </c>
      <c r="M11" s="350">
        <f>VLOOKUP($R$11,'[34]NPC MWh'!$B$1:$P$1000,13,FALSE)</f>
        <v>45303.959270637613</v>
      </c>
      <c r="N11" s="350">
        <f>VLOOKUP($R$11,'[34]NPC MWh'!$B$1:$P$1000,14,FALSE)</f>
        <v>50031.720403949148</v>
      </c>
      <c r="O11" s="346"/>
      <c r="P11" s="350">
        <f t="shared" ref="P11:P12" si="1">SUM(C11:N11)</f>
        <v>552641.37737168721</v>
      </c>
      <c r="R11" s="172" t="s">
        <v>221</v>
      </c>
    </row>
    <row r="12" spans="1:18">
      <c r="B12" s="172" t="s">
        <v>215</v>
      </c>
      <c r="C12" s="173">
        <f>C10+C11</f>
        <v>107678</v>
      </c>
      <c r="D12" s="173">
        <f t="shared" ref="D12:N12" si="2">D10+D11</f>
        <v>87452.000000000029</v>
      </c>
      <c r="E12" s="173">
        <f t="shared" si="2"/>
        <v>105735</v>
      </c>
      <c r="F12" s="173">
        <f t="shared" si="2"/>
        <v>48902</v>
      </c>
      <c r="G12" s="173">
        <f t="shared" si="2"/>
        <v>62976</v>
      </c>
      <c r="H12" s="173">
        <f t="shared" si="2"/>
        <v>77595</v>
      </c>
      <c r="I12" s="173">
        <f t="shared" si="2"/>
        <v>97988</v>
      </c>
      <c r="J12" s="173">
        <f t="shared" si="2"/>
        <v>104136</v>
      </c>
      <c r="K12" s="173">
        <f t="shared" si="2"/>
        <v>88209</v>
      </c>
      <c r="L12" s="173">
        <f t="shared" si="2"/>
        <v>106452</v>
      </c>
      <c r="M12" s="173">
        <f t="shared" si="2"/>
        <v>97850</v>
      </c>
      <c r="N12" s="173">
        <f t="shared" si="2"/>
        <v>95504.000000000029</v>
      </c>
      <c r="O12" s="173"/>
      <c r="P12" s="173">
        <f t="shared" si="1"/>
        <v>1080477</v>
      </c>
    </row>
    <row r="13" spans="1:18">
      <c r="B13" s="348" t="s">
        <v>113</v>
      </c>
      <c r="C13" s="173">
        <f>C12-'Actual NPC (Total System)'!E303</f>
        <v>0</v>
      </c>
      <c r="D13" s="173">
        <f>D12-'Actual NPC (Total System)'!F303</f>
        <v>0</v>
      </c>
      <c r="E13" s="173">
        <f>E12-'Actual NPC (Total System)'!G303</f>
        <v>0</v>
      </c>
      <c r="F13" s="173">
        <f>F12-'Actual NPC (Total System)'!H303</f>
        <v>0</v>
      </c>
      <c r="G13" s="173">
        <f>G12-'Actual NPC (Total System)'!I303</f>
        <v>0</v>
      </c>
      <c r="H13" s="173">
        <f>H12-'Actual NPC (Total System)'!J303</f>
        <v>0</v>
      </c>
      <c r="I13" s="173">
        <f>I12-'Actual NPC (Total System)'!K303</f>
        <v>0</v>
      </c>
      <c r="J13" s="173">
        <f>J12-'Actual NPC (Total System)'!L303</f>
        <v>0</v>
      </c>
      <c r="K13" s="173">
        <f>K12-'Actual NPC (Total System)'!M303</f>
        <v>0</v>
      </c>
      <c r="L13" s="173">
        <f>L12-'Actual NPC (Total System)'!N303</f>
        <v>0</v>
      </c>
      <c r="M13" s="173">
        <f>M12-'Actual NPC (Total System)'!O303</f>
        <v>0</v>
      </c>
      <c r="N13" s="173">
        <f>N12-'Actual NPC (Total System)'!P303</f>
        <v>0</v>
      </c>
      <c r="O13" s="173"/>
      <c r="P13" s="173">
        <f>P12-'Actual NPC (Total System)'!D303</f>
        <v>0</v>
      </c>
    </row>
    <row r="14" spans="1:18">
      <c r="B14" s="348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344"/>
      <c r="P14" s="173"/>
    </row>
    <row r="15" spans="1:18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8" spans="3:6">
      <c r="C18" s="43"/>
    </row>
    <row r="19" spans="3:6">
      <c r="C19" s="221"/>
      <c r="F19" s="21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A8BF-56F5-40C7-AA9D-C36460A8E99D}">
  <dimension ref="A1:Z63"/>
  <sheetViews>
    <sheetView zoomScaleNormal="100" workbookViewId="0"/>
  </sheetViews>
  <sheetFormatPr defaultColWidth="9.140625" defaultRowHeight="12.75"/>
  <cols>
    <col min="1" max="1" width="6.7109375" style="253" customWidth="1"/>
    <col min="2" max="2" width="12.7109375" style="253" customWidth="1"/>
    <col min="3" max="4" width="4.7109375" style="253" customWidth="1"/>
    <col min="5" max="7" width="12.7109375" style="253" customWidth="1"/>
    <col min="8" max="8" width="2.7109375" style="253" customWidth="1"/>
    <col min="9" max="9" width="12.7109375" style="253" customWidth="1"/>
    <col min="10" max="12" width="2.7109375" style="253" customWidth="1"/>
    <col min="13" max="13" width="12.7109375" style="253" customWidth="1"/>
    <col min="14" max="15" width="4.7109375" style="253" customWidth="1"/>
    <col min="16" max="23" width="12.7109375" style="253" customWidth="1"/>
    <col min="24" max="24" width="2.7109375" style="253" customWidth="1"/>
    <col min="25" max="25" width="12.7109375" style="253" customWidth="1"/>
    <col min="26" max="26" width="2.7109375" style="253" customWidth="1"/>
    <col min="27" max="16384" width="9.140625" style="253"/>
  </cols>
  <sheetData>
    <row r="1" spans="1:26">
      <c r="A1" s="252" t="s">
        <v>191</v>
      </c>
    </row>
    <row r="2" spans="1:26">
      <c r="A2" s="252" t="s">
        <v>225</v>
      </c>
    </row>
    <row r="3" spans="1:26">
      <c r="A3" s="252"/>
    </row>
    <row r="4" spans="1:26">
      <c r="A4" s="253" t="s">
        <v>197</v>
      </c>
      <c r="B4" s="324">
        <f>R16</f>
        <v>7.5825828720678959E-2</v>
      </c>
    </row>
    <row r="5" spans="1:26">
      <c r="A5" s="253" t="s">
        <v>198</v>
      </c>
      <c r="B5" s="324">
        <f>R17</f>
        <v>7.966085435555563E-2</v>
      </c>
    </row>
    <row r="6" spans="1:26">
      <c r="A6" s="253" t="s">
        <v>179</v>
      </c>
      <c r="B6" s="324">
        <f>G16</f>
        <v>0.22468102422743336</v>
      </c>
    </row>
    <row r="7" spans="1:26">
      <c r="A7" s="253" t="s">
        <v>180</v>
      </c>
      <c r="B7" s="324">
        <f>G17</f>
        <v>0.22305927093459899</v>
      </c>
    </row>
    <row r="8" spans="1:26">
      <c r="A8" s="253" t="s">
        <v>203</v>
      </c>
      <c r="B8" s="324">
        <v>1</v>
      </c>
    </row>
    <row r="9" spans="1:26">
      <c r="A9" s="253" t="s">
        <v>172</v>
      </c>
      <c r="B9" s="324">
        <v>0</v>
      </c>
    </row>
    <row r="10" spans="1:26">
      <c r="A10" s="254"/>
      <c r="C10" s="255"/>
      <c r="D10" s="255"/>
      <c r="E10" s="255"/>
      <c r="F10" s="255"/>
      <c r="G10" s="255"/>
    </row>
    <row r="11" spans="1:26">
      <c r="A11" s="256"/>
      <c r="B11" s="257" t="s">
        <v>202</v>
      </c>
      <c r="C11" s="258"/>
      <c r="D11" s="258"/>
      <c r="E11" s="258"/>
      <c r="F11" s="258"/>
      <c r="G11" s="258"/>
      <c r="H11" s="258"/>
      <c r="I11" s="258"/>
      <c r="J11" s="259"/>
      <c r="L11" s="257" t="s">
        <v>192</v>
      </c>
      <c r="M11" s="307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>
      <c r="B12" s="260"/>
      <c r="C12" s="261"/>
      <c r="D12" s="261"/>
      <c r="E12" s="261"/>
      <c r="F12" s="261"/>
      <c r="G12" s="261"/>
      <c r="H12" s="262"/>
      <c r="I12" s="262"/>
      <c r="J12" s="263"/>
      <c r="L12" s="308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2"/>
      <c r="X12" s="262"/>
      <c r="Y12" s="262"/>
      <c r="Z12" s="263"/>
    </row>
    <row r="13" spans="1:26">
      <c r="A13" s="264"/>
      <c r="B13" s="265" t="s">
        <v>173</v>
      </c>
      <c r="C13" s="266"/>
      <c r="D13" s="266"/>
      <c r="E13" s="267"/>
      <c r="F13" s="267"/>
      <c r="G13" s="267"/>
      <c r="H13" s="267"/>
      <c r="I13" s="267"/>
      <c r="J13" s="268"/>
      <c r="L13" s="309"/>
      <c r="M13" s="310" t="s">
        <v>173</v>
      </c>
      <c r="N13" s="266"/>
      <c r="O13" s="266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</row>
    <row r="14" spans="1:26">
      <c r="A14" s="264"/>
      <c r="B14" s="265"/>
      <c r="C14" s="266"/>
      <c r="D14" s="266"/>
      <c r="E14" s="267"/>
      <c r="F14" s="267"/>
      <c r="G14" s="267"/>
      <c r="H14" s="267"/>
      <c r="I14" s="267"/>
      <c r="J14" s="268"/>
      <c r="L14" s="309"/>
      <c r="M14" s="310"/>
      <c r="N14" s="266"/>
      <c r="O14" s="266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</row>
    <row r="15" spans="1:26">
      <c r="A15" s="264"/>
      <c r="B15" s="269" t="s">
        <v>174</v>
      </c>
      <c r="C15" s="266"/>
      <c r="D15" s="266"/>
      <c r="E15" s="270" t="s">
        <v>175</v>
      </c>
      <c r="F15" s="270" t="s">
        <v>176</v>
      </c>
      <c r="G15" s="270" t="s">
        <v>177</v>
      </c>
      <c r="H15" s="267"/>
      <c r="I15" s="270" t="s">
        <v>178</v>
      </c>
      <c r="J15" s="268"/>
      <c r="L15" s="309"/>
      <c r="M15" s="270" t="s">
        <v>174</v>
      </c>
      <c r="N15" s="266"/>
      <c r="O15" s="266"/>
      <c r="P15" s="270" t="s">
        <v>175</v>
      </c>
      <c r="Q15" s="270" t="s">
        <v>176</v>
      </c>
      <c r="R15" s="270" t="s">
        <v>177</v>
      </c>
      <c r="S15" s="270" t="s">
        <v>193</v>
      </c>
      <c r="T15" s="270" t="s">
        <v>194</v>
      </c>
      <c r="U15" s="270" t="s">
        <v>195</v>
      </c>
      <c r="V15" s="270" t="s">
        <v>196</v>
      </c>
      <c r="W15" s="270" t="s">
        <v>178</v>
      </c>
      <c r="X15" s="267"/>
      <c r="Y15" s="267"/>
      <c r="Z15" s="268"/>
    </row>
    <row r="16" spans="1:26">
      <c r="A16" s="264"/>
      <c r="B16" s="271" t="s">
        <v>179</v>
      </c>
      <c r="C16" s="266"/>
      <c r="D16" s="266"/>
      <c r="E16" s="266">
        <f>+SUMIF($E$24:$G$24,E$15,$E$37:$G$37)/$I$37</f>
        <v>4.2528157986545488E-2</v>
      </c>
      <c r="F16" s="266">
        <f>+SUMIF($E$24:$G$24,F$15,$E$37:$G$37)/$I$37</f>
        <v>0.73279081778602106</v>
      </c>
      <c r="G16" s="266">
        <f>+SUMIF($E$24:$G$24,G$15,$E$37:$G$37)/$I$37</f>
        <v>0.22468102422743336</v>
      </c>
      <c r="H16" s="267"/>
      <c r="I16" s="272">
        <f>SUM(E16:G16)</f>
        <v>1</v>
      </c>
      <c r="J16" s="268"/>
      <c r="L16" s="309"/>
      <c r="M16" s="311" t="s">
        <v>197</v>
      </c>
      <c r="N16" s="266"/>
      <c r="O16" s="266"/>
      <c r="P16" s="266">
        <f>+SUMIF($P$24:$W$24,P$15,$P$37:$W$37)/$Y$37</f>
        <v>1.4352492981470198E-2</v>
      </c>
      <c r="Q16" s="266">
        <f t="shared" ref="Q16:V16" si="0">+SUMIF($P$24:$W$24,Q$15,$P$37:$W$37)/$Y$37</f>
        <v>0.24730379981392625</v>
      </c>
      <c r="R16" s="266">
        <f t="shared" si="0"/>
        <v>7.5825828720678959E-2</v>
      </c>
      <c r="S16" s="266">
        <f t="shared" si="0"/>
        <v>0.15474773693927768</v>
      </c>
      <c r="T16" s="266">
        <f t="shared" si="0"/>
        <v>0.44455991959957236</v>
      </c>
      <c r="U16" s="266">
        <f t="shared" si="0"/>
        <v>6.2815249731195469E-2</v>
      </c>
      <c r="V16" s="266">
        <f t="shared" si="0"/>
        <v>3.949722138791215E-4</v>
      </c>
      <c r="W16" s="272">
        <f>SUM(P16:V16)</f>
        <v>1</v>
      </c>
      <c r="X16" s="267"/>
      <c r="Y16" s="267"/>
      <c r="Z16" s="268"/>
    </row>
    <row r="17" spans="1:26">
      <c r="A17" s="264"/>
      <c r="B17" s="271" t="s">
        <v>180</v>
      </c>
      <c r="C17" s="267"/>
      <c r="D17" s="266"/>
      <c r="E17" s="266">
        <f>+$F$58*E16+$F$57*SUMIF($E$41:$G$41,E$15,$E$54:$G$54)/$I$54</f>
        <v>4.1209871335764287E-2</v>
      </c>
      <c r="F17" s="266">
        <f>+$F$58*F16+$F$57*SUMIF($E$41:$G$41,F$15,$E$54:$G$54)/$I$54</f>
        <v>0.73573085772963664</v>
      </c>
      <c r="G17" s="266">
        <f>+$F$58*G16+$F$57*SUMIF($E$41:$G$41,G$15,$E$54:$G$54)/$I$54</f>
        <v>0.22305927093459899</v>
      </c>
      <c r="H17" s="267"/>
      <c r="I17" s="272">
        <f>SUM(E17:G17)</f>
        <v>0.99999999999999989</v>
      </c>
      <c r="J17" s="268"/>
      <c r="L17" s="309"/>
      <c r="M17" s="311" t="s">
        <v>198</v>
      </c>
      <c r="N17" s="267"/>
      <c r="O17" s="266"/>
      <c r="P17" s="266">
        <f t="shared" ref="P17:V17" si="1">+$Q$58*P16+$Q$57*SUMIF($P$41:$W$41,P$15,$P$54:$W$54)/$Y$54</f>
        <v>1.4264357863786992E-2</v>
      </c>
      <c r="Q17" s="266">
        <f t="shared" si="1"/>
        <v>0.25746155907955021</v>
      </c>
      <c r="R17" s="266">
        <f t="shared" si="1"/>
        <v>7.966085435555563E-2</v>
      </c>
      <c r="S17" s="266">
        <f t="shared" si="1"/>
        <v>0.13700863793981943</v>
      </c>
      <c r="T17" s="266">
        <f t="shared" si="1"/>
        <v>0.45199862471552765</v>
      </c>
      <c r="U17" s="266">
        <f t="shared" si="1"/>
        <v>5.9234158101670889E-2</v>
      </c>
      <c r="V17" s="266">
        <f t="shared" si="1"/>
        <v>3.718079440891578E-4</v>
      </c>
      <c r="W17" s="272">
        <f>SUM(P17:V17)</f>
        <v>1</v>
      </c>
      <c r="X17" s="267"/>
      <c r="Y17" s="267"/>
      <c r="Z17" s="268"/>
    </row>
    <row r="18" spans="1:26">
      <c r="B18" s="273"/>
      <c r="C18" s="274"/>
      <c r="D18" s="274"/>
      <c r="E18" s="274"/>
      <c r="F18" s="274"/>
      <c r="G18" s="274"/>
      <c r="H18" s="274"/>
      <c r="I18" s="274"/>
      <c r="J18" s="275"/>
      <c r="L18" s="312"/>
      <c r="M18" s="313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</row>
    <row r="20" spans="1:26">
      <c r="B20" s="276" t="s">
        <v>181</v>
      </c>
      <c r="C20" s="277"/>
      <c r="D20" s="277"/>
      <c r="E20" s="277"/>
      <c r="F20" s="277"/>
      <c r="G20" s="277"/>
      <c r="H20" s="277"/>
      <c r="I20" s="277"/>
      <c r="J20" s="278"/>
      <c r="L20" s="276" t="s">
        <v>199</v>
      </c>
      <c r="M20" s="314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8"/>
    </row>
    <row r="21" spans="1:26">
      <c r="B21" s="279"/>
      <c r="C21" s="267"/>
      <c r="D21" s="267"/>
      <c r="E21" s="267"/>
      <c r="F21" s="267"/>
      <c r="G21" s="267"/>
      <c r="H21" s="267"/>
      <c r="I21" s="267"/>
      <c r="J21" s="268"/>
      <c r="L21" s="279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</row>
    <row r="22" spans="1:26">
      <c r="B22" s="265" t="s">
        <v>182</v>
      </c>
      <c r="C22" s="280"/>
      <c r="D22" s="280"/>
      <c r="E22" s="280"/>
      <c r="F22" s="280"/>
      <c r="G22" s="280"/>
      <c r="H22" s="267"/>
      <c r="I22" s="267"/>
      <c r="J22" s="268"/>
      <c r="L22" s="279"/>
      <c r="M22" s="310" t="s">
        <v>182</v>
      </c>
      <c r="N22" s="280"/>
      <c r="O22" s="280"/>
      <c r="P22" s="280"/>
      <c r="Q22" s="280"/>
      <c r="R22" s="280"/>
      <c r="S22" s="280"/>
      <c r="T22" s="280"/>
      <c r="U22" s="280"/>
      <c r="V22" s="280"/>
      <c r="W22" s="267"/>
      <c r="X22" s="267"/>
      <c r="Y22" s="267"/>
      <c r="Z22" s="268"/>
    </row>
    <row r="23" spans="1:26">
      <c r="B23" s="281"/>
      <c r="C23" s="267"/>
      <c r="D23" s="267"/>
      <c r="E23" s="282" t="s">
        <v>183</v>
      </c>
      <c r="F23" s="282" t="s">
        <v>183</v>
      </c>
      <c r="G23" s="282" t="s">
        <v>183</v>
      </c>
      <c r="H23" s="282"/>
      <c r="I23" s="267"/>
      <c r="J23" s="268"/>
      <c r="L23" s="279"/>
      <c r="M23" s="295"/>
      <c r="N23" s="267"/>
      <c r="O23" s="267"/>
      <c r="P23" s="282" t="s">
        <v>183</v>
      </c>
      <c r="Q23" s="282" t="s">
        <v>183</v>
      </c>
      <c r="R23" s="282" t="s">
        <v>183</v>
      </c>
      <c r="S23" s="282" t="s">
        <v>183</v>
      </c>
      <c r="T23" s="282" t="s">
        <v>200</v>
      </c>
      <c r="U23" s="282" t="s">
        <v>200</v>
      </c>
      <c r="V23" s="282" t="s">
        <v>200</v>
      </c>
      <c r="W23" s="282" t="s">
        <v>200</v>
      </c>
      <c r="X23" s="282"/>
      <c r="Y23" s="267"/>
      <c r="Z23" s="268"/>
    </row>
    <row r="24" spans="1:26">
      <c r="A24" s="264"/>
      <c r="B24" s="283" t="s">
        <v>184</v>
      </c>
      <c r="C24" s="267"/>
      <c r="D24" s="267"/>
      <c r="E24" s="284" t="s">
        <v>175</v>
      </c>
      <c r="F24" s="284" t="s">
        <v>176</v>
      </c>
      <c r="G24" s="284" t="s">
        <v>177</v>
      </c>
      <c r="H24" s="267"/>
      <c r="I24" s="284" t="s">
        <v>178</v>
      </c>
      <c r="J24" s="268"/>
      <c r="L24" s="309"/>
      <c r="M24" s="284" t="s">
        <v>184</v>
      </c>
      <c r="N24" s="267"/>
      <c r="O24" s="267"/>
      <c r="P24" s="284" t="s">
        <v>175</v>
      </c>
      <c r="Q24" s="284" t="s">
        <v>176</v>
      </c>
      <c r="R24" s="284" t="s">
        <v>177</v>
      </c>
      <c r="S24" s="284" t="s">
        <v>193</v>
      </c>
      <c r="T24" s="284" t="s">
        <v>194</v>
      </c>
      <c r="U24" s="284" t="s">
        <v>195</v>
      </c>
      <c r="V24" s="284" t="s">
        <v>193</v>
      </c>
      <c r="W24" s="284" t="s">
        <v>196</v>
      </c>
      <c r="X24" s="267"/>
      <c r="Y24" s="282" t="s">
        <v>178</v>
      </c>
      <c r="Z24" s="268"/>
    </row>
    <row r="25" spans="1:26">
      <c r="A25" s="264"/>
      <c r="B25" s="285">
        <f>DATE('[36]MWh - System 22 Q4'!$A41,'[36]MWh - System 22 Q4'!$B41,1)</f>
        <v>44562</v>
      </c>
      <c r="C25" s="267"/>
      <c r="D25" s="267"/>
      <c r="E25" s="286">
        <f>'[36]MWh - System 22 Q4'!C41</f>
        <v>79161.888324999993</v>
      </c>
      <c r="F25" s="286">
        <f>'[36]MWh - System 22 Q4'!D41</f>
        <v>1419394.7650730012</v>
      </c>
      <c r="G25" s="286">
        <f>'[36]MWh - System 22 Q4'!E41</f>
        <v>478255.80276800005</v>
      </c>
      <c r="H25" s="267"/>
      <c r="I25" s="287">
        <f t="shared" ref="I25:I36" si="2">SUM(E25:G25)</f>
        <v>1976812.456166001</v>
      </c>
      <c r="J25" s="268"/>
      <c r="L25" s="309"/>
      <c r="M25" s="322">
        <f>DATE('[36]MWh - System 22 Q4'!$A41,'[36]MWh - System 22 Q4'!$B41,1)</f>
        <v>44562</v>
      </c>
      <c r="N25" s="267"/>
      <c r="O25" s="267"/>
      <c r="P25" s="287">
        <f>'[36]MWh - System 22 Q4'!C41</f>
        <v>79161.888324999993</v>
      </c>
      <c r="Q25" s="287">
        <f>'[36]MWh - System 22 Q4'!D41</f>
        <v>1419394.7650730012</v>
      </c>
      <c r="R25" s="287">
        <f>'[36]MWh - System 22 Q4'!E41</f>
        <v>478255.80276800005</v>
      </c>
      <c r="S25" s="287">
        <f>'[36]MWh - System 22 Q4'!F41</f>
        <v>727441.25671899924</v>
      </c>
      <c r="T25" s="287">
        <f>'[36]MWh - System 22 Q4'!K41</f>
        <v>2275936.4876839989</v>
      </c>
      <c r="U25" s="287">
        <f>'[36]MWh - System 22 Q4'!H41</f>
        <v>309600.0566200001</v>
      </c>
      <c r="V25" s="287">
        <f>'[36]MWh - System 22 Q4'!I41</f>
        <v>100150.47678299999</v>
      </c>
      <c r="W25" s="287">
        <f>'[36]MWh - System 22 Q4'!J41</f>
        <v>2056.7588599999981</v>
      </c>
      <c r="X25" s="288"/>
      <c r="Y25" s="292">
        <f t="shared" ref="Y25:Y36" si="3">SUM(P25:W25)</f>
        <v>5391997.4928319994</v>
      </c>
      <c r="Z25" s="268"/>
    </row>
    <row r="26" spans="1:26">
      <c r="A26" s="264"/>
      <c r="B26" s="285">
        <f>DATE('[36]MWh - System 22 Q4'!$A42,'[36]MWh - System 22 Q4'!$B42,1)</f>
        <v>44593</v>
      </c>
      <c r="C26" s="267"/>
      <c r="D26" s="267"/>
      <c r="E26" s="286">
        <f>'[36]MWh - System 22 Q4'!C42</f>
        <v>70155.901461000059</v>
      </c>
      <c r="F26" s="286">
        <f>'[36]MWh - System 22 Q4'!D42</f>
        <v>1242625.483253001</v>
      </c>
      <c r="G26" s="286">
        <f>'[36]MWh - System 22 Q4'!E42</f>
        <v>381092.95794000017</v>
      </c>
      <c r="H26" s="267"/>
      <c r="I26" s="287">
        <f t="shared" si="2"/>
        <v>1693874.3426540012</v>
      </c>
      <c r="J26" s="268"/>
      <c r="L26" s="309"/>
      <c r="M26" s="322">
        <f>DATE('[36]MWh - System 22 Q4'!$A42,'[36]MWh - System 22 Q4'!$B42,1)</f>
        <v>44593</v>
      </c>
      <c r="N26" s="267"/>
      <c r="O26" s="267"/>
      <c r="P26" s="287">
        <f>'[36]MWh - System 22 Q4'!C42</f>
        <v>70155.901461000059</v>
      </c>
      <c r="Q26" s="287">
        <f>'[36]MWh - System 22 Q4'!D42</f>
        <v>1242625.483253001</v>
      </c>
      <c r="R26" s="287">
        <f>'[36]MWh - System 22 Q4'!E42</f>
        <v>381092.95794000017</v>
      </c>
      <c r="S26" s="287">
        <f>'[36]MWh - System 22 Q4'!F42</f>
        <v>678751.58790300041</v>
      </c>
      <c r="T26" s="287">
        <f>'[36]MWh - System 22 Q4'!K42</f>
        <v>2020140.763041001</v>
      </c>
      <c r="U26" s="287">
        <f>'[36]MWh - System 22 Q4'!H42</f>
        <v>255102.1100740004</v>
      </c>
      <c r="V26" s="287">
        <f>'[36]MWh - System 22 Q4'!I42</f>
        <v>90181.949922999964</v>
      </c>
      <c r="W26" s="287">
        <f>'[36]MWh - System 22 Q4'!J42</f>
        <v>1752.041626000002</v>
      </c>
      <c r="X26" s="288"/>
      <c r="Y26" s="287">
        <f t="shared" si="3"/>
        <v>4739802.7952210028</v>
      </c>
      <c r="Z26" s="268"/>
    </row>
    <row r="27" spans="1:26">
      <c r="A27" s="264"/>
      <c r="B27" s="285">
        <f>DATE('[36]MWh - System 22 Q4'!$A43,'[36]MWh - System 22 Q4'!$B43,1)</f>
        <v>44621</v>
      </c>
      <c r="C27" s="267"/>
      <c r="D27" s="267"/>
      <c r="E27" s="286">
        <f>'[36]MWh - System 22 Q4'!C43</f>
        <v>69434.699011999954</v>
      </c>
      <c r="F27" s="286">
        <f>'[36]MWh - System 22 Q4'!D43</f>
        <v>1232254.4052420014</v>
      </c>
      <c r="G27" s="286">
        <f>'[36]MWh - System 22 Q4'!E43</f>
        <v>356953.22045999987</v>
      </c>
      <c r="H27" s="267"/>
      <c r="I27" s="287">
        <f t="shared" si="2"/>
        <v>1658642.3247140013</v>
      </c>
      <c r="J27" s="268"/>
      <c r="L27" s="309"/>
      <c r="M27" s="322">
        <f>DATE('[36]MWh - System 22 Q4'!$A43,'[36]MWh - System 22 Q4'!$B43,1)</f>
        <v>44621</v>
      </c>
      <c r="N27" s="267"/>
      <c r="O27" s="267"/>
      <c r="P27" s="287">
        <f>'[36]MWh - System 22 Q4'!C43</f>
        <v>69434.699011999954</v>
      </c>
      <c r="Q27" s="287">
        <f>'[36]MWh - System 22 Q4'!D43</f>
        <v>1232254.4052420014</v>
      </c>
      <c r="R27" s="287">
        <f>'[36]MWh - System 22 Q4'!E43</f>
        <v>356953.22045999987</v>
      </c>
      <c r="S27" s="287">
        <f>'[36]MWh - System 22 Q4'!F43</f>
        <v>708468.06701799913</v>
      </c>
      <c r="T27" s="287">
        <f>'[36]MWh - System 22 Q4'!K43</f>
        <v>2102085.5817319998</v>
      </c>
      <c r="U27" s="287">
        <f>'[36]MWh - System 22 Q4'!H43</f>
        <v>273359.6983840001</v>
      </c>
      <c r="V27" s="287">
        <f>'[36]MWh - System 22 Q4'!I43</f>
        <v>95938.074093999967</v>
      </c>
      <c r="W27" s="287">
        <f>'[36]MWh - System 22 Q4'!J43</f>
        <v>2014.5019549999997</v>
      </c>
      <c r="X27" s="288"/>
      <c r="Y27" s="287">
        <f t="shared" si="3"/>
        <v>4840508.2478970001</v>
      </c>
      <c r="Z27" s="268"/>
    </row>
    <row r="28" spans="1:26">
      <c r="A28" s="264"/>
      <c r="B28" s="285">
        <f>DATE('[36]MWh - System 22 Q4'!$A44,'[36]MWh - System 22 Q4'!$B44,1)</f>
        <v>44652</v>
      </c>
      <c r="C28" s="267"/>
      <c r="D28" s="267"/>
      <c r="E28" s="286">
        <f>'[36]MWh - System 22 Q4'!C44</f>
        <v>68592.040957999983</v>
      </c>
      <c r="F28" s="286">
        <f>'[36]MWh - System 22 Q4'!D44</f>
        <v>1187517.9508479997</v>
      </c>
      <c r="G28" s="286">
        <f>'[36]MWh - System 22 Q4'!E44</f>
        <v>345088.48330200056</v>
      </c>
      <c r="H28" s="288"/>
      <c r="I28" s="287">
        <f t="shared" si="2"/>
        <v>1601198.475108</v>
      </c>
      <c r="J28" s="268"/>
      <c r="K28" s="289"/>
      <c r="L28" s="309"/>
      <c r="M28" s="322">
        <f>DATE('[36]MWh - System 22 Q4'!$A44,'[36]MWh - System 22 Q4'!$B44,1)</f>
        <v>44652</v>
      </c>
      <c r="N28" s="267"/>
      <c r="O28" s="267"/>
      <c r="P28" s="287">
        <f>'[36]MWh - System 22 Q4'!C44</f>
        <v>68592.040957999983</v>
      </c>
      <c r="Q28" s="287">
        <f>'[36]MWh - System 22 Q4'!D44</f>
        <v>1187517.9508479997</v>
      </c>
      <c r="R28" s="287">
        <f>'[36]MWh - System 22 Q4'!E44</f>
        <v>345088.48330200056</v>
      </c>
      <c r="S28" s="287">
        <f>'[36]MWh - System 22 Q4'!F44</f>
        <v>649720.82070699963</v>
      </c>
      <c r="T28" s="287">
        <f>'[36]MWh - System 22 Q4'!K44</f>
        <v>1963427.2356750001</v>
      </c>
      <c r="U28" s="287">
        <f>'[36]MWh - System 22 Q4'!H44</f>
        <v>267595.42513600021</v>
      </c>
      <c r="V28" s="287">
        <f>'[36]MWh - System 22 Q4'!I44</f>
        <v>92119.054419000036</v>
      </c>
      <c r="W28" s="287">
        <f>'[36]MWh - System 22 Q4'!J44</f>
        <v>1915.6634980000017</v>
      </c>
      <c r="X28" s="288"/>
      <c r="Y28" s="287">
        <f t="shared" si="3"/>
        <v>4575976.6745429998</v>
      </c>
      <c r="Z28" s="268"/>
    </row>
    <row r="29" spans="1:26">
      <c r="A29" s="264"/>
      <c r="B29" s="285">
        <f>DATE('[36]MWh - System 22 Q4'!$A45,'[36]MWh - System 22 Q4'!$B45,1)</f>
        <v>44682</v>
      </c>
      <c r="C29" s="267"/>
      <c r="D29" s="267"/>
      <c r="E29" s="286">
        <f>'[36]MWh - System 22 Q4'!C45</f>
        <v>74003.867932000037</v>
      </c>
      <c r="F29" s="286">
        <f>'[36]MWh - System 22 Q4'!D45</f>
        <v>1127063.7327769999</v>
      </c>
      <c r="G29" s="286">
        <f>'[36]MWh - System 22 Q4'!E45</f>
        <v>323839.83671000018</v>
      </c>
      <c r="H29" s="288"/>
      <c r="I29" s="287">
        <f t="shared" si="2"/>
        <v>1524907.4374190001</v>
      </c>
      <c r="J29" s="268"/>
      <c r="K29" s="289"/>
      <c r="L29" s="309"/>
      <c r="M29" s="322">
        <f>DATE('[36]MWh - System 22 Q4'!$A45,'[36]MWh - System 22 Q4'!$B45,1)</f>
        <v>44682</v>
      </c>
      <c r="N29" s="267"/>
      <c r="O29" s="267"/>
      <c r="P29" s="287">
        <f>'[36]MWh - System 22 Q4'!C45</f>
        <v>74003.867932000037</v>
      </c>
      <c r="Q29" s="287">
        <f>'[36]MWh - System 22 Q4'!D45</f>
        <v>1127063.7327769999</v>
      </c>
      <c r="R29" s="287">
        <f>'[36]MWh - System 22 Q4'!E45</f>
        <v>323839.83671000018</v>
      </c>
      <c r="S29" s="287">
        <f>'[36]MWh - System 22 Q4'!F45</f>
        <v>654500.13184799976</v>
      </c>
      <c r="T29" s="287">
        <f>'[36]MWh - System 22 Q4'!K45</f>
        <v>2034823.5948309996</v>
      </c>
      <c r="U29" s="287">
        <f>'[36]MWh - System 22 Q4'!H45</f>
        <v>342453.95919400023</v>
      </c>
      <c r="V29" s="287">
        <f>'[36]MWh - System 22 Q4'!I45</f>
        <v>89247.605740000028</v>
      </c>
      <c r="W29" s="287">
        <f>'[36]MWh - System 22 Q4'!J45</f>
        <v>1579.9688829999941</v>
      </c>
      <c r="X29" s="288"/>
      <c r="Y29" s="287">
        <f t="shared" si="3"/>
        <v>4647512.6979150008</v>
      </c>
      <c r="Z29" s="268"/>
    </row>
    <row r="30" spans="1:26">
      <c r="A30" s="264"/>
      <c r="B30" s="285">
        <f>DATE('[36]MWh - System 22 Q4'!$A46,'[36]MWh - System 22 Q4'!$B46,1)</f>
        <v>44713</v>
      </c>
      <c r="C30" s="267"/>
      <c r="D30" s="267"/>
      <c r="E30" s="286">
        <f>'[36]MWh - System 22 Q4'!C46</f>
        <v>68671.926591000039</v>
      </c>
      <c r="F30" s="286">
        <f>'[36]MWh - System 22 Q4'!D46</f>
        <v>1098235.1642070008</v>
      </c>
      <c r="G30" s="286">
        <f>'[36]MWh - System 22 Q4'!E46</f>
        <v>333477.51464899955</v>
      </c>
      <c r="H30" s="288"/>
      <c r="I30" s="287">
        <f t="shared" si="2"/>
        <v>1500384.6054470004</v>
      </c>
      <c r="J30" s="268"/>
      <c r="K30" s="289"/>
      <c r="L30" s="309"/>
      <c r="M30" s="322">
        <f>DATE('[36]MWh - System 22 Q4'!$A46,'[36]MWh - System 22 Q4'!$B46,1)</f>
        <v>44713</v>
      </c>
      <c r="N30" s="267"/>
      <c r="O30" s="267"/>
      <c r="P30" s="287">
        <f>'[36]MWh - System 22 Q4'!C46</f>
        <v>68671.926591000039</v>
      </c>
      <c r="Q30" s="287">
        <f>'[36]MWh - System 22 Q4'!D46</f>
        <v>1098235.1642070008</v>
      </c>
      <c r="R30" s="287">
        <f>'[36]MWh - System 22 Q4'!E46</f>
        <v>333477.51464899955</v>
      </c>
      <c r="S30" s="287">
        <f>'[36]MWh - System 22 Q4'!F46</f>
        <v>650137.89857799956</v>
      </c>
      <c r="T30" s="287">
        <f>'[36]MWh - System 22 Q4'!K46</f>
        <v>2345694.1092984979</v>
      </c>
      <c r="U30" s="287">
        <f>'[36]MWh - System 22 Q4'!H46</f>
        <v>415262.54593000002</v>
      </c>
      <c r="V30" s="287">
        <f>'[36]MWh - System 22 Q4'!I46</f>
        <v>79742.927834999966</v>
      </c>
      <c r="W30" s="287">
        <f>'[36]MWh - System 22 Q4'!J46</f>
        <v>1980.4206599999998</v>
      </c>
      <c r="X30" s="288"/>
      <c r="Y30" s="287">
        <f t="shared" si="3"/>
        <v>4993202.5077484986</v>
      </c>
      <c r="Z30" s="268"/>
    </row>
    <row r="31" spans="1:26">
      <c r="A31" s="264"/>
      <c r="B31" s="285">
        <f>DATE('[36]MWh - System 22 Q4'!$A47,'[36]MWh - System 22 Q4'!$B47,1)</f>
        <v>44743</v>
      </c>
      <c r="C31" s="267"/>
      <c r="D31" s="267"/>
      <c r="E31" s="286">
        <f>'[36]MWh - System 22 Q4'!C47</f>
        <v>83482.009196999934</v>
      </c>
      <c r="F31" s="286">
        <f>'[36]MWh - System 22 Q4'!D47</f>
        <v>1331304.7258399988</v>
      </c>
      <c r="G31" s="286">
        <f>'[36]MWh - System 22 Q4'!E47</f>
        <v>424226.4315850003</v>
      </c>
      <c r="H31" s="288"/>
      <c r="I31" s="287">
        <f t="shared" si="2"/>
        <v>1839013.1666219991</v>
      </c>
      <c r="J31" s="268"/>
      <c r="K31" s="289"/>
      <c r="L31" s="309"/>
      <c r="M31" s="322">
        <f>DATE('[36]MWh - System 22 Q4'!$A47,'[36]MWh - System 22 Q4'!$B47,1)</f>
        <v>44743</v>
      </c>
      <c r="N31" s="267"/>
      <c r="O31" s="267"/>
      <c r="P31" s="287">
        <f>'[36]MWh - System 22 Q4'!C47</f>
        <v>83482.009196999934</v>
      </c>
      <c r="Q31" s="287">
        <f>'[36]MWh - System 22 Q4'!D47</f>
        <v>1331304.7258399988</v>
      </c>
      <c r="R31" s="287">
        <f>'[36]MWh - System 22 Q4'!E47</f>
        <v>424226.4315850003</v>
      </c>
      <c r="S31" s="287">
        <f>'[36]MWh - System 22 Q4'!F47</f>
        <v>730198.86755399918</v>
      </c>
      <c r="T31" s="287">
        <f>'[36]MWh - System 22 Q4'!K47</f>
        <v>2927531.3772922535</v>
      </c>
      <c r="U31" s="287">
        <f>'[36]MWh - System 22 Q4'!H47</f>
        <v>521018.21578699932</v>
      </c>
      <c r="V31" s="287">
        <f>'[36]MWh - System 22 Q4'!I47</f>
        <v>95695.419381999964</v>
      </c>
      <c r="W31" s="287">
        <f>'[36]MWh - System 22 Q4'!J47</f>
        <v>2575.1305190000021</v>
      </c>
      <c r="X31" s="288"/>
      <c r="Y31" s="287">
        <f t="shared" si="3"/>
        <v>6116032.1771562519</v>
      </c>
      <c r="Z31" s="268"/>
    </row>
    <row r="32" spans="1:26">
      <c r="A32" s="264"/>
      <c r="B32" s="285">
        <f>DATE('[36]MWh - System 22 Q4'!$A48,'[36]MWh - System 22 Q4'!$B48,1)</f>
        <v>44774</v>
      </c>
      <c r="C32" s="267"/>
      <c r="D32" s="267"/>
      <c r="E32" s="286">
        <f>'[36]MWh - System 22 Q4'!C48</f>
        <v>82955.316255000056</v>
      </c>
      <c r="F32" s="286">
        <f>'[36]MWh - System 22 Q4'!D48</f>
        <v>1367004.0004529988</v>
      </c>
      <c r="G32" s="286">
        <f>'[36]MWh - System 22 Q4'!E48</f>
        <v>422620.49933700036</v>
      </c>
      <c r="H32" s="288"/>
      <c r="I32" s="287">
        <f t="shared" si="2"/>
        <v>1872579.8160449991</v>
      </c>
      <c r="J32" s="268"/>
      <c r="K32" s="289"/>
      <c r="L32" s="309"/>
      <c r="M32" s="322">
        <f>DATE('[36]MWh - System 22 Q4'!$A48,'[36]MWh - System 22 Q4'!$B48,1)</f>
        <v>44774</v>
      </c>
      <c r="N32" s="267"/>
      <c r="O32" s="267"/>
      <c r="P32" s="287">
        <f>'[36]MWh - System 22 Q4'!C48</f>
        <v>82955.316255000056</v>
      </c>
      <c r="Q32" s="287">
        <f>'[36]MWh - System 22 Q4'!D48</f>
        <v>1367004.0004529988</v>
      </c>
      <c r="R32" s="287">
        <f>'[36]MWh - System 22 Q4'!E48</f>
        <v>422620.49933700036</v>
      </c>
      <c r="S32" s="287">
        <f>'[36]MWh - System 22 Q4'!F48</f>
        <v>722419.97469600057</v>
      </c>
      <c r="T32" s="287">
        <f>'[36]MWh - System 22 Q4'!K48</f>
        <v>2751751.2602275009</v>
      </c>
      <c r="U32" s="287">
        <f>'[36]MWh - System 22 Q4'!H48</f>
        <v>352422.42627900012</v>
      </c>
      <c r="V32" s="287">
        <f>'[36]MWh - System 22 Q4'!I48</f>
        <v>94885.778167000026</v>
      </c>
      <c r="W32" s="287">
        <f>'[36]MWh - System 22 Q4'!J48</f>
        <v>2590.9132919999975</v>
      </c>
      <c r="X32" s="288"/>
      <c r="Y32" s="287">
        <f t="shared" si="3"/>
        <v>5796650.1687065</v>
      </c>
      <c r="Z32" s="268"/>
    </row>
    <row r="33" spans="1:26">
      <c r="A33" s="264"/>
      <c r="B33" s="285">
        <f>DATE('[36]MWh - System 22 Q4'!$A49,'[36]MWh - System 22 Q4'!$B49,1)</f>
        <v>44805</v>
      </c>
      <c r="C33" s="267"/>
      <c r="D33" s="267"/>
      <c r="E33" s="286">
        <f>'[36]MWh - System 22 Q4'!C49</f>
        <v>64317.35217799995</v>
      </c>
      <c r="F33" s="286">
        <f>'[36]MWh - System 22 Q4'!D49</f>
        <v>1146931.7414680019</v>
      </c>
      <c r="G33" s="286">
        <f>'[36]MWh - System 22 Q4'!E49</f>
        <v>324326.61184099974</v>
      </c>
      <c r="H33" s="288"/>
      <c r="I33" s="287">
        <f t="shared" si="2"/>
        <v>1535575.7054870015</v>
      </c>
      <c r="J33" s="268"/>
      <c r="K33" s="289"/>
      <c r="L33" s="309"/>
      <c r="M33" s="322">
        <f>DATE('[36]MWh - System 22 Q4'!$A49,'[36]MWh - System 22 Q4'!$B49,1)</f>
        <v>44805</v>
      </c>
      <c r="N33" s="267"/>
      <c r="O33" s="267"/>
      <c r="P33" s="287">
        <f>'[36]MWh - System 22 Q4'!C49</f>
        <v>64317.35217799995</v>
      </c>
      <c r="Q33" s="287">
        <f>'[36]MWh - System 22 Q4'!D49</f>
        <v>1146931.7414680019</v>
      </c>
      <c r="R33" s="287">
        <f>'[36]MWh - System 22 Q4'!E49</f>
        <v>324326.61184099974</v>
      </c>
      <c r="S33" s="287">
        <f>'[36]MWh - System 22 Q4'!F49</f>
        <v>667130.85078699945</v>
      </c>
      <c r="T33" s="287">
        <f>'[36]MWh - System 22 Q4'!K49</f>
        <v>2331567.0847877488</v>
      </c>
      <c r="U33" s="287">
        <f>'[36]MWh - System 22 Q4'!H49</f>
        <v>307011.55638499983</v>
      </c>
      <c r="V33" s="287">
        <f>'[36]MWh - System 22 Q4'!I49</f>
        <v>92437.5223250001</v>
      </c>
      <c r="W33" s="287">
        <f>'[36]MWh - System 22 Q4'!J49</f>
        <v>1929.0306280000004</v>
      </c>
      <c r="X33" s="288"/>
      <c r="Y33" s="287">
        <f t="shared" si="3"/>
        <v>4935651.7503997497</v>
      </c>
      <c r="Z33" s="268"/>
    </row>
    <row r="34" spans="1:26">
      <c r="A34" s="264"/>
      <c r="B34" s="285">
        <f>DATE('[36]MWh - System 22 Q4'!$A50,'[36]MWh - System 22 Q4'!$B50,1)</f>
        <v>44835</v>
      </c>
      <c r="C34" s="267"/>
      <c r="D34" s="267"/>
      <c r="E34" s="286">
        <f>'[36]MWh - System 22 Q4'!C50</f>
        <v>59537.441335999974</v>
      </c>
      <c r="F34" s="286">
        <f>'[36]MWh - System 22 Q4'!D50</f>
        <v>1128276.1081240012</v>
      </c>
      <c r="G34" s="286">
        <f>'[36]MWh - System 22 Q4'!E50</f>
        <v>339494.7458680002</v>
      </c>
      <c r="H34" s="288"/>
      <c r="I34" s="287">
        <f t="shared" si="2"/>
        <v>1527308.2953280013</v>
      </c>
      <c r="J34" s="268"/>
      <c r="K34" s="289"/>
      <c r="L34" s="309"/>
      <c r="M34" s="322">
        <f>DATE('[36]MWh - System 22 Q4'!$A50,'[36]MWh - System 22 Q4'!$B50,1)</f>
        <v>44835</v>
      </c>
      <c r="N34" s="267"/>
      <c r="O34" s="267"/>
      <c r="P34" s="287">
        <f>'[36]MWh - System 22 Q4'!C50</f>
        <v>59537.441335999974</v>
      </c>
      <c r="Q34" s="287">
        <f>'[36]MWh - System 22 Q4'!D50</f>
        <v>1128276.1081240012</v>
      </c>
      <c r="R34" s="287">
        <f>'[36]MWh - System 22 Q4'!E50</f>
        <v>339494.7458680002</v>
      </c>
      <c r="S34" s="287">
        <f>'[36]MWh - System 22 Q4'!F50</f>
        <v>682035.46626699972</v>
      </c>
      <c r="T34" s="287">
        <f>'[36]MWh - System 22 Q4'!K50</f>
        <v>2024253.2869389995</v>
      </c>
      <c r="U34" s="287">
        <f>'[36]MWh - System 22 Q4'!H50</f>
        <v>270189.98298199987</v>
      </c>
      <c r="V34" s="287">
        <f>'[36]MWh - System 22 Q4'!I50</f>
        <v>105413.64813200005</v>
      </c>
      <c r="W34" s="287">
        <f>'[36]MWh - System 22 Q4'!J50</f>
        <v>1740.1598779999986</v>
      </c>
      <c r="X34" s="288"/>
      <c r="Y34" s="287">
        <f t="shared" si="3"/>
        <v>4610940.8395260004</v>
      </c>
      <c r="Z34" s="268"/>
    </row>
    <row r="35" spans="1:26">
      <c r="A35" s="264"/>
      <c r="B35" s="285">
        <f>DATE('[36]MWh - System 22 Q4'!$A51,'[36]MWh - System 22 Q4'!$B51,1)</f>
        <v>44866</v>
      </c>
      <c r="C35" s="267"/>
      <c r="D35" s="267"/>
      <c r="E35" s="286">
        <f>'[36]MWh - System 22 Q4'!C51</f>
        <v>74723.424659000128</v>
      </c>
      <c r="F35" s="286">
        <f>'[36]MWh - System 22 Q4'!D51</f>
        <v>1363385.4441540025</v>
      </c>
      <c r="G35" s="286">
        <f>'[36]MWh - System 22 Q4'!E51</f>
        <v>417687.70875000005</v>
      </c>
      <c r="H35" s="288"/>
      <c r="I35" s="287">
        <f t="shared" si="2"/>
        <v>1855796.5775630025</v>
      </c>
      <c r="J35" s="268"/>
      <c r="K35" s="289"/>
      <c r="L35" s="309"/>
      <c r="M35" s="322">
        <f>DATE('[36]MWh - System 22 Q4'!$A51,'[36]MWh - System 22 Q4'!$B51,1)</f>
        <v>44866</v>
      </c>
      <c r="N35" s="267"/>
      <c r="O35" s="267"/>
      <c r="P35" s="287">
        <f>'[36]MWh - System 22 Q4'!C51</f>
        <v>74723.424659000128</v>
      </c>
      <c r="Q35" s="287">
        <f>'[36]MWh - System 22 Q4'!D51</f>
        <v>1363385.4441540025</v>
      </c>
      <c r="R35" s="287">
        <f>'[36]MWh - System 22 Q4'!E51</f>
        <v>417687.70875000005</v>
      </c>
      <c r="S35" s="287">
        <f>'[36]MWh - System 22 Q4'!F51</f>
        <v>705395.04979000019</v>
      </c>
      <c r="T35" s="287">
        <f>'[36]MWh - System 22 Q4'!K51</f>
        <v>2132151.679969999</v>
      </c>
      <c r="U35" s="287">
        <f>'[36]MWh - System 22 Q4'!H51</f>
        <v>242328.57721099985</v>
      </c>
      <c r="V35" s="287">
        <f>'[36]MWh - System 22 Q4'!I51</f>
        <v>102173.189879</v>
      </c>
      <c r="W35" s="287">
        <f>'[36]MWh - System 22 Q4'!J51</f>
        <v>1892.5149960000017</v>
      </c>
      <c r="X35" s="288"/>
      <c r="Y35" s="287">
        <f t="shared" si="3"/>
        <v>5039737.5894090012</v>
      </c>
      <c r="Z35" s="268"/>
    </row>
    <row r="36" spans="1:26">
      <c r="A36" s="264"/>
      <c r="B36" s="323">
        <f>DATE('[36]MWh - System 22 Q4'!$A52,'[36]MWh - System 22 Q4'!$B52,1)</f>
        <v>44896</v>
      </c>
      <c r="C36" s="267"/>
      <c r="D36" s="267"/>
      <c r="E36" s="286">
        <f>'[36]MWh - System 22 Q4'!C52</f>
        <v>84448.844784000074</v>
      </c>
      <c r="F36" s="286">
        <f>'[36]MWh - System 22 Q4'!D52</f>
        <v>1510162.0393269979</v>
      </c>
      <c r="G36" s="286">
        <f>'[36]MWh - System 22 Q4'!E52</f>
        <v>499352.47647800046</v>
      </c>
      <c r="H36" s="288"/>
      <c r="I36" s="290">
        <f t="shared" si="2"/>
        <v>2093963.3605889983</v>
      </c>
      <c r="J36" s="268"/>
      <c r="K36" s="289"/>
      <c r="L36" s="309"/>
      <c r="M36" s="342">
        <f>DATE('[36]MWh - System 22 Q4'!$A52,'[36]MWh - System 22 Q4'!$B52,1)</f>
        <v>44896</v>
      </c>
      <c r="N36" s="267"/>
      <c r="O36" s="267"/>
      <c r="P36" s="287">
        <f>'[36]MWh - System 22 Q4'!C52</f>
        <v>84448.844784000074</v>
      </c>
      <c r="Q36" s="287">
        <f>'[36]MWh - System 22 Q4'!D52</f>
        <v>1510162.0393269979</v>
      </c>
      <c r="R36" s="287">
        <f>'[36]MWh - System 22 Q4'!E52</f>
        <v>499352.47647800046</v>
      </c>
      <c r="S36" s="287">
        <f>'[36]MWh - System 22 Q4'!F52</f>
        <v>766661.8264959997</v>
      </c>
      <c r="T36" s="287">
        <f>'[36]MWh - System 22 Q4'!K52</f>
        <v>2332152.5607840023</v>
      </c>
      <c r="U36" s="287">
        <f>'[36]MWh - System 22 Q4'!H52</f>
        <v>292816.14120799996</v>
      </c>
      <c r="V36" s="287">
        <f>'[36]MWh - System 22 Q4'!I52</f>
        <v>101705.10780499998</v>
      </c>
      <c r="W36" s="287">
        <f>'[36]MWh - System 22 Q4'!J52</f>
        <v>2175.8001980000045</v>
      </c>
      <c r="X36" s="288"/>
      <c r="Y36" s="290">
        <f t="shared" si="3"/>
        <v>5589474.797079999</v>
      </c>
      <c r="Z36" s="268"/>
    </row>
    <row r="37" spans="1:26">
      <c r="A37" s="264"/>
      <c r="B37" s="291" t="s">
        <v>80</v>
      </c>
      <c r="C37" s="267"/>
      <c r="D37" s="267"/>
      <c r="E37" s="292">
        <f>SUM(E25:E36)</f>
        <v>879484.71268800017</v>
      </c>
      <c r="F37" s="292">
        <f t="shared" ref="F37:G37" si="4">SUM(F25:F36)</f>
        <v>15154155.560766002</v>
      </c>
      <c r="G37" s="292">
        <f t="shared" si="4"/>
        <v>4646416.2896880014</v>
      </c>
      <c r="H37" s="288"/>
      <c r="I37" s="287">
        <f>SUM(I25:I36)</f>
        <v>20680056.563142005</v>
      </c>
      <c r="J37" s="268"/>
      <c r="L37" s="309"/>
      <c r="M37" s="343" t="s">
        <v>80</v>
      </c>
      <c r="N37" s="267"/>
      <c r="O37" s="267"/>
      <c r="P37" s="292">
        <f t="shared" ref="P37:W37" si="5">SUM(P25:P36)</f>
        <v>879484.71268800017</v>
      </c>
      <c r="Q37" s="292">
        <f t="shared" si="5"/>
        <v>15154155.560766002</v>
      </c>
      <c r="R37" s="292">
        <f t="shared" si="5"/>
        <v>4646416.2896880014</v>
      </c>
      <c r="S37" s="292">
        <f t="shared" si="5"/>
        <v>8342861.7983629983</v>
      </c>
      <c r="T37" s="292">
        <f t="shared" si="5"/>
        <v>27241515.022262</v>
      </c>
      <c r="U37" s="292">
        <f t="shared" si="5"/>
        <v>3849160.6951899999</v>
      </c>
      <c r="V37" s="292">
        <f t="shared" si="5"/>
        <v>1139690.7544840002</v>
      </c>
      <c r="W37" s="292">
        <f t="shared" si="5"/>
        <v>24202.904993</v>
      </c>
      <c r="X37" s="288"/>
      <c r="Y37" s="292">
        <f>SUM(Y25:Y36)</f>
        <v>61277487.738434002</v>
      </c>
      <c r="Z37" s="268"/>
    </row>
    <row r="38" spans="1:26">
      <c r="A38" s="264"/>
      <c r="B38" s="279"/>
      <c r="C38" s="267"/>
      <c r="D38" s="267"/>
      <c r="E38" s="293"/>
      <c r="F38" s="293"/>
      <c r="G38" s="293"/>
      <c r="H38" s="267"/>
      <c r="I38" s="293"/>
      <c r="J38" s="268"/>
      <c r="L38" s="309"/>
      <c r="M38" s="267"/>
      <c r="N38" s="267"/>
      <c r="O38" s="267"/>
      <c r="P38" s="293"/>
      <c r="Q38" s="293"/>
      <c r="R38" s="293"/>
      <c r="S38" s="293"/>
      <c r="T38" s="316"/>
      <c r="U38" s="293"/>
      <c r="V38" s="293"/>
      <c r="W38" s="293"/>
      <c r="X38" s="267"/>
      <c r="Y38" s="293"/>
      <c r="Z38" s="268"/>
    </row>
    <row r="39" spans="1:26">
      <c r="B39" s="265" t="s">
        <v>185</v>
      </c>
      <c r="C39" s="294"/>
      <c r="D39" s="294"/>
      <c r="E39" s="294"/>
      <c r="F39" s="294"/>
      <c r="G39" s="294"/>
      <c r="H39" s="267"/>
      <c r="I39" s="267"/>
      <c r="J39" s="268"/>
      <c r="L39" s="279"/>
      <c r="M39" s="310" t="s">
        <v>185</v>
      </c>
      <c r="N39" s="294"/>
      <c r="O39" s="294"/>
      <c r="P39" s="294"/>
      <c r="Q39" s="294"/>
      <c r="R39" s="294"/>
      <c r="S39" s="294"/>
      <c r="T39" s="294"/>
      <c r="U39" s="294"/>
      <c r="V39" s="294"/>
      <c r="W39" s="267"/>
      <c r="X39" s="267"/>
      <c r="Y39" s="267"/>
      <c r="Z39" s="268"/>
    </row>
    <row r="40" spans="1:26">
      <c r="B40" s="281"/>
      <c r="C40" s="295"/>
      <c r="D40" s="295"/>
      <c r="E40" s="282" t="s">
        <v>183</v>
      </c>
      <c r="F40" s="282" t="s">
        <v>183</v>
      </c>
      <c r="G40" s="282" t="s">
        <v>183</v>
      </c>
      <c r="H40" s="267"/>
      <c r="I40" s="282"/>
      <c r="J40" s="268"/>
      <c r="L40" s="279"/>
      <c r="M40" s="295"/>
      <c r="N40" s="295"/>
      <c r="O40" s="295"/>
      <c r="P40" s="282" t="s">
        <v>183</v>
      </c>
      <c r="Q40" s="282" t="s">
        <v>183</v>
      </c>
      <c r="R40" s="282" t="s">
        <v>183</v>
      </c>
      <c r="S40" s="282" t="s">
        <v>183</v>
      </c>
      <c r="T40" s="282" t="s">
        <v>200</v>
      </c>
      <c r="U40" s="282" t="s">
        <v>200</v>
      </c>
      <c r="V40" s="282" t="s">
        <v>200</v>
      </c>
      <c r="W40" s="282" t="s">
        <v>200</v>
      </c>
      <c r="X40" s="267"/>
      <c r="Y40" s="282"/>
      <c r="Z40" s="268"/>
    </row>
    <row r="41" spans="1:26">
      <c r="B41" s="283" t="s">
        <v>184</v>
      </c>
      <c r="C41" s="284" t="s">
        <v>186</v>
      </c>
      <c r="D41" s="284" t="s">
        <v>187</v>
      </c>
      <c r="E41" s="284" t="s">
        <v>175</v>
      </c>
      <c r="F41" s="284" t="s">
        <v>176</v>
      </c>
      <c r="G41" s="284" t="s">
        <v>177</v>
      </c>
      <c r="H41" s="267"/>
      <c r="I41" s="284" t="s">
        <v>178</v>
      </c>
      <c r="J41" s="268"/>
      <c r="L41" s="279"/>
      <c r="M41" s="284" t="s">
        <v>184</v>
      </c>
      <c r="N41" s="284" t="s">
        <v>186</v>
      </c>
      <c r="O41" s="284" t="s">
        <v>187</v>
      </c>
      <c r="P41" s="284" t="s">
        <v>175</v>
      </c>
      <c r="Q41" s="284" t="s">
        <v>176</v>
      </c>
      <c r="R41" s="284" t="s">
        <v>177</v>
      </c>
      <c r="S41" s="284" t="s">
        <v>193</v>
      </c>
      <c r="T41" s="284" t="s">
        <v>194</v>
      </c>
      <c r="U41" s="284" t="s">
        <v>195</v>
      </c>
      <c r="V41" s="284" t="s">
        <v>193</v>
      </c>
      <c r="W41" s="284" t="s">
        <v>196</v>
      </c>
      <c r="X41" s="267"/>
      <c r="Y41" s="282" t="s">
        <v>178</v>
      </c>
      <c r="Z41" s="268"/>
    </row>
    <row r="42" spans="1:26">
      <c r="B42" s="296">
        <f>B25</f>
        <v>44562</v>
      </c>
      <c r="C42" s="282">
        <f>'[36]CP - WCA Metered Peaks 22 Q4'!B7</f>
        <v>27</v>
      </c>
      <c r="D42" s="282">
        <f>'[36]CP - WCA Metered Peaks 22 Q4'!C7</f>
        <v>8</v>
      </c>
      <c r="E42" s="286">
        <f>'[36]CP - WCA Metered Peaks 22 Q4'!D7</f>
        <v>147.05212499999999</v>
      </c>
      <c r="F42" s="286">
        <f>'[36]CP - WCA Metered Peaks 22 Q4'!E7</f>
        <v>2549.4583440000001</v>
      </c>
      <c r="G42" s="286">
        <f>'[36]CP - WCA Metered Peaks 22 Q4'!F7</f>
        <v>719.79378399999996</v>
      </c>
      <c r="H42" s="286"/>
      <c r="I42" s="287">
        <f t="shared" ref="I42:I54" si="6">SUM(E42:G42)</f>
        <v>3416.3042530000002</v>
      </c>
      <c r="J42" s="268"/>
      <c r="L42" s="309"/>
      <c r="M42" s="317">
        <f>M25</f>
        <v>44562</v>
      </c>
      <c r="N42" s="318">
        <f>'[36]CP  - System 22 Q4'!B41</f>
        <v>3</v>
      </c>
      <c r="O42" s="318">
        <f>'[36]CP  - System 22 Q4'!C41</f>
        <v>18</v>
      </c>
      <c r="P42" s="287">
        <f>'[36]CP  - System 22 Q4'!D41</f>
        <v>133.71170499999999</v>
      </c>
      <c r="Q42" s="287">
        <f>'[36]CP  - System 22 Q4'!E41</f>
        <v>2327.775936</v>
      </c>
      <c r="R42" s="287">
        <f>'[36]CP  - System 22 Q4'!F41</f>
        <v>768.98643200000004</v>
      </c>
      <c r="S42" s="287">
        <f>'[36]CP  - System 22 Q4'!G41</f>
        <v>1057.0866799999999</v>
      </c>
      <c r="T42" s="287">
        <f>'[36]CP  - System 22 Q4'!L41</f>
        <v>3563.8284390000003</v>
      </c>
      <c r="U42" s="287">
        <f>'[36]CP  - System 22 Q4'!I41</f>
        <v>458.86244099999999</v>
      </c>
      <c r="V42" s="287">
        <f>'[36]CP  - System 22 Q4'!J41</f>
        <v>140.21371199999999</v>
      </c>
      <c r="W42" s="287">
        <f>'[36]CP  - System 22 Q4'!K41</f>
        <v>3.5748390000000003</v>
      </c>
      <c r="X42" s="287"/>
      <c r="Y42" s="292">
        <f t="shared" ref="Y42:Y54" si="7">SUM(P42:W42)</f>
        <v>8454.0401840000013</v>
      </c>
      <c r="Z42" s="268"/>
    </row>
    <row r="43" spans="1:26">
      <c r="B43" s="296">
        <f t="shared" ref="B43:B53" si="8">B26</f>
        <v>44593</v>
      </c>
      <c r="C43" s="282">
        <f>'[36]CP - WCA Metered Peaks 22 Q4'!B8</f>
        <v>23</v>
      </c>
      <c r="D43" s="282">
        <f>'[36]CP - WCA Metered Peaks 22 Q4'!C8</f>
        <v>8</v>
      </c>
      <c r="E43" s="286">
        <f>'[36]CP - WCA Metered Peaks 22 Q4'!D8</f>
        <v>158.85396800000001</v>
      </c>
      <c r="F43" s="286">
        <f>'[36]CP - WCA Metered Peaks 22 Q4'!E8</f>
        <v>2760.5997390000002</v>
      </c>
      <c r="G43" s="286">
        <f>'[36]CP - WCA Metered Peaks 22 Q4'!F8</f>
        <v>840.99388399999998</v>
      </c>
      <c r="H43" s="267"/>
      <c r="I43" s="287">
        <f t="shared" si="6"/>
        <v>3760.4475910000001</v>
      </c>
      <c r="J43" s="268"/>
      <c r="L43" s="309"/>
      <c r="M43" s="317">
        <f t="shared" ref="M43:M53" si="9">M26</f>
        <v>44593</v>
      </c>
      <c r="N43" s="318">
        <f>'[36]CP  - System 22 Q4'!B42</f>
        <v>23</v>
      </c>
      <c r="O43" s="318">
        <f>'[36]CP  - System 22 Q4'!C42</f>
        <v>8</v>
      </c>
      <c r="P43" s="287">
        <f>'[36]CP  - System 22 Q4'!D42</f>
        <v>158.85396800000001</v>
      </c>
      <c r="Q43" s="287">
        <f>'[36]CP  - System 22 Q4'!E42</f>
        <v>2760.5997390000002</v>
      </c>
      <c r="R43" s="287">
        <f>'[36]CP  - System 22 Q4'!F42</f>
        <v>840.99388399999998</v>
      </c>
      <c r="S43" s="287">
        <f>'[36]CP  - System 22 Q4'!G42</f>
        <v>1090.8022840000001</v>
      </c>
      <c r="T43" s="287">
        <f>'[36]CP  - System 22 Q4'!L42</f>
        <v>3375.1861640000002</v>
      </c>
      <c r="U43" s="287">
        <f>'[36]CP  - System 22 Q4'!I42</f>
        <v>403.535775</v>
      </c>
      <c r="V43" s="287">
        <f>'[36]CP  - System 22 Q4'!J42</f>
        <v>142.26482300000001</v>
      </c>
      <c r="W43" s="287">
        <f>'[36]CP  - System 22 Q4'!K42</f>
        <v>3.1228450000000003</v>
      </c>
      <c r="X43" s="288"/>
      <c r="Y43" s="287">
        <f t="shared" si="7"/>
        <v>8775.3594819999998</v>
      </c>
      <c r="Z43" s="268"/>
    </row>
    <row r="44" spans="1:26">
      <c r="B44" s="296">
        <f t="shared" si="8"/>
        <v>44621</v>
      </c>
      <c r="C44" s="282">
        <f>'[36]CP - WCA Metered Peaks 22 Q4'!B9</f>
        <v>10</v>
      </c>
      <c r="D44" s="282">
        <f>'[36]CP - WCA Metered Peaks 22 Q4'!C9</f>
        <v>8</v>
      </c>
      <c r="E44" s="286">
        <f>'[36]CP - WCA Metered Peaks 22 Q4'!D9</f>
        <v>132.768169</v>
      </c>
      <c r="F44" s="286">
        <f>'[36]CP - WCA Metered Peaks 22 Q4'!E9</f>
        <v>2408.8262420000001</v>
      </c>
      <c r="G44" s="286">
        <f>'[36]CP - WCA Metered Peaks 22 Q4'!F9</f>
        <v>733.66054999999994</v>
      </c>
      <c r="H44" s="267"/>
      <c r="I44" s="287">
        <f t="shared" si="6"/>
        <v>3275.2549610000001</v>
      </c>
      <c r="J44" s="268"/>
      <c r="L44" s="309"/>
      <c r="M44" s="317">
        <f t="shared" si="9"/>
        <v>44621</v>
      </c>
      <c r="N44" s="318">
        <f>'[36]CP  - System 22 Q4'!B43</f>
        <v>10</v>
      </c>
      <c r="O44" s="318">
        <f>'[36]CP  - System 22 Q4'!C43</f>
        <v>8</v>
      </c>
      <c r="P44" s="287">
        <f>'[36]CP  - System 22 Q4'!D43</f>
        <v>132.768169</v>
      </c>
      <c r="Q44" s="287">
        <f>'[36]CP  - System 22 Q4'!E43</f>
        <v>2408.8262420000001</v>
      </c>
      <c r="R44" s="287">
        <f>'[36]CP  - System 22 Q4'!F43</f>
        <v>733.66054999999994</v>
      </c>
      <c r="S44" s="287">
        <f>'[36]CP  - System 22 Q4'!G43</f>
        <v>1076.902372</v>
      </c>
      <c r="T44" s="287">
        <f>'[36]CP  - System 22 Q4'!L43</f>
        <v>3261.7149439999998</v>
      </c>
      <c r="U44" s="287">
        <f>'[36]CP  - System 22 Q4'!I43</f>
        <v>440.25614000000002</v>
      </c>
      <c r="V44" s="287">
        <f>'[36]CP  - System 22 Q4'!J43</f>
        <v>141.582662</v>
      </c>
      <c r="W44" s="287">
        <f>'[36]CP  - System 22 Q4'!K43</f>
        <v>3.1513649999999997</v>
      </c>
      <c r="X44" s="288"/>
      <c r="Y44" s="287">
        <f t="shared" si="7"/>
        <v>8198.8624440000003</v>
      </c>
      <c r="Z44" s="268"/>
    </row>
    <row r="45" spans="1:26">
      <c r="A45" s="264"/>
      <c r="B45" s="296">
        <f t="shared" si="8"/>
        <v>44652</v>
      </c>
      <c r="C45" s="282">
        <f>'[36]CP - WCA Metered Peaks 22 Q4'!B10</f>
        <v>15</v>
      </c>
      <c r="D45" s="282">
        <f>'[36]CP - WCA Metered Peaks 22 Q4'!C10</f>
        <v>8</v>
      </c>
      <c r="E45" s="286">
        <f>'[36]CP - WCA Metered Peaks 22 Q4'!D10</f>
        <v>123.578549</v>
      </c>
      <c r="F45" s="286">
        <f>'[36]CP - WCA Metered Peaks 22 Q4'!E10</f>
        <v>2268.105971</v>
      </c>
      <c r="G45" s="286">
        <f>'[36]CP - WCA Metered Peaks 22 Q4'!F10</f>
        <v>677.93963799999995</v>
      </c>
      <c r="H45" s="288"/>
      <c r="I45" s="287">
        <f t="shared" si="6"/>
        <v>3069.6241579999996</v>
      </c>
      <c r="J45" s="268"/>
      <c r="L45" s="309"/>
      <c r="M45" s="317">
        <f t="shared" si="9"/>
        <v>44652</v>
      </c>
      <c r="N45" s="318">
        <f>'[36]CP  - System 22 Q4'!B44</f>
        <v>13</v>
      </c>
      <c r="O45" s="318">
        <f>'[36]CP  - System 22 Q4'!C44</f>
        <v>9</v>
      </c>
      <c r="P45" s="287">
        <f>'[36]CP  - System 22 Q4'!D44</f>
        <v>118.073826</v>
      </c>
      <c r="Q45" s="287">
        <f>'[36]CP  - System 22 Q4'!E44</f>
        <v>2231.0599440000001</v>
      </c>
      <c r="R45" s="287">
        <f>'[36]CP  - System 22 Q4'!F44</f>
        <v>623.85533899999996</v>
      </c>
      <c r="S45" s="287">
        <f>'[36]CP  - System 22 Q4'!G44</f>
        <v>967.489011</v>
      </c>
      <c r="T45" s="287">
        <f>'[36]CP  - System 22 Q4'!L44</f>
        <v>3268.9958999999999</v>
      </c>
      <c r="U45" s="287">
        <f>'[36]CP  - System 22 Q4'!I44</f>
        <v>412.53605399999998</v>
      </c>
      <c r="V45" s="287">
        <f>'[36]CP  - System 22 Q4'!J44</f>
        <v>134.057198</v>
      </c>
      <c r="W45" s="287">
        <f>'[36]CP  - System 22 Q4'!K44</f>
        <v>3.4625200000000005</v>
      </c>
      <c r="X45" s="288"/>
      <c r="Y45" s="287">
        <f t="shared" si="7"/>
        <v>7759.5297920000003</v>
      </c>
      <c r="Z45" s="268"/>
    </row>
    <row r="46" spans="1:26">
      <c r="A46" s="264"/>
      <c r="B46" s="296">
        <f t="shared" si="8"/>
        <v>44682</v>
      </c>
      <c r="C46" s="282">
        <f>'[36]CP - WCA Metered Peaks 22 Q4'!B11</f>
        <v>10</v>
      </c>
      <c r="D46" s="282">
        <f>'[36]CP - WCA Metered Peaks 22 Q4'!C11</f>
        <v>8</v>
      </c>
      <c r="E46" s="286">
        <f>'[36]CP - WCA Metered Peaks 22 Q4'!D11</f>
        <v>130.96789000000001</v>
      </c>
      <c r="F46" s="286">
        <f>'[36]CP - WCA Metered Peaks 22 Q4'!E11</f>
        <v>2012.6719399999999</v>
      </c>
      <c r="G46" s="286">
        <f>'[36]CP - WCA Metered Peaks 22 Q4'!F11</f>
        <v>523.65344100000004</v>
      </c>
      <c r="H46" s="288"/>
      <c r="I46" s="287">
        <f t="shared" si="6"/>
        <v>2667.293271</v>
      </c>
      <c r="J46" s="268"/>
      <c r="L46" s="309"/>
      <c r="M46" s="317">
        <f t="shared" si="9"/>
        <v>44682</v>
      </c>
      <c r="N46" s="318">
        <f>'[36]CP  - System 22 Q4'!B45</f>
        <v>26</v>
      </c>
      <c r="O46" s="318">
        <f>'[36]CP  - System 22 Q4'!C45</f>
        <v>17</v>
      </c>
      <c r="P46" s="287">
        <f>'[36]CP  - System 22 Q4'!D45</f>
        <v>117.006203</v>
      </c>
      <c r="Q46" s="287">
        <f>'[36]CP  - System 22 Q4'!E45</f>
        <v>1722.911229</v>
      </c>
      <c r="R46" s="287">
        <f>'[36]CP  - System 22 Q4'!F45</f>
        <v>519.19300599999997</v>
      </c>
      <c r="S46" s="287">
        <f>'[36]CP  - System 22 Q4'!G45</f>
        <v>913.43483000000003</v>
      </c>
      <c r="T46" s="287">
        <f>'[36]CP  - System 22 Q4'!L45</f>
        <v>4054.8511450000001</v>
      </c>
      <c r="U46" s="287">
        <f>'[36]CP  - System 22 Q4'!I45</f>
        <v>631.40743499999996</v>
      </c>
      <c r="V46" s="287">
        <f>'[36]CP  - System 22 Q4'!J45</f>
        <v>121.244652</v>
      </c>
      <c r="W46" s="287">
        <f>'[36]CP  - System 22 Q4'!K45</f>
        <v>2.1446460000000003</v>
      </c>
      <c r="X46" s="288"/>
      <c r="Y46" s="287">
        <f t="shared" si="7"/>
        <v>8082.1931460000005</v>
      </c>
      <c r="Z46" s="268"/>
    </row>
    <row r="47" spans="1:26">
      <c r="A47" s="264"/>
      <c r="B47" s="296">
        <f t="shared" si="8"/>
        <v>44713</v>
      </c>
      <c r="C47" s="282">
        <f>'[36]CP - WCA Metered Peaks 22 Q4'!B12</f>
        <v>27</v>
      </c>
      <c r="D47" s="282">
        <f>'[36]CP - WCA Metered Peaks 22 Q4'!C12</f>
        <v>18</v>
      </c>
      <c r="E47" s="286">
        <f>'[36]CP - WCA Metered Peaks 22 Q4'!D12</f>
        <v>129.53764000000001</v>
      </c>
      <c r="F47" s="286">
        <f>'[36]CP - WCA Metered Peaks 22 Q4'!E12</f>
        <v>2442.3830659999999</v>
      </c>
      <c r="G47" s="286">
        <f>'[36]CP - WCA Metered Peaks 22 Q4'!F12</f>
        <v>779.33973600000002</v>
      </c>
      <c r="H47" s="288"/>
      <c r="I47" s="287">
        <f t="shared" si="6"/>
        <v>3351.2604419999998</v>
      </c>
      <c r="J47" s="268"/>
      <c r="L47" s="309"/>
      <c r="M47" s="317">
        <f t="shared" si="9"/>
        <v>44713</v>
      </c>
      <c r="N47" s="318">
        <f>'[36]CP  - System 22 Q4'!B46</f>
        <v>27</v>
      </c>
      <c r="O47" s="318">
        <f>'[36]CP  - System 22 Q4'!C46</f>
        <v>18</v>
      </c>
      <c r="P47" s="287">
        <f>'[36]CP  - System 22 Q4'!D46</f>
        <v>129.53764000000001</v>
      </c>
      <c r="Q47" s="287">
        <f>'[36]CP  - System 22 Q4'!E46</f>
        <v>2442.3830659999999</v>
      </c>
      <c r="R47" s="287">
        <f>'[36]CP  - System 22 Q4'!F46</f>
        <v>779.33973600000002</v>
      </c>
      <c r="S47" s="287">
        <f>'[36]CP  - System 22 Q4'!G46</f>
        <v>1004.657518</v>
      </c>
      <c r="T47" s="287">
        <f>'[36]CP  - System 22 Q4'!L46</f>
        <v>4882.8040687499997</v>
      </c>
      <c r="U47" s="287">
        <f>'[36]CP  - System 22 Q4'!I46</f>
        <v>744.69533100000001</v>
      </c>
      <c r="V47" s="287">
        <f>'[36]CP  - System 22 Q4'!J46</f>
        <v>130.99824699999999</v>
      </c>
      <c r="W47" s="287">
        <f>'[36]CP  - System 22 Q4'!K46</f>
        <v>4.0721160000000003</v>
      </c>
      <c r="X47" s="288"/>
      <c r="Y47" s="287">
        <f t="shared" si="7"/>
        <v>10118.487722749998</v>
      </c>
      <c r="Z47" s="268"/>
    </row>
    <row r="48" spans="1:26">
      <c r="A48" s="264"/>
      <c r="B48" s="296">
        <f t="shared" si="8"/>
        <v>44743</v>
      </c>
      <c r="C48" s="282">
        <f>'[36]CP - WCA Metered Peaks 22 Q4'!B13</f>
        <v>28</v>
      </c>
      <c r="D48" s="282">
        <f>'[36]CP - WCA Metered Peaks 22 Q4'!C13</f>
        <v>18</v>
      </c>
      <c r="E48" s="286">
        <f>'[36]CP - WCA Metered Peaks 22 Q4'!D13</f>
        <v>146.09636</v>
      </c>
      <c r="F48" s="286">
        <f>'[36]CP - WCA Metered Peaks 22 Q4'!E13</f>
        <v>2805.2234819999999</v>
      </c>
      <c r="G48" s="286">
        <f>'[36]CP - WCA Metered Peaks 22 Q4'!F13</f>
        <v>878.90036299999997</v>
      </c>
      <c r="H48" s="288"/>
      <c r="I48" s="287">
        <f t="shared" si="6"/>
        <v>3830.2202049999996</v>
      </c>
      <c r="J48" s="268"/>
      <c r="L48" s="309"/>
      <c r="M48" s="317">
        <f t="shared" si="9"/>
        <v>44743</v>
      </c>
      <c r="N48" s="318">
        <f>'[36]CP  - System 22 Q4'!B47</f>
        <v>27</v>
      </c>
      <c r="O48" s="318">
        <f>'[36]CP  - System 22 Q4'!C47</f>
        <v>17</v>
      </c>
      <c r="P48" s="287">
        <f>'[36]CP  - System 22 Q4'!D47</f>
        <v>142.16210899999999</v>
      </c>
      <c r="Q48" s="287">
        <f>'[36]CP  - System 22 Q4'!E47</f>
        <v>2726.1784290000001</v>
      </c>
      <c r="R48" s="287">
        <f>'[36]CP  - System 22 Q4'!F47</f>
        <v>869.74170800000002</v>
      </c>
      <c r="S48" s="287">
        <f>'[36]CP  - System 22 Q4'!G47</f>
        <v>1126.841923</v>
      </c>
      <c r="T48" s="287">
        <f>'[36]CP  - System 22 Q4'!L47</f>
        <v>5200.7277624999997</v>
      </c>
      <c r="U48" s="287">
        <f>'[36]CP  - System 22 Q4'!I47</f>
        <v>729.99398799999994</v>
      </c>
      <c r="V48" s="287">
        <f>'[36]CP  - System 22 Q4'!J47</f>
        <v>139.63601800000001</v>
      </c>
      <c r="W48" s="287">
        <f>'[36]CP  - System 22 Q4'!K47</f>
        <v>4.1296210000000002</v>
      </c>
      <c r="X48" s="288"/>
      <c r="Y48" s="287">
        <f t="shared" si="7"/>
        <v>10939.4115585</v>
      </c>
      <c r="Z48" s="268"/>
    </row>
    <row r="49" spans="1:26">
      <c r="A49" s="264"/>
      <c r="B49" s="296">
        <f t="shared" si="8"/>
        <v>44774</v>
      </c>
      <c r="C49" s="282">
        <f>'[36]CP - WCA Metered Peaks 22 Q4'!B14</f>
        <v>17</v>
      </c>
      <c r="D49" s="282">
        <f>'[36]CP - WCA Metered Peaks 22 Q4'!C14</f>
        <v>18</v>
      </c>
      <c r="E49" s="286">
        <f>'[36]CP - WCA Metered Peaks 22 Q4'!D14</f>
        <v>140.377138</v>
      </c>
      <c r="F49" s="286">
        <f>'[36]CP - WCA Metered Peaks 22 Q4'!E14</f>
        <v>2568.645387</v>
      </c>
      <c r="G49" s="286">
        <f>'[36]CP - WCA Metered Peaks 22 Q4'!F14</f>
        <v>813.50694299999998</v>
      </c>
      <c r="H49" s="288"/>
      <c r="I49" s="287">
        <f t="shared" si="6"/>
        <v>3522.5294679999997</v>
      </c>
      <c r="J49" s="268"/>
      <c r="L49" s="309"/>
      <c r="M49" s="317">
        <f t="shared" si="9"/>
        <v>44774</v>
      </c>
      <c r="N49" s="318">
        <f>'[36]CP  - System 22 Q4'!B48</f>
        <v>31</v>
      </c>
      <c r="O49" s="318">
        <f>'[36]CP  - System 22 Q4'!C48</f>
        <v>17</v>
      </c>
      <c r="P49" s="287">
        <f>'[36]CP  - System 22 Q4'!D48</f>
        <v>136.18814499999999</v>
      </c>
      <c r="Q49" s="287">
        <f>'[36]CP  - System 22 Q4'!E48</f>
        <v>2520.6678670000001</v>
      </c>
      <c r="R49" s="287">
        <f>'[36]CP  - System 22 Q4'!F48</f>
        <v>764.70114000000001</v>
      </c>
      <c r="S49" s="287">
        <f>'[36]CP  - System 22 Q4'!G48</f>
        <v>1076.1675849999999</v>
      </c>
      <c r="T49" s="287">
        <f>'[36]CP  - System 22 Q4'!L48</f>
        <v>5283.8119809999998</v>
      </c>
      <c r="U49" s="287">
        <f>'[36]CP  - System 22 Q4'!I48</f>
        <v>599.61021800000003</v>
      </c>
      <c r="V49" s="287">
        <f>'[36]CP  - System 22 Q4'!J48</f>
        <v>141.20232100000001</v>
      </c>
      <c r="W49" s="287">
        <f>'[36]CP  - System 22 Q4'!K48</f>
        <v>2.9649130000000001</v>
      </c>
      <c r="X49" s="288"/>
      <c r="Y49" s="287">
        <f t="shared" si="7"/>
        <v>10525.31417</v>
      </c>
      <c r="Z49" s="268"/>
    </row>
    <row r="50" spans="1:26">
      <c r="A50" s="264"/>
      <c r="B50" s="296">
        <f t="shared" si="8"/>
        <v>44805</v>
      </c>
      <c r="C50" s="282">
        <f>'[36]CP - WCA Metered Peaks 22 Q4'!B15</f>
        <v>1</v>
      </c>
      <c r="D50" s="282">
        <f>'[36]CP - WCA Metered Peaks 22 Q4'!C15</f>
        <v>18</v>
      </c>
      <c r="E50" s="286">
        <f>'[36]CP - WCA Metered Peaks 22 Q4'!D15</f>
        <v>134.46822800000001</v>
      </c>
      <c r="F50" s="286">
        <f>'[36]CP - WCA Metered Peaks 22 Q4'!E15</f>
        <v>2460.8841160000002</v>
      </c>
      <c r="G50" s="286">
        <f>'[36]CP - WCA Metered Peaks 22 Q4'!F15</f>
        <v>748.39323899999999</v>
      </c>
      <c r="H50" s="288"/>
      <c r="I50" s="287">
        <f t="shared" si="6"/>
        <v>3343.7455830000004</v>
      </c>
      <c r="J50" s="268"/>
      <c r="L50" s="309"/>
      <c r="M50" s="317">
        <f t="shared" si="9"/>
        <v>44805</v>
      </c>
      <c r="N50" s="318">
        <f>'[36]CP  - System 22 Q4'!B49</f>
        <v>6</v>
      </c>
      <c r="O50" s="318">
        <f>'[36]CP  - System 22 Q4'!C49</f>
        <v>17</v>
      </c>
      <c r="P50" s="287">
        <f>'[36]CP  - System 22 Q4'!D49</f>
        <v>132.28955999999999</v>
      </c>
      <c r="Q50" s="287">
        <f>'[36]CP  - System 22 Q4'!E49</f>
        <v>2401.4165539999999</v>
      </c>
      <c r="R50" s="287">
        <f>'[36]CP  - System 22 Q4'!F49</f>
        <v>644.37203199999999</v>
      </c>
      <c r="S50" s="287">
        <f>'[36]CP  - System 22 Q4'!G49</f>
        <v>1123.6781920000001</v>
      </c>
      <c r="T50" s="287">
        <f>'[36]CP  - System 22 Q4'!L49</f>
        <v>5497.3746224999995</v>
      </c>
      <c r="U50" s="287">
        <f>'[36]CP  - System 22 Q4'!I49</f>
        <v>587.54722300000003</v>
      </c>
      <c r="V50" s="287">
        <f>'[36]CP  - System 22 Q4'!J49</f>
        <v>145.77824200000001</v>
      </c>
      <c r="W50" s="287">
        <f>'[36]CP  - System 22 Q4'!K49</f>
        <v>3.335353</v>
      </c>
      <c r="X50" s="288"/>
      <c r="Y50" s="287">
        <f t="shared" si="7"/>
        <v>10535.791778499999</v>
      </c>
      <c r="Z50" s="268"/>
    </row>
    <row r="51" spans="1:26">
      <c r="A51" s="264"/>
      <c r="B51" s="296">
        <f t="shared" si="8"/>
        <v>44835</v>
      </c>
      <c r="C51" s="282">
        <f>'[36]CP - WCA Metered Peaks 22 Q4'!B16</f>
        <v>27</v>
      </c>
      <c r="D51" s="282">
        <f>'[36]CP - WCA Metered Peaks 22 Q4'!C16</f>
        <v>8</v>
      </c>
      <c r="E51" s="286">
        <f>'[36]CP - WCA Metered Peaks 22 Q4'!D16</f>
        <v>114.651687</v>
      </c>
      <c r="F51" s="286">
        <f>'[36]CP - WCA Metered Peaks 22 Q4'!E16</f>
        <v>1981.228392</v>
      </c>
      <c r="G51" s="286">
        <f>'[36]CP - WCA Metered Peaks 22 Q4'!F16</f>
        <v>561.12068799999997</v>
      </c>
      <c r="H51" s="288"/>
      <c r="I51" s="287">
        <f t="shared" si="6"/>
        <v>2657.000767</v>
      </c>
      <c r="J51" s="268"/>
      <c r="L51" s="309"/>
      <c r="M51" s="317">
        <f t="shared" si="9"/>
        <v>44835</v>
      </c>
      <c r="N51" s="318">
        <f>'[36]CP  - System 22 Q4'!B50</f>
        <v>6</v>
      </c>
      <c r="O51" s="318">
        <f>'[36]CP  - System 22 Q4'!C50</f>
        <v>17</v>
      </c>
      <c r="P51" s="287">
        <f>'[36]CP  - System 22 Q4'!D50</f>
        <v>90.466047000000003</v>
      </c>
      <c r="Q51" s="287">
        <f>'[36]CP  - System 22 Q4'!E50</f>
        <v>1832.66372</v>
      </c>
      <c r="R51" s="287">
        <f>'[36]CP  - System 22 Q4'!F50</f>
        <v>595.48661200000004</v>
      </c>
      <c r="S51" s="287">
        <f>'[36]CP  - System 22 Q4'!G50</f>
        <v>924.22977800000001</v>
      </c>
      <c r="T51" s="287">
        <f>'[36]CP  - System 22 Q4'!L50</f>
        <v>3436.900517</v>
      </c>
      <c r="U51" s="287">
        <f>'[36]CP  - System 22 Q4'!I50</f>
        <v>418.31482799999998</v>
      </c>
      <c r="V51" s="287">
        <f>'[36]CP  - System 22 Q4'!J50</f>
        <v>137.12727799999999</v>
      </c>
      <c r="W51" s="287">
        <f>'[36]CP  - System 22 Q4'!K50</f>
        <v>2.842835</v>
      </c>
      <c r="X51" s="288"/>
      <c r="Y51" s="287">
        <f t="shared" si="7"/>
        <v>7438.0316149999999</v>
      </c>
      <c r="Z51" s="268"/>
    </row>
    <row r="52" spans="1:26">
      <c r="A52" s="264"/>
      <c r="B52" s="296">
        <f t="shared" si="8"/>
        <v>44866</v>
      </c>
      <c r="C52" s="282">
        <f>'[36]CP - WCA Metered Peaks 22 Q4'!B17</f>
        <v>16</v>
      </c>
      <c r="D52" s="282">
        <f>'[36]CP - WCA Metered Peaks 22 Q4'!C17</f>
        <v>8</v>
      </c>
      <c r="E52" s="286">
        <f>'[36]CP - WCA Metered Peaks 22 Q4'!D17</f>
        <v>138.91805299999999</v>
      </c>
      <c r="F52" s="286">
        <f>'[36]CP - WCA Metered Peaks 22 Q4'!E17</f>
        <v>2494.8864229999999</v>
      </c>
      <c r="G52" s="286">
        <f>'[36]CP - WCA Metered Peaks 22 Q4'!F17</f>
        <v>698.67523700000004</v>
      </c>
      <c r="H52" s="288"/>
      <c r="I52" s="287">
        <f t="shared" si="6"/>
        <v>3332.4797129999997</v>
      </c>
      <c r="J52" s="268"/>
      <c r="L52" s="309"/>
      <c r="M52" s="317">
        <f t="shared" si="9"/>
        <v>44866</v>
      </c>
      <c r="N52" s="318">
        <f>'[36]CP  - System 22 Q4'!B51</f>
        <v>29</v>
      </c>
      <c r="O52" s="318">
        <f>'[36]CP  - System 22 Q4'!C51</f>
        <v>18</v>
      </c>
      <c r="P52" s="287">
        <f>'[36]CP  - System 22 Q4'!D51</f>
        <v>127.147451</v>
      </c>
      <c r="Q52" s="287">
        <f>'[36]CP  - System 22 Q4'!E51</f>
        <v>2325.3350700000001</v>
      </c>
      <c r="R52" s="287">
        <f>'[36]CP  - System 22 Q4'!F51</f>
        <v>743.49196099999995</v>
      </c>
      <c r="S52" s="287">
        <f>'[36]CP  - System 22 Q4'!G51</f>
        <v>1013.533944</v>
      </c>
      <c r="T52" s="287">
        <f>'[36]CP  - System 22 Q4'!L51</f>
        <v>3653.9304519999996</v>
      </c>
      <c r="U52" s="287">
        <f>'[36]CP  - System 22 Q4'!I51</f>
        <v>446.03784000000002</v>
      </c>
      <c r="V52" s="287">
        <f>'[36]CP  - System 22 Q4'!J51</f>
        <v>134.38163299999999</v>
      </c>
      <c r="W52" s="287">
        <f>'[36]CP  - System 22 Q4'!K51</f>
        <v>3.3831139999999995</v>
      </c>
      <c r="X52" s="288"/>
      <c r="Y52" s="287">
        <f t="shared" si="7"/>
        <v>8447.241465000001</v>
      </c>
      <c r="Z52" s="268"/>
    </row>
    <row r="53" spans="1:26">
      <c r="A53" s="264"/>
      <c r="B53" s="341">
        <f t="shared" si="8"/>
        <v>44896</v>
      </c>
      <c r="C53" s="284">
        <f>'[36]CP - WCA Metered Peaks 22 Q4'!B18</f>
        <v>22</v>
      </c>
      <c r="D53" s="284">
        <f>'[36]CP - WCA Metered Peaks 22 Q4'!C18</f>
        <v>18</v>
      </c>
      <c r="E53" s="286">
        <f>'[36]CP - WCA Metered Peaks 22 Q4'!D18</f>
        <v>128.067318</v>
      </c>
      <c r="F53" s="286">
        <f>'[36]CP - WCA Metered Peaks 22 Q4'!E18</f>
        <v>2616.489266</v>
      </c>
      <c r="G53" s="286">
        <f>'[36]CP - WCA Metered Peaks 22 Q4'!F18</f>
        <v>894.85784799999999</v>
      </c>
      <c r="H53" s="288"/>
      <c r="I53" s="290">
        <f t="shared" si="6"/>
        <v>3639.414432</v>
      </c>
      <c r="J53" s="268"/>
      <c r="L53" s="309"/>
      <c r="M53" s="317">
        <f t="shared" si="9"/>
        <v>44896</v>
      </c>
      <c r="N53" s="318">
        <f>'[36]CP  - System 22 Q4'!B52</f>
        <v>22</v>
      </c>
      <c r="O53" s="318">
        <f>'[36]CP  - System 22 Q4'!C52</f>
        <v>17</v>
      </c>
      <c r="P53" s="287">
        <f>'[36]CP  - System 22 Q4'!D52</f>
        <v>123.441102</v>
      </c>
      <c r="Q53" s="287">
        <f>'[36]CP  - System 22 Q4'!E52</f>
        <v>2549.9210280000002</v>
      </c>
      <c r="R53" s="287">
        <f>'[36]CP  - System 22 Q4'!F52</f>
        <v>881.87916800000005</v>
      </c>
      <c r="S53" s="287">
        <f>'[36]CP  - System 22 Q4'!G52</f>
        <v>1167.7696699999999</v>
      </c>
      <c r="T53" s="287">
        <f>'[36]CP  - System 22 Q4'!L52</f>
        <v>3739.7871630000004</v>
      </c>
      <c r="U53" s="287">
        <f>'[36]CP  - System 22 Q4'!I52</f>
        <v>412.97504400000003</v>
      </c>
      <c r="V53" s="287">
        <f>'[36]CP  - System 22 Q4'!J52</f>
        <v>146.55176399999999</v>
      </c>
      <c r="W53" s="287">
        <f>'[36]CP  - System 22 Q4'!K52</f>
        <v>3.2463430000000004</v>
      </c>
      <c r="X53" s="288"/>
      <c r="Y53" s="290">
        <f t="shared" si="7"/>
        <v>9025.5712820000026</v>
      </c>
      <c r="Z53" s="268"/>
    </row>
    <row r="54" spans="1:26">
      <c r="A54" s="264"/>
      <c r="B54" s="291" t="s">
        <v>80</v>
      </c>
      <c r="C54" s="267"/>
      <c r="D54" s="267"/>
      <c r="E54" s="292">
        <f>SUM(E42:E53)</f>
        <v>1625.337125</v>
      </c>
      <c r="F54" s="292">
        <f t="shared" ref="F54:G54" si="10">SUM(F42:F53)</f>
        <v>29369.402368000003</v>
      </c>
      <c r="G54" s="292">
        <f t="shared" si="10"/>
        <v>8870.8353509999997</v>
      </c>
      <c r="H54" s="288"/>
      <c r="I54" s="287">
        <f t="shared" si="6"/>
        <v>39865.574844000002</v>
      </c>
      <c r="J54" s="268"/>
      <c r="L54" s="309"/>
      <c r="M54" s="315" t="s">
        <v>80</v>
      </c>
      <c r="N54" s="262"/>
      <c r="O54" s="262"/>
      <c r="P54" s="292">
        <f>SUM(P42:P53)</f>
        <v>1541.6459250000003</v>
      </c>
      <c r="Q54" s="292">
        <f t="shared" ref="Q54:W54" si="11">SUM(Q42:Q53)</f>
        <v>28249.738824000004</v>
      </c>
      <c r="R54" s="292">
        <f t="shared" si="11"/>
        <v>8765.7015680000004</v>
      </c>
      <c r="S54" s="292">
        <f t="shared" si="11"/>
        <v>12542.593787</v>
      </c>
      <c r="T54" s="292">
        <f t="shared" si="11"/>
        <v>49219.913158750001</v>
      </c>
      <c r="U54" s="292">
        <f t="shared" si="11"/>
        <v>6285.7723169999981</v>
      </c>
      <c r="V54" s="292">
        <f t="shared" si="11"/>
        <v>1655.03855</v>
      </c>
      <c r="W54" s="292">
        <f t="shared" si="11"/>
        <v>39.430510000000005</v>
      </c>
      <c r="X54" s="288"/>
      <c r="Y54" s="287">
        <f t="shared" si="7"/>
        <v>108299.83463975001</v>
      </c>
      <c r="Z54" s="268"/>
    </row>
    <row r="55" spans="1:26">
      <c r="B55" s="279"/>
      <c r="C55" s="267"/>
      <c r="D55" s="267"/>
      <c r="E55" s="267"/>
      <c r="F55" s="267"/>
      <c r="G55" s="267"/>
      <c r="H55" s="267"/>
      <c r="I55" s="267"/>
      <c r="J55" s="268"/>
      <c r="L55" s="279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8"/>
    </row>
    <row r="56" spans="1:26">
      <c r="A56" s="264"/>
      <c r="B56" s="279"/>
      <c r="C56" s="267"/>
      <c r="D56" s="267"/>
      <c r="E56" s="297" t="s">
        <v>188</v>
      </c>
      <c r="F56" s="270"/>
      <c r="G56" s="293"/>
      <c r="H56" s="267"/>
      <c r="I56" s="293"/>
      <c r="J56" s="268"/>
      <c r="L56" s="309"/>
      <c r="M56" s="267"/>
      <c r="N56" s="267"/>
      <c r="O56" s="267"/>
      <c r="P56" s="297" t="s">
        <v>201</v>
      </c>
      <c r="Q56" s="270"/>
      <c r="R56" s="293"/>
      <c r="S56" s="293"/>
      <c r="T56" s="293"/>
      <c r="U56" s="293"/>
      <c r="V56" s="293"/>
      <c r="W56" s="293"/>
      <c r="X56" s="267"/>
      <c r="Y56" s="293"/>
      <c r="Z56" s="268"/>
    </row>
    <row r="57" spans="1:26">
      <c r="A57" s="264"/>
      <c r="B57" s="279"/>
      <c r="C57" s="267"/>
      <c r="D57" s="267"/>
      <c r="E57" s="267" t="s">
        <v>189</v>
      </c>
      <c r="F57" s="298">
        <v>0.75</v>
      </c>
      <c r="G57" s="293"/>
      <c r="H57" s="267"/>
      <c r="I57" s="293"/>
      <c r="J57" s="268"/>
      <c r="L57" s="309"/>
      <c r="M57" s="267"/>
      <c r="N57" s="267"/>
      <c r="O57" s="267"/>
      <c r="P57" s="267" t="s">
        <v>189</v>
      </c>
      <c r="Q57" s="298">
        <v>0.75</v>
      </c>
      <c r="R57" s="293"/>
      <c r="S57" s="293"/>
      <c r="T57" s="293"/>
      <c r="U57" s="293"/>
      <c r="V57" s="293"/>
      <c r="W57" s="293"/>
      <c r="X57" s="267"/>
      <c r="Y57" s="293"/>
      <c r="Z57" s="268"/>
    </row>
    <row r="58" spans="1:26">
      <c r="A58" s="264"/>
      <c r="B58" s="279"/>
      <c r="C58" s="267"/>
      <c r="D58" s="267"/>
      <c r="E58" s="267" t="s">
        <v>190</v>
      </c>
      <c r="F58" s="298">
        <f>1-F57</f>
        <v>0.25</v>
      </c>
      <c r="G58" s="293"/>
      <c r="H58" s="267"/>
      <c r="I58" s="293"/>
      <c r="J58" s="268"/>
      <c r="L58" s="309"/>
      <c r="M58" s="267"/>
      <c r="N58" s="267"/>
      <c r="O58" s="267"/>
      <c r="P58" s="267" t="s">
        <v>190</v>
      </c>
      <c r="Q58" s="298">
        <f>1-Q57</f>
        <v>0.25</v>
      </c>
      <c r="R58" s="293"/>
      <c r="S58" s="293"/>
      <c r="T58" s="293"/>
      <c r="U58" s="293"/>
      <c r="V58" s="293"/>
      <c r="W58" s="293"/>
      <c r="X58" s="267"/>
      <c r="Y58" s="293"/>
      <c r="Z58" s="268"/>
    </row>
    <row r="59" spans="1:26">
      <c r="A59" s="264"/>
      <c r="B59" s="299"/>
      <c r="C59" s="300"/>
      <c r="D59" s="300"/>
      <c r="E59" s="300"/>
      <c r="F59" s="300"/>
      <c r="G59" s="300"/>
      <c r="H59" s="274"/>
      <c r="I59" s="274"/>
      <c r="J59" s="275"/>
      <c r="L59" s="319"/>
      <c r="M59" s="320"/>
      <c r="N59" s="300"/>
      <c r="O59" s="300"/>
      <c r="P59" s="300"/>
      <c r="Q59" s="300"/>
      <c r="R59" s="300"/>
      <c r="S59" s="300"/>
      <c r="T59" s="300"/>
      <c r="U59" s="300"/>
      <c r="V59" s="321"/>
      <c r="W59" s="274"/>
      <c r="X59" s="274"/>
      <c r="Y59" s="274"/>
      <c r="Z59" s="275"/>
    </row>
    <row r="60" spans="1:26">
      <c r="A60" s="264"/>
      <c r="B60" s="301"/>
      <c r="C60" s="302"/>
      <c r="D60" s="302"/>
      <c r="E60" s="302"/>
      <c r="F60" s="302"/>
      <c r="G60" s="302"/>
    </row>
    <row r="61" spans="1:26">
      <c r="A61" s="301"/>
      <c r="B61" s="303"/>
      <c r="C61" s="303"/>
      <c r="D61" s="303"/>
      <c r="E61" s="303"/>
      <c r="F61" s="303"/>
      <c r="G61" s="304"/>
    </row>
    <row r="62" spans="1:26">
      <c r="A62" s="256"/>
    </row>
    <row r="63" spans="1:26">
      <c r="A63" s="301"/>
      <c r="C63" s="305"/>
      <c r="D63" s="305"/>
      <c r="E63" s="305"/>
      <c r="F63" s="306"/>
      <c r="G63" s="305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3DFC7-5C23-4F0D-9D73-D78D704CC57A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093f97ad-0b95-4bcf-8086-d4941a3bad1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2091F6-E6E9-4B80-9A8E-430038FB2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C4AA73-C682-4B0D-A9EE-24BA9539CB83}"/>
</file>

<file path=customXml/itemProps4.xml><?xml version="1.0" encoding="utf-8"?>
<ds:datastoreItem xmlns:ds="http://schemas.openxmlformats.org/officeDocument/2006/customXml" ds:itemID="{76931D24-45AF-47D3-AF71-1375D7BF5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WIJAM NPC</vt:lpstr>
      <vt:lpstr>Net Position Balancing</vt:lpstr>
      <vt:lpstr>WIJAM NPC Before Balancing</vt:lpstr>
      <vt:lpstr>Actual NPC (Total System)</vt:lpstr>
      <vt:lpstr>Colstrip Unit #4</vt:lpstr>
      <vt:lpstr>Actual Factors</vt:lpstr>
      <vt:lpstr>Dollars</vt:lpstr>
      <vt:lpstr>DollarsNameA</vt:lpstr>
      <vt:lpstr>DollarsNameB</vt:lpstr>
      <vt:lpstr>DollarsNameC</vt:lpstr>
      <vt:lpstr>Month</vt:lpstr>
      <vt:lpstr>MWh</vt:lpstr>
      <vt:lpstr>MWhNameA</vt:lpstr>
      <vt:lpstr>MWhNameB</vt:lpstr>
      <vt:lpstr>MWhNameC</vt:lpstr>
      <vt:lpstr>'Actual NPC (Total System)'!Print_Area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p73570</dc:creator>
  <cp:lastModifiedBy>Mitchell, Ramon (PacifiCorp)</cp:lastModifiedBy>
  <cp:lastPrinted>2012-12-10T18:05:02Z</cp:lastPrinted>
  <dcterms:created xsi:type="dcterms:W3CDTF">2012-09-26T23:48:27Z</dcterms:created>
  <dcterms:modified xsi:type="dcterms:W3CDTF">2023-06-14T03:08:03Z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