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</sheets>
  <definedNames>
    <definedName name="_xlnm.Print_Area" localSheetId="0">'Summary'!$A$6:$R$33</definedName>
    <definedName name="_xlnm.Print_Titles" localSheetId="0">'Summary'!$A:$B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<sst xmlns="http://schemas.openxmlformats.org/spreadsheetml/2006/main" count="44" uniqueCount="35">
  <si>
    <t>Puget Sound Energy</t>
  </si>
  <si>
    <t>Proforma and Proposed Revenue</t>
  </si>
  <si>
    <t>Twelve Months ended September 30, 2003</t>
  </si>
  <si>
    <t>Summary</t>
  </si>
  <si>
    <t>Company Proposal</t>
  </si>
  <si>
    <t>Staff</t>
  </si>
  <si>
    <t>ICNU</t>
  </si>
  <si>
    <t>Public Counsel</t>
  </si>
  <si>
    <t>Voltage Level</t>
  </si>
  <si>
    <t>Schedule</t>
  </si>
  <si>
    <t>Proforma Revenue</t>
  </si>
  <si>
    <t>Proposed Revenue</t>
  </si>
  <si>
    <t>$ Increase</t>
  </si>
  <si>
    <t>% Increase</t>
  </si>
  <si>
    <t>Residential</t>
  </si>
  <si>
    <t>Total Residential</t>
  </si>
  <si>
    <t>Secondary Voltage</t>
  </si>
  <si>
    <t>Demand &lt;= 50 kW</t>
  </si>
  <si>
    <t>Demand &gt; 50 kW but &lt;= 350 kW</t>
  </si>
  <si>
    <t>25 / 29</t>
  </si>
  <si>
    <t>Demand &gt; 350 kW</t>
  </si>
  <si>
    <t>Total Secondary Voltage</t>
  </si>
  <si>
    <t>Primary Voltage</t>
  </si>
  <si>
    <t>General Service</t>
  </si>
  <si>
    <t>Seasonal Irrigation &amp; Drainage Pumping</t>
  </si>
  <si>
    <t>Interruptible Total Electric Schools</t>
  </si>
  <si>
    <t>Total Primary Voltage</t>
  </si>
  <si>
    <t>Total High Voltage</t>
  </si>
  <si>
    <t>46 / 49</t>
  </si>
  <si>
    <t>Schedule 449</t>
  </si>
  <si>
    <t>Lighting</t>
  </si>
  <si>
    <t>50-59</t>
  </si>
  <si>
    <t>Firm Resale</t>
  </si>
  <si>
    <t>005</t>
  </si>
  <si>
    <t>Total Sales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</si>
</sst>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_);_(* \(#,##0.000\);_(* &quot;-&quot;??_);_(@_)"/>
    <numFmt numFmtId="177" formatCode="#,##0\ \¢"/>
    <numFmt numFmtId="178" formatCode="#,##0.0\ \¢"/>
    <numFmt numFmtId="179" formatCode="#,##0.00\ \¢"/>
    <numFmt numFmtId="180" formatCode="#,##0.000\ \¢"/>
    <numFmt numFmtId="181" formatCode="#,##0.0000\ \¢"/>
    <numFmt numFmtId="182" formatCode="_(* #,##0.000000_);_(* \(#,##0.000000\);_(* &quot;-&quot;??????_);_(@_)"/>
    <numFmt numFmtId="183" formatCode="_(* #,##0.00000_);_(* \(#,##0.00000\);_(* &quot;-&quot;?????_);_(@_)"/>
    <numFmt numFmtId="184" formatCode="0.000%"/>
    <numFmt numFmtId="185" formatCode="m/d/yy\ h:m\i\n"/>
    <numFmt numFmtId="186" formatCode="&quot;$&quot;#,##0.0_);[Red]\(&quot;$&quot;#,##0.0\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.0000"/>
    <numFmt numFmtId="195" formatCode="0.0000000"/>
    <numFmt numFmtId="196" formatCode="0.0000\ "/>
    <numFmt numFmtId="197" formatCode="&quot;$&quot;#,##0.0000_);[Red]\(&quot;$&quot;#,##0.0000\)"/>
    <numFmt numFmtId="198" formatCode="mm/dd/yy"/>
    <numFmt numFmtId="199" formatCode="#,###"/>
    <numFmt numFmtId="200" formatCode="#,###.0"/>
    <numFmt numFmtId="201" formatCode="#,###.00"/>
    <numFmt numFmtId="202" formatCode="_(* #,##0.0000000_);_(* \(#,##0.0000000\);_(* &quot;-&quot;???????_);_(@_)"/>
    <numFmt numFmtId="203" formatCode="0.0000%"/>
    <numFmt numFmtId="204" formatCode="0.00000%"/>
    <numFmt numFmtId="205" formatCode="0.000000%"/>
    <numFmt numFmtId="206" formatCode="[$-409]dddd\,\ mmmm\ dd\,\ yyyy"/>
    <numFmt numFmtId="207" formatCode="[$-F800]dddd\,\ mmmm\ dd\,\ yyyy"/>
    <numFmt numFmtId="208" formatCode="0.000000"/>
    <numFmt numFmtId="209" formatCode="[$-409]mmmm\ d\,\ yyyy;@"/>
    <numFmt numFmtId="210" formatCode="&quot;$&quot;#,##0.000_);[Red]\(&quot;$&quot;#,##0.000\)"/>
    <numFmt numFmtId="211" formatCode="&quot;$&quot;#,##0.00000_);[Red]\(&quot;$&quot;#,##0.00000\)"/>
    <numFmt numFmtId="212" formatCode="&quot;$&quot;#,##0.000000_);[Red]\(&quot;$&quot;#,##0.000000\)"/>
    <numFmt numFmtId="213" formatCode="_(&quot;$&quot;* #,##0.0000000_);_(&quot;$&quot;* \(#,##0.0000000\);_(&quot;$&quot;* &quot;-&quot;??_);_(@_)"/>
    <numFmt numFmtId="214" formatCode="_(&quot;$&quot;* #,##0.00000000_);_(&quot;$&quot;* \(#,##0.00000000\);_(&quot;$&quot;* &quot;-&quot;??_);_(@_)"/>
    <numFmt numFmtId="215" formatCode="&quot;$&quot;#,##0.000_);\(&quot;$&quot;#,##0.000\)"/>
    <numFmt numFmtId="216" formatCode="&quot;$&quot;#,##0.0000_);\(&quot;$&quot;#,##0.0000\)"/>
    <numFmt numFmtId="217" formatCode="&quot;$&quot;#,##0.00000_);\(&quot;$&quot;#,##0.00000\)"/>
    <numFmt numFmtId="218" formatCode="_(&quot;$&quot;* #,##0.00000_);_(&quot;$&quot;* \(#,##0.00000\);_(&quot;$&quot;* &quot;-&quot;?????_);_(@_)"/>
    <numFmt numFmtId="219" formatCode="_(* #,##0.0000000_);_(* \(#,##0.0000000\);_(* &quot;-&quot;??_);_(@_)"/>
    <numFmt numFmtId="220" formatCode="_(* #,##0.00000000_);_(* \(#,##0.00000000\);_(* &quot;-&quot;??_);_(@_)"/>
    <numFmt numFmtId="221" formatCode="mmmm\-yy"/>
    <numFmt numFmtId="222" formatCode="&quot;$&quot;#,##0"/>
    <numFmt numFmtId="223" formatCode="#,##0.000000_);\(#,##0.000000\)"/>
    <numFmt numFmtId="224" formatCode="&quot;$&quot;#,##0.0"/>
    <numFmt numFmtId="225" formatCode="&quot;$&quot;#,##0.00"/>
    <numFmt numFmtId="226" formatCode="_(&quot;$&quot;* #,##0.000_);_(&quot;$&quot;* \(#,##0.000\);_(&quot;$&quot;* &quot;-&quot;???_);_(@_)"/>
  </numFmts>
  <fonts count="5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 quotePrefix="1">
      <alignment horizontal="center" wrapText="1"/>
    </xf>
    <xf numFmtId="0" fontId="0" fillId="0" borderId="3" xfId="0" applyBorder="1" applyAlignment="1" quotePrefix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164" fontId="0" fillId="0" borderId="0" xfId="17" applyNumberFormat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4" fontId="0" fillId="0" borderId="0" xfId="17" applyNumberFormat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2" xfId="17" applyNumberFormat="1" applyBorder="1" applyAlignment="1">
      <alignment/>
    </xf>
    <xf numFmtId="164" fontId="0" fillId="0" borderId="1" xfId="17" applyNumberFormat="1" applyBorder="1" applyAlignment="1">
      <alignment/>
    </xf>
    <xf numFmtId="10" fontId="0" fillId="0" borderId="3" xfId="21" applyNumberFormat="1" applyBorder="1" applyAlignment="1">
      <alignment/>
    </xf>
    <xf numFmtId="164" fontId="0" fillId="0" borderId="0" xfId="17" applyNumberFormat="1" applyAlignment="1">
      <alignment/>
    </xf>
    <xf numFmtId="164" fontId="0" fillId="0" borderId="8" xfId="17" applyNumberFormat="1" applyBorder="1" applyAlignment="1">
      <alignment/>
    </xf>
    <xf numFmtId="164" fontId="0" fillId="0" borderId="0" xfId="17" applyNumberFormat="1" applyBorder="1" applyAlignment="1">
      <alignment/>
    </xf>
    <xf numFmtId="10" fontId="0" fillId="0" borderId="9" xfId="21" applyNumberFormat="1" applyBorder="1" applyAlignment="1">
      <alignment/>
    </xf>
    <xf numFmtId="0" fontId="0" fillId="0" borderId="0" xfId="0" applyAlignment="1" quotePrefix="1">
      <alignment horizontal="left" inden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indent="1"/>
    </xf>
    <xf numFmtId="0" fontId="0" fillId="0" borderId="0" xfId="0" applyAlignment="1" quotePrefix="1">
      <alignment horizontal="center"/>
    </xf>
    <xf numFmtId="164" fontId="0" fillId="0" borderId="10" xfId="17" applyNumberFormat="1" applyBorder="1" applyAlignment="1">
      <alignment/>
    </xf>
    <xf numFmtId="164" fontId="0" fillId="0" borderId="11" xfId="17" applyNumberFormat="1" applyBorder="1" applyAlignment="1">
      <alignment/>
    </xf>
    <xf numFmtId="10" fontId="0" fillId="0" borderId="12" xfId="21" applyNumberFormat="1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33" sqref="A32:A33"/>
    </sheetView>
  </sheetViews>
  <sheetFormatPr defaultColWidth="9.140625" defaultRowHeight="12.75"/>
  <cols>
    <col min="1" max="1" width="22.140625" style="0" customWidth="1"/>
    <col min="2" max="2" width="8.7109375" style="0" bestFit="1" customWidth="1"/>
    <col min="3" max="3" width="14.8515625" style="0" bestFit="1" customWidth="1"/>
    <col min="4" max="4" width="15.140625" style="0" customWidth="1"/>
    <col min="5" max="5" width="15.140625" style="0" hidden="1" customWidth="1"/>
    <col min="6" max="6" width="9.28125" style="0" customWidth="1"/>
    <col min="7" max="7" width="2.28125" style="0" customWidth="1"/>
    <col min="8" max="8" width="15.140625" style="0" customWidth="1"/>
    <col min="9" max="9" width="15.140625" style="0" hidden="1" customWidth="1"/>
    <col min="10" max="10" width="9.28125" style="0" customWidth="1"/>
    <col min="11" max="11" width="2.28125" style="0" customWidth="1"/>
    <col min="12" max="12" width="15.140625" style="0" customWidth="1"/>
    <col min="13" max="13" width="15.140625" style="0" hidden="1" customWidth="1"/>
    <col min="14" max="14" width="9.28125" style="0" customWidth="1"/>
    <col min="15" max="15" width="2.28125" style="0" customWidth="1"/>
    <col min="16" max="16" width="15.140625" style="0" customWidth="1"/>
    <col min="17" max="17" width="15.140625" style="0" hidden="1" customWidth="1"/>
    <col min="18" max="18" width="9.28125" style="0" customWidth="1"/>
    <col min="19" max="16384" width="8.8515625" style="0" customWidth="1"/>
  </cols>
  <sheetData>
    <row r="1" spans="1:18" s="42" customFormat="1" ht="12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42" customFormat="1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42" customFormat="1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42" customFormat="1" ht="12.7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2" ht="12.75">
      <c r="A5" s="1"/>
      <c r="B5" s="1"/>
    </row>
    <row r="6" spans="4:18" ht="12.75">
      <c r="D6" s="2" t="s">
        <v>4</v>
      </c>
      <c r="E6" s="3"/>
      <c r="F6" s="4"/>
      <c r="H6" s="2" t="s">
        <v>5</v>
      </c>
      <c r="I6" s="3"/>
      <c r="J6" s="4"/>
      <c r="L6" s="2" t="s">
        <v>6</v>
      </c>
      <c r="M6" s="3"/>
      <c r="N6" s="4"/>
      <c r="P6" s="2" t="s">
        <v>7</v>
      </c>
      <c r="Q6" s="3"/>
      <c r="R6" s="4"/>
    </row>
    <row r="7" spans="1:18" s="9" customFormat="1" ht="25.5">
      <c r="A7" s="5" t="s">
        <v>8</v>
      </c>
      <c r="B7" s="5" t="s">
        <v>9</v>
      </c>
      <c r="C7" s="5" t="s">
        <v>10</v>
      </c>
      <c r="D7" s="6" t="s">
        <v>11</v>
      </c>
      <c r="E7" s="7" t="s">
        <v>12</v>
      </c>
      <c r="F7" s="8" t="s">
        <v>13</v>
      </c>
      <c r="H7" s="6" t="s">
        <v>11</v>
      </c>
      <c r="I7" s="7" t="s">
        <v>12</v>
      </c>
      <c r="J7" s="8" t="s">
        <v>13</v>
      </c>
      <c r="L7" s="6" t="s">
        <v>11</v>
      </c>
      <c r="M7" s="7" t="s">
        <v>12</v>
      </c>
      <c r="N7" s="8" t="s">
        <v>13</v>
      </c>
      <c r="P7" s="6" t="s">
        <v>11</v>
      </c>
      <c r="Q7" s="7" t="s">
        <v>12</v>
      </c>
      <c r="R7" s="8" t="s">
        <v>13</v>
      </c>
    </row>
    <row r="8" spans="1:18" s="16" customFormat="1" ht="12.75">
      <c r="A8" s="10"/>
      <c r="B8" s="11"/>
      <c r="C8" s="12"/>
      <c r="D8" s="13"/>
      <c r="E8" s="14"/>
      <c r="F8" s="15"/>
      <c r="H8" s="13"/>
      <c r="I8" s="14"/>
      <c r="J8" s="15"/>
      <c r="L8" s="13"/>
      <c r="M8" s="14"/>
      <c r="N8" s="15"/>
      <c r="P8" s="13"/>
      <c r="Q8" s="14"/>
      <c r="R8" s="15"/>
    </row>
    <row r="9" spans="1:18" s="9" customFormat="1" ht="12.75">
      <c r="A9" s="17" t="s">
        <v>14</v>
      </c>
      <c r="B9" s="18"/>
      <c r="C9" s="19"/>
      <c r="D9" s="20"/>
      <c r="E9" s="18"/>
      <c r="F9" s="21"/>
      <c r="H9" s="20"/>
      <c r="I9" s="18"/>
      <c r="J9" s="21"/>
      <c r="L9" s="20"/>
      <c r="M9" s="18"/>
      <c r="N9" s="21"/>
      <c r="P9" s="20"/>
      <c r="Q9" s="18"/>
      <c r="R9" s="21"/>
    </row>
    <row r="10" spans="1:18" ht="12.75">
      <c r="A10" s="22" t="s">
        <v>15</v>
      </c>
      <c r="B10" s="23">
        <v>7</v>
      </c>
      <c r="C10" s="24">
        <v>764791848.3859293</v>
      </c>
      <c r="D10" s="25">
        <v>837132245.3476354</v>
      </c>
      <c r="E10" s="24">
        <f>+D10-C10</f>
        <v>72340396.96170604</v>
      </c>
      <c r="F10" s="26">
        <f>+E10/C10</f>
        <v>0.09458834729263697</v>
      </c>
      <c r="H10" s="25">
        <v>826410367.3835716</v>
      </c>
      <c r="I10" s="24">
        <f>+H10-$C10</f>
        <v>61618518.99764228</v>
      </c>
      <c r="J10" s="26">
        <f>+I10/$C10</f>
        <v>0.08056900596899189</v>
      </c>
      <c r="L10" s="25">
        <v>837132245.3476354</v>
      </c>
      <c r="M10" s="24">
        <f>+L10-$C10</f>
        <v>72340396.96170604</v>
      </c>
      <c r="N10" s="26">
        <f>+M10/$C10</f>
        <v>0.09458834729263697</v>
      </c>
      <c r="P10" s="25">
        <v>820702256.9242512</v>
      </c>
      <c r="Q10" s="24">
        <f>+P10-$C10</f>
        <v>55910408.53832185</v>
      </c>
      <c r="R10" s="26">
        <f>+Q10/$C10</f>
        <v>0.07310539286777065</v>
      </c>
    </row>
    <row r="11" spans="3:18" ht="12.75">
      <c r="C11" s="27"/>
      <c r="D11" s="28"/>
      <c r="E11" s="29"/>
      <c r="F11" s="30"/>
      <c r="H11" s="28"/>
      <c r="I11" s="29"/>
      <c r="J11" s="30"/>
      <c r="L11" s="28"/>
      <c r="M11" s="29"/>
      <c r="N11" s="30"/>
      <c r="P11" s="28"/>
      <c r="Q11" s="29"/>
      <c r="R11" s="30"/>
    </row>
    <row r="12" spans="1:18" ht="12.75">
      <c r="A12" t="s">
        <v>16</v>
      </c>
      <c r="C12" s="27"/>
      <c r="D12" s="28"/>
      <c r="E12" s="29"/>
      <c r="F12" s="30"/>
      <c r="H12" s="28"/>
      <c r="I12" s="29"/>
      <c r="J12" s="30"/>
      <c r="L12" s="28"/>
      <c r="M12" s="29"/>
      <c r="N12" s="30"/>
      <c r="P12" s="28"/>
      <c r="Q12" s="29"/>
      <c r="R12" s="30"/>
    </row>
    <row r="13" spans="1:18" ht="12.75">
      <c r="A13" s="31" t="s">
        <v>17</v>
      </c>
      <c r="B13" s="23">
        <v>24</v>
      </c>
      <c r="C13" s="27">
        <v>173750826.62501916</v>
      </c>
      <c r="D13" s="28">
        <v>182019897.3525302</v>
      </c>
      <c r="E13" s="29">
        <f>+D13-C13</f>
        <v>8269070.727511048</v>
      </c>
      <c r="F13" s="30">
        <f>+E13/C13</f>
        <v>0.047591547551925996</v>
      </c>
      <c r="H13" s="28">
        <v>186452949.06654108</v>
      </c>
      <c r="I13" s="29">
        <f>+H13-$C13</f>
        <v>12702122.441521913</v>
      </c>
      <c r="J13" s="30">
        <f>+I13/$C13</f>
        <v>0.07310539286777054</v>
      </c>
      <c r="L13" s="28">
        <v>182019897.3525302</v>
      </c>
      <c r="M13" s="29">
        <f>+L13-$C13</f>
        <v>8269070.727511048</v>
      </c>
      <c r="N13" s="30">
        <f>+M13/$C13</f>
        <v>0.047591547551925996</v>
      </c>
      <c r="P13" s="28">
        <v>186452949.06654108</v>
      </c>
      <c r="Q13" s="29">
        <f>+P13-$C13</f>
        <v>12702122.441521913</v>
      </c>
      <c r="R13" s="30">
        <f>+Q13/$C13</f>
        <v>0.07310539286777054</v>
      </c>
    </row>
    <row r="14" spans="1:18" ht="12.75">
      <c r="A14" s="31" t="s">
        <v>18</v>
      </c>
      <c r="B14" s="23" t="s">
        <v>19</v>
      </c>
      <c r="C14" s="27">
        <v>204205358.03691077</v>
      </c>
      <c r="D14" s="28">
        <v>211669614.4994068</v>
      </c>
      <c r="E14" s="29">
        <f>+D14-C14</f>
        <v>7464256.462496042</v>
      </c>
      <c r="F14" s="30">
        <f>+E14/C14</f>
        <v>0.036552696433885215</v>
      </c>
      <c r="H14" s="28">
        <v>211669614.4994068</v>
      </c>
      <c r="I14" s="29">
        <f>+H14-$C14</f>
        <v>7464256.462496042</v>
      </c>
      <c r="J14" s="30">
        <f>+I14/$C14</f>
        <v>0.036552696433885215</v>
      </c>
      <c r="L14" s="28">
        <v>211669614.4994068</v>
      </c>
      <c r="M14" s="29">
        <f>+L14-$C14</f>
        <v>7464256.462496042</v>
      </c>
      <c r="N14" s="30">
        <f>+M14/$C14</f>
        <v>0.036552696433885215</v>
      </c>
      <c r="P14" s="28">
        <v>219133870.9619029</v>
      </c>
      <c r="Q14" s="29">
        <f>+P14-$C14</f>
        <v>14928512.924992114</v>
      </c>
      <c r="R14" s="30">
        <f>+Q14/$C14</f>
        <v>0.07310539286777058</v>
      </c>
    </row>
    <row r="15" spans="1:18" ht="12.75">
      <c r="A15" s="31" t="s">
        <v>20</v>
      </c>
      <c r="B15" s="23">
        <v>26</v>
      </c>
      <c r="C15" s="27">
        <v>119831706.34756067</v>
      </c>
      <c r="D15" s="28">
        <v>122570998.45788614</v>
      </c>
      <c r="E15" s="29">
        <f>+D15-C15</f>
        <v>2739292.1103254706</v>
      </c>
      <c r="F15" s="30">
        <f>+E15/C15</f>
        <v>0.022859493483138843</v>
      </c>
      <c r="H15" s="28">
        <v>129486427.81155178</v>
      </c>
      <c r="I15" s="29">
        <f>+H15-$C15</f>
        <v>9654721.463991106</v>
      </c>
      <c r="J15" s="30">
        <f>+I15/$C15</f>
        <v>0.08056900596899194</v>
      </c>
      <c r="L15" s="28">
        <v>122570998.45788614</v>
      </c>
      <c r="M15" s="29">
        <f>+L15-$C15</f>
        <v>2739292.1103254706</v>
      </c>
      <c r="N15" s="30">
        <f>+M15/$C15</f>
        <v>0.022859493483138843</v>
      </c>
      <c r="P15" s="28">
        <v>128592050.31811441</v>
      </c>
      <c r="Q15" s="29">
        <f>+P15-$C15</f>
        <v>8760343.97055374</v>
      </c>
      <c r="R15" s="30">
        <f>+Q15/$C15</f>
        <v>0.07310539286777058</v>
      </c>
    </row>
    <row r="16" spans="1:18" ht="12.75">
      <c r="A16" s="32" t="s">
        <v>21</v>
      </c>
      <c r="C16" s="24">
        <f>SUM(C13:C15)</f>
        <v>497787891.0094906</v>
      </c>
      <c r="D16" s="25">
        <f>SUM(D13:D15)</f>
        <v>516260510.3098232</v>
      </c>
      <c r="E16" s="24">
        <f>SUM(E13:E15)</f>
        <v>18472619.30033256</v>
      </c>
      <c r="F16" s="26">
        <f>+E16/C16</f>
        <v>0.037109418758401194</v>
      </c>
      <c r="H16" s="25">
        <f>SUM(H13:H15)</f>
        <v>527608991.3774997</v>
      </c>
      <c r="I16" s="24">
        <f>SUM(I13:I15)</f>
        <v>29821100.36800906</v>
      </c>
      <c r="J16" s="26">
        <f>+I16/$C16</f>
        <v>0.059907243439637034</v>
      </c>
      <c r="L16" s="25">
        <f>SUM(L13:L15)</f>
        <v>516260510.3098232</v>
      </c>
      <c r="M16" s="24">
        <f>SUM(M13:M15)</f>
        <v>18472619.30033256</v>
      </c>
      <c r="N16" s="26">
        <f>+M16/$C16</f>
        <v>0.037109418758401194</v>
      </c>
      <c r="P16" s="25">
        <f>SUM(P13:P15)</f>
        <v>534178870.34655833</v>
      </c>
      <c r="Q16" s="24">
        <f>SUM(Q13:Q15)</f>
        <v>36390979.33706777</v>
      </c>
      <c r="R16" s="26">
        <f>+Q16/$C16</f>
        <v>0.07310539286777057</v>
      </c>
    </row>
    <row r="17" spans="3:18" ht="12.75">
      <c r="C17" s="27"/>
      <c r="D17" s="28"/>
      <c r="E17" s="29"/>
      <c r="F17" s="30"/>
      <c r="H17" s="28"/>
      <c r="I17" s="29"/>
      <c r="J17" s="30"/>
      <c r="L17" s="28"/>
      <c r="M17" s="29"/>
      <c r="N17" s="30"/>
      <c r="P17" s="28"/>
      <c r="Q17" s="29"/>
      <c r="R17" s="30"/>
    </row>
    <row r="18" spans="1:18" ht="12.75">
      <c r="A18" t="s">
        <v>22</v>
      </c>
      <c r="C18" s="27"/>
      <c r="D18" s="28"/>
      <c r="E18" s="29"/>
      <c r="F18" s="30"/>
      <c r="H18" s="28"/>
      <c r="I18" s="29"/>
      <c r="J18" s="30"/>
      <c r="L18" s="28"/>
      <c r="M18" s="29"/>
      <c r="N18" s="30"/>
      <c r="P18" s="28"/>
      <c r="Q18" s="29"/>
      <c r="R18" s="30"/>
    </row>
    <row r="19" spans="1:18" ht="12.75">
      <c r="A19" s="31" t="s">
        <v>23</v>
      </c>
      <c r="B19" s="23">
        <v>31</v>
      </c>
      <c r="C19" s="27">
        <v>96838451.52020907</v>
      </c>
      <c r="D19" s="28">
        <v>103917864.5633005</v>
      </c>
      <c r="E19" s="29">
        <f>+D19-C19</f>
        <v>7079413.043091431</v>
      </c>
      <c r="F19" s="30">
        <f>+E19/C19</f>
        <v>0.0731053928677705</v>
      </c>
      <c r="H19" s="28">
        <v>104640629.29876873</v>
      </c>
      <c r="I19" s="29">
        <f>+H19-$C19</f>
        <v>7802177.778559655</v>
      </c>
      <c r="J19" s="30">
        <f>+I19/$C19</f>
        <v>0.08056900596899187</v>
      </c>
      <c r="L19" s="28">
        <v>103917864.56330052</v>
      </c>
      <c r="M19" s="29">
        <f>+L19-$C19</f>
        <v>7079413.043091446</v>
      </c>
      <c r="N19" s="30">
        <f>+M19/$C19</f>
        <v>0.07310539286777065</v>
      </c>
      <c r="P19" s="28">
        <v>103917864.56330052</v>
      </c>
      <c r="Q19" s="29">
        <f>+P19-$C19</f>
        <v>7079413.043091446</v>
      </c>
      <c r="R19" s="30">
        <f>+Q19/$C19</f>
        <v>0.07310539286777065</v>
      </c>
    </row>
    <row r="20" spans="1:18" ht="12.75">
      <c r="A20" s="33" t="s">
        <v>24</v>
      </c>
      <c r="B20" s="23">
        <v>35</v>
      </c>
      <c r="C20" s="27">
        <v>199990.02620000002</v>
      </c>
      <c r="D20" s="28">
        <v>212940.00792614612</v>
      </c>
      <c r="E20" s="29">
        <f>+D20-C20</f>
        <v>12949.9817261461</v>
      </c>
      <c r="F20" s="30">
        <f>+E20/C20</f>
        <v>0.06475313780495968</v>
      </c>
      <c r="H20" s="28">
        <v>221920.55035248012</v>
      </c>
      <c r="I20" s="29">
        <f>+H20-$C20</f>
        <v>21930.524152480095</v>
      </c>
      <c r="J20" s="30">
        <f>+I20/$C20</f>
        <v>0.10965808930165585</v>
      </c>
      <c r="L20" s="28">
        <v>212940.0079261461</v>
      </c>
      <c r="M20" s="29">
        <f>+L20-$C20</f>
        <v>12949.98172614607</v>
      </c>
      <c r="N20" s="30">
        <f>+M20/$C20</f>
        <v>0.06475313780495955</v>
      </c>
      <c r="P20" s="28">
        <v>214610.37563498676</v>
      </c>
      <c r="Q20" s="29">
        <f>+P20-$C20</f>
        <v>14620.34943498674</v>
      </c>
      <c r="R20" s="30">
        <f>+Q20/$C20</f>
        <v>0.07310539286777061</v>
      </c>
    </row>
    <row r="21" spans="1:18" ht="12.75">
      <c r="A21" s="33" t="s">
        <v>25</v>
      </c>
      <c r="B21" s="23">
        <v>43</v>
      </c>
      <c r="C21" s="27">
        <v>11991712.533453215</v>
      </c>
      <c r="D21" s="28">
        <v>13306700.817326413</v>
      </c>
      <c r="E21" s="29">
        <f>+D21-C21</f>
        <v>1314988.2838731986</v>
      </c>
      <c r="F21" s="30">
        <f>+E21/C21</f>
        <v>0.10965808930165587</v>
      </c>
      <c r="H21" s="28">
        <v>12957872.892139442</v>
      </c>
      <c r="I21" s="29">
        <f>+H21-$C21</f>
        <v>966160.3586862274</v>
      </c>
      <c r="J21" s="30">
        <f>+I21/$C21</f>
        <v>0.08056900596899193</v>
      </c>
      <c r="L21" s="28">
        <v>13306700.817326413</v>
      </c>
      <c r="M21" s="29">
        <f>+L21-$C21</f>
        <v>1314988.2838731986</v>
      </c>
      <c r="N21" s="30">
        <f>+M21/$C21</f>
        <v>0.10965808930165587</v>
      </c>
      <c r="P21" s="28">
        <v>12868371.389368681</v>
      </c>
      <c r="Q21" s="29">
        <f>+P21-$C21</f>
        <v>876658.8559154663</v>
      </c>
      <c r="R21" s="30">
        <f>+Q21/$C21</f>
        <v>0.07310539286777062</v>
      </c>
    </row>
    <row r="22" spans="1:18" ht="12.75">
      <c r="A22" s="22" t="s">
        <v>26</v>
      </c>
      <c r="C22" s="24">
        <f>SUM(C19:C21)</f>
        <v>109030154.07986228</v>
      </c>
      <c r="D22" s="25">
        <f>SUM(D19:D21)</f>
        <v>117437505.38855307</v>
      </c>
      <c r="E22" s="24">
        <f>SUM(E19:E21)</f>
        <v>8407351.308690775</v>
      </c>
      <c r="F22" s="26">
        <f>+E22/C22</f>
        <v>0.07711033135413684</v>
      </c>
      <c r="H22" s="25">
        <f>SUM(H19:H21)</f>
        <v>117820422.74126065</v>
      </c>
      <c r="I22" s="24">
        <f>SUM(I19:I21)</f>
        <v>8790268.661398362</v>
      </c>
      <c r="J22" s="26">
        <f>+I22/$C22</f>
        <v>0.08062236301124252</v>
      </c>
      <c r="L22" s="25">
        <f>SUM(L19:L21)</f>
        <v>117437505.38855308</v>
      </c>
      <c r="M22" s="24">
        <f>SUM(M19:M21)</f>
        <v>8407351.30869079</v>
      </c>
      <c r="N22" s="26">
        <f>+M22/$C22</f>
        <v>0.07711033135413697</v>
      </c>
      <c r="P22" s="25">
        <f>SUM(P19:P21)</f>
        <v>117000846.32830419</v>
      </c>
      <c r="Q22" s="24">
        <f>SUM(Q19:Q21)</f>
        <v>7970692.248441899</v>
      </c>
      <c r="R22" s="26">
        <f>+Q22/$C22</f>
        <v>0.07310539286777065</v>
      </c>
    </row>
    <row r="23" spans="3:18" ht="12.75">
      <c r="C23" s="27"/>
      <c r="D23" s="28"/>
      <c r="E23" s="29"/>
      <c r="F23" s="30"/>
      <c r="H23" s="28"/>
      <c r="I23" s="29"/>
      <c r="J23" s="30"/>
      <c r="L23" s="28"/>
      <c r="M23" s="29"/>
      <c r="N23" s="30"/>
      <c r="P23" s="28"/>
      <c r="Q23" s="29"/>
      <c r="R23" s="30"/>
    </row>
    <row r="24" spans="1:18" ht="12.75">
      <c r="A24" s="32" t="s">
        <v>27</v>
      </c>
      <c r="B24" t="s">
        <v>28</v>
      </c>
      <c r="C24" s="24">
        <v>22208536.686845962</v>
      </c>
      <c r="D24" s="25">
        <v>24643882.38611122</v>
      </c>
      <c r="E24" s="24">
        <f>+D24-C24</f>
        <v>2435345.6992652565</v>
      </c>
      <c r="F24" s="26">
        <f>+E24/C24</f>
        <v>0.10965808930165594</v>
      </c>
      <c r="H24" s="25">
        <v>23997856.41173103</v>
      </c>
      <c r="I24" s="24">
        <f>+H24-$C24</f>
        <v>1789319.7248850688</v>
      </c>
      <c r="J24" s="26">
        <f>+I24/$C24</f>
        <v>0.08056900596899194</v>
      </c>
      <c r="L24" s="25">
        <v>24643882.38611122</v>
      </c>
      <c r="M24" s="24">
        <f>+L24-$C24</f>
        <v>2435345.6992652565</v>
      </c>
      <c r="N24" s="26">
        <f>+M24/$C24</f>
        <v>0.10965808930165594</v>
      </c>
      <c r="P24" s="25">
        <v>23832100.48635613</v>
      </c>
      <c r="Q24" s="24">
        <f>+P24-$C24</f>
        <v>1623563.7995101698</v>
      </c>
      <c r="R24" s="26">
        <f>+Q24/$C24</f>
        <v>0.07310539286777057</v>
      </c>
    </row>
    <row r="25" spans="3:18" ht="12.75">
      <c r="C25" s="27"/>
      <c r="D25" s="28"/>
      <c r="E25" s="29"/>
      <c r="F25" s="30"/>
      <c r="H25" s="28"/>
      <c r="I25" s="29"/>
      <c r="J25" s="30"/>
      <c r="L25" s="28"/>
      <c r="M25" s="29"/>
      <c r="N25" s="30"/>
      <c r="P25" s="28"/>
      <c r="Q25" s="29"/>
      <c r="R25" s="30"/>
    </row>
    <row r="26" spans="1:18" ht="12.75">
      <c r="A26" s="32" t="s">
        <v>29</v>
      </c>
      <c r="B26" s="23">
        <v>449</v>
      </c>
      <c r="C26" s="24">
        <v>6379014.859999999</v>
      </c>
      <c r="D26" s="25">
        <v>6612185.053724823</v>
      </c>
      <c r="E26" s="24">
        <f>+D26-C26</f>
        <v>233170.19372482318</v>
      </c>
      <c r="F26" s="26">
        <f>+E26/C26</f>
        <v>0.03655269643388528</v>
      </c>
      <c r="H26" s="25">
        <v>6612185.053724823</v>
      </c>
      <c r="I26" s="24">
        <f>+H26-$C26</f>
        <v>233170.19372482318</v>
      </c>
      <c r="J26" s="26">
        <f>+I26/$C26</f>
        <v>0.03655269643388528</v>
      </c>
      <c r="L26" s="25">
        <v>6612185.053724823</v>
      </c>
      <c r="M26" s="24">
        <f>+L26-$C26</f>
        <v>233170.19372482318</v>
      </c>
      <c r="N26" s="26">
        <f>+M26/$C26</f>
        <v>0.03655269643388528</v>
      </c>
      <c r="P26" s="25">
        <v>6845355.247449646</v>
      </c>
      <c r="Q26" s="24">
        <f>+P26-$C26</f>
        <v>466340.38744964637</v>
      </c>
      <c r="R26" s="26">
        <f>+Q26/$C26</f>
        <v>0.07310539286777056</v>
      </c>
    </row>
    <row r="27" spans="3:18" ht="12.75">
      <c r="C27" s="27"/>
      <c r="D27" s="28"/>
      <c r="E27" s="29"/>
      <c r="F27" s="30"/>
      <c r="H27" s="28"/>
      <c r="I27" s="29"/>
      <c r="J27" s="30"/>
      <c r="L27" s="28"/>
      <c r="M27" s="29"/>
      <c r="N27" s="30"/>
      <c r="P27" s="28"/>
      <c r="Q27" s="29"/>
      <c r="R27" s="30"/>
    </row>
    <row r="28" spans="1:18" ht="12.75">
      <c r="A28" t="s">
        <v>30</v>
      </c>
      <c r="B28" s="23" t="s">
        <v>31</v>
      </c>
      <c r="C28" s="24">
        <v>12888320.439728683</v>
      </c>
      <c r="D28" s="25">
        <v>14301629.033456808</v>
      </c>
      <c r="E28" s="24">
        <f>+D28-C28</f>
        <v>1413308.593728125</v>
      </c>
      <c r="F28" s="26">
        <f>+E28/C28</f>
        <v>0.10965808930165591</v>
      </c>
      <c r="H28" s="25">
        <v>13926719.606167464</v>
      </c>
      <c r="I28" s="24">
        <f>+H28-$C28</f>
        <v>1038399.1664387807</v>
      </c>
      <c r="J28" s="26">
        <f>+I28/$C28</f>
        <v>0.08056900596899191</v>
      </c>
      <c r="L28" s="25">
        <v>14301629.033456808</v>
      </c>
      <c r="M28" s="24">
        <f>+L28-$C28</f>
        <v>1413308.593728125</v>
      </c>
      <c r="N28" s="26">
        <f>+M28/$C28</f>
        <v>0.10965808930165591</v>
      </c>
      <c r="P28" s="25">
        <v>13830526.168880766</v>
      </c>
      <c r="Q28" s="24">
        <f>+P28-$C28</f>
        <v>942205.7291520834</v>
      </c>
      <c r="R28" s="26">
        <f>+Q28/$C28</f>
        <v>0.07310539286777061</v>
      </c>
    </row>
    <row r="29" spans="2:18" ht="12.75">
      <c r="B29" s="23"/>
      <c r="C29" s="27"/>
      <c r="D29" s="28"/>
      <c r="E29" s="29"/>
      <c r="F29" s="30"/>
      <c r="H29" s="28"/>
      <c r="I29" s="29"/>
      <c r="J29" s="30"/>
      <c r="L29" s="28"/>
      <c r="M29" s="29"/>
      <c r="N29" s="30"/>
      <c r="P29" s="28"/>
      <c r="Q29" s="29"/>
      <c r="R29" s="30"/>
    </row>
    <row r="30" spans="1:18" ht="12.75">
      <c r="A30" t="s">
        <v>32</v>
      </c>
      <c r="B30" s="34" t="s">
        <v>33</v>
      </c>
      <c r="C30" s="24">
        <v>1797109.2101229976</v>
      </c>
      <c r="D30" s="25">
        <v>1930485.5674511152</v>
      </c>
      <c r="E30" s="24">
        <f>+D30-C30</f>
        <v>133376.3573281176</v>
      </c>
      <c r="F30" s="26">
        <f>+E30/C30</f>
        <v>0.07421716864885972</v>
      </c>
      <c r="H30" s="25">
        <v>1941900.5128003277</v>
      </c>
      <c r="I30" s="24">
        <f>+H30-$C30</f>
        <v>144791.3026773301</v>
      </c>
      <c r="J30" s="26">
        <f>+I30/$C30</f>
        <v>0.08056900596899189</v>
      </c>
      <c r="L30" s="25">
        <v>1930485.5674511152</v>
      </c>
      <c r="M30" s="24">
        <f>+L30-$C30</f>
        <v>133376.3573281176</v>
      </c>
      <c r="N30" s="26">
        <f>+M30/$C30</f>
        <v>0.07421716864885972</v>
      </c>
      <c r="P30" s="25">
        <v>1928487.5849553284</v>
      </c>
      <c r="Q30" s="24">
        <f>+P30-$C30</f>
        <v>131378.37483233074</v>
      </c>
      <c r="R30" s="26">
        <f>+Q30/$C30</f>
        <v>0.07310539286777065</v>
      </c>
    </row>
    <row r="31" spans="3:18" ht="12.75">
      <c r="C31" s="27"/>
      <c r="D31" s="28"/>
      <c r="E31" s="29"/>
      <c r="F31" s="30"/>
      <c r="H31" s="28"/>
      <c r="I31" s="29"/>
      <c r="J31" s="30"/>
      <c r="L31" s="28"/>
      <c r="M31" s="29"/>
      <c r="N31" s="30"/>
      <c r="P31" s="28"/>
      <c r="Q31" s="29"/>
      <c r="R31" s="30"/>
    </row>
    <row r="32" spans="1:18" ht="13.5" thickBot="1">
      <c r="A32" t="s">
        <v>34</v>
      </c>
      <c r="C32" s="35">
        <f>SUM(C30,C28,C26,C24,C22,C16,C10)</f>
        <v>1414882874.67198</v>
      </c>
      <c r="D32" s="36">
        <f>SUM(D30,D28,D26,D24,D22,D16,D10)</f>
        <v>1518318443.0867558</v>
      </c>
      <c r="E32" s="35">
        <f>SUM(E30,E28,E26,E24,E22,E16,E10)</f>
        <v>103435568.4147757</v>
      </c>
      <c r="F32" s="37">
        <f>+E32/C32</f>
        <v>0.07310539286777058</v>
      </c>
      <c r="H32" s="36">
        <f>SUM(H30,H28,H26,H24,H22,H16,H10)</f>
        <v>1518318443.0867558</v>
      </c>
      <c r="I32" s="35">
        <f>SUM(I30,I28,I26,I24,I22,I16,I10)</f>
        <v>103435568.4147757</v>
      </c>
      <c r="J32" s="37">
        <f>+I32/$C32</f>
        <v>0.07310539286777058</v>
      </c>
      <c r="L32" s="36">
        <f>SUM(L30,L28,L26,L24,L22,L16,L10)</f>
        <v>1518318443.0867558</v>
      </c>
      <c r="M32" s="35">
        <f>SUM(M30,M28,M26,M24,M22,M16,M10)</f>
        <v>103435568.41477571</v>
      </c>
      <c r="N32" s="37">
        <f>+M32/$C32</f>
        <v>0.0731053928677706</v>
      </c>
      <c r="P32" s="36">
        <f>SUM(P30,P28,P26,P24,P22,P16,P10)</f>
        <v>1518318443.0867558</v>
      </c>
      <c r="Q32" s="35">
        <f>SUM(Q30,Q28,Q26,Q24,Q22,Q16,Q10)</f>
        <v>103435568.41477576</v>
      </c>
      <c r="R32" s="37">
        <f>+Q32/$C32</f>
        <v>0.07310539286777062</v>
      </c>
    </row>
    <row r="33" spans="4:18" ht="13.5" thickTop="1">
      <c r="D33" s="38"/>
      <c r="E33" s="39"/>
      <c r="F33" s="40"/>
      <c r="H33" s="38"/>
      <c r="I33" s="39"/>
      <c r="J33" s="40"/>
      <c r="L33" s="38"/>
      <c r="M33" s="39"/>
      <c r="N33" s="40"/>
      <c r="P33" s="38"/>
      <c r="Q33" s="39"/>
      <c r="R33" s="40"/>
    </row>
  </sheetData>
  <printOptions horizontalCentered="1" verticalCentered="1"/>
  <pageMargins left="0.75" right="0.75" top="1.75" bottom="1" header="1" footer="0.5"/>
  <pageSetup horizontalDpi="600" verticalDpi="600" orientation="landscape" scale="80" r:id="rId1"/>
  <headerFooter alignWithMargins="0">
    <oddHeader>&amp;LFifth Exhibit to the
Prefiled Rebuttal Testimony of
James A. Heidell&amp;CPuget Sound Energy
Rate Spread
Twelve Months ended September 2003
Summary&amp;RExhibit No. ___(JAH-19)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2004-11-03T08:15:31Z</cp:lastPrinted>
  <dcterms:created xsi:type="dcterms:W3CDTF">2004-11-01T18:56:46Z</dcterms:created>
  <dcterms:modified xsi:type="dcterms:W3CDTF">2004-11-05T00:58:05Z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