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150" windowWidth="13485" windowHeight="8100" tabRatio="883"/>
  </bookViews>
  <sheets>
    <sheet name="Exh. JAP-11 Page 1" sheetId="32" r:id="rId1"/>
    <sheet name="Exh. JAP-11 Page 2" sheetId="5" r:id="rId2"/>
    <sheet name="Exh. JAP-11 Page 3" sheetId="223" r:id="rId3"/>
    <sheet name="Exh. JAP-11 Page 4" sheetId="54" r:id="rId4"/>
    <sheet name="Work Papers For Exhibits--&gt;" sheetId="36" r:id="rId5"/>
    <sheet name="12ME June2018 Cust Data" sheetId="218" r:id="rId6"/>
  </sheets>
  <externalReferences>
    <externalReference r:id="rId7"/>
  </externalReferences>
  <definedNames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/>
</workbook>
</file>

<file path=xl/calcChain.xml><?xml version="1.0" encoding="utf-8"?>
<calcChain xmlns="http://schemas.openxmlformats.org/spreadsheetml/2006/main">
  <c r="F54" i="223" l="1"/>
  <c r="F53" i="223"/>
  <c r="F50" i="223"/>
  <c r="F47" i="223"/>
  <c r="F45" i="223"/>
  <c r="F44" i="223"/>
  <c r="F41" i="223"/>
  <c r="F38" i="223"/>
  <c r="F37" i="223"/>
  <c r="F34" i="223"/>
  <c r="F31" i="223"/>
  <c r="F29" i="223"/>
  <c r="F28" i="223"/>
  <c r="F25" i="223"/>
  <c r="F22" i="223"/>
  <c r="F19" i="223"/>
  <c r="F17" i="223"/>
  <c r="F14" i="223"/>
  <c r="F11" i="223"/>
  <c r="O14" i="32"/>
  <c r="N14" i="32"/>
  <c r="M14" i="32"/>
  <c r="L14" i="32"/>
  <c r="O13" i="32"/>
  <c r="N13" i="32"/>
  <c r="M13" i="32"/>
  <c r="L13" i="32"/>
  <c r="K13" i="32"/>
  <c r="J13" i="32"/>
  <c r="I13" i="32"/>
  <c r="H13" i="32"/>
  <c r="O11" i="32"/>
  <c r="N11" i="32"/>
  <c r="M11" i="32"/>
  <c r="L11" i="32"/>
  <c r="K11" i="32"/>
  <c r="J11" i="32"/>
  <c r="I11" i="32"/>
  <c r="H11" i="32"/>
  <c r="L20" i="218" l="1"/>
  <c r="M20" i="218"/>
  <c r="N20" i="218"/>
  <c r="O14" i="218"/>
  <c r="O13" i="218"/>
  <c r="O9" i="218"/>
  <c r="O7" i="218"/>
  <c r="O8" i="218"/>
  <c r="O10" i="218"/>
  <c r="O11" i="218"/>
  <c r="O15" i="218"/>
  <c r="O16" i="218"/>
  <c r="O17" i="218"/>
  <c r="O18" i="218"/>
  <c r="O19" i="218"/>
  <c r="O6" i="218"/>
  <c r="O12" i="218" l="1"/>
  <c r="A11" i="223" l="1"/>
  <c r="A12" i="223" s="1"/>
  <c r="A13" i="223" s="1"/>
  <c r="A14" i="223" s="1"/>
  <c r="A15" i="223" s="1"/>
  <c r="A16" i="223" s="1"/>
  <c r="A17" i="223" s="1"/>
  <c r="A18" i="223" s="1"/>
  <c r="A19" i="223" s="1"/>
  <c r="A20" i="223" s="1"/>
  <c r="A21" i="223" s="1"/>
  <c r="A22" i="223" s="1"/>
  <c r="A23" i="223" s="1"/>
  <c r="A24" i="223" s="1"/>
  <c r="A25" i="223" s="1"/>
  <c r="A26" i="223" s="1"/>
  <c r="A27" i="223" s="1"/>
  <c r="A28" i="223" s="1"/>
  <c r="A29" i="223" s="1"/>
  <c r="A30" i="223" s="1"/>
  <c r="A31" i="223" s="1"/>
  <c r="A32" i="223" s="1"/>
  <c r="A33" i="223" s="1"/>
  <c r="A34" i="223" s="1"/>
  <c r="A35" i="223" s="1"/>
  <c r="A36" i="223" s="1"/>
  <c r="A37" i="223" s="1"/>
  <c r="A38" i="223" s="1"/>
  <c r="A39" i="223" s="1"/>
  <c r="A40" i="223" s="1"/>
  <c r="A41" i="223" s="1"/>
  <c r="A42" i="223" s="1"/>
  <c r="A43" i="223" s="1"/>
  <c r="A44" i="223" s="1"/>
  <c r="A45" i="223" s="1"/>
  <c r="A46" i="223" s="1"/>
  <c r="A47" i="223" s="1"/>
  <c r="A48" i="223" s="1"/>
  <c r="A49" i="223" s="1"/>
  <c r="A50" i="223" s="1"/>
  <c r="A51" i="223" s="1"/>
  <c r="A52" i="223" s="1"/>
  <c r="A53" i="223" s="1"/>
  <c r="A54" i="223" s="1"/>
  <c r="P19" i="218" l="1"/>
  <c r="P18" i="218"/>
  <c r="P17" i="218"/>
  <c r="P16" i="218"/>
  <c r="P15" i="218"/>
  <c r="P14" i="218"/>
  <c r="P13" i="218"/>
  <c r="P12" i="218"/>
  <c r="P11" i="218"/>
  <c r="P10" i="218"/>
  <c r="P9" i="218"/>
  <c r="P8" i="218"/>
  <c r="P7" i="218"/>
  <c r="K20" i="218"/>
  <c r="J20" i="218"/>
  <c r="I20" i="218"/>
  <c r="H20" i="218"/>
  <c r="G20" i="218"/>
  <c r="F20" i="218"/>
  <c r="E20" i="218"/>
  <c r="D20" i="218"/>
  <c r="C20" i="218"/>
  <c r="D5" i="218"/>
  <c r="E5" i="218" s="1"/>
  <c r="F5" i="218" s="1"/>
  <c r="G5" i="218" s="1"/>
  <c r="H5" i="218" s="1"/>
  <c r="I5" i="218" s="1"/>
  <c r="J5" i="218" s="1"/>
  <c r="K5" i="218" s="1"/>
  <c r="L5" i="218" s="1"/>
  <c r="M5" i="218" s="1"/>
  <c r="N5" i="218" s="1"/>
  <c r="E13" i="5" l="1"/>
  <c r="F13" i="5"/>
  <c r="P6" i="218"/>
  <c r="O20" i="218"/>
  <c r="P20" i="218" l="1"/>
  <c r="D13" i="5"/>
  <c r="K15" i="32"/>
  <c r="D11" i="32" l="1"/>
  <c r="C15" i="32" l="1"/>
  <c r="A15" i="32"/>
  <c r="A16" i="32"/>
  <c r="A17" i="32" s="1"/>
  <c r="Q14" i="54" l="1"/>
  <c r="C18" i="54" l="1"/>
  <c r="C14" i="54"/>
  <c r="O15" i="32" l="1"/>
  <c r="O17" i="32" s="1"/>
  <c r="N15" i="32"/>
  <c r="L15" i="32"/>
  <c r="L17" i="32" s="1"/>
  <c r="K17" i="32"/>
  <c r="I15" i="32"/>
  <c r="I17" i="32" s="1"/>
  <c r="H15" i="32"/>
  <c r="H17" i="32" s="1"/>
  <c r="N17" i="32" l="1"/>
  <c r="M15" i="32"/>
  <c r="M17" i="32" s="1"/>
  <c r="J15" i="32"/>
  <c r="J17" i="32" s="1"/>
  <c r="D31" i="54" l="1"/>
  <c r="A10" i="54"/>
  <c r="A11" i="54" s="1"/>
  <c r="A12" i="54" l="1"/>
  <c r="A13" i="54" s="1"/>
  <c r="A14" i="54" s="1"/>
  <c r="A15" i="54" s="1"/>
  <c r="Q18" i="54"/>
  <c r="I19" i="54" l="1"/>
  <c r="A16" i="54"/>
  <c r="A17" i="54" s="1"/>
  <c r="A18" i="54" s="1"/>
  <c r="A19" i="54" s="1"/>
  <c r="L19" i="54"/>
  <c r="H19" i="54"/>
  <c r="M19" i="54"/>
  <c r="K19" i="54"/>
  <c r="O19" i="54"/>
  <c r="G19" i="54"/>
  <c r="N19" i="54"/>
  <c r="E19" i="54"/>
  <c r="P19" i="54"/>
  <c r="F19" i="54"/>
  <c r="J19" i="54"/>
  <c r="A20" i="54" l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Q19" i="54"/>
  <c r="D32" i="54" l="1"/>
  <c r="E14" i="32" l="1"/>
  <c r="D14" i="32"/>
  <c r="F14" i="32"/>
  <c r="F13" i="32"/>
  <c r="D13" i="32"/>
  <c r="A12" i="5"/>
  <c r="D15" i="32" l="1"/>
  <c r="D17" i="32" s="1"/>
  <c r="F15" i="32"/>
  <c r="D27" i="54"/>
  <c r="D11" i="5" l="1"/>
  <c r="D15" i="5" s="1"/>
  <c r="E13" i="32"/>
  <c r="E15" i="32" s="1"/>
  <c r="E11" i="32" l="1"/>
  <c r="E17" i="32" l="1"/>
  <c r="E11" i="5" s="1"/>
  <c r="F11" i="32"/>
  <c r="F17" i="32" l="1"/>
  <c r="F11" i="5" s="1"/>
  <c r="F15" i="5" s="1"/>
  <c r="Q31" i="54" s="1"/>
  <c r="D24" i="54"/>
  <c r="G32" i="54" l="1"/>
  <c r="K32" i="54"/>
  <c r="O32" i="54"/>
  <c r="E32" i="54"/>
  <c r="H32" i="54"/>
  <c r="L32" i="54"/>
  <c r="M32" i="54"/>
  <c r="F32" i="54"/>
  <c r="J32" i="54"/>
  <c r="N32" i="54"/>
  <c r="P32" i="54"/>
  <c r="I32" i="54"/>
  <c r="D28" i="54"/>
  <c r="Q10" i="54" l="1"/>
  <c r="K11" i="54" l="1"/>
  <c r="N11" i="54"/>
  <c r="E11" i="54"/>
  <c r="O11" i="54"/>
  <c r="I11" i="54"/>
  <c r="F11" i="54"/>
  <c r="M11" i="54"/>
  <c r="G11" i="54"/>
  <c r="H11" i="54"/>
  <c r="L11" i="54"/>
  <c r="P11" i="54"/>
  <c r="J11" i="54"/>
  <c r="P15" i="54" l="1"/>
  <c r="F15" i="54"/>
  <c r="I15" i="54"/>
  <c r="G15" i="54"/>
  <c r="E15" i="54"/>
  <c r="J15" i="54"/>
  <c r="O15" i="54"/>
  <c r="M15" i="54"/>
  <c r="N15" i="54"/>
  <c r="H15" i="54"/>
  <c r="L15" i="54"/>
  <c r="K15" i="54"/>
  <c r="Q11" i="54"/>
  <c r="Q15" i="54" l="1"/>
  <c r="Q32" i="54" l="1"/>
  <c r="A11" i="32"/>
  <c r="A12" i="32" l="1"/>
  <c r="A13" i="32" s="1"/>
  <c r="A14" i="32" l="1"/>
  <c r="C17" i="32" l="1"/>
  <c r="Q23" i="54" l="1"/>
  <c r="I24" i="54" l="1"/>
  <c r="M24" i="54"/>
  <c r="F24" i="54"/>
  <c r="N24" i="54"/>
  <c r="K24" i="54"/>
  <c r="H24" i="54"/>
  <c r="L24" i="54"/>
  <c r="P24" i="54"/>
  <c r="J24" i="54"/>
  <c r="G24" i="54"/>
  <c r="O24" i="54"/>
  <c r="E15" i="5"/>
  <c r="Q27" i="54" s="1"/>
  <c r="H28" i="54" l="1"/>
  <c r="L28" i="54"/>
  <c r="P28" i="54"/>
  <c r="I28" i="54"/>
  <c r="M28" i="54"/>
  <c r="F28" i="54"/>
  <c r="N28" i="54"/>
  <c r="G28" i="54"/>
  <c r="K28" i="54"/>
  <c r="O28" i="54"/>
  <c r="J28" i="54"/>
  <c r="E24" i="54"/>
  <c r="A13" i="5"/>
  <c r="E28" i="54"/>
  <c r="C15" i="5" l="1"/>
  <c r="A14" i="5"/>
  <c r="A15" i="5" s="1"/>
  <c r="Q24" i="54"/>
  <c r="Q28" i="54"/>
</calcChain>
</file>

<file path=xl/sharedStrings.xml><?xml version="1.0" encoding="utf-8"?>
<sst xmlns="http://schemas.openxmlformats.org/spreadsheetml/2006/main" count="219" uniqueCount="108">
  <si>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</si>
  <si>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</si>
  <si>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</si>
  <si>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</si>
  <si>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</si>
  <si>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</si>
  <si>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</si>
  <si>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</si>
  <si>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</si>
  <si>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</si>
  <si>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</si>
  <si>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</si>
  <si>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</si>
  <si>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</si>
  <si>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</si>
  <si>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</si>
  <si>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</si>
  <si>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Test Year Customers</t>
  </si>
  <si>
    <t>Schedule 31</t>
  </si>
  <si>
    <t>Schedule 41</t>
  </si>
  <si>
    <t>Schedule 86</t>
  </si>
  <si>
    <t>Units</t>
  </si>
  <si>
    <t>Delivery Charge</t>
  </si>
  <si>
    <t>Procurement Charge</t>
  </si>
  <si>
    <t>Demand Charge</t>
  </si>
  <si>
    <t>Delivery Charge:</t>
  </si>
  <si>
    <t>All over 5,000 therms</t>
  </si>
  <si>
    <t>Total</t>
  </si>
  <si>
    <t>First 1,000 therms</t>
  </si>
  <si>
    <t>All over 1,000 therms</t>
  </si>
  <si>
    <t>Schedule 86T</t>
  </si>
  <si>
    <t>Schedule 41T</t>
  </si>
  <si>
    <t>41T</t>
  </si>
  <si>
    <t>85T</t>
  </si>
  <si>
    <t>86T</t>
  </si>
  <si>
    <t>87T</t>
  </si>
  <si>
    <t>Rate Class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</si>
  <si>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</si>
  <si>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</si>
  <si>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</si>
  <si>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</si>
  <si>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</si>
  <si>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</si>
  <si>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</si>
  <si>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</si>
  <si>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</si>
  <si>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</si>
  <si>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</si>
  <si>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</si>
  <si>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</si>
  <si>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</si>
  <si>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 23</t>
  </si>
  <si>
    <t>Schedule 53</t>
  </si>
  <si>
    <t>Average</t>
  </si>
  <si>
    <t>Schedule 31T</t>
  </si>
  <si>
    <t>(c) = Σ (f &amp; g)</t>
  </si>
  <si>
    <t>(d) = Σ (h &amp; i)</t>
  </si>
  <si>
    <t>(e) = Σ (j thru m)</t>
  </si>
  <si>
    <t>Development of Monthly Allowed Delivery Revenue Per Customer</t>
  </si>
  <si>
    <t>31T</t>
  </si>
  <si>
    <t>Schedules 23 &amp; 53</t>
  </si>
  <si>
    <t>Schedules 31 &amp; 31T</t>
  </si>
  <si>
    <t>Schedules 41, 41T, 86 &amp; 86T</t>
  </si>
  <si>
    <t>% of Annual Total</t>
  </si>
  <si>
    <t>Sales</t>
  </si>
  <si>
    <t xml:space="preserve">   Basic Charge Revenue</t>
  </si>
  <si>
    <t xml:space="preserve">   Minimum Charge Revenue</t>
  </si>
  <si>
    <t>% of (C(o):R(2))</t>
  </si>
  <si>
    <t>% of (C(o):R(6))</t>
  </si>
  <si>
    <t>% of (C(o):R(10))</t>
  </si>
  <si>
    <t>No.</t>
  </si>
  <si>
    <t>Schedules</t>
  </si>
  <si>
    <t>Line</t>
  </si>
  <si>
    <t>23 &amp; 53</t>
  </si>
  <si>
    <t>31 &amp; 31T</t>
  </si>
  <si>
    <t>41, 41T, 86 &amp; 86T</t>
  </si>
  <si>
    <t>Development of Allowed Delivery Revenue Per Customer</t>
  </si>
  <si>
    <t>Test Year Delivery Revenue</t>
  </si>
  <si>
    <t>Annual Allowed Delivery Revenue Per Customer</t>
  </si>
  <si>
    <t>Allowed Delivery Revenue Per Customer</t>
  </si>
  <si>
    <t>Monthly Allowed Delivery Revenue Per Customer</t>
  </si>
  <si>
    <t>Total Basic &amp; Minimum Charge Revenue</t>
  </si>
  <si>
    <t>Natural Gas Customers by Rate Schedule</t>
  </si>
  <si>
    <t>2018 Gas Expedited Rate Filing (ERF)</t>
  </si>
  <si>
    <t>Schedule 23 Residential</t>
  </si>
  <si>
    <t>Schedule 53 Residential Propane</t>
  </si>
  <si>
    <t>Schedule 31 Commercial &amp; Industrial - Sales</t>
  </si>
  <si>
    <t>Schedule 31 Commercial &amp; Industrial - Transportation</t>
  </si>
  <si>
    <t>Schedule 41 Large Volume High Load Factor - Sales</t>
  </si>
  <si>
    <t>Schedule 41 Large Volume High Load Factor - Transportation</t>
  </si>
  <si>
    <t>Schedule 86 Limited Interruptible - Sales</t>
  </si>
  <si>
    <t>Schedule 86 Limited Interruptible - Transportation</t>
  </si>
  <si>
    <t>JAP-11 Page 1</t>
  </si>
  <si>
    <t>Work Paper</t>
  </si>
  <si>
    <t>JAP-11 Page 2</t>
  </si>
  <si>
    <t>$/Therm</t>
  </si>
  <si>
    <t>901 to 5,000 therms</t>
  </si>
  <si>
    <t>Summary of Delivery Revenue Per Unit Rates ($/therm)</t>
  </si>
  <si>
    <t>Delivery Revenue</t>
  </si>
  <si>
    <t>Per Unit Rates</t>
  </si>
  <si>
    <t>Total Revenue</t>
  </si>
  <si>
    <t>Net Delivery Revenue</t>
  </si>
  <si>
    <t>Test Year Ended June 30, 2018</t>
  </si>
  <si>
    <t>Exhibit JAP-6 Page 2-6</t>
  </si>
  <si>
    <t xml:space="preserve">Weather-Normalized Therm Sales </t>
  </si>
  <si>
    <t>Exhibit JAP-3 Work Paper</t>
  </si>
  <si>
    <t>Gas Decoupling Mechanism (Schedule 142)</t>
  </si>
  <si>
    <t>Development of Decoupled Delivery Revenue by Decoupling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</si>
</sst>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0.000000"/>
    <numFmt numFmtId="168" formatCode="&quot;$&quot;#,##0\ ;\(&quot;$&quot;#,##0\)"/>
    <numFmt numFmtId="169" formatCode="&quot;$&quot;#,##0.00000_);\(&quot;$&quot;#,##0.00000\)"/>
    <numFmt numFmtId="170" formatCode="00000"/>
    <numFmt numFmtId="171" formatCode="#,##0.00000000000;[Red]\-#,##0.00000000000"/>
    <numFmt numFmtId="172" formatCode="_(&quot;$&quot;* #,##0.0000_);_(&quot;$&quot;* \(#,##0.0000\);_(&quot;$&quot;* &quot;-&quot;????_);_(@_)"/>
    <numFmt numFmtId="173" formatCode="&quot;$&quot;#,##0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rgb="FF0000FF"/>
      <name val="Arial"/>
      <family val="2"/>
    </font>
    <font>
      <sz val="10"/>
      <color rgb="FF00808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Arial"/>
      <family val="2"/>
    </font>
    <font>
      <sz val="12"/>
      <name val="Helv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10"/>
      <color theme="1"/>
      <name val="Arial"/>
      <family val="2"/>
    </font>
    <font>
      <b/>
      <sz val="10"/>
      <color rgb="FF00808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64">
    <xf numFmtId="0" fontId="0" fillId="0" borderId="0"/>
    <xf numFmtId="0" fontId="1" fillId="0" borderId="0"/>
    <xf numFmtId="0" fontId="1" fillId="0" borderId="0" applyNumberFormat="0" applyBorder="0" applyAlignment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1" fillId="2" borderId="0"/>
    <xf numFmtId="41" fontId="1" fillId="2" borderId="0"/>
    <xf numFmtId="3" fontId="1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/>
    <xf numFmtId="170" fontId="1" fillId="0" borderId="0"/>
    <xf numFmtId="2" fontId="13" fillId="0" borderId="0" applyFont="0" applyFill="0" applyBorder="0" applyAlignment="0" applyProtection="0"/>
    <xf numFmtId="38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38" fontId="18" fillId="0" borderId="0"/>
    <xf numFmtId="40" fontId="18" fillId="0" borderId="0"/>
    <xf numFmtId="10" fontId="15" fillId="2" borderId="2" applyNumberFormat="0" applyBorder="0" applyAlignment="0" applyProtection="0"/>
    <xf numFmtId="44" fontId="2" fillId="0" borderId="6" applyNumberFormat="0" applyFont="0" applyAlignment="0">
      <alignment horizontal="center"/>
    </xf>
    <xf numFmtId="44" fontId="2" fillId="0" borderId="7" applyNumberFormat="0" applyFont="0" applyAlignment="0">
      <alignment horizontal="center"/>
    </xf>
    <xf numFmtId="171" fontId="1" fillId="0" borderId="0"/>
    <xf numFmtId="171" fontId="1" fillId="0" borderId="0"/>
    <xf numFmtId="0" fontId="1" fillId="0" borderId="0"/>
    <xf numFmtId="0" fontId="14" fillId="0" borderId="0"/>
    <xf numFmtId="0" fontId="14" fillId="0" borderId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2" borderId="0"/>
    <xf numFmtId="0" fontId="14" fillId="4" borderId="0"/>
    <xf numFmtId="0" fontId="19" fillId="4" borderId="8"/>
    <xf numFmtId="0" fontId="20" fillId="5" borderId="9"/>
    <xf numFmtId="0" fontId="21" fillId="4" borderId="10"/>
    <xf numFmtId="42" fontId="22" fillId="6" borderId="1">
      <alignment vertical="center"/>
    </xf>
    <xf numFmtId="0" fontId="2" fillId="2" borderId="4" applyNumberFormat="0">
      <alignment horizontal="center" vertical="center" wrapText="1"/>
    </xf>
    <xf numFmtId="172" fontId="1" fillId="2" borderId="0"/>
    <xf numFmtId="172" fontId="1" fillId="2" borderId="0"/>
    <xf numFmtId="42" fontId="23" fillId="2" borderId="5">
      <alignment horizontal="left"/>
    </xf>
    <xf numFmtId="38" fontId="15" fillId="0" borderId="11"/>
    <xf numFmtId="38" fontId="18" fillId="0" borderId="5"/>
    <xf numFmtId="167" fontId="1" fillId="0" borderId="0">
      <alignment horizontal="left" wrapText="1"/>
    </xf>
    <xf numFmtId="167" fontId="1" fillId="0" borderId="0">
      <alignment horizontal="left" wrapText="1"/>
    </xf>
    <xf numFmtId="0" fontId="14" fillId="0" borderId="0"/>
    <xf numFmtId="0" fontId="19" fillId="4" borderId="0"/>
    <xf numFmtId="173" fontId="24" fillId="0" borderId="0">
      <alignment horizontal="left" vertical="center"/>
    </xf>
    <xf numFmtId="0" fontId="2" fillId="2" borderId="0">
      <alignment horizontal="left" wrapText="1"/>
    </xf>
    <xf numFmtId="0" fontId="25" fillId="0" borderId="0">
      <alignment horizontal="left" vertical="center"/>
    </xf>
    <xf numFmtId="0" fontId="1" fillId="0" borderId="12" applyNumberFormat="0" applyFont="0" applyFill="0" applyAlignment="0" applyProtection="0"/>
    <xf numFmtId="0" fontId="1" fillId="0" borderId="12" applyNumberFormat="0" applyFont="0" applyFill="0" applyAlignment="0" applyProtection="0"/>
  </cellStyleXfs>
  <cellXfs count="9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41" fontId="2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/>
    <xf numFmtId="165" fontId="4" fillId="0" borderId="0" xfId="0" applyNumberFormat="1" applyFont="1" applyFill="1"/>
    <xf numFmtId="165" fontId="4" fillId="0" borderId="0" xfId="0" applyNumberFormat="1" applyFont="1" applyFill="1"/>
    <xf numFmtId="165" fontId="4" fillId="0" borderId="3" xfId="0" applyNumberFormat="1" applyFont="1" applyFill="1" applyBorder="1"/>
    <xf numFmtId="44" fontId="3" fillId="0" borderId="0" xfId="0" applyNumberFormat="1" applyFont="1" applyFill="1"/>
    <xf numFmtId="43" fontId="3" fillId="0" borderId="0" xfId="0" applyNumberFormat="1" applyFont="1" applyFill="1"/>
    <xf numFmtId="0" fontId="2" fillId="0" borderId="0" xfId="0" applyFont="1" applyFill="1" applyAlignment="1"/>
    <xf numFmtId="0" fontId="5" fillId="0" borderId="0" xfId="0" applyFont="1" applyFill="1" applyAlignment="1">
      <alignment horizontal="left"/>
    </xf>
    <xf numFmtId="164" fontId="4" fillId="0" borderId="0" xfId="0" applyNumberFormat="1" applyFont="1" applyFill="1" applyBorder="1"/>
    <xf numFmtId="0" fontId="4" fillId="0" borderId="0" xfId="0" quotePrefix="1" applyFont="1" applyFill="1" applyAlignment="1">
      <alignment horizontal="center"/>
    </xf>
    <xf numFmtId="41" fontId="2" fillId="0" borderId="4" xfId="0" applyNumberFormat="1" applyFont="1" applyFill="1" applyBorder="1" applyAlignment="1">
      <alignment horizontal="center" vertical="center" wrapText="1"/>
    </xf>
    <xf numFmtId="166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3" fontId="4" fillId="0" borderId="0" xfId="0" applyNumberFormat="1" applyFont="1" applyFill="1"/>
    <xf numFmtId="3" fontId="1" fillId="0" borderId="0" xfId="0" applyNumberFormat="1" applyFont="1" applyFill="1"/>
    <xf numFmtId="0" fontId="1" fillId="0" borderId="0" xfId="0" quotePrefix="1" applyFont="1" applyFill="1" applyAlignment="1">
      <alignment horizontal="center"/>
    </xf>
    <xf numFmtId="10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10" fontId="4" fillId="0" borderId="0" xfId="0" applyNumberFormat="1" applyFont="1" applyFill="1"/>
    <xf numFmtId="44" fontId="4" fillId="0" borderId="0" xfId="0" applyNumberFormat="1" applyFont="1" applyFill="1" applyAlignment="1">
      <alignment horizontal="center"/>
    </xf>
    <xf numFmtId="44" fontId="4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0" fontId="9" fillId="0" borderId="0" xfId="0" applyFont="1" applyFill="1"/>
    <xf numFmtId="0" fontId="4" fillId="0" borderId="0" xfId="0" applyFont="1" applyFill="1" applyAlignment="1">
      <alignment horizontal="center"/>
    </xf>
    <xf numFmtId="165" fontId="4" fillId="0" borderId="0" xfId="0" applyNumberFormat="1" applyFont="1" applyFill="1" applyBorder="1"/>
    <xf numFmtId="165" fontId="4" fillId="0" borderId="3" xfId="0" applyNumberFormat="1" applyFont="1" applyFill="1" applyBorder="1"/>
    <xf numFmtId="0" fontId="4" fillId="0" borderId="0" xfId="0" applyFont="1" applyFill="1"/>
    <xf numFmtId="165" fontId="4" fillId="0" borderId="0" xfId="0" applyNumberFormat="1" applyFont="1" applyFill="1"/>
    <xf numFmtId="44" fontId="4" fillId="0" borderId="0" xfId="0" applyNumberFormat="1" applyFont="1" applyFill="1"/>
    <xf numFmtId="10" fontId="1" fillId="0" borderId="0" xfId="0" applyNumberFormat="1" applyFont="1" applyFill="1"/>
    <xf numFmtId="0" fontId="5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center"/>
    </xf>
    <xf numFmtId="0" fontId="3" fillId="0" borderId="0" xfId="0" applyFont="1" applyFill="1"/>
    <xf numFmtId="0" fontId="3" fillId="0" borderId="0" xfId="0" applyFont="1"/>
    <xf numFmtId="0" fontId="3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165" fontId="7" fillId="0" borderId="0" xfId="0" applyNumberFormat="1" applyFont="1" applyFill="1"/>
    <xf numFmtId="165" fontId="7" fillId="0" borderId="0" xfId="0" applyNumberFormat="1" applyFont="1" applyFill="1" applyBorder="1"/>
    <xf numFmtId="0" fontId="2" fillId="0" borderId="0" xfId="0" applyNumberFormat="1" applyFont="1" applyFill="1" applyAlignment="1">
      <alignment horizontal="center"/>
    </xf>
    <xf numFmtId="0" fontId="4" fillId="0" borderId="4" xfId="0" applyNumberFormat="1" applyFont="1" applyFill="1" applyBorder="1" applyAlignment="1"/>
    <xf numFmtId="0" fontId="7" fillId="0" borderId="0" xfId="0" applyFont="1" applyFill="1"/>
    <xf numFmtId="164" fontId="7" fillId="0" borderId="0" xfId="0" applyNumberFormat="1" applyFont="1" applyFill="1" applyBorder="1"/>
    <xf numFmtId="44" fontId="4" fillId="0" borderId="3" xfId="0" applyNumberFormat="1" applyFont="1" applyFill="1" applyBorder="1"/>
    <xf numFmtId="44" fontId="7" fillId="0" borderId="0" xfId="0" applyNumberFormat="1" applyFont="1" applyFill="1" applyAlignment="1">
      <alignment horizontal="center"/>
    </xf>
    <xf numFmtId="0" fontId="11" fillId="0" borderId="0" xfId="7"/>
    <xf numFmtId="0" fontId="11" fillId="0" borderId="0" xfId="7" applyBorder="1" applyAlignment="1">
      <alignment horizontal="left"/>
    </xf>
    <xf numFmtId="3" fontId="11" fillId="0" borderId="0" xfId="7" applyNumberFormat="1" applyFill="1" applyBorder="1"/>
    <xf numFmtId="0" fontId="1" fillId="0" borderId="0" xfId="7" applyFont="1" applyBorder="1" applyAlignment="1">
      <alignment horizontal="left"/>
    </xf>
    <xf numFmtId="3" fontId="11" fillId="0" borderId="5" xfId="7" applyNumberFormat="1" applyBorder="1"/>
    <xf numFmtId="0" fontId="10" fillId="0" borderId="0" xfId="7" applyFont="1"/>
    <xf numFmtId="43" fontId="10" fillId="0" borderId="0" xfId="8" applyFont="1"/>
    <xf numFmtId="3" fontId="6" fillId="0" borderId="0" xfId="7" applyNumberFormat="1" applyFont="1" applyFill="1" applyBorder="1"/>
    <xf numFmtId="165" fontId="4" fillId="0" borderId="1" xfId="0" applyNumberFormat="1" applyFont="1" applyFill="1" applyBorder="1"/>
    <xf numFmtId="0" fontId="1" fillId="0" borderId="0" xfId="0" applyFont="1" applyFill="1" applyAlignment="1"/>
    <xf numFmtId="0" fontId="2" fillId="0" borderId="0" xfId="0" applyFont="1" applyFill="1"/>
    <xf numFmtId="0" fontId="27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"/>
    </xf>
    <xf numFmtId="41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2" fillId="0" borderId="0" xfId="0" applyFont="1" applyBorder="1" applyProtection="1">
      <protection locked="0"/>
    </xf>
    <xf numFmtId="0" fontId="1" fillId="0" borderId="0" xfId="0" applyFont="1"/>
    <xf numFmtId="0" fontId="1" fillId="0" borderId="0" xfId="0" applyFont="1" applyBorder="1"/>
    <xf numFmtId="169" fontId="7" fillId="0" borderId="0" xfId="0" applyNumberFormat="1" applyFont="1" applyFill="1" applyAlignment="1"/>
    <xf numFmtId="0" fontId="2" fillId="0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7" fontId="7" fillId="0" borderId="0" xfId="0" applyNumberFormat="1" applyFont="1" applyFill="1" applyAlignment="1"/>
    <xf numFmtId="165" fontId="6" fillId="0" borderId="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12" fillId="0" borderId="4" xfId="7" applyFont="1" applyBorder="1" applyAlignment="1">
      <alignment horizontal="center"/>
    </xf>
    <xf numFmtId="17" fontId="26" fillId="0" borderId="4" xfId="7" applyNumberFormat="1" applyFont="1" applyBorder="1" applyAlignment="1">
      <alignment horizontal="center"/>
    </xf>
    <xf numFmtId="3" fontId="28" fillId="0" borderId="0" xfId="7" applyNumberFormat="1" applyFont="1" applyFill="1" applyBorder="1"/>
    <xf numFmtId="3" fontId="11" fillId="0" borderId="0" xfId="7" applyNumberFormat="1"/>
    <xf numFmtId="0" fontId="2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12" fillId="0" borderId="0" xfId="7" applyFont="1" applyAlignment="1">
      <alignment horizontal="center"/>
    </xf>
  </cellXfs>
  <cellStyles count="64">
    <cellStyle name="Calculation 2" xfId="11"/>
    <cellStyle name="Calculation 3" xfId="12"/>
    <cellStyle name="Comma 10" xfId="5"/>
    <cellStyle name="Comma 2" xfId="8"/>
    <cellStyle name="Comma0" xfId="13"/>
    <cellStyle name="Comma0 - Style4" xfId="14"/>
    <cellStyle name="Comma1 - Style1" xfId="15"/>
    <cellStyle name="Curren - Style2" xfId="16"/>
    <cellStyle name="Currency 10 2" xfId="4"/>
    <cellStyle name="Currency 2" xfId="17"/>
    <cellStyle name="Currency 3" xfId="18"/>
    <cellStyle name="Currency0" xfId="19"/>
    <cellStyle name="Date" xfId="20"/>
    <cellStyle name="Date 2" xfId="21"/>
    <cellStyle name="Entered" xfId="22"/>
    <cellStyle name="Entered 2" xfId="23"/>
    <cellStyle name="Fixed" xfId="24"/>
    <cellStyle name="Grey" xfId="25"/>
    <cellStyle name="Heading 1 2" xfId="26"/>
    <cellStyle name="Heading 1 3" xfId="27"/>
    <cellStyle name="Heading 2 2" xfId="28"/>
    <cellStyle name="Heading 2 3" xfId="29"/>
    <cellStyle name="Heading1" xfId="30"/>
    <cellStyle name="Heading2" xfId="31"/>
    <cellStyle name="Input [yellow]" xfId="32"/>
    <cellStyle name="modified border" xfId="33"/>
    <cellStyle name="modified border1" xfId="34"/>
    <cellStyle name="Normal" xfId="0" builtinId="0"/>
    <cellStyle name="Normal - Style1" xfId="35"/>
    <cellStyle name="Normal - Style1 2" xfId="36"/>
    <cellStyle name="Normal - Style1 2 2 3 4" xfId="1"/>
    <cellStyle name="Normal 2" xfId="7"/>
    <cellStyle name="Normal 2 2" xfId="9"/>
    <cellStyle name="Normal 3" xfId="37"/>
    <cellStyle name="Normal 5" xfId="6"/>
    <cellStyle name="Percen - Style2" xfId="38"/>
    <cellStyle name="Percen - Style3" xfId="39"/>
    <cellStyle name="Percent [2]" xfId="40"/>
    <cellStyle name="Percent [2] 2" xfId="41"/>
    <cellStyle name="Percent 10" xfId="3"/>
    <cellStyle name="Percent 2" xfId="42"/>
    <cellStyle name="Percent 3" xfId="10"/>
    <cellStyle name="Report" xfId="43"/>
    <cellStyle name="Report - Style5" xfId="44"/>
    <cellStyle name="Report - Style6" xfId="45"/>
    <cellStyle name="Report - Style7" xfId="46"/>
    <cellStyle name="Report - Style8" xfId="47"/>
    <cellStyle name="Report Bar" xfId="48"/>
    <cellStyle name="Report Heading" xfId="49"/>
    <cellStyle name="Report Unit Cost" xfId="50"/>
    <cellStyle name="Report Unit Cost 2" xfId="51"/>
    <cellStyle name="Reports Total" xfId="52"/>
    <cellStyle name="StmtTtl1" xfId="53"/>
    <cellStyle name="StmtTtl2" xfId="54"/>
    <cellStyle name="Style 1" xfId="55"/>
    <cellStyle name="Style 1 2" xfId="56"/>
    <cellStyle name="Test" xfId="2"/>
    <cellStyle name="Title: - Style3" xfId="57"/>
    <cellStyle name="Title: - Style4" xfId="58"/>
    <cellStyle name="Title: Major" xfId="59"/>
    <cellStyle name="Title: Minor" xfId="60"/>
    <cellStyle name="Title: Worksheet" xfId="61"/>
    <cellStyle name="Total 2" xfId="62"/>
    <cellStyle name="Total 3" xfId="63"/>
  </cellStyles>
  <dxfs count="0"/>
  <tableStyles count="0" defaultTableStyle="TableStyleMedium9" defaultPivotStyle="PivotStyleLight16"/>
  <colors>
    <mruColors>
      <color rgb="FF0000FF"/>
      <color rgb="FF00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0899-180900-PSE-WP-PSE-Compliance-Attach-A-Gas-Rate-Spread-Design-02-25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JAP-6 Page 1"/>
      <sheetName val="Exh. JAP-6 Pages 2-6"/>
      <sheetName val="Exh. JAP-6 Pages 7-10"/>
      <sheetName val="Exh. JAP-6 Page 11"/>
      <sheetName val="Exh. JAP-6 Pages 12-16"/>
      <sheetName val="Exh. JAP-6 Pages 17-20"/>
    </sheetNames>
    <sheetDataSet>
      <sheetData sheetId="0"/>
      <sheetData sheetId="1">
        <row r="9">
          <cell r="J9">
            <v>107477867.68019506</v>
          </cell>
        </row>
        <row r="10">
          <cell r="I10">
            <v>0.36247000000000001</v>
          </cell>
        </row>
        <row r="11">
          <cell r="J11">
            <v>326085537.45019507</v>
          </cell>
        </row>
        <row r="14">
          <cell r="J14">
            <v>86.770392578849723</v>
          </cell>
        </row>
        <row r="15">
          <cell r="I15">
            <v>0.36247000000000001</v>
          </cell>
        </row>
        <row r="16">
          <cell r="J16">
            <v>193.80039257884971</v>
          </cell>
        </row>
        <row r="23">
          <cell r="J23">
            <v>23339412.530000001</v>
          </cell>
        </row>
        <row r="24">
          <cell r="I24">
            <v>0.31009999999999999</v>
          </cell>
        </row>
        <row r="25">
          <cell r="I25">
            <v>9.2800000000000001E-3</v>
          </cell>
        </row>
        <row r="26">
          <cell r="J26">
            <v>96351191.99000001</v>
          </cell>
        </row>
        <row r="29">
          <cell r="J29">
            <v>13469.49</v>
          </cell>
        </row>
        <row r="30">
          <cell r="I30">
            <v>0.30331000000000002</v>
          </cell>
        </row>
        <row r="32">
          <cell r="J32">
            <v>26637.32</v>
          </cell>
        </row>
        <row r="39">
          <cell r="J39">
            <v>1786858.39</v>
          </cell>
        </row>
        <row r="40">
          <cell r="J40">
            <v>1945690.25</v>
          </cell>
        </row>
        <row r="41">
          <cell r="I41">
            <v>1.25</v>
          </cell>
        </row>
        <row r="45">
          <cell r="I45">
            <v>0.13719999999999999</v>
          </cell>
        </row>
        <row r="46">
          <cell r="I46">
            <v>0.11043</v>
          </cell>
        </row>
        <row r="49">
          <cell r="I49">
            <v>6.4900000000000001E-3</v>
          </cell>
        </row>
        <row r="50">
          <cell r="J50">
            <v>15416671.630000001</v>
          </cell>
        </row>
        <row r="53">
          <cell r="J53">
            <v>514564.57</v>
          </cell>
        </row>
        <row r="54">
          <cell r="J54">
            <v>145257.17000000001</v>
          </cell>
        </row>
        <row r="55">
          <cell r="I55">
            <v>1.21</v>
          </cell>
        </row>
        <row r="59">
          <cell r="I59">
            <v>0.13261000000000001</v>
          </cell>
        </row>
        <row r="60">
          <cell r="I60">
            <v>0.10609</v>
          </cell>
        </row>
        <row r="63">
          <cell r="J63">
            <v>4111810.21</v>
          </cell>
        </row>
        <row r="91">
          <cell r="J91">
            <v>398496.14</v>
          </cell>
        </row>
        <row r="92">
          <cell r="I92">
            <v>1.3</v>
          </cell>
        </row>
        <row r="93">
          <cell r="I93">
            <v>9.6900000000000007E-3</v>
          </cell>
        </row>
        <row r="94">
          <cell r="J94">
            <v>28713.760000000002</v>
          </cell>
        </row>
        <row r="97">
          <cell r="I97">
            <v>0.20582</v>
          </cell>
        </row>
        <row r="98">
          <cell r="I98">
            <v>0.14591000000000001</v>
          </cell>
        </row>
        <row r="100">
          <cell r="J100">
            <v>2074549.15</v>
          </cell>
        </row>
        <row r="103">
          <cell r="J103">
            <v>14648.31</v>
          </cell>
        </row>
        <row r="104">
          <cell r="I104">
            <v>1.26</v>
          </cell>
        </row>
        <row r="105">
          <cell r="J105">
            <v>8523.59</v>
          </cell>
        </row>
        <row r="108">
          <cell r="I108">
            <v>0.19897000000000001</v>
          </cell>
        </row>
        <row r="109">
          <cell r="I109">
            <v>0.14105000000000001</v>
          </cell>
        </row>
        <row r="111">
          <cell r="J111">
            <v>86864.48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zoomScaleNormal="100" workbookViewId="0">
      <selection activeCell="F21" sqref="F21"/>
    </sheetView>
  </sheetViews>
  <sheetFormatPr defaultColWidth="9.140625" defaultRowHeight="12.75" x14ac:dyDescent="0.2"/>
  <cols>
    <col min="1" max="1" width="5.28515625" style="3" customWidth="1"/>
    <col min="2" max="2" width="34.28515625" style="3" bestFit="1" customWidth="1"/>
    <col min="3" max="3" width="20.28515625" style="3" bestFit="1" customWidth="1"/>
    <col min="4" max="4" width="13.5703125" style="3" bestFit="1" customWidth="1"/>
    <col min="5" max="5" width="12.42578125" style="3" bestFit="1" customWidth="1"/>
    <col min="6" max="6" width="16" style="3" customWidth="1"/>
    <col min="7" max="7" width="0.7109375" style="3" customWidth="1"/>
    <col min="8" max="8" width="13.5703125" style="3" bestFit="1" customWidth="1"/>
    <col min="9" max="9" width="11.5703125" style="3" bestFit="1" customWidth="1"/>
    <col min="10" max="10" width="12.42578125" style="3" bestFit="1" customWidth="1"/>
    <col min="11" max="11" width="12.7109375" style="3" bestFit="1" customWidth="1"/>
    <col min="12" max="12" width="12.42578125" style="3" bestFit="1" customWidth="1"/>
    <col min="13" max="13" width="12.7109375" style="3" bestFit="1" customWidth="1"/>
    <col min="14" max="14" width="11.5703125" style="3" bestFit="1" customWidth="1"/>
    <col min="15" max="15" width="12.7109375" style="3" bestFit="1" customWidth="1"/>
    <col min="16" max="18" width="14" style="3" customWidth="1"/>
    <col min="19" max="16384" width="9.140625" style="3"/>
  </cols>
  <sheetData>
    <row r="1" spans="1:17" x14ac:dyDescent="0.2">
      <c r="A1" s="92" t="s">
        <v>16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8"/>
    </row>
    <row r="2" spans="1:17" x14ac:dyDescent="0.2">
      <c r="A2" s="92" t="s">
        <v>83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8"/>
    </row>
    <row r="3" spans="1:17" x14ac:dyDescent="0.2">
      <c r="A3" s="92" t="s">
        <v>106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8"/>
    </row>
    <row r="4" spans="1:17" s="45" customFormat="1" x14ac:dyDescent="0.2">
      <c r="A4" s="92" t="s">
        <v>107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44"/>
    </row>
    <row r="5" spans="1:17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8"/>
    </row>
    <row r="6" spans="1:17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5"/>
    </row>
    <row r="7" spans="1:17" s="45" customFormat="1" x14ac:dyDescent="0.2">
      <c r="A7" s="50" t="s">
        <v>72</v>
      </c>
      <c r="B7" s="54"/>
      <c r="C7" s="54"/>
      <c r="D7" s="50" t="s">
        <v>71</v>
      </c>
      <c r="E7" s="50" t="s">
        <v>71</v>
      </c>
      <c r="F7" s="50" t="s">
        <v>71</v>
      </c>
      <c r="G7" s="54"/>
      <c r="H7" s="54"/>
      <c r="I7" s="54"/>
      <c r="J7" s="54"/>
      <c r="K7" s="54"/>
      <c r="L7" s="54"/>
      <c r="M7" s="54"/>
      <c r="N7" s="54"/>
      <c r="O7" s="54"/>
      <c r="P7" s="49"/>
      <c r="Q7" s="5"/>
    </row>
    <row r="8" spans="1:17" x14ac:dyDescent="0.2">
      <c r="A8" s="51" t="s">
        <v>70</v>
      </c>
      <c r="B8" s="55"/>
      <c r="C8" s="51" t="s">
        <v>14</v>
      </c>
      <c r="D8" s="51" t="s">
        <v>73</v>
      </c>
      <c r="E8" s="51" t="s">
        <v>74</v>
      </c>
      <c r="F8" s="51" t="s">
        <v>75</v>
      </c>
      <c r="G8" s="51"/>
      <c r="H8" s="51" t="s">
        <v>51</v>
      </c>
      <c r="I8" s="51" t="s">
        <v>52</v>
      </c>
      <c r="J8" s="51" t="s">
        <v>18</v>
      </c>
      <c r="K8" s="51" t="s">
        <v>54</v>
      </c>
      <c r="L8" s="51" t="s">
        <v>19</v>
      </c>
      <c r="M8" s="51" t="s">
        <v>31</v>
      </c>
      <c r="N8" s="51" t="s">
        <v>20</v>
      </c>
      <c r="O8" s="51" t="s">
        <v>30</v>
      </c>
      <c r="P8" s="8"/>
    </row>
    <row r="9" spans="1:17" x14ac:dyDescent="0.2">
      <c r="A9" s="6"/>
      <c r="B9" s="7" t="s">
        <v>13</v>
      </c>
      <c r="C9" s="7" t="s">
        <v>12</v>
      </c>
      <c r="D9" s="7" t="s">
        <v>55</v>
      </c>
      <c r="E9" s="7" t="s">
        <v>56</v>
      </c>
      <c r="F9" s="7" t="s">
        <v>57</v>
      </c>
      <c r="G9" s="7"/>
      <c r="H9" s="7" t="s">
        <v>8</v>
      </c>
      <c r="I9" s="7" t="s">
        <v>7</v>
      </c>
      <c r="J9" s="7" t="s">
        <v>6</v>
      </c>
      <c r="K9" s="7" t="s">
        <v>5</v>
      </c>
      <c r="L9" s="7" t="s">
        <v>4</v>
      </c>
      <c r="M9" s="7" t="s">
        <v>3</v>
      </c>
      <c r="N9" s="7" t="s">
        <v>2</v>
      </c>
      <c r="O9" s="7" t="s">
        <v>1</v>
      </c>
      <c r="P9" s="8"/>
    </row>
    <row r="10" spans="1:17" x14ac:dyDescent="0.2">
      <c r="A10" s="7">
        <v>1</v>
      </c>
      <c r="B10" s="42"/>
      <c r="C10" s="7"/>
      <c r="D10" s="7"/>
      <c r="E10" s="6"/>
      <c r="F10" s="6"/>
      <c r="G10" s="6"/>
      <c r="H10" s="6"/>
      <c r="I10" s="6"/>
      <c r="J10" s="7"/>
      <c r="K10" s="7"/>
      <c r="L10" s="7"/>
      <c r="M10" s="7"/>
      <c r="N10" s="7"/>
      <c r="O10" s="7"/>
      <c r="P10" s="8"/>
    </row>
    <row r="11" spans="1:17" x14ac:dyDescent="0.2">
      <c r="A11" s="7">
        <f>A10+1</f>
        <v>2</v>
      </c>
      <c r="B11" s="6" t="s">
        <v>100</v>
      </c>
      <c r="C11" s="35" t="s">
        <v>103</v>
      </c>
      <c r="D11" s="12">
        <f>SUM(H11:I11)</f>
        <v>326085731.25058764</v>
      </c>
      <c r="E11" s="13">
        <f>SUM(J11:K11)</f>
        <v>96377829.310000002</v>
      </c>
      <c r="F11" s="13">
        <f>SUM(L11:O11)</f>
        <v>21689895.469999999</v>
      </c>
      <c r="G11" s="13"/>
      <c r="H11" s="52">
        <f>'[1]Exh. JAP-6 Pages 2-6'!$J$11</f>
        <v>326085537.45019507</v>
      </c>
      <c r="I11" s="52">
        <f>'[1]Exh. JAP-6 Pages 2-6'!$J$16</f>
        <v>193.80039257884971</v>
      </c>
      <c r="J11" s="52">
        <f>'[1]Exh. JAP-6 Pages 2-6'!$J$26</f>
        <v>96351191.99000001</v>
      </c>
      <c r="K11" s="52">
        <f>'[1]Exh. JAP-6 Pages 2-6'!$J$32</f>
        <v>26637.32</v>
      </c>
      <c r="L11" s="52">
        <f>'[1]Exh. JAP-6 Pages 2-6'!$J$50</f>
        <v>15416671.630000001</v>
      </c>
      <c r="M11" s="52">
        <f>'[1]Exh. JAP-6 Pages 2-6'!$J$63</f>
        <v>4111810.21</v>
      </c>
      <c r="N11" s="52">
        <f>'[1]Exh. JAP-6 Pages 2-6'!$J$100</f>
        <v>2074549.15</v>
      </c>
      <c r="O11" s="52">
        <f>'[1]Exh. JAP-6 Pages 2-6'!$J$111</f>
        <v>86864.48</v>
      </c>
      <c r="P11" s="8"/>
    </row>
    <row r="12" spans="1:17" s="45" customFormat="1" x14ac:dyDescent="0.2">
      <c r="A12" s="35">
        <f t="shared" ref="A12:A17" si="0">A11+1</f>
        <v>3</v>
      </c>
      <c r="B12" s="38"/>
      <c r="C12" s="3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44"/>
    </row>
    <row r="13" spans="1:17" x14ac:dyDescent="0.2">
      <c r="A13" s="35">
        <f t="shared" si="0"/>
        <v>4</v>
      </c>
      <c r="B13" s="6" t="s">
        <v>65</v>
      </c>
      <c r="C13" s="48" t="s">
        <v>103</v>
      </c>
      <c r="D13" s="12">
        <f t="shared" ref="D13:D14" si="1">SUM(H13:I13)</f>
        <v>107477954.45058765</v>
      </c>
      <c r="E13" s="13">
        <f t="shared" ref="E13:E14" si="2">SUM(J13:K13)</f>
        <v>23352882.02</v>
      </c>
      <c r="F13" s="13">
        <f t="shared" ref="F13:F14" si="3">SUM(L13:O13)</f>
        <v>2714567.41</v>
      </c>
      <c r="G13" s="13"/>
      <c r="H13" s="53">
        <f>'[1]Exh. JAP-6 Pages 2-6'!$J$9</f>
        <v>107477867.68019506</v>
      </c>
      <c r="I13" s="53">
        <f>'[1]Exh. JAP-6 Pages 2-6'!$J$14</f>
        <v>86.770392578849723</v>
      </c>
      <c r="J13" s="53">
        <f>'[1]Exh. JAP-6 Pages 2-6'!$J$23</f>
        <v>23339412.530000001</v>
      </c>
      <c r="K13" s="53">
        <f>'[1]Exh. JAP-6 Pages 2-6'!$J$29</f>
        <v>13469.49</v>
      </c>
      <c r="L13" s="53">
        <f>'[1]Exh. JAP-6 Pages 2-6'!$J$39</f>
        <v>1786858.39</v>
      </c>
      <c r="M13" s="53">
        <f>'[1]Exh. JAP-6 Pages 2-6'!$J$53</f>
        <v>514564.57</v>
      </c>
      <c r="N13" s="53">
        <f>'[1]Exh. JAP-6 Pages 2-6'!$J$91</f>
        <v>398496.14</v>
      </c>
      <c r="O13" s="53">
        <f>'[1]Exh. JAP-6 Pages 2-6'!$J$103</f>
        <v>14648.31</v>
      </c>
      <c r="P13" s="8"/>
    </row>
    <row r="14" spans="1:17" ht="13.9" x14ac:dyDescent="0.3">
      <c r="A14" s="35">
        <f t="shared" si="0"/>
        <v>5</v>
      </c>
      <c r="B14" s="6" t="s">
        <v>66</v>
      </c>
      <c r="C14" s="48" t="s">
        <v>103</v>
      </c>
      <c r="D14" s="12">
        <f t="shared" si="1"/>
        <v>0</v>
      </c>
      <c r="E14" s="13">
        <f t="shared" si="2"/>
        <v>0</v>
      </c>
      <c r="F14" s="13">
        <f t="shared" si="3"/>
        <v>2128184.7699999996</v>
      </c>
      <c r="G14" s="13"/>
      <c r="H14" s="83">
        <v>0</v>
      </c>
      <c r="I14" s="83">
        <v>0</v>
      </c>
      <c r="J14" s="83">
        <v>0</v>
      </c>
      <c r="K14" s="83">
        <v>0</v>
      </c>
      <c r="L14" s="53">
        <f>'[1]Exh. JAP-6 Pages 2-6'!$J$40</f>
        <v>1945690.25</v>
      </c>
      <c r="M14" s="53">
        <f>'[1]Exh. JAP-6 Pages 2-6'!$J$54</f>
        <v>145257.17000000001</v>
      </c>
      <c r="N14" s="53">
        <f>'[1]Exh. JAP-6 Pages 2-6'!$J$94</f>
        <v>28713.760000000002</v>
      </c>
      <c r="O14" s="53">
        <f>'[1]Exh. JAP-6 Pages 2-6'!$J$105</f>
        <v>8523.59</v>
      </c>
      <c r="P14" s="8"/>
    </row>
    <row r="15" spans="1:17" s="45" customFormat="1" x14ac:dyDescent="0.2">
      <c r="A15" s="48">
        <f t="shared" si="0"/>
        <v>6</v>
      </c>
      <c r="B15" s="38" t="s">
        <v>81</v>
      </c>
      <c r="C15" s="35" t="str">
        <f>"("&amp;A$13&amp;") + ("&amp;A$14&amp;")"</f>
        <v>(4) + (5)</v>
      </c>
      <c r="D15" s="68">
        <f>SUM(D13:D14)</f>
        <v>107477954.45058765</v>
      </c>
      <c r="E15" s="68">
        <f>SUM(E13:E14)</f>
        <v>23352882.02</v>
      </c>
      <c r="F15" s="68">
        <f>SUM(F13:F14)</f>
        <v>4842752.18</v>
      </c>
      <c r="G15" s="39"/>
      <c r="H15" s="68">
        <f t="shared" ref="H15:O15" si="4">SUM(H13:H14)</f>
        <v>107477867.68019506</v>
      </c>
      <c r="I15" s="68">
        <f t="shared" si="4"/>
        <v>86.770392578849723</v>
      </c>
      <c r="J15" s="68">
        <f t="shared" si="4"/>
        <v>23339412.530000001</v>
      </c>
      <c r="K15" s="68">
        <f>SUM(K13:K14)</f>
        <v>13469.49</v>
      </c>
      <c r="L15" s="68">
        <f t="shared" si="4"/>
        <v>3732548.6399999997</v>
      </c>
      <c r="M15" s="68">
        <f t="shared" si="4"/>
        <v>659821.74</v>
      </c>
      <c r="N15" s="68">
        <f t="shared" si="4"/>
        <v>427209.9</v>
      </c>
      <c r="O15" s="68">
        <f t="shared" si="4"/>
        <v>23171.9</v>
      </c>
      <c r="P15" s="44"/>
    </row>
    <row r="16" spans="1:17" s="45" customFormat="1" x14ac:dyDescent="0.2">
      <c r="A16" s="48">
        <f t="shared" si="0"/>
        <v>7</v>
      </c>
      <c r="B16" s="38"/>
      <c r="C16" s="35"/>
      <c r="D16" s="39"/>
      <c r="E16" s="39"/>
      <c r="F16" s="39"/>
      <c r="G16" s="36"/>
      <c r="H16" s="36"/>
      <c r="I16" s="36"/>
      <c r="J16" s="36"/>
      <c r="K16" s="36"/>
      <c r="L16" s="36"/>
      <c r="M16" s="36"/>
      <c r="N16" s="36"/>
      <c r="O16" s="36"/>
      <c r="P16" s="44"/>
    </row>
    <row r="17" spans="1:16" ht="13.5" thickBot="1" x14ac:dyDescent="0.25">
      <c r="A17" s="48">
        <f t="shared" si="0"/>
        <v>8</v>
      </c>
      <c r="B17" s="6" t="s">
        <v>101</v>
      </c>
      <c r="C17" s="7" t="str">
        <f>"("&amp;A11&amp;") - ("&amp;A$15&amp;")"</f>
        <v>(2) - (6)</v>
      </c>
      <c r="D17" s="14">
        <f>D11-D15</f>
        <v>218607776.80000001</v>
      </c>
      <c r="E17" s="37">
        <f>E11-E15</f>
        <v>73024947.290000007</v>
      </c>
      <c r="F17" s="37">
        <f>F11-F15</f>
        <v>16847143.289999999</v>
      </c>
      <c r="G17" s="36"/>
      <c r="H17" s="37">
        <f t="shared" ref="H17:O17" si="5">H11-H15</f>
        <v>218607669.77000001</v>
      </c>
      <c r="I17" s="37">
        <f t="shared" si="5"/>
        <v>107.02999999999999</v>
      </c>
      <c r="J17" s="37">
        <f t="shared" si="5"/>
        <v>73011779.460000008</v>
      </c>
      <c r="K17" s="37">
        <f t="shared" si="5"/>
        <v>13167.83</v>
      </c>
      <c r="L17" s="37">
        <f t="shared" si="5"/>
        <v>11684122.990000002</v>
      </c>
      <c r="M17" s="37">
        <f t="shared" si="5"/>
        <v>3451988.4699999997</v>
      </c>
      <c r="N17" s="37">
        <f t="shared" si="5"/>
        <v>1647339.25</v>
      </c>
      <c r="O17" s="37">
        <f t="shared" si="5"/>
        <v>63692.579999999994</v>
      </c>
      <c r="P17" s="8"/>
    </row>
    <row r="18" spans="1:16" ht="14.45" thickTop="1" x14ac:dyDescent="0.3">
      <c r="A18" s="8"/>
      <c r="B18" s="8"/>
      <c r="C18" s="8"/>
      <c r="D18" s="8"/>
      <c r="E18" s="8"/>
      <c r="F18" s="8"/>
      <c r="G18" s="46"/>
      <c r="H18" s="8"/>
      <c r="I18" s="8"/>
      <c r="J18" s="8"/>
      <c r="K18" s="8"/>
      <c r="L18" s="8"/>
      <c r="M18" s="8"/>
      <c r="N18" s="8"/>
      <c r="O18" s="8"/>
      <c r="P18" s="8"/>
    </row>
    <row r="19" spans="1:16" ht="13.9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ht="13.9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ht="13.9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ht="13.9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13.9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</sheetData>
  <mergeCells count="4">
    <mergeCell ref="A1:O1"/>
    <mergeCell ref="A2:O2"/>
    <mergeCell ref="A3:O3"/>
    <mergeCell ref="A4:O4"/>
  </mergeCells>
  <printOptions horizontalCentered="1"/>
  <pageMargins left="0.45" right="0.45" top="0.75" bottom="0.75" header="0.3" footer="0.3"/>
  <pageSetup scale="63" orientation="landscape" blackAndWhite="1" horizontalDpi="1200" verticalDpi="1200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zoomScaleNormal="100" workbookViewId="0">
      <selection activeCell="E25" sqref="E25"/>
    </sheetView>
  </sheetViews>
  <sheetFormatPr defaultColWidth="9.140625" defaultRowHeight="12.75" x14ac:dyDescent="0.2"/>
  <cols>
    <col min="1" max="1" width="5.28515625" style="3" customWidth="1"/>
    <col min="2" max="2" width="40.42578125" style="3" bestFit="1" customWidth="1"/>
    <col min="3" max="4" width="13.5703125" style="3" bestFit="1" customWidth="1"/>
    <col min="5" max="5" width="12.42578125" style="3" bestFit="1" customWidth="1"/>
    <col min="6" max="6" width="16" style="3" bestFit="1" customWidth="1"/>
    <col min="7" max="7" width="14.5703125" style="3" bestFit="1" customWidth="1"/>
    <col min="8" max="8" width="9.140625" style="3"/>
    <col min="9" max="9" width="10.28515625" style="3" bestFit="1" customWidth="1"/>
    <col min="10" max="16384" width="9.140625" style="3"/>
  </cols>
  <sheetData>
    <row r="1" spans="1:16" x14ac:dyDescent="0.2">
      <c r="A1" s="92" t="s">
        <v>16</v>
      </c>
      <c r="B1" s="92"/>
      <c r="C1" s="92"/>
      <c r="D1" s="92"/>
      <c r="E1" s="92"/>
      <c r="F1" s="92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s="45" customFormat="1" x14ac:dyDescent="0.2">
      <c r="A2" s="92" t="s">
        <v>83</v>
      </c>
      <c r="B2" s="92"/>
      <c r="C2" s="92"/>
      <c r="D2" s="92"/>
      <c r="E2" s="92"/>
      <c r="F2" s="92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">
      <c r="A3" s="92" t="s">
        <v>106</v>
      </c>
      <c r="B3" s="92"/>
      <c r="C3" s="92"/>
      <c r="D3" s="92"/>
      <c r="E3" s="92"/>
      <c r="F3" s="92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92" t="s">
        <v>76</v>
      </c>
      <c r="B4" s="92"/>
      <c r="C4" s="92"/>
      <c r="D4" s="92"/>
      <c r="E4" s="92"/>
      <c r="F4" s="92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2">
      <c r="A5" s="17"/>
      <c r="B5" s="17"/>
      <c r="C5" s="17"/>
      <c r="D5" s="17"/>
      <c r="E5" s="17"/>
      <c r="F5" s="9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">
      <c r="A6" s="8"/>
      <c r="B6" s="8"/>
      <c r="C6" s="8"/>
      <c r="D6" s="8"/>
      <c r="E6" s="8"/>
      <c r="F6" s="8"/>
    </row>
    <row r="7" spans="1:16" s="45" customFormat="1" x14ac:dyDescent="0.2">
      <c r="A7" s="50" t="s">
        <v>72</v>
      </c>
      <c r="B7" s="44"/>
      <c r="C7" s="44"/>
      <c r="D7" s="50" t="s">
        <v>71</v>
      </c>
      <c r="E7" s="50" t="s">
        <v>71</v>
      </c>
      <c r="F7" s="50" t="s">
        <v>71</v>
      </c>
    </row>
    <row r="8" spans="1:16" x14ac:dyDescent="0.2">
      <c r="A8" s="51" t="s">
        <v>70</v>
      </c>
      <c r="B8" s="11"/>
      <c r="C8" s="51" t="s">
        <v>14</v>
      </c>
      <c r="D8" s="51" t="s">
        <v>73</v>
      </c>
      <c r="E8" s="51" t="s">
        <v>74</v>
      </c>
      <c r="F8" s="51" t="s">
        <v>75</v>
      </c>
    </row>
    <row r="9" spans="1:16" x14ac:dyDescent="0.2">
      <c r="A9" s="6"/>
      <c r="B9" s="7" t="s">
        <v>13</v>
      </c>
      <c r="C9" s="7" t="s">
        <v>12</v>
      </c>
      <c r="D9" s="7" t="s">
        <v>11</v>
      </c>
      <c r="E9" s="7" t="s">
        <v>10</v>
      </c>
      <c r="F9" s="7" t="s">
        <v>9</v>
      </c>
    </row>
    <row r="10" spans="1:16" x14ac:dyDescent="0.2">
      <c r="A10" s="7"/>
      <c r="B10" s="18"/>
      <c r="C10" s="7"/>
      <c r="D10" s="7"/>
      <c r="E10" s="7"/>
      <c r="F10" s="7"/>
    </row>
    <row r="11" spans="1:16" x14ac:dyDescent="0.2">
      <c r="A11" s="7">
        <v>1</v>
      </c>
      <c r="B11" s="6" t="s">
        <v>77</v>
      </c>
      <c r="C11" s="43" t="s">
        <v>92</v>
      </c>
      <c r="D11" s="52">
        <f>'Exh. JAP-11 Page 1'!D17</f>
        <v>218607776.80000001</v>
      </c>
      <c r="E11" s="52">
        <f>'Exh. JAP-11 Page 1'!E17</f>
        <v>73024947.290000007</v>
      </c>
      <c r="F11" s="52">
        <f>'Exh. JAP-11 Page 1'!F17</f>
        <v>16847143.289999999</v>
      </c>
    </row>
    <row r="12" spans="1:16" x14ac:dyDescent="0.2">
      <c r="A12" s="7">
        <f>A11+1</f>
        <v>2</v>
      </c>
      <c r="B12" s="6"/>
      <c r="C12" s="38"/>
      <c r="D12" s="56"/>
      <c r="E12" s="56"/>
      <c r="F12" s="56"/>
    </row>
    <row r="13" spans="1:16" x14ac:dyDescent="0.2">
      <c r="A13" s="7">
        <f t="shared" ref="A13:A15" si="0">A12+1</f>
        <v>3</v>
      </c>
      <c r="B13" s="6" t="s">
        <v>17</v>
      </c>
      <c r="C13" s="43" t="s">
        <v>93</v>
      </c>
      <c r="D13" s="57">
        <f>SUM('12ME June2018 Cust Data'!P6:P7)</f>
        <v>766531</v>
      </c>
      <c r="E13" s="57">
        <f>SUM('12ME June2018 Cust Data'!P9:P10)</f>
        <v>56491</v>
      </c>
      <c r="F13" s="57">
        <f>SUM('12ME June2018 Cust Data'!P11:P12,'12ME June2018 Cust Data'!P15:P16)</f>
        <v>1693</v>
      </c>
    </row>
    <row r="14" spans="1:16" x14ac:dyDescent="0.2">
      <c r="A14" s="7">
        <f t="shared" si="0"/>
        <v>4</v>
      </c>
      <c r="B14" s="6"/>
      <c r="C14" s="38"/>
      <c r="D14" s="19"/>
      <c r="E14" s="19"/>
      <c r="F14" s="19"/>
    </row>
    <row r="15" spans="1:16" ht="13.5" thickBot="1" x14ac:dyDescent="0.25">
      <c r="A15" s="7">
        <f t="shared" si="0"/>
        <v>5</v>
      </c>
      <c r="B15" s="38" t="s">
        <v>78</v>
      </c>
      <c r="C15" s="35" t="str">
        <f>"("&amp;A11&amp;") / ("&amp;A13&amp;")"</f>
        <v>(1) / (3)</v>
      </c>
      <c r="D15" s="58">
        <f>ROUND(D11/D13,2)</f>
        <v>285.19</v>
      </c>
      <c r="E15" s="58">
        <f>ROUND(E11/E13,2)</f>
        <v>1292.68</v>
      </c>
      <c r="F15" s="58">
        <f>ROUND(F11/F13,2)</f>
        <v>9951.06</v>
      </c>
    </row>
    <row r="16" spans="1:16" ht="13.5" thickTop="1" x14ac:dyDescent="0.2">
      <c r="A16" s="8"/>
      <c r="B16" s="8"/>
      <c r="C16" s="8"/>
      <c r="D16" s="8"/>
      <c r="E16" s="8"/>
      <c r="F16" s="8"/>
      <c r="G16" s="8"/>
    </row>
    <row r="17" spans="1:7" x14ac:dyDescent="0.2">
      <c r="A17" s="8"/>
      <c r="B17" s="8"/>
      <c r="C17" s="8"/>
      <c r="D17" s="15"/>
      <c r="E17" s="15"/>
      <c r="F17" s="15"/>
      <c r="G17" s="8"/>
    </row>
    <row r="18" spans="1:7" ht="13.9" x14ac:dyDescent="0.3">
      <c r="A18" s="8"/>
      <c r="B18" s="8"/>
      <c r="C18" s="8"/>
      <c r="D18" s="16"/>
      <c r="E18" s="16"/>
      <c r="F18" s="16"/>
      <c r="G18" s="8"/>
    </row>
    <row r="19" spans="1:7" ht="13.9" x14ac:dyDescent="0.3">
      <c r="A19" s="8"/>
      <c r="B19" s="8"/>
      <c r="C19" s="8"/>
      <c r="D19" s="8"/>
      <c r="E19" s="8"/>
      <c r="F19" s="8"/>
      <c r="G19" s="8"/>
    </row>
  </sheetData>
  <mergeCells count="4">
    <mergeCell ref="A1:F1"/>
    <mergeCell ref="A3:F3"/>
    <mergeCell ref="A4:F4"/>
    <mergeCell ref="A2:F2"/>
  </mergeCells>
  <printOptions horizontalCentered="1"/>
  <pageMargins left="0.7" right="0.7" top="0.75" bottom="0.75" header="0.3" footer="0.3"/>
  <pageSetup scale="99" orientation="landscape" blackAndWhite="1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zoomScaleNormal="100" workbookViewId="0">
      <selection activeCell="F11" sqref="F11"/>
    </sheetView>
  </sheetViews>
  <sheetFormatPr defaultColWidth="9.140625" defaultRowHeight="15" customHeight="1" x14ac:dyDescent="0.2"/>
  <cols>
    <col min="1" max="1" width="5.5703125" style="29" bestFit="1" customWidth="1"/>
    <col min="2" max="2" width="3.28515625" style="29" customWidth="1"/>
    <col min="3" max="3" width="51.140625" style="75" customWidth="1"/>
    <col min="4" max="4" width="9.85546875" style="75" bestFit="1" customWidth="1"/>
    <col min="5" max="5" width="20.28515625" style="75" bestFit="1" customWidth="1"/>
    <col min="6" max="6" width="15.28515625" style="75" bestFit="1" customWidth="1"/>
    <col min="7" max="16384" width="9.140625" style="29"/>
  </cols>
  <sheetData>
    <row r="1" spans="1:14" ht="15" customHeight="1" x14ac:dyDescent="0.25">
      <c r="A1" s="92" t="s">
        <v>16</v>
      </c>
      <c r="B1" s="92"/>
      <c r="C1" s="92"/>
      <c r="D1" s="92"/>
      <c r="E1" s="92"/>
      <c r="F1" s="92"/>
      <c r="G1" s="69"/>
      <c r="H1" s="69"/>
      <c r="I1" s="69"/>
      <c r="J1" s="69"/>
      <c r="K1" s="69"/>
    </row>
    <row r="2" spans="1:14" ht="15" customHeight="1" x14ac:dyDescent="0.25">
      <c r="A2" s="93" t="s">
        <v>83</v>
      </c>
      <c r="B2" s="93"/>
      <c r="C2" s="93"/>
      <c r="D2" s="93"/>
      <c r="E2" s="93"/>
      <c r="F2" s="93"/>
      <c r="G2" s="69"/>
      <c r="H2" s="69"/>
      <c r="I2" s="69"/>
      <c r="J2" s="69"/>
      <c r="K2" s="69"/>
    </row>
    <row r="3" spans="1:14" ht="15" customHeight="1" x14ac:dyDescent="0.25">
      <c r="A3" s="93" t="s">
        <v>106</v>
      </c>
      <c r="B3" s="93"/>
      <c r="C3" s="93"/>
      <c r="D3" s="93"/>
      <c r="E3" s="93"/>
      <c r="F3" s="93"/>
      <c r="G3" s="69"/>
      <c r="H3" s="69"/>
      <c r="I3" s="69"/>
      <c r="J3" s="69"/>
      <c r="K3" s="69"/>
    </row>
    <row r="4" spans="1:14" ht="15" customHeight="1" x14ac:dyDescent="0.25">
      <c r="A4" s="93" t="s">
        <v>97</v>
      </c>
      <c r="B4" s="93"/>
      <c r="C4" s="93"/>
      <c r="D4" s="93"/>
      <c r="E4" s="93"/>
      <c r="F4" s="93"/>
      <c r="G4" s="17"/>
      <c r="H4" s="17"/>
      <c r="I4" s="17"/>
      <c r="J4" s="17"/>
      <c r="K4" s="17"/>
      <c r="L4" s="70"/>
      <c r="M4" s="70"/>
      <c r="N4" s="70"/>
    </row>
    <row r="5" spans="1:14" ht="15" customHeight="1" x14ac:dyDescent="0.25">
      <c r="B5" s="71"/>
      <c r="C5" s="71"/>
      <c r="D5" s="71"/>
      <c r="E5" s="71"/>
      <c r="F5" s="71"/>
      <c r="G5" s="17"/>
      <c r="H5" s="17"/>
      <c r="I5" s="17"/>
      <c r="J5" s="17"/>
      <c r="K5" s="17"/>
      <c r="L5" s="70"/>
      <c r="M5" s="70"/>
      <c r="N5" s="70"/>
    </row>
    <row r="6" spans="1:14" ht="15" customHeight="1" x14ac:dyDescent="0.25">
      <c r="B6" s="72"/>
      <c r="C6" s="72"/>
      <c r="D6" s="72"/>
      <c r="E6" s="72"/>
      <c r="F6" s="73"/>
      <c r="G6" s="17"/>
      <c r="H6" s="17"/>
      <c r="I6" s="17"/>
      <c r="J6" s="17"/>
      <c r="K6" s="17"/>
      <c r="L6" s="70"/>
      <c r="M6" s="70"/>
      <c r="N6" s="70"/>
    </row>
    <row r="7" spans="1:14" s="70" customFormat="1" ht="15" customHeight="1" x14ac:dyDescent="0.25">
      <c r="A7" s="84" t="s">
        <v>72</v>
      </c>
      <c r="C7" s="85"/>
      <c r="D7" s="85"/>
      <c r="E7" s="85"/>
      <c r="F7" s="85" t="s">
        <v>98</v>
      </c>
      <c r="G7" s="17"/>
      <c r="H7" s="17"/>
      <c r="I7" s="17"/>
      <c r="J7" s="17"/>
      <c r="K7" s="17"/>
    </row>
    <row r="8" spans="1:14" s="70" customFormat="1" ht="15" customHeight="1" x14ac:dyDescent="0.25">
      <c r="A8" s="21" t="s">
        <v>70</v>
      </c>
      <c r="B8" s="86"/>
      <c r="C8" s="87"/>
      <c r="D8" s="87" t="s">
        <v>21</v>
      </c>
      <c r="E8" s="87" t="s">
        <v>14</v>
      </c>
      <c r="F8" s="87" t="s">
        <v>99</v>
      </c>
      <c r="G8" s="17"/>
      <c r="H8" s="17"/>
      <c r="I8" s="17"/>
      <c r="J8" s="17"/>
      <c r="K8" s="17"/>
    </row>
    <row r="9" spans="1:14" ht="15" customHeight="1" x14ac:dyDescent="0.25">
      <c r="A9" s="74"/>
      <c r="B9" s="75"/>
      <c r="C9" s="73" t="s">
        <v>13</v>
      </c>
      <c r="D9" s="73" t="s">
        <v>12</v>
      </c>
      <c r="E9" s="48" t="s">
        <v>11</v>
      </c>
      <c r="F9" s="48" t="s">
        <v>10</v>
      </c>
      <c r="G9" s="69"/>
      <c r="H9" s="69"/>
      <c r="I9" s="69"/>
      <c r="J9" s="69"/>
      <c r="K9" s="69"/>
    </row>
    <row r="10" spans="1:14" ht="12.75" customHeight="1" x14ac:dyDescent="0.25">
      <c r="A10" s="48">
        <v>1</v>
      </c>
      <c r="B10" s="76" t="s">
        <v>84</v>
      </c>
      <c r="C10" s="77"/>
      <c r="D10" s="73"/>
      <c r="E10" s="73"/>
      <c r="F10" s="48"/>
      <c r="G10" s="69"/>
      <c r="H10" s="69"/>
      <c r="I10" s="69"/>
      <c r="J10" s="69"/>
      <c r="K10" s="69"/>
    </row>
    <row r="11" spans="1:14" ht="12.75" customHeight="1" x14ac:dyDescent="0.25">
      <c r="A11" s="48">
        <f>A10+1</f>
        <v>2</v>
      </c>
      <c r="B11" s="77"/>
      <c r="C11" s="78" t="s">
        <v>22</v>
      </c>
      <c r="D11" s="75" t="s">
        <v>95</v>
      </c>
      <c r="E11" s="48" t="s">
        <v>103</v>
      </c>
      <c r="F11" s="79">
        <f>'[1]Exh. JAP-6 Pages 2-6'!$I$10</f>
        <v>0.36247000000000001</v>
      </c>
      <c r="G11" s="69"/>
      <c r="H11" s="69"/>
      <c r="I11" s="69"/>
      <c r="J11" s="69"/>
      <c r="K11" s="69"/>
    </row>
    <row r="12" spans="1:14" ht="12.75" customHeight="1" x14ac:dyDescent="0.25">
      <c r="A12" s="48">
        <f t="shared" ref="A12:A54" si="0">A11+1</f>
        <v>3</v>
      </c>
      <c r="B12" s="77"/>
      <c r="C12" s="29"/>
      <c r="F12" s="79"/>
      <c r="G12" s="69"/>
      <c r="H12" s="69"/>
      <c r="I12" s="69"/>
      <c r="J12" s="69"/>
      <c r="K12" s="69"/>
    </row>
    <row r="13" spans="1:14" ht="12.75" customHeight="1" x14ac:dyDescent="0.25">
      <c r="A13" s="48">
        <f t="shared" si="0"/>
        <v>4</v>
      </c>
      <c r="B13" s="80" t="s">
        <v>85</v>
      </c>
      <c r="C13" s="77"/>
      <c r="F13" s="79"/>
      <c r="G13" s="69"/>
      <c r="H13" s="69"/>
      <c r="I13" s="69"/>
      <c r="J13" s="69"/>
      <c r="K13" s="69"/>
    </row>
    <row r="14" spans="1:14" ht="12.75" customHeight="1" x14ac:dyDescent="0.25">
      <c r="A14" s="48">
        <f t="shared" si="0"/>
        <v>5</v>
      </c>
      <c r="C14" s="78" t="s">
        <v>22</v>
      </c>
      <c r="D14" s="75" t="s">
        <v>95</v>
      </c>
      <c r="E14" s="48" t="s">
        <v>103</v>
      </c>
      <c r="F14" s="79">
        <f>'[1]Exh. JAP-6 Pages 2-6'!$I$15</f>
        <v>0.36247000000000001</v>
      </c>
      <c r="G14" s="69"/>
      <c r="H14" s="69"/>
      <c r="I14" s="69"/>
      <c r="J14" s="69"/>
      <c r="K14" s="69"/>
    </row>
    <row r="15" spans="1:14" ht="12.75" customHeight="1" x14ac:dyDescent="0.25">
      <c r="A15" s="48">
        <f t="shared" si="0"/>
        <v>6</v>
      </c>
      <c r="C15" s="29"/>
      <c r="D15" s="73"/>
      <c r="E15" s="73"/>
      <c r="F15" s="79"/>
      <c r="G15" s="69"/>
      <c r="H15" s="69"/>
      <c r="I15" s="69"/>
      <c r="J15" s="69"/>
      <c r="K15" s="69"/>
    </row>
    <row r="16" spans="1:14" ht="12.75" customHeight="1" x14ac:dyDescent="0.25">
      <c r="A16" s="48">
        <f t="shared" si="0"/>
        <v>7</v>
      </c>
      <c r="B16" s="80" t="s">
        <v>86</v>
      </c>
      <c r="C16" s="29"/>
      <c r="D16" s="81"/>
      <c r="E16" s="81"/>
      <c r="F16" s="79"/>
    </row>
    <row r="17" spans="1:6" ht="12.75" customHeight="1" x14ac:dyDescent="0.25">
      <c r="A17" s="48">
        <f t="shared" si="0"/>
        <v>8</v>
      </c>
      <c r="C17" s="75" t="s">
        <v>22</v>
      </c>
      <c r="D17" s="75" t="s">
        <v>95</v>
      </c>
      <c r="E17" s="48" t="s">
        <v>103</v>
      </c>
      <c r="F17" s="79">
        <f>'[1]Exh. JAP-6 Pages 2-6'!$I$24</f>
        <v>0.31009999999999999</v>
      </c>
    </row>
    <row r="18" spans="1:6" ht="12.75" customHeight="1" x14ac:dyDescent="0.25">
      <c r="A18" s="48">
        <f t="shared" si="0"/>
        <v>9</v>
      </c>
      <c r="F18" s="79"/>
    </row>
    <row r="19" spans="1:6" ht="12.75" customHeight="1" x14ac:dyDescent="0.25">
      <c r="A19" s="48">
        <f t="shared" si="0"/>
        <v>10</v>
      </c>
      <c r="C19" s="75" t="s">
        <v>23</v>
      </c>
      <c r="D19" s="75" t="s">
        <v>95</v>
      </c>
      <c r="E19" s="48" t="s">
        <v>103</v>
      </c>
      <c r="F19" s="79">
        <f>'[1]Exh. JAP-6 Pages 2-6'!$I$25</f>
        <v>9.2800000000000001E-3</v>
      </c>
    </row>
    <row r="20" spans="1:6" ht="12.75" customHeight="1" x14ac:dyDescent="0.25">
      <c r="A20" s="48">
        <f t="shared" si="0"/>
        <v>11</v>
      </c>
      <c r="F20" s="79"/>
    </row>
    <row r="21" spans="1:6" ht="12.75" customHeight="1" x14ac:dyDescent="0.25">
      <c r="A21" s="48">
        <f t="shared" si="0"/>
        <v>12</v>
      </c>
      <c r="B21" s="80" t="s">
        <v>87</v>
      </c>
      <c r="C21" s="29"/>
      <c r="D21" s="81"/>
      <c r="E21" s="81"/>
      <c r="F21" s="79"/>
    </row>
    <row r="22" spans="1:6" ht="12.75" customHeight="1" x14ac:dyDescent="0.25">
      <c r="A22" s="48">
        <f t="shared" si="0"/>
        <v>13</v>
      </c>
      <c r="B22" s="75"/>
      <c r="C22" s="75" t="s">
        <v>22</v>
      </c>
      <c r="D22" s="75" t="s">
        <v>95</v>
      </c>
      <c r="E22" s="48" t="s">
        <v>103</v>
      </c>
      <c r="F22" s="79">
        <f>'[1]Exh. JAP-6 Pages 2-6'!$I$30</f>
        <v>0.30331000000000002</v>
      </c>
    </row>
    <row r="23" spans="1:6" ht="12.75" customHeight="1" x14ac:dyDescent="0.25">
      <c r="A23" s="48">
        <f t="shared" si="0"/>
        <v>14</v>
      </c>
      <c r="B23" s="75"/>
      <c r="F23" s="79"/>
    </row>
    <row r="24" spans="1:6" ht="12.75" customHeight="1" x14ac:dyDescent="0.25">
      <c r="A24" s="48">
        <f t="shared" si="0"/>
        <v>15</v>
      </c>
      <c r="B24" s="80" t="s">
        <v>88</v>
      </c>
      <c r="C24" s="29"/>
      <c r="D24" s="81"/>
      <c r="E24" s="81"/>
      <c r="F24" s="79"/>
    </row>
    <row r="25" spans="1:6" ht="12.75" customHeight="1" x14ac:dyDescent="0.25">
      <c r="A25" s="48">
        <f t="shared" si="0"/>
        <v>16</v>
      </c>
      <c r="C25" s="75" t="s">
        <v>24</v>
      </c>
      <c r="D25" s="75" t="s">
        <v>95</v>
      </c>
      <c r="E25" s="48" t="s">
        <v>103</v>
      </c>
      <c r="F25" s="82">
        <f>'[1]Exh. JAP-6 Pages 2-6'!$I$41</f>
        <v>1.25</v>
      </c>
    </row>
    <row r="26" spans="1:6" ht="12.75" customHeight="1" x14ac:dyDescent="0.25">
      <c r="A26" s="48">
        <f t="shared" si="0"/>
        <v>17</v>
      </c>
      <c r="F26" s="79"/>
    </row>
    <row r="27" spans="1:6" ht="12.75" customHeight="1" x14ac:dyDescent="0.2">
      <c r="A27" s="48">
        <f t="shared" si="0"/>
        <v>18</v>
      </c>
      <c r="C27" s="75" t="s">
        <v>25</v>
      </c>
      <c r="F27" s="79"/>
    </row>
    <row r="28" spans="1:6" ht="12.75" customHeight="1" x14ac:dyDescent="0.2">
      <c r="A28" s="48">
        <f t="shared" si="0"/>
        <v>19</v>
      </c>
      <c r="C28" s="75" t="s">
        <v>96</v>
      </c>
      <c r="D28" s="75" t="s">
        <v>95</v>
      </c>
      <c r="E28" s="48" t="s">
        <v>103</v>
      </c>
      <c r="F28" s="79">
        <f>'[1]Exh. JAP-6 Pages 2-6'!$I$45</f>
        <v>0.13719999999999999</v>
      </c>
    </row>
    <row r="29" spans="1:6" ht="12.75" customHeight="1" x14ac:dyDescent="0.2">
      <c r="A29" s="48">
        <f t="shared" si="0"/>
        <v>20</v>
      </c>
      <c r="C29" s="75" t="s">
        <v>26</v>
      </c>
      <c r="D29" s="75" t="s">
        <v>95</v>
      </c>
      <c r="E29" s="48" t="s">
        <v>103</v>
      </c>
      <c r="F29" s="79">
        <f>'[1]Exh. JAP-6 Pages 2-6'!$I$46</f>
        <v>0.11043</v>
      </c>
    </row>
    <row r="30" spans="1:6" ht="12.75" customHeight="1" x14ac:dyDescent="0.2">
      <c r="A30" s="48">
        <f t="shared" si="0"/>
        <v>21</v>
      </c>
      <c r="F30" s="79"/>
    </row>
    <row r="31" spans="1:6" ht="12.75" customHeight="1" x14ac:dyDescent="0.2">
      <c r="A31" s="48">
        <f t="shared" si="0"/>
        <v>22</v>
      </c>
      <c r="C31" s="75" t="s">
        <v>23</v>
      </c>
      <c r="D31" s="75" t="s">
        <v>95</v>
      </c>
      <c r="E31" s="48" t="s">
        <v>103</v>
      </c>
      <c r="F31" s="79">
        <f>'[1]Exh. JAP-6 Pages 2-6'!$I$49</f>
        <v>6.4900000000000001E-3</v>
      </c>
    </row>
    <row r="32" spans="1:6" ht="12.75" customHeight="1" x14ac:dyDescent="0.2">
      <c r="A32" s="48">
        <f t="shared" si="0"/>
        <v>23</v>
      </c>
      <c r="C32" s="81"/>
      <c r="D32" s="81"/>
      <c r="E32" s="81"/>
      <c r="F32" s="79"/>
    </row>
    <row r="33" spans="1:6" ht="12.75" customHeight="1" x14ac:dyDescent="0.2">
      <c r="A33" s="48">
        <f t="shared" si="0"/>
        <v>24</v>
      </c>
      <c r="B33" s="80" t="s">
        <v>89</v>
      </c>
      <c r="C33" s="29"/>
      <c r="D33" s="81"/>
      <c r="E33" s="81"/>
      <c r="F33" s="79"/>
    </row>
    <row r="34" spans="1:6" ht="12.75" customHeight="1" x14ac:dyDescent="0.2">
      <c r="A34" s="48">
        <f t="shared" si="0"/>
        <v>25</v>
      </c>
      <c r="B34" s="75"/>
      <c r="C34" s="75" t="s">
        <v>24</v>
      </c>
      <c r="D34" s="75" t="s">
        <v>95</v>
      </c>
      <c r="E34" s="48" t="s">
        <v>103</v>
      </c>
      <c r="F34" s="82">
        <f>'[1]Exh. JAP-6 Pages 2-6'!$I$55</f>
        <v>1.21</v>
      </c>
    </row>
    <row r="35" spans="1:6" ht="12.75" customHeight="1" x14ac:dyDescent="0.2">
      <c r="A35" s="48">
        <f t="shared" si="0"/>
        <v>26</v>
      </c>
      <c r="B35" s="75"/>
      <c r="F35" s="79"/>
    </row>
    <row r="36" spans="1:6" ht="12.75" customHeight="1" x14ac:dyDescent="0.2">
      <c r="A36" s="48">
        <f t="shared" si="0"/>
        <v>27</v>
      </c>
      <c r="B36" s="75"/>
      <c r="C36" s="75" t="s">
        <v>25</v>
      </c>
      <c r="F36" s="79"/>
    </row>
    <row r="37" spans="1:6" ht="12.75" customHeight="1" x14ac:dyDescent="0.2">
      <c r="A37" s="48">
        <f t="shared" si="0"/>
        <v>28</v>
      </c>
      <c r="B37" s="75"/>
      <c r="C37" s="75" t="s">
        <v>96</v>
      </c>
      <c r="D37" s="75" t="s">
        <v>95</v>
      </c>
      <c r="E37" s="48" t="s">
        <v>103</v>
      </c>
      <c r="F37" s="79">
        <f>'[1]Exh. JAP-6 Pages 2-6'!$I$59</f>
        <v>0.13261000000000001</v>
      </c>
    </row>
    <row r="38" spans="1:6" ht="12.75" customHeight="1" x14ac:dyDescent="0.2">
      <c r="A38" s="48">
        <f t="shared" si="0"/>
        <v>29</v>
      </c>
      <c r="B38" s="75"/>
      <c r="C38" s="75" t="s">
        <v>26</v>
      </c>
      <c r="D38" s="75" t="s">
        <v>95</v>
      </c>
      <c r="E38" s="48" t="s">
        <v>103</v>
      </c>
      <c r="F38" s="79">
        <f>'[1]Exh. JAP-6 Pages 2-6'!$I$60</f>
        <v>0.10609</v>
      </c>
    </row>
    <row r="39" spans="1:6" ht="12.75" customHeight="1" x14ac:dyDescent="0.2">
      <c r="A39" s="48">
        <f t="shared" si="0"/>
        <v>30</v>
      </c>
      <c r="B39" s="75"/>
      <c r="F39" s="79"/>
    </row>
    <row r="40" spans="1:6" ht="12.75" customHeight="1" x14ac:dyDescent="0.2">
      <c r="A40" s="48">
        <f t="shared" si="0"/>
        <v>31</v>
      </c>
      <c r="B40" s="80" t="s">
        <v>90</v>
      </c>
      <c r="C40" s="29"/>
      <c r="D40" s="81"/>
      <c r="E40" s="81"/>
      <c r="F40" s="79"/>
    </row>
    <row r="41" spans="1:6" ht="12.75" customHeight="1" x14ac:dyDescent="0.2">
      <c r="A41" s="48">
        <f t="shared" si="0"/>
        <v>32</v>
      </c>
      <c r="C41" s="75" t="s">
        <v>24</v>
      </c>
      <c r="D41" s="75" t="s">
        <v>95</v>
      </c>
      <c r="E41" s="48" t="s">
        <v>103</v>
      </c>
      <c r="F41" s="82">
        <f>'[1]Exh. JAP-6 Pages 2-6'!$I$92</f>
        <v>1.3</v>
      </c>
    </row>
    <row r="42" spans="1:6" ht="12.75" customHeight="1" x14ac:dyDescent="0.2">
      <c r="A42" s="48">
        <f t="shared" si="0"/>
        <v>33</v>
      </c>
      <c r="F42" s="79"/>
    </row>
    <row r="43" spans="1:6" ht="12.75" customHeight="1" x14ac:dyDescent="0.2">
      <c r="A43" s="48">
        <f t="shared" si="0"/>
        <v>34</v>
      </c>
      <c r="C43" s="75" t="s">
        <v>25</v>
      </c>
      <c r="F43" s="79"/>
    </row>
    <row r="44" spans="1:6" ht="12.75" customHeight="1" x14ac:dyDescent="0.2">
      <c r="A44" s="48">
        <f t="shared" si="0"/>
        <v>35</v>
      </c>
      <c r="C44" s="75" t="s">
        <v>28</v>
      </c>
      <c r="D44" s="75" t="s">
        <v>95</v>
      </c>
      <c r="E44" s="48" t="s">
        <v>103</v>
      </c>
      <c r="F44" s="79">
        <f>'[1]Exh. JAP-6 Pages 2-6'!$I$97</f>
        <v>0.20582</v>
      </c>
    </row>
    <row r="45" spans="1:6" ht="12.75" customHeight="1" x14ac:dyDescent="0.2">
      <c r="A45" s="48">
        <f t="shared" si="0"/>
        <v>36</v>
      </c>
      <c r="C45" s="75" t="s">
        <v>29</v>
      </c>
      <c r="D45" s="75" t="s">
        <v>95</v>
      </c>
      <c r="E45" s="48" t="s">
        <v>103</v>
      </c>
      <c r="F45" s="79">
        <f>'[1]Exh. JAP-6 Pages 2-6'!$I$98</f>
        <v>0.14591000000000001</v>
      </c>
    </row>
    <row r="46" spans="1:6" ht="12.75" customHeight="1" x14ac:dyDescent="0.2">
      <c r="A46" s="48">
        <f t="shared" si="0"/>
        <v>37</v>
      </c>
      <c r="F46" s="79"/>
    </row>
    <row r="47" spans="1:6" ht="12.75" customHeight="1" x14ac:dyDescent="0.2">
      <c r="A47" s="48">
        <f t="shared" si="0"/>
        <v>38</v>
      </c>
      <c r="C47" s="75" t="s">
        <v>23</v>
      </c>
      <c r="D47" s="75" t="s">
        <v>95</v>
      </c>
      <c r="E47" s="48" t="s">
        <v>103</v>
      </c>
      <c r="F47" s="79">
        <f>'[1]Exh. JAP-6 Pages 2-6'!$I$93</f>
        <v>9.6900000000000007E-3</v>
      </c>
    </row>
    <row r="48" spans="1:6" ht="12.75" customHeight="1" x14ac:dyDescent="0.2">
      <c r="A48" s="48">
        <f t="shared" si="0"/>
        <v>39</v>
      </c>
      <c r="C48" s="81"/>
      <c r="D48" s="81"/>
      <c r="E48" s="81"/>
      <c r="F48" s="79"/>
    </row>
    <row r="49" spans="1:6" ht="12.75" customHeight="1" x14ac:dyDescent="0.2">
      <c r="A49" s="48">
        <f t="shared" si="0"/>
        <v>40</v>
      </c>
      <c r="B49" s="80" t="s">
        <v>91</v>
      </c>
      <c r="C49" s="29"/>
      <c r="D49" s="81"/>
      <c r="E49" s="81"/>
      <c r="F49" s="79"/>
    </row>
    <row r="50" spans="1:6" ht="12.75" customHeight="1" x14ac:dyDescent="0.2">
      <c r="A50" s="48">
        <f t="shared" si="0"/>
        <v>41</v>
      </c>
      <c r="B50" s="75"/>
      <c r="C50" s="75" t="s">
        <v>24</v>
      </c>
      <c r="D50" s="75" t="s">
        <v>95</v>
      </c>
      <c r="E50" s="48" t="s">
        <v>103</v>
      </c>
      <c r="F50" s="82">
        <f>'[1]Exh. JAP-6 Pages 2-6'!$I$104</f>
        <v>1.26</v>
      </c>
    </row>
    <row r="51" spans="1:6" ht="12.75" customHeight="1" x14ac:dyDescent="0.2">
      <c r="A51" s="48">
        <f t="shared" si="0"/>
        <v>42</v>
      </c>
      <c r="B51" s="75"/>
      <c r="F51" s="79"/>
    </row>
    <row r="52" spans="1:6" ht="12.75" customHeight="1" x14ac:dyDescent="0.2">
      <c r="A52" s="48">
        <f t="shared" si="0"/>
        <v>43</v>
      </c>
      <c r="B52" s="75"/>
      <c r="C52" s="75" t="s">
        <v>25</v>
      </c>
      <c r="F52" s="79"/>
    </row>
    <row r="53" spans="1:6" ht="12.75" customHeight="1" x14ac:dyDescent="0.2">
      <c r="A53" s="48">
        <f t="shared" si="0"/>
        <v>44</v>
      </c>
      <c r="B53" s="75"/>
      <c r="C53" s="75" t="s">
        <v>28</v>
      </c>
      <c r="D53" s="75" t="s">
        <v>95</v>
      </c>
      <c r="E53" s="48" t="s">
        <v>103</v>
      </c>
      <c r="F53" s="79">
        <f>'[1]Exh. JAP-6 Pages 2-6'!$I$108</f>
        <v>0.19897000000000001</v>
      </c>
    </row>
    <row r="54" spans="1:6" ht="12.75" customHeight="1" x14ac:dyDescent="0.2">
      <c r="A54" s="48">
        <f t="shared" si="0"/>
        <v>45</v>
      </c>
      <c r="B54" s="75"/>
      <c r="C54" s="75" t="s">
        <v>29</v>
      </c>
      <c r="D54" s="75" t="s">
        <v>95</v>
      </c>
      <c r="E54" s="48" t="s">
        <v>103</v>
      </c>
      <c r="F54" s="79">
        <f>'[1]Exh. JAP-6 Pages 2-6'!$I$109</f>
        <v>0.14105000000000001</v>
      </c>
    </row>
    <row r="55" spans="1:6" ht="12.75" customHeight="1" x14ac:dyDescent="0.2">
      <c r="A55" s="48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86" orientation="portrait" blackAndWhite="1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Normal="100" workbookViewId="0">
      <selection activeCell="D35" sqref="D35"/>
    </sheetView>
  </sheetViews>
  <sheetFormatPr defaultColWidth="9.140625" defaultRowHeight="12.75" x14ac:dyDescent="0.2"/>
  <cols>
    <col min="1" max="1" width="5.28515625" style="1" customWidth="1"/>
    <col min="2" max="2" width="2.7109375" style="1" customWidth="1"/>
    <col min="3" max="3" width="43.140625" style="1" customWidth="1"/>
    <col min="4" max="4" width="22.7109375" style="2" bestFit="1" customWidth="1"/>
    <col min="5" max="8" width="11.42578125" style="2" bestFit="1" customWidth="1"/>
    <col min="9" max="16" width="11.42578125" style="1" bestFit="1" customWidth="1"/>
    <col min="17" max="17" width="11.140625" style="1" bestFit="1" customWidth="1"/>
    <col min="18" max="16384" width="9.140625" style="1"/>
  </cols>
  <sheetData>
    <row r="1" spans="1:17" ht="13.15" x14ac:dyDescent="0.25">
      <c r="A1" s="92" t="s">
        <v>16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ht="13.15" x14ac:dyDescent="0.25">
      <c r="A2" s="92" t="s">
        <v>83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7" ht="13.15" x14ac:dyDescent="0.25">
      <c r="A3" s="92" t="s">
        <v>106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ht="13.15" x14ac:dyDescent="0.25">
      <c r="A4" s="92" t="s">
        <v>58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1:17" ht="13.15" x14ac:dyDescent="0.25">
      <c r="A5" s="6"/>
      <c r="B5" s="6"/>
      <c r="C5" s="6"/>
      <c r="D5" s="7"/>
      <c r="E5" s="7"/>
      <c r="F5" s="7"/>
      <c r="G5" s="7"/>
      <c r="H5" s="7"/>
      <c r="I5" s="6"/>
      <c r="J5" s="6"/>
      <c r="K5" s="6"/>
      <c r="L5" s="6"/>
      <c r="M5" s="6"/>
      <c r="N5" s="6"/>
      <c r="O5" s="6"/>
      <c r="P5" s="6"/>
      <c r="Q5" s="6"/>
    </row>
    <row r="6" spans="1:17" ht="26.45" x14ac:dyDescent="0.25">
      <c r="A6" s="10" t="s">
        <v>15</v>
      </c>
      <c r="B6" s="10"/>
      <c r="C6" s="11"/>
      <c r="D6" s="21" t="s">
        <v>14</v>
      </c>
      <c r="E6" s="22" t="s">
        <v>38</v>
      </c>
      <c r="F6" s="22" t="s">
        <v>39</v>
      </c>
      <c r="G6" s="22" t="s">
        <v>40</v>
      </c>
      <c r="H6" s="22" t="s">
        <v>41</v>
      </c>
      <c r="I6" s="22" t="s">
        <v>42</v>
      </c>
      <c r="J6" s="22" t="s">
        <v>43</v>
      </c>
      <c r="K6" s="22" t="s">
        <v>44</v>
      </c>
      <c r="L6" s="22" t="s">
        <v>45</v>
      </c>
      <c r="M6" s="22" t="s">
        <v>46</v>
      </c>
      <c r="N6" s="22" t="s">
        <v>47</v>
      </c>
      <c r="O6" s="22" t="s">
        <v>48</v>
      </c>
      <c r="P6" s="22" t="s">
        <v>49</v>
      </c>
      <c r="Q6" s="10" t="s">
        <v>50</v>
      </c>
    </row>
    <row r="7" spans="1:17" ht="13.15" x14ac:dyDescent="0.25">
      <c r="A7" s="6"/>
      <c r="B7" s="6"/>
      <c r="C7" s="7" t="s">
        <v>13</v>
      </c>
      <c r="D7" s="7" t="s">
        <v>12</v>
      </c>
      <c r="E7" s="7" t="s">
        <v>11</v>
      </c>
      <c r="F7" s="7" t="s">
        <v>10</v>
      </c>
      <c r="G7" s="7" t="s">
        <v>9</v>
      </c>
      <c r="H7" s="7" t="s">
        <v>8</v>
      </c>
      <c r="I7" s="7" t="s">
        <v>7</v>
      </c>
      <c r="J7" s="7" t="s">
        <v>6</v>
      </c>
      <c r="K7" s="7" t="s">
        <v>5</v>
      </c>
      <c r="L7" s="7" t="s">
        <v>4</v>
      </c>
      <c r="M7" s="7" t="s">
        <v>3</v>
      </c>
      <c r="N7" s="7" t="s">
        <v>2</v>
      </c>
      <c r="O7" s="7" t="s">
        <v>1</v>
      </c>
      <c r="P7" s="7" t="s">
        <v>0</v>
      </c>
      <c r="Q7" s="7" t="s">
        <v>37</v>
      </c>
    </row>
    <row r="8" spans="1:17" ht="13.15" x14ac:dyDescent="0.25">
      <c r="A8" s="7"/>
      <c r="B8" s="23" t="s">
        <v>64</v>
      </c>
      <c r="C8" s="18"/>
      <c r="D8" s="7"/>
      <c r="E8" s="7"/>
      <c r="F8" s="7"/>
      <c r="G8" s="7"/>
      <c r="H8" s="7"/>
      <c r="I8" s="7"/>
      <c r="J8" s="7"/>
      <c r="K8" s="6"/>
      <c r="L8" s="6"/>
      <c r="M8" s="6"/>
      <c r="N8" s="6"/>
      <c r="O8" s="6"/>
      <c r="P8" s="6"/>
      <c r="Q8" s="6"/>
    </row>
    <row r="9" spans="1:17" ht="13.15" x14ac:dyDescent="0.25">
      <c r="A9" s="7">
        <v>1</v>
      </c>
      <c r="B9" s="34" t="s">
        <v>60</v>
      </c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4"/>
    </row>
    <row r="10" spans="1:17" ht="13.15" x14ac:dyDescent="0.25">
      <c r="A10" s="7">
        <f t="shared" ref="A10:A32" si="0">A9+1</f>
        <v>2</v>
      </c>
      <c r="B10" s="7"/>
      <c r="C10" s="6" t="s">
        <v>104</v>
      </c>
      <c r="D10" s="48" t="s">
        <v>105</v>
      </c>
      <c r="E10" s="57">
        <v>97226749.259000003</v>
      </c>
      <c r="F10" s="57">
        <v>73367933.715999991</v>
      </c>
      <c r="G10" s="57">
        <v>75843560.385000005</v>
      </c>
      <c r="H10" s="57">
        <v>50269722.055</v>
      </c>
      <c r="I10" s="57">
        <v>30887232.546</v>
      </c>
      <c r="J10" s="57">
        <v>19275348.866999999</v>
      </c>
      <c r="K10" s="57">
        <v>13443855.640999999</v>
      </c>
      <c r="L10" s="57">
        <v>12736019.268999999</v>
      </c>
      <c r="M10" s="57">
        <v>21647743.550999999</v>
      </c>
      <c r="N10" s="57">
        <v>46156027.060000002</v>
      </c>
      <c r="O10" s="57">
        <v>73741965.106999993</v>
      </c>
      <c r="P10" s="57">
        <v>88509690.754000008</v>
      </c>
      <c r="Q10" s="25">
        <f>SUM(E10:P10)</f>
        <v>603105848.21000004</v>
      </c>
    </row>
    <row r="11" spans="1:17" ht="13.15" x14ac:dyDescent="0.25">
      <c r="A11" s="7">
        <f t="shared" si="0"/>
        <v>3</v>
      </c>
      <c r="B11" s="7"/>
      <c r="C11" s="6" t="s">
        <v>63</v>
      </c>
      <c r="D11" s="26" t="s">
        <v>67</v>
      </c>
      <c r="E11" s="27">
        <f t="shared" ref="E11:P11" si="1">E10/$Q10</f>
        <v>0.1612100919723562</v>
      </c>
      <c r="F11" s="27">
        <f t="shared" si="1"/>
        <v>0.12165017788130193</v>
      </c>
      <c r="G11" s="27">
        <f t="shared" si="1"/>
        <v>0.125754974205774</v>
      </c>
      <c r="H11" s="27">
        <f t="shared" si="1"/>
        <v>8.3351408719048267E-2</v>
      </c>
      <c r="I11" s="27">
        <f t="shared" si="1"/>
        <v>5.1213618036821187E-2</v>
      </c>
      <c r="J11" s="27">
        <f t="shared" si="1"/>
        <v>3.1960142525907606E-2</v>
      </c>
      <c r="K11" s="27">
        <f t="shared" si="1"/>
        <v>2.2291038431978327E-2</v>
      </c>
      <c r="L11" s="27">
        <f t="shared" si="1"/>
        <v>2.1117386453472671E-2</v>
      </c>
      <c r="M11" s="27">
        <f t="shared" si="1"/>
        <v>3.589377157467441E-2</v>
      </c>
      <c r="N11" s="27">
        <f t="shared" si="1"/>
        <v>7.6530557939356245E-2</v>
      </c>
      <c r="O11" s="27">
        <f t="shared" si="1"/>
        <v>0.12227035324871069</v>
      </c>
      <c r="P11" s="27">
        <f t="shared" si="1"/>
        <v>0.14675647901059838</v>
      </c>
      <c r="Q11" s="41">
        <f>SUM(E11:P11)</f>
        <v>1</v>
      </c>
    </row>
    <row r="12" spans="1:17" ht="13.15" x14ac:dyDescent="0.25">
      <c r="A12" s="7">
        <f t="shared" si="0"/>
        <v>4</v>
      </c>
      <c r="B12" s="7"/>
      <c r="C12" s="6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7" ht="13.15" x14ac:dyDescent="0.25">
      <c r="A13" s="7">
        <f t="shared" si="0"/>
        <v>5</v>
      </c>
      <c r="B13" s="34" t="s">
        <v>61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1:17" ht="13.15" x14ac:dyDescent="0.25">
      <c r="A14" s="7">
        <f t="shared" si="0"/>
        <v>6</v>
      </c>
      <c r="B14" s="7"/>
      <c r="C14" s="6" t="str">
        <f>C10</f>
        <v xml:space="preserve">Weather-Normalized Therm Sales </v>
      </c>
      <c r="D14" s="48" t="s">
        <v>105</v>
      </c>
      <c r="E14" s="57">
        <v>33826769.204999998</v>
      </c>
      <c r="F14" s="57">
        <v>26743914.158</v>
      </c>
      <c r="G14" s="57">
        <v>27365865.426000003</v>
      </c>
      <c r="H14" s="57">
        <v>19206537.565000001</v>
      </c>
      <c r="I14" s="57">
        <v>12803970.117000001</v>
      </c>
      <c r="J14" s="57">
        <v>9349519.8729999997</v>
      </c>
      <c r="K14" s="57">
        <v>8024123.108</v>
      </c>
      <c r="L14" s="57">
        <v>7869583.4130000006</v>
      </c>
      <c r="M14" s="57">
        <v>9579559.4290000014</v>
      </c>
      <c r="N14" s="57">
        <v>16938701.967</v>
      </c>
      <c r="O14" s="57">
        <v>25553458.327</v>
      </c>
      <c r="P14" s="57">
        <v>31386143.652000003</v>
      </c>
      <c r="Q14" s="25">
        <f>SUM(E14:P14)</f>
        <v>228648146.23999998</v>
      </c>
    </row>
    <row r="15" spans="1:17" ht="13.15" x14ac:dyDescent="0.25">
      <c r="A15" s="7">
        <f t="shared" si="0"/>
        <v>7</v>
      </c>
      <c r="B15" s="7"/>
      <c r="C15" s="6" t="s">
        <v>63</v>
      </c>
      <c r="D15" s="43" t="s">
        <v>68</v>
      </c>
      <c r="E15" s="30">
        <f t="shared" ref="E15:P15" si="2">E14/$Q14</f>
        <v>0.14794245989422461</v>
      </c>
      <c r="F15" s="30">
        <f t="shared" si="2"/>
        <v>0.11696536620912865</v>
      </c>
      <c r="G15" s="30">
        <f t="shared" si="2"/>
        <v>0.1196854900248152</v>
      </c>
      <c r="H15" s="30">
        <f t="shared" si="2"/>
        <v>8.4000407966745141E-2</v>
      </c>
      <c r="I15" s="30">
        <f t="shared" si="2"/>
        <v>5.5998573911726988E-2</v>
      </c>
      <c r="J15" s="30">
        <f t="shared" si="2"/>
        <v>4.0890424990309343E-2</v>
      </c>
      <c r="K15" s="30">
        <f t="shared" si="2"/>
        <v>3.5093759735001298E-2</v>
      </c>
      <c r="L15" s="30">
        <f t="shared" si="2"/>
        <v>3.4417875423051587E-2</v>
      </c>
      <c r="M15" s="30">
        <f t="shared" si="2"/>
        <v>4.1896510365515227E-2</v>
      </c>
      <c r="N15" s="30">
        <f t="shared" si="2"/>
        <v>7.4081956252644757E-2</v>
      </c>
      <c r="O15" s="30">
        <f t="shared" si="2"/>
        <v>0.11175886945603256</v>
      </c>
      <c r="P15" s="30">
        <f t="shared" si="2"/>
        <v>0.13726830577080476</v>
      </c>
      <c r="Q15" s="30">
        <f>SUM(E15:P15)</f>
        <v>1.0000000000000002</v>
      </c>
    </row>
    <row r="16" spans="1:17" ht="13.15" x14ac:dyDescent="0.25">
      <c r="A16" s="7">
        <f t="shared" si="0"/>
        <v>8</v>
      </c>
      <c r="B16" s="7"/>
      <c r="C16" s="6"/>
      <c r="D16" s="2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3.15" x14ac:dyDescent="0.25">
      <c r="A17" s="7">
        <f t="shared" si="0"/>
        <v>9</v>
      </c>
      <c r="B17" s="34" t="s">
        <v>62</v>
      </c>
      <c r="D17" s="1"/>
      <c r="E17" s="1"/>
      <c r="F17" s="1"/>
      <c r="G17" s="1"/>
      <c r="H17" s="1"/>
    </row>
    <row r="18" spans="1:17" ht="13.15" x14ac:dyDescent="0.25">
      <c r="A18" s="7">
        <f t="shared" si="0"/>
        <v>10</v>
      </c>
      <c r="B18" s="7"/>
      <c r="C18" s="6" t="str">
        <f>C10</f>
        <v xml:space="preserve">Weather-Normalized Therm Sales </v>
      </c>
      <c r="D18" s="48" t="s">
        <v>105</v>
      </c>
      <c r="E18" s="57">
        <v>11422000.573000001</v>
      </c>
      <c r="F18" s="57">
        <v>9743095.415000001</v>
      </c>
      <c r="G18" s="57">
        <v>10255093.139</v>
      </c>
      <c r="H18" s="57">
        <v>8334942.6260000011</v>
      </c>
      <c r="I18" s="57">
        <v>6477023.5309999995</v>
      </c>
      <c r="J18" s="57">
        <v>3504669.7829999998</v>
      </c>
      <c r="K18" s="57">
        <v>4802206.7649999997</v>
      </c>
      <c r="L18" s="57">
        <v>4703352.1009999998</v>
      </c>
      <c r="M18" s="57">
        <v>5360513.3379999995</v>
      </c>
      <c r="N18" s="57">
        <v>7772793.5540000005</v>
      </c>
      <c r="O18" s="57">
        <v>9465281.9619999994</v>
      </c>
      <c r="P18" s="57">
        <v>10842049.991</v>
      </c>
      <c r="Q18" s="25">
        <f>SUM(E18:P18)</f>
        <v>92683022.778000012</v>
      </c>
    </row>
    <row r="19" spans="1:17" ht="13.15" x14ac:dyDescent="0.25">
      <c r="A19" s="7">
        <f t="shared" si="0"/>
        <v>11</v>
      </c>
      <c r="B19" s="7"/>
      <c r="C19" s="6" t="s">
        <v>63</v>
      </c>
      <c r="D19" s="43" t="s">
        <v>69</v>
      </c>
      <c r="E19" s="30">
        <f t="shared" ref="E19:P19" si="3">E18/$Q18</f>
        <v>0.12323724702374747</v>
      </c>
      <c r="F19" s="30">
        <f t="shared" si="3"/>
        <v>0.10512276275599311</v>
      </c>
      <c r="G19" s="30">
        <f t="shared" si="3"/>
        <v>0.11064694300663477</v>
      </c>
      <c r="H19" s="30">
        <f t="shared" si="3"/>
        <v>8.9929551024294493E-2</v>
      </c>
      <c r="I19" s="30">
        <f t="shared" si="3"/>
        <v>6.9883602593693542E-2</v>
      </c>
      <c r="J19" s="30">
        <f t="shared" si="3"/>
        <v>3.7813503249614515E-2</v>
      </c>
      <c r="K19" s="30">
        <f t="shared" si="3"/>
        <v>5.1813229878168048E-2</v>
      </c>
      <c r="L19" s="30">
        <f t="shared" si="3"/>
        <v>5.0746641186549923E-2</v>
      </c>
      <c r="M19" s="30">
        <f t="shared" si="3"/>
        <v>5.7837057719187963E-2</v>
      </c>
      <c r="N19" s="30">
        <f t="shared" si="3"/>
        <v>8.3864264684351805E-2</v>
      </c>
      <c r="O19" s="30">
        <f t="shared" si="3"/>
        <v>0.10212530491880714</v>
      </c>
      <c r="P19" s="30">
        <f t="shared" si="3"/>
        <v>0.11697989195895708</v>
      </c>
      <c r="Q19" s="30">
        <f>SUM(E19:P19)</f>
        <v>0.99999999999999989</v>
      </c>
    </row>
    <row r="20" spans="1:17" ht="13.15" x14ac:dyDescent="0.25">
      <c r="A20" s="7">
        <f t="shared" si="0"/>
        <v>12</v>
      </c>
      <c r="B20" s="7"/>
      <c r="C20" s="6"/>
      <c r="D20" s="2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</row>
    <row r="21" spans="1:17" ht="13.15" x14ac:dyDescent="0.25">
      <c r="A21" s="7">
        <f t="shared" si="0"/>
        <v>13</v>
      </c>
      <c r="B21" s="23" t="s">
        <v>80</v>
      </c>
      <c r="D21" s="7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ht="13.15" x14ac:dyDescent="0.25">
      <c r="A22" s="7">
        <f t="shared" si="0"/>
        <v>14</v>
      </c>
      <c r="B22" s="34" t="s">
        <v>60</v>
      </c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ht="13.15" x14ac:dyDescent="0.25">
      <c r="A23" s="7">
        <f t="shared" si="0"/>
        <v>15</v>
      </c>
      <c r="B23" s="7"/>
      <c r="C23" s="6" t="s">
        <v>79</v>
      </c>
      <c r="D23" s="35" t="s">
        <v>94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59">
        <f>'Exh. JAP-11 Page 2'!D15</f>
        <v>285.19</v>
      </c>
    </row>
    <row r="24" spans="1:17" ht="13.15" x14ac:dyDescent="0.25">
      <c r="A24" s="7">
        <f t="shared" si="0"/>
        <v>16</v>
      </c>
      <c r="B24" s="7"/>
      <c r="C24" s="6" t="s">
        <v>80</v>
      </c>
      <c r="D24" s="7" t="str">
        <f>"("&amp;A$11&amp;") x ("&amp;A23&amp;")"</f>
        <v>(3) x (15)</v>
      </c>
      <c r="E24" s="32">
        <f>$Q23*E$11</f>
        <v>45.975506129596262</v>
      </c>
      <c r="F24" s="40">
        <f t="shared" ref="F24:P24" si="4">$Q23*F$11</f>
        <v>34.693414229968496</v>
      </c>
      <c r="G24" s="40">
        <f t="shared" si="4"/>
        <v>35.864061093744688</v>
      </c>
      <c r="H24" s="40">
        <f t="shared" si="4"/>
        <v>23.770988252585376</v>
      </c>
      <c r="I24" s="40">
        <f t="shared" si="4"/>
        <v>14.605611727921035</v>
      </c>
      <c r="J24" s="40">
        <f t="shared" si="4"/>
        <v>9.1147130469635904</v>
      </c>
      <c r="K24" s="40">
        <f t="shared" si="4"/>
        <v>6.3571812504158993</v>
      </c>
      <c r="L24" s="40">
        <f t="shared" si="4"/>
        <v>6.0224674426658709</v>
      </c>
      <c r="M24" s="40">
        <f t="shared" si="4"/>
        <v>10.236544715381395</v>
      </c>
      <c r="N24" s="40">
        <f t="shared" si="4"/>
        <v>21.825749818725008</v>
      </c>
      <c r="O24" s="40">
        <f t="shared" si="4"/>
        <v>34.870282042999804</v>
      </c>
      <c r="P24" s="40">
        <f t="shared" si="4"/>
        <v>41.85348024903255</v>
      </c>
      <c r="Q24" s="31">
        <f>SUM(E24:P24)</f>
        <v>285.18999999999994</v>
      </c>
    </row>
    <row r="25" spans="1:17" ht="13.15" x14ac:dyDescent="0.25">
      <c r="A25" s="35">
        <f t="shared" si="0"/>
        <v>17</v>
      </c>
      <c r="B25" s="7"/>
      <c r="C25" s="6"/>
      <c r="D25" s="33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31"/>
    </row>
    <row r="26" spans="1:17" ht="13.15" x14ac:dyDescent="0.25">
      <c r="A26" s="35">
        <f t="shared" si="0"/>
        <v>18</v>
      </c>
      <c r="B26" s="34" t="s">
        <v>61</v>
      </c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31"/>
    </row>
    <row r="27" spans="1:17" ht="13.15" x14ac:dyDescent="0.25">
      <c r="A27" s="35">
        <f t="shared" si="0"/>
        <v>19</v>
      </c>
      <c r="B27" s="7"/>
      <c r="C27" s="47" t="s">
        <v>79</v>
      </c>
      <c r="D27" s="35" t="str">
        <f>$D$23</f>
        <v>JAP-11 Page 2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59">
        <f>'Exh. JAP-11 Page 2'!E15</f>
        <v>1292.68</v>
      </c>
    </row>
    <row r="28" spans="1:17" x14ac:dyDescent="0.2">
      <c r="A28" s="35">
        <f t="shared" si="0"/>
        <v>20</v>
      </c>
      <c r="B28" s="7"/>
      <c r="C28" s="47" t="s">
        <v>80</v>
      </c>
      <c r="D28" s="7" t="str">
        <f>"("&amp;A$15&amp;") x ("&amp;A27&amp;")"</f>
        <v>(7) x (19)</v>
      </c>
      <c r="E28" s="32">
        <f>$Q27*E$15</f>
        <v>191.24225905606627</v>
      </c>
      <c r="F28" s="40">
        <f t="shared" ref="F28:P28" si="5">$Q27*F$15</f>
        <v>151.19878959121644</v>
      </c>
      <c r="G28" s="40">
        <f t="shared" si="5"/>
        <v>154.71503924527812</v>
      </c>
      <c r="H28" s="40">
        <f t="shared" si="5"/>
        <v>108.58564737045211</v>
      </c>
      <c r="I28" s="40">
        <f t="shared" si="5"/>
        <v>72.388236524211251</v>
      </c>
      <c r="J28" s="40">
        <f t="shared" si="5"/>
        <v>52.858234576473087</v>
      </c>
      <c r="K28" s="40">
        <f t="shared" si="5"/>
        <v>45.365001334241484</v>
      </c>
      <c r="L28" s="40">
        <f t="shared" si="5"/>
        <v>44.491299201870326</v>
      </c>
      <c r="M28" s="40">
        <f t="shared" si="5"/>
        <v>54.158781019294224</v>
      </c>
      <c r="N28" s="40">
        <f t="shared" si="5"/>
        <v>95.764263208668822</v>
      </c>
      <c r="O28" s="40">
        <f t="shared" si="5"/>
        <v>144.46845536842417</v>
      </c>
      <c r="P28" s="40">
        <f t="shared" si="5"/>
        <v>177.44399350380391</v>
      </c>
      <c r="Q28" s="31">
        <f>SUM(E28:P28)</f>
        <v>1292.6800000000003</v>
      </c>
    </row>
    <row r="29" spans="1:17" x14ac:dyDescent="0.2">
      <c r="A29" s="35">
        <f t="shared" si="0"/>
        <v>21</v>
      </c>
      <c r="B29" s="7"/>
      <c r="C29" s="6"/>
      <c r="D29" s="7"/>
      <c r="E29" s="7"/>
      <c r="F29" s="7"/>
      <c r="G29" s="7"/>
      <c r="H29" s="7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">
      <c r="A30" s="35">
        <f t="shared" si="0"/>
        <v>22</v>
      </c>
      <c r="B30" s="34" t="s">
        <v>62</v>
      </c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31"/>
    </row>
    <row r="31" spans="1:17" x14ac:dyDescent="0.2">
      <c r="A31" s="35">
        <f t="shared" si="0"/>
        <v>23</v>
      </c>
      <c r="B31" s="7"/>
      <c r="C31" s="47" t="s">
        <v>79</v>
      </c>
      <c r="D31" s="35" t="str">
        <f>$D$23</f>
        <v>JAP-11 Page 2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59">
        <f>'Exh. JAP-11 Page 2'!F15</f>
        <v>9951.06</v>
      </c>
    </row>
    <row r="32" spans="1:17" x14ac:dyDescent="0.2">
      <c r="A32" s="35">
        <f t="shared" si="0"/>
        <v>24</v>
      </c>
      <c r="B32" s="7"/>
      <c r="C32" s="47" t="s">
        <v>80</v>
      </c>
      <c r="D32" s="7" t="str">
        <f>"("&amp;A$19&amp;") x ("&amp;A31&amp;")"</f>
        <v>(11) x (23)</v>
      </c>
      <c r="E32" s="32">
        <f>$Q31*E$19</f>
        <v>1226.3412393681324</v>
      </c>
      <c r="F32" s="40">
        <f t="shared" ref="F32:P32" si="6">$Q31*F$19</f>
        <v>1046.0829195506528</v>
      </c>
      <c r="G32" s="40">
        <f t="shared" si="6"/>
        <v>1101.054368675603</v>
      </c>
      <c r="H32" s="40">
        <f t="shared" si="6"/>
        <v>894.8943580158159</v>
      </c>
      <c r="I32" s="40">
        <f t="shared" si="6"/>
        <v>695.41592242600007</v>
      </c>
      <c r="J32" s="40">
        <f t="shared" si="6"/>
        <v>376.28443964710897</v>
      </c>
      <c r="K32" s="40">
        <f t="shared" si="6"/>
        <v>515.59655931144289</v>
      </c>
      <c r="L32" s="40">
        <f t="shared" si="6"/>
        <v>504.98287124582947</v>
      </c>
      <c r="M32" s="40">
        <f t="shared" si="6"/>
        <v>575.54003158710259</v>
      </c>
      <c r="N32" s="40">
        <f t="shared" si="6"/>
        <v>834.53832972986584</v>
      </c>
      <c r="O32" s="40">
        <f t="shared" si="6"/>
        <v>1016.2550367653449</v>
      </c>
      <c r="P32" s="40">
        <f t="shared" si="6"/>
        <v>1164.0739236770994</v>
      </c>
      <c r="Q32" s="31">
        <f>SUM(E32:P32)</f>
        <v>9951.0599999999977</v>
      </c>
    </row>
    <row r="33" spans="4:15" x14ac:dyDescent="0.2">
      <c r="D33" s="1"/>
      <c r="E33" s="1"/>
      <c r="F33" s="1"/>
      <c r="G33" s="1"/>
      <c r="H33" s="1"/>
      <c r="J33" s="3"/>
      <c r="K33" s="3"/>
      <c r="L33" s="3"/>
      <c r="M33" s="3"/>
      <c r="N33" s="3"/>
      <c r="O33" s="3"/>
    </row>
    <row r="34" spans="4:15" x14ac:dyDescent="0.2">
      <c r="D34" s="1"/>
      <c r="E34" s="1"/>
      <c r="F34" s="1"/>
      <c r="G34" s="1"/>
      <c r="H34" s="1"/>
      <c r="J34" s="3"/>
      <c r="K34" s="3"/>
      <c r="L34" s="3"/>
      <c r="M34" s="3"/>
      <c r="N34" s="3"/>
      <c r="O34" s="3"/>
    </row>
  </sheetData>
  <mergeCells count="4">
    <mergeCell ref="A1:Q1"/>
    <mergeCell ref="A3:Q3"/>
    <mergeCell ref="A4:Q4"/>
    <mergeCell ref="A2:Q2"/>
  </mergeCells>
  <printOptions horizontalCentered="1"/>
  <pageMargins left="0.45" right="0.45" top="0.75" bottom="0.75" header="0.3" footer="0.3"/>
  <pageSetup scale="57" orientation="landscape" blackAndWhite="1" horizontalDpi="1200" verticalDpi="1200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M33" sqref="M33"/>
    </sheetView>
  </sheetViews>
  <sheetFormatPr defaultRowHeight="15" x14ac:dyDescent="0.25"/>
  <sheetData/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3"/>
  <sheetViews>
    <sheetView zoomScaleNormal="100" workbookViewId="0">
      <selection activeCell="H15" sqref="H15"/>
    </sheetView>
  </sheetViews>
  <sheetFormatPr defaultColWidth="13.7109375" defaultRowHeight="15" x14ac:dyDescent="0.25"/>
  <cols>
    <col min="1" max="1" width="3" style="60" customWidth="1"/>
    <col min="2" max="2" width="9.28515625" style="60" bestFit="1" customWidth="1"/>
    <col min="3" max="11" width="7.5703125" style="60" bestFit="1" customWidth="1"/>
    <col min="12" max="14" width="7.5703125" style="60" customWidth="1"/>
    <col min="15" max="15" width="9.85546875" style="60" bestFit="1" customWidth="1"/>
    <col min="16" max="16" width="8.85546875" style="60" bestFit="1" customWidth="1"/>
    <col min="17" max="16384" width="13.7109375" style="60"/>
  </cols>
  <sheetData>
    <row r="1" spans="2:16" x14ac:dyDescent="0.3">
      <c r="B1" s="94" t="s">
        <v>16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2:16" x14ac:dyDescent="0.3">
      <c r="B2" s="94" t="s">
        <v>82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2:16" x14ac:dyDescent="0.3">
      <c r="B3" s="94" t="s">
        <v>102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5" spans="2:16" x14ac:dyDescent="0.3">
      <c r="B5" s="88" t="s">
        <v>36</v>
      </c>
      <c r="C5" s="89">
        <v>42917</v>
      </c>
      <c r="D5" s="89">
        <f t="shared" ref="D5:K5" si="0">EDATE(C5,1)</f>
        <v>42948</v>
      </c>
      <c r="E5" s="89">
        <f t="shared" si="0"/>
        <v>42979</v>
      </c>
      <c r="F5" s="89">
        <f t="shared" si="0"/>
        <v>43009</v>
      </c>
      <c r="G5" s="89">
        <f t="shared" si="0"/>
        <v>43040</v>
      </c>
      <c r="H5" s="89">
        <f t="shared" si="0"/>
        <v>43070</v>
      </c>
      <c r="I5" s="89">
        <f t="shared" si="0"/>
        <v>43101</v>
      </c>
      <c r="J5" s="89">
        <f t="shared" si="0"/>
        <v>43132</v>
      </c>
      <c r="K5" s="89">
        <f t="shared" si="0"/>
        <v>43160</v>
      </c>
      <c r="L5" s="89">
        <f t="shared" ref="L5" si="1">EDATE(K5,1)</f>
        <v>43191</v>
      </c>
      <c r="M5" s="89">
        <f t="shared" ref="M5" si="2">EDATE(L5,1)</f>
        <v>43221</v>
      </c>
      <c r="N5" s="89">
        <f t="shared" ref="N5" si="3">EDATE(M5,1)</f>
        <v>43252</v>
      </c>
      <c r="O5" s="88" t="s">
        <v>27</v>
      </c>
      <c r="P5" s="88" t="s">
        <v>53</v>
      </c>
    </row>
    <row r="6" spans="2:16" x14ac:dyDescent="0.3">
      <c r="B6" s="61">
        <v>23</v>
      </c>
      <c r="C6" s="67">
        <v>760063</v>
      </c>
      <c r="D6" s="67">
        <v>760649</v>
      </c>
      <c r="E6" s="67">
        <v>761855</v>
      </c>
      <c r="F6" s="67">
        <v>763562</v>
      </c>
      <c r="G6" s="67">
        <v>765581</v>
      </c>
      <c r="H6" s="67">
        <v>767037</v>
      </c>
      <c r="I6" s="67">
        <v>768037</v>
      </c>
      <c r="J6" s="67">
        <v>769182</v>
      </c>
      <c r="K6" s="67">
        <v>769904</v>
      </c>
      <c r="L6" s="67">
        <v>770294</v>
      </c>
      <c r="M6" s="67">
        <v>770940</v>
      </c>
      <c r="N6" s="67">
        <v>771256</v>
      </c>
      <c r="O6" s="62">
        <f t="shared" ref="O6:O19" si="4">SUM(C6:N6)</f>
        <v>9198360</v>
      </c>
      <c r="P6" s="62">
        <f>ROUND(O6/12,0)</f>
        <v>766530</v>
      </c>
    </row>
    <row r="7" spans="2:16" x14ac:dyDescent="0.3">
      <c r="B7" s="61">
        <v>53</v>
      </c>
      <c r="C7" s="67">
        <v>1</v>
      </c>
      <c r="D7" s="67">
        <v>1</v>
      </c>
      <c r="E7" s="67">
        <v>1</v>
      </c>
      <c r="F7" s="67">
        <v>1</v>
      </c>
      <c r="G7" s="67">
        <v>1</v>
      </c>
      <c r="H7" s="67">
        <v>1</v>
      </c>
      <c r="I7" s="67">
        <v>1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2">
        <f t="shared" si="4"/>
        <v>7</v>
      </c>
      <c r="P7" s="62">
        <f t="shared" ref="P7:P19" si="5">ROUND(O7/12,0)</f>
        <v>1</v>
      </c>
    </row>
    <row r="8" spans="2:16" x14ac:dyDescent="0.3">
      <c r="B8" s="61">
        <v>16</v>
      </c>
      <c r="C8" s="67">
        <v>5</v>
      </c>
      <c r="D8" s="67">
        <v>6</v>
      </c>
      <c r="E8" s="67">
        <v>6</v>
      </c>
      <c r="F8" s="67">
        <v>6</v>
      </c>
      <c r="G8" s="67">
        <v>6</v>
      </c>
      <c r="H8" s="67">
        <v>7</v>
      </c>
      <c r="I8" s="67">
        <v>7</v>
      </c>
      <c r="J8" s="67">
        <v>6</v>
      </c>
      <c r="K8" s="67">
        <v>6</v>
      </c>
      <c r="L8" s="67">
        <v>6</v>
      </c>
      <c r="M8" s="67">
        <v>6</v>
      </c>
      <c r="N8" s="67">
        <v>7</v>
      </c>
      <c r="O8" s="90">
        <f t="shared" si="4"/>
        <v>74</v>
      </c>
      <c r="P8" s="90">
        <f t="shared" si="5"/>
        <v>6</v>
      </c>
    </row>
    <row r="9" spans="2:16" x14ac:dyDescent="0.3">
      <c r="B9" s="63">
        <v>31</v>
      </c>
      <c r="C9" s="67">
        <v>56227</v>
      </c>
      <c r="D9" s="67">
        <v>56189</v>
      </c>
      <c r="E9" s="67">
        <v>56153</v>
      </c>
      <c r="F9" s="67">
        <v>56243</v>
      </c>
      <c r="G9" s="67">
        <v>56424</v>
      </c>
      <c r="H9" s="67">
        <v>56574</v>
      </c>
      <c r="I9" s="67">
        <v>56658</v>
      </c>
      <c r="J9" s="67">
        <v>56661</v>
      </c>
      <c r="K9" s="67">
        <v>56738</v>
      </c>
      <c r="L9" s="67">
        <v>56700</v>
      </c>
      <c r="M9" s="67">
        <v>56684</v>
      </c>
      <c r="N9" s="67">
        <v>56609</v>
      </c>
      <c r="O9" s="90">
        <f t="shared" si="4"/>
        <v>677860</v>
      </c>
      <c r="P9" s="90">
        <f t="shared" si="5"/>
        <v>56488</v>
      </c>
    </row>
    <row r="10" spans="2:16" x14ac:dyDescent="0.3">
      <c r="B10" s="61" t="s">
        <v>59</v>
      </c>
      <c r="C10" s="67">
        <v>3</v>
      </c>
      <c r="D10" s="67">
        <v>3</v>
      </c>
      <c r="E10" s="67">
        <v>3</v>
      </c>
      <c r="F10" s="67">
        <v>3</v>
      </c>
      <c r="G10" s="67">
        <v>3</v>
      </c>
      <c r="H10" s="67">
        <v>3</v>
      </c>
      <c r="I10" s="67">
        <v>3</v>
      </c>
      <c r="J10" s="67">
        <v>3</v>
      </c>
      <c r="K10" s="67">
        <v>3</v>
      </c>
      <c r="L10" s="67">
        <v>3</v>
      </c>
      <c r="M10" s="67">
        <v>3</v>
      </c>
      <c r="N10" s="67">
        <v>3</v>
      </c>
      <c r="O10" s="90">
        <f t="shared" si="4"/>
        <v>36</v>
      </c>
      <c r="P10" s="90">
        <f t="shared" si="5"/>
        <v>3</v>
      </c>
    </row>
    <row r="11" spans="2:16" x14ac:dyDescent="0.3">
      <c r="B11" s="61">
        <v>41</v>
      </c>
      <c r="C11" s="67">
        <v>1358</v>
      </c>
      <c r="D11" s="67">
        <v>1351</v>
      </c>
      <c r="E11" s="67">
        <v>1359</v>
      </c>
      <c r="F11" s="67">
        <v>1363</v>
      </c>
      <c r="G11" s="67">
        <v>1360</v>
      </c>
      <c r="H11" s="67">
        <v>1358</v>
      </c>
      <c r="I11" s="67">
        <v>1362</v>
      </c>
      <c r="J11" s="67">
        <v>1357</v>
      </c>
      <c r="K11" s="67">
        <v>1360</v>
      </c>
      <c r="L11" s="67">
        <v>1363</v>
      </c>
      <c r="M11" s="67">
        <v>1361</v>
      </c>
      <c r="N11" s="67">
        <v>1352</v>
      </c>
      <c r="O11" s="90">
        <f t="shared" si="4"/>
        <v>16304</v>
      </c>
      <c r="P11" s="90">
        <f t="shared" si="5"/>
        <v>1359</v>
      </c>
    </row>
    <row r="12" spans="2:16" x14ac:dyDescent="0.3">
      <c r="B12" s="61" t="s">
        <v>32</v>
      </c>
      <c r="C12" s="67">
        <v>99</v>
      </c>
      <c r="D12" s="67">
        <v>98</v>
      </c>
      <c r="E12" s="67">
        <v>99</v>
      </c>
      <c r="F12" s="67">
        <v>100</v>
      </c>
      <c r="G12" s="67">
        <v>101</v>
      </c>
      <c r="H12" s="67">
        <v>101</v>
      </c>
      <c r="I12" s="67">
        <v>103</v>
      </c>
      <c r="J12" s="67">
        <v>105</v>
      </c>
      <c r="K12" s="67">
        <v>105</v>
      </c>
      <c r="L12" s="67">
        <v>105</v>
      </c>
      <c r="M12" s="67">
        <v>105</v>
      </c>
      <c r="N12" s="67">
        <v>109</v>
      </c>
      <c r="O12" s="90">
        <f t="shared" si="4"/>
        <v>1230</v>
      </c>
      <c r="P12" s="90">
        <f t="shared" si="5"/>
        <v>103</v>
      </c>
    </row>
    <row r="13" spans="2:16" x14ac:dyDescent="0.3">
      <c r="B13" s="61">
        <v>85</v>
      </c>
      <c r="C13" s="67">
        <v>29</v>
      </c>
      <c r="D13" s="67">
        <v>29</v>
      </c>
      <c r="E13" s="67">
        <v>28</v>
      </c>
      <c r="F13" s="67">
        <v>29</v>
      </c>
      <c r="G13" s="67">
        <v>29</v>
      </c>
      <c r="H13" s="67">
        <v>29</v>
      </c>
      <c r="I13" s="67">
        <v>29</v>
      </c>
      <c r="J13" s="67">
        <v>29</v>
      </c>
      <c r="K13" s="67">
        <v>29</v>
      </c>
      <c r="L13" s="67">
        <v>29</v>
      </c>
      <c r="M13" s="67">
        <v>29</v>
      </c>
      <c r="N13" s="67">
        <v>28</v>
      </c>
      <c r="O13" s="62">
        <f t="shared" si="4"/>
        <v>346</v>
      </c>
      <c r="P13" s="62">
        <f t="shared" si="5"/>
        <v>29</v>
      </c>
    </row>
    <row r="14" spans="2:16" x14ac:dyDescent="0.3">
      <c r="B14" s="61" t="s">
        <v>33</v>
      </c>
      <c r="C14" s="67">
        <v>99</v>
      </c>
      <c r="D14" s="67">
        <v>100</v>
      </c>
      <c r="E14" s="67">
        <v>100</v>
      </c>
      <c r="F14" s="67">
        <v>100</v>
      </c>
      <c r="G14" s="67">
        <v>101</v>
      </c>
      <c r="H14" s="67">
        <v>100</v>
      </c>
      <c r="I14" s="67">
        <v>101</v>
      </c>
      <c r="J14" s="67">
        <v>101</v>
      </c>
      <c r="K14" s="67">
        <v>101</v>
      </c>
      <c r="L14" s="67">
        <v>101</v>
      </c>
      <c r="M14" s="67">
        <v>102</v>
      </c>
      <c r="N14" s="67">
        <v>103</v>
      </c>
      <c r="O14" s="62">
        <f t="shared" si="4"/>
        <v>1209</v>
      </c>
      <c r="P14" s="62">
        <f t="shared" si="5"/>
        <v>101</v>
      </c>
    </row>
    <row r="15" spans="2:16" x14ac:dyDescent="0.3">
      <c r="B15" s="61">
        <v>86</v>
      </c>
      <c r="C15" s="67">
        <v>229</v>
      </c>
      <c r="D15" s="67">
        <v>229</v>
      </c>
      <c r="E15" s="67">
        <v>229</v>
      </c>
      <c r="F15" s="67">
        <v>228</v>
      </c>
      <c r="G15" s="67">
        <v>228</v>
      </c>
      <c r="H15" s="67">
        <v>228</v>
      </c>
      <c r="I15" s="67">
        <v>228</v>
      </c>
      <c r="J15" s="67">
        <v>228</v>
      </c>
      <c r="K15" s="67">
        <v>228</v>
      </c>
      <c r="L15" s="67">
        <v>228</v>
      </c>
      <c r="M15" s="67">
        <v>227</v>
      </c>
      <c r="N15" s="67">
        <v>227</v>
      </c>
      <c r="O15" s="62">
        <f t="shared" si="4"/>
        <v>2737</v>
      </c>
      <c r="P15" s="62">
        <f t="shared" si="5"/>
        <v>228</v>
      </c>
    </row>
    <row r="16" spans="2:16" x14ac:dyDescent="0.3">
      <c r="B16" s="61" t="s">
        <v>34</v>
      </c>
      <c r="C16" s="67">
        <v>4</v>
      </c>
      <c r="D16" s="67">
        <v>4</v>
      </c>
      <c r="E16" s="67">
        <v>4</v>
      </c>
      <c r="F16" s="67">
        <v>4</v>
      </c>
      <c r="G16" s="67">
        <v>2</v>
      </c>
      <c r="H16" s="67">
        <v>2</v>
      </c>
      <c r="I16" s="67">
        <v>2</v>
      </c>
      <c r="J16" s="67">
        <v>2</v>
      </c>
      <c r="K16" s="67">
        <v>2</v>
      </c>
      <c r="L16" s="67">
        <v>2</v>
      </c>
      <c r="M16" s="67">
        <v>2</v>
      </c>
      <c r="N16" s="67">
        <v>2</v>
      </c>
      <c r="O16" s="62">
        <f t="shared" si="4"/>
        <v>32</v>
      </c>
      <c r="P16" s="62">
        <f t="shared" si="5"/>
        <v>3</v>
      </c>
    </row>
    <row r="17" spans="2:16" x14ac:dyDescent="0.3">
      <c r="B17" s="61">
        <v>87</v>
      </c>
      <c r="C17" s="67">
        <v>5</v>
      </c>
      <c r="D17" s="67">
        <v>5</v>
      </c>
      <c r="E17" s="67">
        <v>5</v>
      </c>
      <c r="F17" s="67">
        <v>5</v>
      </c>
      <c r="G17" s="67">
        <v>5</v>
      </c>
      <c r="H17" s="67">
        <v>5</v>
      </c>
      <c r="I17" s="67">
        <v>5</v>
      </c>
      <c r="J17" s="67">
        <v>5</v>
      </c>
      <c r="K17" s="67">
        <v>5</v>
      </c>
      <c r="L17" s="67">
        <v>5</v>
      </c>
      <c r="M17" s="67">
        <v>5</v>
      </c>
      <c r="N17" s="67">
        <v>5</v>
      </c>
      <c r="O17" s="62">
        <f t="shared" si="4"/>
        <v>60</v>
      </c>
      <c r="P17" s="62">
        <f t="shared" si="5"/>
        <v>5</v>
      </c>
    </row>
    <row r="18" spans="2:16" x14ac:dyDescent="0.3">
      <c r="B18" s="61" t="s">
        <v>35</v>
      </c>
      <c r="C18" s="67">
        <v>10</v>
      </c>
      <c r="D18" s="67">
        <v>10</v>
      </c>
      <c r="E18" s="67">
        <v>10</v>
      </c>
      <c r="F18" s="67">
        <v>10</v>
      </c>
      <c r="G18" s="67">
        <v>10</v>
      </c>
      <c r="H18" s="67">
        <v>10</v>
      </c>
      <c r="I18" s="67">
        <v>10</v>
      </c>
      <c r="J18" s="67">
        <v>10</v>
      </c>
      <c r="K18" s="67">
        <v>10</v>
      </c>
      <c r="L18" s="67">
        <v>10</v>
      </c>
      <c r="M18" s="67">
        <v>10</v>
      </c>
      <c r="N18" s="67">
        <v>10</v>
      </c>
      <c r="O18" s="62">
        <f t="shared" si="4"/>
        <v>120</v>
      </c>
      <c r="P18" s="62">
        <f t="shared" si="5"/>
        <v>10</v>
      </c>
    </row>
    <row r="19" spans="2:16" x14ac:dyDescent="0.3">
      <c r="B19" s="61">
        <v>99</v>
      </c>
      <c r="C19" s="67">
        <v>10</v>
      </c>
      <c r="D19" s="67">
        <v>10</v>
      </c>
      <c r="E19" s="67">
        <v>10</v>
      </c>
      <c r="F19" s="67">
        <v>10</v>
      </c>
      <c r="G19" s="67">
        <v>10</v>
      </c>
      <c r="H19" s="67">
        <v>10</v>
      </c>
      <c r="I19" s="67">
        <v>10</v>
      </c>
      <c r="J19" s="67">
        <v>10</v>
      </c>
      <c r="K19" s="67">
        <v>10</v>
      </c>
      <c r="L19" s="67">
        <v>10</v>
      </c>
      <c r="M19" s="67">
        <v>10</v>
      </c>
      <c r="N19" s="67">
        <v>10</v>
      </c>
      <c r="O19" s="62">
        <f t="shared" si="4"/>
        <v>120</v>
      </c>
      <c r="P19" s="62">
        <f t="shared" si="5"/>
        <v>10</v>
      </c>
    </row>
    <row r="20" spans="2:16" x14ac:dyDescent="0.3">
      <c r="B20" s="61" t="s">
        <v>27</v>
      </c>
      <c r="C20" s="64">
        <f t="shared" ref="C20:P20" si="6">SUM(C6:C19)</f>
        <v>818142</v>
      </c>
      <c r="D20" s="64">
        <f t="shared" si="6"/>
        <v>818684</v>
      </c>
      <c r="E20" s="64">
        <f t="shared" si="6"/>
        <v>819862</v>
      </c>
      <c r="F20" s="64">
        <f t="shared" si="6"/>
        <v>821664</v>
      </c>
      <c r="G20" s="64">
        <f t="shared" si="6"/>
        <v>823861</v>
      </c>
      <c r="H20" s="64">
        <f t="shared" si="6"/>
        <v>825465</v>
      </c>
      <c r="I20" s="64">
        <f t="shared" si="6"/>
        <v>826556</v>
      </c>
      <c r="J20" s="64">
        <f t="shared" si="6"/>
        <v>827699</v>
      </c>
      <c r="K20" s="64">
        <f t="shared" si="6"/>
        <v>828501</v>
      </c>
      <c r="L20" s="64">
        <f t="shared" si="6"/>
        <v>828856</v>
      </c>
      <c r="M20" s="64">
        <f t="shared" si="6"/>
        <v>829484</v>
      </c>
      <c r="N20" s="64">
        <f t="shared" si="6"/>
        <v>829721</v>
      </c>
      <c r="O20" s="64">
        <f t="shared" si="6"/>
        <v>9898495</v>
      </c>
      <c r="P20" s="64">
        <f t="shared" si="6"/>
        <v>824876</v>
      </c>
    </row>
    <row r="21" spans="2:16" x14ac:dyDescent="0.3">
      <c r="O21" s="91"/>
    </row>
    <row r="22" spans="2:16" x14ac:dyDescent="0.3">
      <c r="B22" s="65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3" spans="2:16" x14ac:dyDescent="0.3">
      <c r="O23" s="91"/>
    </row>
  </sheetData>
  <mergeCells count="3">
    <mergeCell ref="B1:P1"/>
    <mergeCell ref="B2:P2"/>
    <mergeCell ref="B3:P3"/>
  </mergeCells>
  <pageMargins left="0.7" right="0.7" top="0.75" bottom="0.75" header="0.3" footer="0.3"/>
  <pageSetup orientation="landscape" blackAndWhite="1" r:id="rId1"/>
  <headerFooter>
    <oddFooter>&amp;L&amp;F
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2019-02-25T08:00:00+00:00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>ERF Filing</Nickname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9E6A9F8-56F2-487A-AFAB-0B7AE921781E}"/>
</file>

<file path=customXml/itemProps2.xml><?xml version="1.0" encoding="utf-8"?>
<ds:datastoreItem xmlns:ds="http://schemas.openxmlformats.org/officeDocument/2006/customXml" ds:itemID="{707512EF-AF8D-4852-9911-B468DD21F320}"/>
</file>

<file path=customXml/itemProps3.xml><?xml version="1.0" encoding="utf-8"?>
<ds:datastoreItem xmlns:ds="http://schemas.openxmlformats.org/officeDocument/2006/customXml" ds:itemID="{02373242-61BE-4469-88FE-6076CCAB4F1E}"/>
</file>

<file path=customXml/itemProps4.xml><?xml version="1.0" encoding="utf-8"?>
<ds:datastoreItem xmlns:ds="http://schemas.openxmlformats.org/officeDocument/2006/customXml" ds:itemID="{87E50D65-28CD-4DB2-B0FC-628AE823DC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Exh. JAP-11 Page 1</vt:lpstr>
      <vt:lpstr>Exh. JAP-11 Page 2</vt:lpstr>
      <vt:lpstr>Exh. JAP-11 Page 3</vt:lpstr>
      <vt:lpstr>Exh. JAP-11 Page 4</vt:lpstr>
      <vt:lpstr>Work Papers For Exhibits--&gt;</vt:lpstr>
      <vt:lpstr>12ME June2018 Cust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Paul Schmidt</cp:lastModifiedBy>
  <cp:lastPrinted>2018-10-23T18:12:11Z</cp:lastPrinted>
  <dcterms:created xsi:type="dcterms:W3CDTF">2012-10-25T22:13:28Z</dcterms:created>
  <dcterms:modified xsi:type="dcterms:W3CDTF">2019-02-25T21:39:42Z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