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970" activeTab="1"/>
  </bookViews>
  <sheets>
    <sheet name="Draft 4" sheetId="1" r:id="rId1"/>
    <sheet name="Draft 5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<sst xmlns="http://schemas.openxmlformats.org/spreadsheetml/2006/main" count="286" uniqueCount="90">
  <si>
    <t>DSM Tariff</t>
  </si>
  <si>
    <t>Decoupling Tariff</t>
  </si>
  <si>
    <t>111/112</t>
  </si>
  <si>
    <t>121/122</t>
  </si>
  <si>
    <t>2004/2005</t>
  </si>
  <si>
    <t>2007/2008</t>
  </si>
  <si>
    <t>% Change</t>
  </si>
  <si>
    <t>Average Schedule 
101 Customer</t>
  </si>
  <si>
    <t>DSM Revenue</t>
  </si>
  <si>
    <t>DSM Expenditures</t>
  </si>
  <si>
    <t>DSM Savings (therms)</t>
  </si>
  <si>
    <t>WA</t>
  </si>
  <si>
    <t>% of Expenditures</t>
  </si>
  <si>
    <t>Total</t>
  </si>
  <si>
    <t>ID</t>
  </si>
  <si>
    <t>Commercial/
Industrial</t>
  </si>
  <si>
    <t>Residential</t>
  </si>
  <si>
    <t>Limited
Income</t>
  </si>
  <si>
    <t>Gas Heat Only</t>
  </si>
  <si>
    <t>Gas Water Heat Only</t>
  </si>
  <si>
    <t>Both Gas and Water Heat</t>
  </si>
  <si>
    <t>DSM 1st Year Savings (therms)</t>
  </si>
  <si>
    <t>Usage (therms)</t>
  </si>
  <si>
    <t>Res usage</t>
  </si>
  <si>
    <t>C/I</t>
  </si>
  <si>
    <t>Res</t>
  </si>
  <si>
    <t>LI</t>
  </si>
  <si>
    <t>Assumption - 101 % from 2007</t>
  </si>
  <si>
    <t>LI is 11.89% of all Residential</t>
  </si>
  <si>
    <t>Expenditures/therm saved</t>
  </si>
  <si>
    <t>Decoupling Deferral</t>
  </si>
  <si>
    <t>Usage (Therms)</t>
  </si>
  <si>
    <t>Average Schedule 101 Commercial/Industrial Customer</t>
  </si>
  <si>
    <t>Average Schedule 101
Non-Limited Income
Residential Customer</t>
  </si>
  <si>
    <t>Average Schedule 101 Limited Income Customer</t>
  </si>
  <si>
    <t>101 usage</t>
  </si>
  <si>
    <t>101 LI usage</t>
  </si>
  <si>
    <t>101 Res Usage</t>
  </si>
  <si>
    <t>101 C/I Usage</t>
  </si>
  <si>
    <t># 101 cust</t>
  </si>
  <si>
    <t># LI cust</t>
  </si>
  <si>
    <t># 101 Res cust</t>
  </si>
  <si>
    <t>#101 C/I cust</t>
  </si>
  <si>
    <t>101 Non-LI Usage</t>
  </si>
  <si>
    <t># non-LI 101 res cust</t>
  </si>
  <si>
    <t>11/07-10/08</t>
  </si>
  <si>
    <t>11/08-10/09</t>
  </si>
  <si>
    <t>Table 1 Decoupling Revenue Overview</t>
  </si>
  <si>
    <t xml:space="preserve">Table 3 WA/ID Programmatic DSM Growth </t>
  </si>
  <si>
    <t>Table 7 WA Rate Schedule Summary</t>
  </si>
  <si>
    <t>Table 8 WA Customer Class Summary</t>
  </si>
  <si>
    <t>Table 6 Jurisdictional Summary</t>
  </si>
  <si>
    <t>Table 9 WA DSM Savings &amp; Costs</t>
  </si>
  <si>
    <t>Table 10 Schedule 101 Average Customer Annual Bill Impact</t>
  </si>
  <si>
    <t>Table 11 WA Schedule 159 Decoupling Deferral
Annual Bill Impact</t>
  </si>
  <si>
    <t>Table 4 WA Mechanism Revenue Gained &amp; Lost</t>
  </si>
  <si>
    <t>WA DSM Lost Margin</t>
  </si>
  <si>
    <t>WA Schedule 101 DSM Lost Margin</t>
  </si>
  <si>
    <t>Decoupling Deferrals</t>
  </si>
  <si>
    <t>Table 1 Decoupling Revenue and DSM Lost Margin</t>
  </si>
  <si>
    <t>Total WA DSM Lost Margin</t>
  </si>
  <si>
    <t xml:space="preserve">Table 4 WA Schedule 101 DSM Summary </t>
  </si>
  <si>
    <t xml:space="preserve">Table 5 WA Limited Income DSM Summary </t>
  </si>
  <si>
    <t>Table 6 Average Schedule 101 Customer
Monthly Bill Impact</t>
  </si>
  <si>
    <t>IRP DSM Savings Goal</t>
  </si>
  <si>
    <t>Verified DSM Savings</t>
  </si>
  <si>
    <t>% of Goal</t>
  </si>
  <si>
    <t>WA Decoupling Deferrals</t>
  </si>
  <si>
    <t>Table 3 WA DSM Summary</t>
  </si>
  <si>
    <t>WA DSM Savings (therms)</t>
  </si>
  <si>
    <t>WA DSM Expenditures</t>
  </si>
  <si>
    <t>Average Monthly Bill</t>
  </si>
  <si>
    <t>Average annual usage</t>
  </si>
  <si>
    <t>therms</t>
  </si>
  <si>
    <t>Average monthly usage</t>
  </si>
  <si>
    <t>Customer Charge</t>
  </si>
  <si>
    <t>Usage Charge</t>
  </si>
  <si>
    <t>per month</t>
  </si>
  <si>
    <t>per therm</t>
  </si>
  <si>
    <t>Monthly Customer Charge</t>
  </si>
  <si>
    <t>Monthly Usage Charge</t>
  </si>
  <si>
    <t>Percentage of montly bill</t>
  </si>
  <si>
    <t>WA/ID DSM Savings (therms) versus Goals</t>
  </si>
  <si>
    <t xml:space="preserve"> Jurisdictional Summary</t>
  </si>
  <si>
    <t>WA Rate Schedule Summary</t>
  </si>
  <si>
    <t>WA Customer Class Summary</t>
  </si>
  <si>
    <t>WA DSM Savings &amp; Costs</t>
  </si>
  <si>
    <t>WA Mechanism Revenue Gained &amp; Lost</t>
  </si>
  <si>
    <t>Schedule 101 Average Customer Annual Bill Impact</t>
  </si>
  <si>
    <t>WA Schedule 159 Decoupling Deferral
Annual Bill Impact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</si>
</sst>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&quot;$&quot;#,##0.0_);\(&quot;$&quot;#,##0.0\)"/>
    <numFmt numFmtId="169" formatCode="#,##0.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* #,##0.00000_);_(* \(#,##0.00000\);_(* &quot;-&quot;???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3" xfId="0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5" fontId="1" fillId="3" borderId="0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5" fontId="1" fillId="2" borderId="0" xfId="0" applyNumberFormat="1" applyFont="1" applyFill="1" applyBorder="1" applyAlignment="1">
      <alignment/>
    </xf>
    <xf numFmtId="5" fontId="1" fillId="3" borderId="7" xfId="0" applyNumberFormat="1" applyFont="1" applyFill="1" applyBorder="1" applyAlignment="1">
      <alignment/>
    </xf>
    <xf numFmtId="5" fontId="1" fillId="2" borderId="7" xfId="0" applyNumberFormat="1" applyFont="1" applyFill="1" applyBorder="1" applyAlignment="1">
      <alignment/>
    </xf>
    <xf numFmtId="9" fontId="1" fillId="3" borderId="0" xfId="21" applyFont="1" applyFill="1" applyBorder="1" applyAlignment="1">
      <alignment horizontal="center"/>
    </xf>
    <xf numFmtId="9" fontId="1" fillId="3" borderId="1" xfId="21" applyFont="1" applyFill="1" applyBorder="1" applyAlignment="1">
      <alignment horizontal="center"/>
    </xf>
    <xf numFmtId="9" fontId="1" fillId="3" borderId="7" xfId="21" applyFont="1" applyFill="1" applyBorder="1" applyAlignment="1">
      <alignment horizontal="center"/>
    </xf>
    <xf numFmtId="9" fontId="1" fillId="3" borderId="2" xfId="21" applyFont="1" applyFill="1" applyBorder="1" applyAlignment="1">
      <alignment horizontal="center"/>
    </xf>
    <xf numFmtId="9" fontId="1" fillId="2" borderId="7" xfId="2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/>
    </xf>
    <xf numFmtId="5" fontId="1" fillId="3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4" borderId="0" xfId="0" applyFont="1" applyFill="1" applyAlignment="1">
      <alignment/>
    </xf>
    <xf numFmtId="10" fontId="6" fillId="4" borderId="0" xfId="21" applyNumberFormat="1" applyFont="1" applyFill="1" applyAlignment="1">
      <alignment/>
    </xf>
    <xf numFmtId="5" fontId="1" fillId="2" borderId="0" xfId="0" applyNumberFormat="1" applyFont="1" applyFill="1" applyBorder="1" applyAlignment="1">
      <alignment horizontal="center"/>
    </xf>
    <xf numFmtId="5" fontId="1" fillId="2" borderId="7" xfId="0" applyNumberFormat="1" applyFont="1" applyFill="1" applyBorder="1" applyAlignment="1">
      <alignment horizontal="center"/>
    </xf>
    <xf numFmtId="5" fontId="1" fillId="3" borderId="0" xfId="0" applyNumberFormat="1" applyFont="1" applyFill="1" applyBorder="1" applyAlignment="1">
      <alignment horizontal="center"/>
    </xf>
    <xf numFmtId="5" fontId="1" fillId="3" borderId="7" xfId="0" applyNumberFormat="1" applyFont="1" applyFill="1" applyBorder="1" applyAlignment="1">
      <alignment horizontal="center"/>
    </xf>
    <xf numFmtId="7" fontId="1" fillId="3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7" fontId="1" fillId="3" borderId="1" xfId="0" applyNumberFormat="1" applyFont="1" applyFill="1" applyBorder="1" applyAlignment="1">
      <alignment horizontal="center"/>
    </xf>
    <xf numFmtId="7" fontId="1" fillId="3" borderId="2" xfId="0" applyNumberFormat="1" applyFont="1" applyFill="1" applyBorder="1" applyAlignment="1">
      <alignment horizontal="center"/>
    </xf>
    <xf numFmtId="5" fontId="1" fillId="3" borderId="1" xfId="0" applyNumberFormat="1" applyFont="1" applyFill="1" applyBorder="1" applyAlignment="1">
      <alignment horizontal="center"/>
    </xf>
    <xf numFmtId="5" fontId="1" fillId="3" borderId="2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15" applyNumberFormat="1" applyFill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9" fontId="1" fillId="2" borderId="2" xfId="2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7" fontId="1" fillId="2" borderId="0" xfId="0" applyNumberFormat="1" applyFont="1" applyFill="1" applyBorder="1" applyAlignment="1">
      <alignment horizontal="center"/>
    </xf>
    <xf numFmtId="7" fontId="1" fillId="2" borderId="1" xfId="0" applyNumberFormat="1" applyFont="1" applyFill="1" applyBorder="1" applyAlignment="1">
      <alignment horizontal="center"/>
    </xf>
    <xf numFmtId="169" fontId="1" fillId="2" borderId="0" xfId="0" applyNumberFormat="1" applyFont="1" applyFill="1" applyBorder="1" applyAlignment="1">
      <alignment horizontal="center"/>
    </xf>
    <xf numFmtId="169" fontId="1" fillId="3" borderId="0" xfId="0" applyNumberFormat="1" applyFont="1" applyFill="1" applyBorder="1" applyAlignment="1">
      <alignment horizontal="center"/>
    </xf>
    <xf numFmtId="7" fontId="1" fillId="2" borderId="7" xfId="0" applyNumberFormat="1" applyFont="1" applyFill="1" applyBorder="1" applyAlignment="1">
      <alignment horizontal="center"/>
    </xf>
    <xf numFmtId="7" fontId="1" fillId="3" borderId="7" xfId="0" applyNumberFormat="1" applyFont="1" applyFill="1" applyBorder="1" applyAlignment="1">
      <alignment horizontal="center"/>
    </xf>
    <xf numFmtId="7" fontId="1" fillId="2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5" fontId="1" fillId="3" borderId="2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169" fontId="1" fillId="2" borderId="0" xfId="0" applyNumberFormat="1" applyFont="1" applyFill="1" applyBorder="1" applyAlignment="1">
      <alignment/>
    </xf>
    <xf numFmtId="9" fontId="1" fillId="2" borderId="0" xfId="21" applyFont="1" applyFill="1" applyBorder="1" applyAlignment="1">
      <alignment/>
    </xf>
    <xf numFmtId="5" fontId="1" fillId="2" borderId="1" xfId="0" applyNumberFormat="1" applyFont="1" applyFill="1" applyBorder="1" applyAlignment="1">
      <alignment/>
    </xf>
    <xf numFmtId="5" fontId="1" fillId="2" borderId="2" xfId="0" applyNumberFormat="1" applyFont="1" applyFill="1" applyBorder="1" applyAlignment="1">
      <alignment/>
    </xf>
    <xf numFmtId="0" fontId="2" fillId="3" borderId="3" xfId="0" applyFont="1" applyFill="1" applyBorder="1" applyAlignment="1">
      <alignment horizontal="left"/>
    </xf>
    <xf numFmtId="165" fontId="0" fillId="0" borderId="0" xfId="15" applyNumberFormat="1" applyFill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ill="1" applyAlignment="1">
      <alignment/>
    </xf>
    <xf numFmtId="9" fontId="0" fillId="0" borderId="0" xfId="21" applyAlignment="1">
      <alignment/>
    </xf>
    <xf numFmtId="0" fontId="3" fillId="5" borderId="5" xfId="0" applyNumberFormat="1" applyFont="1" applyFill="1" applyBorder="1" applyAlignment="1" applyProtection="1">
      <alignment horizontal="center"/>
      <protection/>
    </xf>
    <xf numFmtId="7" fontId="0" fillId="0" borderId="0" xfId="0" applyNumberFormat="1" applyAlignment="1">
      <alignment/>
    </xf>
    <xf numFmtId="0" fontId="2" fillId="5" borderId="3" xfId="0" applyNumberFormat="1" applyFont="1" applyFill="1" applyBorder="1" applyAlignment="1" applyProtection="1">
      <alignment horizontal="center"/>
      <protection/>
    </xf>
    <xf numFmtId="0" fontId="3" fillId="5" borderId="4" xfId="0" applyNumberFormat="1" applyFont="1" applyFill="1" applyBorder="1" applyAlignment="1" applyProtection="1">
      <alignment horizontal="center"/>
      <protection/>
    </xf>
    <xf numFmtId="0" fontId="3" fillId="5" borderId="3" xfId="0" applyNumberFormat="1" applyFont="1" applyFill="1" applyBorder="1" applyAlignment="1" applyProtection="1">
      <alignment/>
      <protection/>
    </xf>
    <xf numFmtId="3" fontId="1" fillId="5" borderId="0" xfId="0" applyNumberFormat="1" applyFont="1" applyFill="1" applyBorder="1" applyAlignment="1" applyProtection="1">
      <alignment horizontal="right"/>
      <protection/>
    </xf>
    <xf numFmtId="3" fontId="1" fillId="5" borderId="7" xfId="0" applyNumberFormat="1" applyFont="1" applyFill="1" applyBorder="1" applyAlignment="1" applyProtection="1">
      <alignment horizontal="right"/>
      <protection/>
    </xf>
    <xf numFmtId="0" fontId="3" fillId="6" borderId="3" xfId="0" applyNumberFormat="1" applyFont="1" applyFill="1" applyBorder="1" applyAlignment="1" applyProtection="1">
      <alignment/>
      <protection/>
    </xf>
    <xf numFmtId="3" fontId="1" fillId="6" borderId="0" xfId="0" applyNumberFormat="1" applyFont="1" applyFill="1" applyBorder="1" applyAlignment="1" applyProtection="1">
      <alignment horizontal="right"/>
      <protection/>
    </xf>
    <xf numFmtId="3" fontId="1" fillId="6" borderId="7" xfId="0" applyNumberFormat="1" applyFont="1" applyFill="1" applyBorder="1" applyAlignment="1" applyProtection="1">
      <alignment horizontal="right"/>
      <protection/>
    </xf>
    <xf numFmtId="0" fontId="3" fillId="5" borderId="6" xfId="0" applyNumberFormat="1" applyFont="1" applyFill="1" applyBorder="1" applyAlignment="1" applyProtection="1">
      <alignment/>
      <protection/>
    </xf>
    <xf numFmtId="167" fontId="1" fillId="5" borderId="1" xfId="21" applyNumberFormat="1" applyFont="1" applyFill="1" applyBorder="1" applyAlignment="1" applyProtection="1">
      <alignment horizontal="right"/>
      <protection/>
    </xf>
    <xf numFmtId="167" fontId="1" fillId="5" borderId="2" xfId="21" applyNumberFormat="1" applyFont="1" applyFill="1" applyBorder="1" applyAlignment="1" applyProtection="1">
      <alignment horizontal="right"/>
      <protection/>
    </xf>
    <xf numFmtId="44" fontId="0" fillId="0" borderId="0" xfId="17" applyAlignment="1">
      <alignment/>
    </xf>
    <xf numFmtId="172" fontId="0" fillId="0" borderId="0" xfId="17" applyNumberFormat="1" applyAlignment="1">
      <alignment/>
    </xf>
    <xf numFmtId="10" fontId="0" fillId="0" borderId="0" xfId="21" applyNumberFormat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/>
      <protection/>
    </xf>
    <xf numFmtId="0" fontId="2" fillId="5" borderId="9" xfId="0" applyNumberFormat="1" applyFont="1" applyFill="1" applyBorder="1" applyAlignment="1" applyProtection="1">
      <alignment horizontal="center"/>
      <protection/>
    </xf>
    <xf numFmtId="0" fontId="2" fillId="5" borderId="10" xfId="0" applyNumberFormat="1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FIDENTIAL%20DSM%20and%20Decoupling%20Cos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4 CI"/>
      <sheetName val="2005"/>
      <sheetName val="2005 CI"/>
      <sheetName val="2006"/>
      <sheetName val="2006 CI"/>
      <sheetName val="2007"/>
      <sheetName val="2007 CI"/>
      <sheetName val="2008"/>
      <sheetName val="2008 CI"/>
      <sheetName val="2006 WA DSMV"/>
      <sheetName val="2006 ID DSMV"/>
      <sheetName val="2007 WA DSMV"/>
      <sheetName val="2007 ID DSMV"/>
      <sheetName val="2008 WA DSMV"/>
      <sheetName val="2008 ID DSMV"/>
      <sheetName val="2004 Costs"/>
      <sheetName val="2005 Costs"/>
      <sheetName val="2006 Costs"/>
      <sheetName val="2007 Costs"/>
      <sheetName val="2008 Costs"/>
      <sheetName val="DSM Costs"/>
      <sheetName val="WC Therms"/>
      <sheetName val="Savings-Costs"/>
      <sheetName val="Incidental kWh"/>
      <sheetName val="Verified DSM Savings"/>
      <sheetName val="DLM Data"/>
      <sheetName val="2004 DLM"/>
      <sheetName val="2005 DLM"/>
      <sheetName val="2006 DLM"/>
      <sheetName val="2007 DLM"/>
      <sheetName val="2008 DLM"/>
      <sheetName val="DSM LM Summary"/>
      <sheetName val="Limited Income"/>
      <sheetName val="WA Gas DSM"/>
      <sheetName val="DSM Revenue"/>
      <sheetName val="DSM Tariff Rider"/>
      <sheetName val="Claimed DSM Savings"/>
    </sheetNames>
    <sheetDataSet>
      <sheetData sheetId="21">
        <row r="29">
          <cell r="C29">
            <v>581545.9779999999</v>
          </cell>
          <cell r="D29">
            <v>1715890.7025660023</v>
          </cell>
          <cell r="E29">
            <v>1595891.1663255633</v>
          </cell>
          <cell r="F29">
            <v>1911703.1758498913</v>
          </cell>
          <cell r="G29">
            <v>3572072.76913583</v>
          </cell>
        </row>
        <row r="33">
          <cell r="C33">
            <v>679908.5779999999</v>
          </cell>
          <cell r="D33">
            <v>2103418.719554704</v>
          </cell>
          <cell r="E33">
            <v>2025640.758853855</v>
          </cell>
          <cell r="F33">
            <v>2569605.5953209233</v>
          </cell>
          <cell r="G33">
            <v>4393712.226920699</v>
          </cell>
        </row>
        <row r="39">
          <cell r="C39">
            <v>433594.4459983166</v>
          </cell>
          <cell r="D39">
            <v>1350188.478248066</v>
          </cell>
          <cell r="E39">
            <v>1262474.7769746806</v>
          </cell>
          <cell r="F39">
            <v>1502950.499764801</v>
          </cell>
          <cell r="G39">
            <v>1658903.9146078923</v>
          </cell>
        </row>
        <row r="45">
          <cell r="C45">
            <v>184784.45250946374</v>
          </cell>
          <cell r="D45">
            <v>496534.38190702896</v>
          </cell>
          <cell r="E45">
            <v>492477.44707876054</v>
          </cell>
          <cell r="F45">
            <v>436032.11083609745</v>
          </cell>
          <cell r="G45">
            <v>536337.6680131555</v>
          </cell>
        </row>
        <row r="51">
          <cell r="C51">
            <v>61529.679492219606</v>
          </cell>
          <cell r="D51">
            <v>256695.85939960947</v>
          </cell>
          <cell r="E51">
            <v>270688.5348004139</v>
          </cell>
          <cell r="F51">
            <v>630622.9847200247</v>
          </cell>
          <cell r="G51">
            <v>2198470.644299651</v>
          </cell>
        </row>
        <row r="55">
          <cell r="C55">
            <v>359601.36199999996</v>
          </cell>
          <cell r="D55">
            <v>234482.2974339978</v>
          </cell>
          <cell r="E55">
            <v>583728.6865935288</v>
          </cell>
          <cell r="F55">
            <v>762976.3506506322</v>
          </cell>
          <cell r="G55">
            <v>1513191.2408641702</v>
          </cell>
        </row>
        <row r="59">
          <cell r="C59">
            <v>401756.762</v>
          </cell>
          <cell r="D59">
            <v>316274.2804452955</v>
          </cell>
          <cell r="E59">
            <v>783855.6582824015</v>
          </cell>
          <cell r="F59">
            <v>1058284.3336834675</v>
          </cell>
          <cell r="G59">
            <v>1895247.0930793015</v>
          </cell>
        </row>
        <row r="125">
          <cell r="C125">
            <v>311044.9578472424</v>
          </cell>
          <cell r="D125">
            <v>820036.2992320589</v>
          </cell>
          <cell r="E125">
            <v>965423.9140175191</v>
          </cell>
          <cell r="F125">
            <v>1400938.863976838</v>
          </cell>
          <cell r="G125">
            <v>3213344.19053308</v>
          </cell>
        </row>
        <row r="127">
          <cell r="C127">
            <v>364940.1960706464</v>
          </cell>
          <cell r="D127">
            <v>1249144.7440995537</v>
          </cell>
          <cell r="E127">
            <v>1035549.5582495258</v>
          </cell>
          <cell r="F127">
            <v>1065647.2656000392</v>
          </cell>
          <cell r="G127">
            <v>1163618.8940474691</v>
          </cell>
        </row>
        <row r="129">
          <cell r="C129">
            <v>3923.4240821110875</v>
          </cell>
          <cell r="D129">
            <v>34237.67622309194</v>
          </cell>
          <cell r="E129">
            <v>24667.28658681014</v>
          </cell>
          <cell r="F129">
            <v>103019.46574404628</v>
          </cell>
          <cell r="G129">
            <v>16749.14234014981</v>
          </cell>
        </row>
      </sheetData>
      <sheetData sheetId="23">
        <row r="7">
          <cell r="C7">
            <v>429076.3</v>
          </cell>
          <cell r="D7">
            <v>1016766.0700000001</v>
          </cell>
          <cell r="E7">
            <v>693353.8115970613</v>
          </cell>
          <cell r="F7">
            <v>1166544.1442023395</v>
          </cell>
          <cell r="G7">
            <v>1157294.1833124508</v>
          </cell>
        </row>
        <row r="8">
          <cell r="C8">
            <v>679908.5779999999</v>
          </cell>
          <cell r="D8">
            <v>2103418.719554704</v>
          </cell>
          <cell r="E8">
            <v>2025640.758853855</v>
          </cell>
          <cell r="F8">
            <v>2569605.5953209233</v>
          </cell>
          <cell r="G8">
            <v>4393712.226920699</v>
          </cell>
        </row>
        <row r="11">
          <cell r="C11">
            <v>161143.7</v>
          </cell>
          <cell r="D11">
            <v>183076</v>
          </cell>
          <cell r="E11">
            <v>367113.4476968878</v>
          </cell>
          <cell r="F11">
            <v>278585.84780722135</v>
          </cell>
          <cell r="G11">
            <v>739452.0074684902</v>
          </cell>
        </row>
      </sheetData>
      <sheetData sheetId="25">
        <row r="41">
          <cell r="C41">
            <v>136405.3</v>
          </cell>
          <cell r="E41">
            <v>267938.07</v>
          </cell>
        </row>
        <row r="91">
          <cell r="C91">
            <v>344031</v>
          </cell>
          <cell r="D91">
            <v>787808</v>
          </cell>
          <cell r="E91">
            <v>463446.9245452741</v>
          </cell>
          <cell r="F91">
            <v>886935.5922867834</v>
          </cell>
          <cell r="G91">
            <v>533154.45</v>
          </cell>
        </row>
        <row r="93">
          <cell r="C93">
            <v>5011.499999999999</v>
          </cell>
          <cell r="D93">
            <v>110788.07</v>
          </cell>
          <cell r="E93">
            <v>57503.196498261685</v>
          </cell>
          <cell r="F93">
            <v>58549.189819061045</v>
          </cell>
          <cell r="G93">
            <v>71982.8454008039</v>
          </cell>
        </row>
        <row r="95">
          <cell r="C95">
            <v>80033.8</v>
          </cell>
          <cell r="D95">
            <v>118170</v>
          </cell>
          <cell r="E95">
            <v>172403.69055352552</v>
          </cell>
          <cell r="F95">
            <v>221059.362096495</v>
          </cell>
          <cell r="G95">
            <v>552156.8879116469</v>
          </cell>
        </row>
        <row r="97">
          <cell r="C97">
            <v>429076.3</v>
          </cell>
          <cell r="D97">
            <v>1016766.0700000001</v>
          </cell>
          <cell r="E97">
            <v>693353.8115970613</v>
          </cell>
          <cell r="F97">
            <v>1166544.1442023395</v>
          </cell>
          <cell r="G97">
            <v>1157294.1833124508</v>
          </cell>
        </row>
        <row r="120">
          <cell r="D120">
            <v>136405.3</v>
          </cell>
          <cell r="E120">
            <v>267938.07</v>
          </cell>
          <cell r="F120">
            <v>282110.06228384865</v>
          </cell>
          <cell r="G120">
            <v>456191.57902654685</v>
          </cell>
          <cell r="H120">
            <v>777936.1833124508</v>
          </cell>
        </row>
        <row r="123">
          <cell r="D123">
            <v>289558</v>
          </cell>
          <cell r="E123">
            <v>728851</v>
          </cell>
          <cell r="F123">
            <v>400901.9039429924</v>
          </cell>
          <cell r="G123">
            <v>645004.3508641224</v>
          </cell>
          <cell r="H123">
            <v>373975</v>
          </cell>
        </row>
        <row r="126">
          <cell r="D126">
            <v>3113</v>
          </cell>
          <cell r="E126">
            <v>19977</v>
          </cell>
          <cell r="F126">
            <v>10341.845370220295</v>
          </cell>
          <cell r="G126">
            <v>65348.21431167018</v>
          </cell>
          <cell r="H126">
            <v>5383</v>
          </cell>
        </row>
        <row r="149">
          <cell r="H149">
            <v>105970215.799</v>
          </cell>
        </row>
        <row r="170">
          <cell r="H170">
            <v>1062000</v>
          </cell>
          <cell r="I170">
            <v>1062000</v>
          </cell>
          <cell r="J170">
            <v>1425070</v>
          </cell>
        </row>
        <row r="171">
          <cell r="H171">
            <v>1052390</v>
          </cell>
          <cell r="I171">
            <v>1455678</v>
          </cell>
          <cell r="J171">
            <v>1956939</v>
          </cell>
        </row>
      </sheetData>
      <sheetData sheetId="32">
        <row r="3">
          <cell r="E3">
            <v>282110.06228384865</v>
          </cell>
          <cell r="F3">
            <v>456191.57902654685</v>
          </cell>
          <cell r="G3">
            <v>777936.1833124508</v>
          </cell>
        </row>
        <row r="4">
          <cell r="F4">
            <v>90428.55960236338</v>
          </cell>
          <cell r="G4">
            <v>169188.5029523857</v>
          </cell>
        </row>
        <row r="16">
          <cell r="E16">
            <v>104460.37973452918</v>
          </cell>
          <cell r="F16">
            <v>174898.1357233697</v>
          </cell>
          <cell r="G16">
            <v>221712.1346763014</v>
          </cell>
        </row>
      </sheetData>
      <sheetData sheetId="34">
        <row r="9">
          <cell r="U9">
            <v>130035.14356707313</v>
          </cell>
          <cell r="V9">
            <v>963319.0956729269</v>
          </cell>
        </row>
        <row r="18">
          <cell r="U18">
            <v>666197.3522499995</v>
          </cell>
        </row>
        <row r="26">
          <cell r="U26">
            <v>103517.36548504802</v>
          </cell>
          <cell r="V26">
            <v>766871.5715614513</v>
          </cell>
        </row>
        <row r="31">
          <cell r="U31">
            <v>526159.966528501</v>
          </cell>
        </row>
        <row r="37">
          <cell r="U37">
            <v>89497.22527367997</v>
          </cell>
          <cell r="V37">
            <v>663008.3510570937</v>
          </cell>
        </row>
        <row r="45">
          <cell r="U45">
            <v>454433.75128922693</v>
          </cell>
        </row>
        <row r="51">
          <cell r="U51">
            <v>217358.53969745088</v>
          </cell>
          <cell r="V51">
            <v>1610223.4069525492</v>
          </cell>
        </row>
        <row r="59">
          <cell r="U59">
            <v>1122551.9941699996</v>
          </cell>
        </row>
        <row r="65">
          <cell r="U65">
            <v>224809.06563981593</v>
          </cell>
          <cell r="V65">
            <v>1665417.9775601842</v>
          </cell>
        </row>
        <row r="70">
          <cell r="U70">
            <v>1160450.8174400004</v>
          </cell>
        </row>
      </sheetData>
      <sheetData sheetId="35">
        <row r="5">
          <cell r="C5">
            <v>1228031.32041</v>
          </cell>
          <cell r="D5">
            <v>986607.4111150001</v>
          </cell>
          <cell r="E5">
            <v>856269.09981</v>
          </cell>
          <cell r="F5">
            <v>2074732.20765</v>
          </cell>
          <cell r="G5">
            <v>2155115.1976</v>
          </cell>
        </row>
        <row r="7">
          <cell r="C7">
            <v>447313.67785000004</v>
          </cell>
          <cell r="D7">
            <v>357788.23447</v>
          </cell>
          <cell r="E7">
            <v>304776.96235000005</v>
          </cell>
          <cell r="F7">
            <v>763673.7872</v>
          </cell>
          <cell r="G7">
            <v>793487.7078000001</v>
          </cell>
        </row>
        <row r="9">
          <cell r="C9">
            <v>78071.98059</v>
          </cell>
          <cell r="D9">
            <v>48055.49271</v>
          </cell>
          <cell r="E9">
            <v>42387.13388</v>
          </cell>
          <cell r="F9">
            <v>102532.90257000002</v>
          </cell>
          <cell r="G9">
            <v>93119.54085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.1"/>
      <sheetName val="D.2 and D.3"/>
      <sheetName val="D.7"/>
      <sheetName val="D.8 and D.10"/>
    </sheetNames>
    <sheetDataSet>
      <sheetData sheetId="0">
        <row r="17">
          <cell r="F17">
            <v>900119.1204708708</v>
          </cell>
        </row>
        <row r="34">
          <cell r="F34">
            <v>673508.397664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.9"/>
      <sheetName val="july to feb"/>
      <sheetName val="K.12"/>
      <sheetName val="K.17"/>
      <sheetName val="Table K11-A Monthly"/>
      <sheetName val="D.9 - CONFIDENTIAL"/>
    </sheetNames>
    <sheetDataSet>
      <sheetData sheetId="0">
        <row r="13">
          <cell r="D13">
            <v>0.16</v>
          </cell>
          <cell r="E13">
            <v>0.37</v>
          </cell>
        </row>
        <row r="15">
          <cell r="D15">
            <v>0.05</v>
          </cell>
          <cell r="E15">
            <v>0.11</v>
          </cell>
        </row>
        <row r="17">
          <cell r="D17">
            <v>0.21</v>
          </cell>
          <cell r="E17">
            <v>0.48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population"/>
      <sheetName val="2004"/>
      <sheetName val="2005"/>
      <sheetName val="2006"/>
      <sheetName val="2007"/>
      <sheetName val="2008"/>
      <sheetName val="DSM Revenue Summary"/>
    </sheetNames>
    <sheetDataSet>
      <sheetData sheetId="0">
        <row r="3">
          <cell r="C3">
            <v>17648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A2" sqref="A2"/>
    </sheetView>
  </sheetViews>
  <sheetFormatPr defaultColWidth="9.140625" defaultRowHeight="12.75"/>
  <cols>
    <col min="1" max="1" width="32.7109375" style="0" customWidth="1"/>
    <col min="2" max="2" width="27.7109375" style="0" bestFit="1" customWidth="1"/>
    <col min="3" max="3" width="10.8515625" style="0" customWidth="1"/>
    <col min="4" max="4" width="11.28125" style="0" bestFit="1" customWidth="1"/>
    <col min="5" max="6" width="10.8515625" style="0" customWidth="1"/>
    <col min="7" max="11" width="12.28125" style="0" bestFit="1" customWidth="1"/>
    <col min="12" max="12" width="10.28125" style="0" bestFit="1" customWidth="1"/>
  </cols>
  <sheetData>
    <row r="1" spans="1:4" ht="13.5" thickTop="1">
      <c r="A1" s="116" t="s">
        <v>47</v>
      </c>
      <c r="B1" s="117"/>
      <c r="C1" s="117"/>
      <c r="D1" s="118"/>
    </row>
    <row r="2" spans="1:4" ht="12.75">
      <c r="A2" s="66"/>
      <c r="B2" s="67">
        <v>2007</v>
      </c>
      <c r="C2" s="67">
        <v>2008</v>
      </c>
      <c r="D2" s="68" t="s">
        <v>13</v>
      </c>
    </row>
    <row r="3" spans="1:4" ht="13.5" thickBot="1">
      <c r="A3" s="13" t="s">
        <v>58</v>
      </c>
      <c r="B3" s="74">
        <f>'[2]D.1'!$F$17</f>
        <v>900119.1204708708</v>
      </c>
      <c r="C3" s="74">
        <f>'[2]D.1'!$F$34</f>
        <v>673508.397664</v>
      </c>
      <c r="D3" s="75">
        <f>SUM(B3:C3)</f>
        <v>1573627.5181348708</v>
      </c>
    </row>
    <row r="4" ht="13.5" thickTop="1"/>
    <row r="6" ht="13.5" thickBot="1"/>
    <row r="7" spans="1:6" ht="13.5" thickTop="1">
      <c r="A7" s="101" t="s">
        <v>48</v>
      </c>
      <c r="B7" s="102"/>
      <c r="C7" s="102"/>
      <c r="D7" s="102"/>
      <c r="E7" s="102"/>
      <c r="F7" s="103"/>
    </row>
    <row r="8" spans="1:6" ht="12.75">
      <c r="A8" s="10"/>
      <c r="B8" s="23">
        <v>2004</v>
      </c>
      <c r="C8" s="23">
        <v>2005</v>
      </c>
      <c r="D8" s="23">
        <v>2006</v>
      </c>
      <c r="E8" s="23">
        <v>2007</v>
      </c>
      <c r="F8" s="24">
        <v>2008</v>
      </c>
    </row>
    <row r="9" spans="1:8" ht="12.75">
      <c r="A9" s="11" t="s">
        <v>10</v>
      </c>
      <c r="B9" s="16">
        <f>C16</f>
        <v>590220</v>
      </c>
      <c r="C9" s="16">
        <f>D16</f>
        <v>1199842.07</v>
      </c>
      <c r="D9" s="16">
        <f>E16</f>
        <v>1060467.2592939492</v>
      </c>
      <c r="E9" s="16">
        <f>F16</f>
        <v>1445129.9920095608</v>
      </c>
      <c r="F9" s="17">
        <f>G16</f>
        <v>1896746.190780941</v>
      </c>
      <c r="G9" s="72">
        <f>F9/B9</f>
        <v>3.2136257510435784</v>
      </c>
      <c r="H9" s="73">
        <f>(F9-B9)/B9</f>
        <v>2.2136257510435784</v>
      </c>
    </row>
    <row r="10" spans="1:8" ht="13.5" thickBot="1">
      <c r="A10" s="46" t="s">
        <v>9</v>
      </c>
      <c r="B10" s="34">
        <f>C18</f>
        <v>1081665.3399999999</v>
      </c>
      <c r="C10" s="34">
        <f>D18</f>
        <v>2419692.9999999995</v>
      </c>
      <c r="D10" s="34">
        <f>E18</f>
        <v>2809496.4171362566</v>
      </c>
      <c r="E10" s="34">
        <f>F18</f>
        <v>3627889.9290043907</v>
      </c>
      <c r="F10" s="69">
        <f>G18</f>
        <v>6288959.32</v>
      </c>
      <c r="G10" s="72">
        <f>F10/B10</f>
        <v>5.81414517728746</v>
      </c>
      <c r="H10" s="73">
        <f>(F10-B10)/B10</f>
        <v>4.81414517728746</v>
      </c>
    </row>
    <row r="11" ht="13.5" thickTop="1"/>
    <row r="13" ht="13.5" thickBot="1"/>
    <row r="14" spans="1:7" ht="13.5" thickTop="1">
      <c r="A14" s="101" t="s">
        <v>51</v>
      </c>
      <c r="B14" s="102"/>
      <c r="C14" s="102"/>
      <c r="D14" s="102"/>
      <c r="E14" s="102"/>
      <c r="F14" s="102"/>
      <c r="G14" s="103"/>
    </row>
    <row r="15" spans="1:7" ht="12.75">
      <c r="A15" s="10"/>
      <c r="B15" s="3"/>
      <c r="C15" s="19">
        <v>2004</v>
      </c>
      <c r="D15" s="19">
        <v>2005</v>
      </c>
      <c r="E15" s="19">
        <v>2006</v>
      </c>
      <c r="F15" s="19">
        <v>2007</v>
      </c>
      <c r="G15" s="20">
        <v>2008</v>
      </c>
    </row>
    <row r="16" spans="1:7" ht="12.75">
      <c r="A16" s="98" t="s">
        <v>13</v>
      </c>
      <c r="B16" s="1" t="s">
        <v>10</v>
      </c>
      <c r="C16" s="16">
        <f aca="true" t="shared" si="0" ref="C16:G18">C20+C24</f>
        <v>590220</v>
      </c>
      <c r="D16" s="16">
        <f t="shared" si="0"/>
        <v>1199842.07</v>
      </c>
      <c r="E16" s="16">
        <f t="shared" si="0"/>
        <v>1060467.2592939492</v>
      </c>
      <c r="F16" s="16">
        <f t="shared" si="0"/>
        <v>1445129.9920095608</v>
      </c>
      <c r="G16" s="17">
        <f t="shared" si="0"/>
        <v>1896746.190780941</v>
      </c>
    </row>
    <row r="17" spans="1:7" ht="12.75">
      <c r="A17" s="98"/>
      <c r="B17" s="3" t="s">
        <v>9</v>
      </c>
      <c r="C17" s="18">
        <f t="shared" si="0"/>
        <v>941147.3399999999</v>
      </c>
      <c r="D17" s="18">
        <f t="shared" si="0"/>
        <v>1950373</v>
      </c>
      <c r="E17" s="18">
        <f t="shared" si="0"/>
        <v>2179619.8529190924</v>
      </c>
      <c r="F17" s="18">
        <f t="shared" si="0"/>
        <v>2674679.5265005236</v>
      </c>
      <c r="G17" s="26">
        <f t="shared" si="0"/>
        <v>5085264.01</v>
      </c>
    </row>
    <row r="18" spans="1:7" ht="12.75">
      <c r="A18" s="98"/>
      <c r="B18" s="1" t="s">
        <v>9</v>
      </c>
      <c r="C18" s="25">
        <f t="shared" si="0"/>
        <v>1081665.3399999999</v>
      </c>
      <c r="D18" s="25">
        <f t="shared" si="0"/>
        <v>2419692.9999999995</v>
      </c>
      <c r="E18" s="25">
        <f t="shared" si="0"/>
        <v>2809496.4171362566</v>
      </c>
      <c r="F18" s="25">
        <f t="shared" si="0"/>
        <v>3627889.9290043907</v>
      </c>
      <c r="G18" s="27">
        <f t="shared" si="0"/>
        <v>6288959.32</v>
      </c>
    </row>
    <row r="19" spans="1:7" ht="12.75">
      <c r="A19" s="98"/>
      <c r="B19" s="3" t="s">
        <v>12</v>
      </c>
      <c r="C19" s="28">
        <f>C18/C18</f>
        <v>1</v>
      </c>
      <c r="D19" s="28">
        <f>D18/D18</f>
        <v>1</v>
      </c>
      <c r="E19" s="28">
        <f>E18/E18</f>
        <v>1</v>
      </c>
      <c r="F19" s="28">
        <f>F18/F18</f>
        <v>1</v>
      </c>
      <c r="G19" s="30">
        <f>G18/G18</f>
        <v>1</v>
      </c>
    </row>
    <row r="20" spans="1:7" ht="12.75">
      <c r="A20" s="97" t="s">
        <v>11</v>
      </c>
      <c r="B20" s="1" t="s">
        <v>10</v>
      </c>
      <c r="C20" s="16">
        <f>'[1]Savings-Costs'!$C$7</f>
        <v>429076.3</v>
      </c>
      <c r="D20" s="16">
        <f>'[1]Savings-Costs'!$D$7</f>
        <v>1016766.0700000001</v>
      </c>
      <c r="E20" s="16">
        <f>'[1]Savings-Costs'!$E$7</f>
        <v>693353.8115970613</v>
      </c>
      <c r="F20" s="16">
        <f>'[1]Savings-Costs'!$F$7</f>
        <v>1166544.1442023395</v>
      </c>
      <c r="G20" s="17">
        <f>'[1]Savings-Costs'!$G$7</f>
        <v>1157294.1833124508</v>
      </c>
    </row>
    <row r="21" spans="1:7" ht="12.75">
      <c r="A21" s="106"/>
      <c r="B21" s="3" t="s">
        <v>9</v>
      </c>
      <c r="C21" s="18">
        <f>'[1]DSM Costs'!$C$29</f>
        <v>581545.9779999999</v>
      </c>
      <c r="D21" s="18">
        <f>'[1]DSM Costs'!$D$29</f>
        <v>1715890.7025660023</v>
      </c>
      <c r="E21" s="18">
        <f>'[1]DSM Costs'!$E$29</f>
        <v>1595891.1663255633</v>
      </c>
      <c r="F21" s="18">
        <f>'[1]DSM Costs'!$F$29</f>
        <v>1911703.1758498913</v>
      </c>
      <c r="G21" s="26">
        <f>'[1]DSM Costs'!$G$29</f>
        <v>3572072.76913583</v>
      </c>
    </row>
    <row r="22" spans="1:7" ht="12.75">
      <c r="A22" s="97"/>
      <c r="B22" s="1" t="s">
        <v>9</v>
      </c>
      <c r="C22" s="25">
        <f>'[1]DSM Costs'!$C$33</f>
        <v>679908.5779999999</v>
      </c>
      <c r="D22" s="25">
        <f>'[1]DSM Costs'!$D$33</f>
        <v>2103418.719554704</v>
      </c>
      <c r="E22" s="25">
        <f>'[1]DSM Costs'!$E$33</f>
        <v>2025640.758853855</v>
      </c>
      <c r="F22" s="25">
        <f>'[1]DSM Costs'!$F$33</f>
        <v>2569605.5953209233</v>
      </c>
      <c r="G22" s="27">
        <f>'[1]DSM Costs'!$G$33</f>
        <v>4393712.226920699</v>
      </c>
    </row>
    <row r="23" spans="1:7" ht="12.75">
      <c r="A23" s="106"/>
      <c r="B23" s="3" t="s">
        <v>12</v>
      </c>
      <c r="C23" s="28">
        <f>C22/C18</f>
        <v>0.6285757274981187</v>
      </c>
      <c r="D23" s="28">
        <f>D22/D18</f>
        <v>0.869291566969324</v>
      </c>
      <c r="E23" s="28">
        <f>E22/E18</f>
        <v>0.7209978081832216</v>
      </c>
      <c r="F23" s="28">
        <f>F22/F18</f>
        <v>0.7082920500915267</v>
      </c>
      <c r="G23" s="30">
        <f>G22/G18</f>
        <v>0.6986389962720729</v>
      </c>
    </row>
    <row r="24" spans="1:7" ht="12.75">
      <c r="A24" s="98" t="s">
        <v>14</v>
      </c>
      <c r="B24" s="1" t="s">
        <v>10</v>
      </c>
      <c r="C24" s="16">
        <f>'[1]Savings-Costs'!$C$11</f>
        <v>161143.7</v>
      </c>
      <c r="D24" s="16">
        <f>'[1]Savings-Costs'!$D$11</f>
        <v>183076</v>
      </c>
      <c r="E24" s="16">
        <f>'[1]Savings-Costs'!$E$11</f>
        <v>367113.4476968878</v>
      </c>
      <c r="F24" s="16">
        <f>'[1]Savings-Costs'!$F$11</f>
        <v>278585.84780722135</v>
      </c>
      <c r="G24" s="17">
        <f>'[1]Savings-Costs'!$G$11</f>
        <v>739452.0074684902</v>
      </c>
    </row>
    <row r="25" spans="1:7" ht="12.75">
      <c r="A25" s="99"/>
      <c r="B25" s="3" t="s">
        <v>9</v>
      </c>
      <c r="C25" s="18">
        <f>'[1]DSM Costs'!$C$55</f>
        <v>359601.36199999996</v>
      </c>
      <c r="D25" s="18">
        <f>'[1]DSM Costs'!$D$55</f>
        <v>234482.2974339978</v>
      </c>
      <c r="E25" s="18">
        <f>'[1]DSM Costs'!$E$55</f>
        <v>583728.6865935288</v>
      </c>
      <c r="F25" s="18">
        <f>'[1]DSM Costs'!$F$55</f>
        <v>762976.3506506322</v>
      </c>
      <c r="G25" s="26">
        <f>'[1]DSM Costs'!$G$55</f>
        <v>1513191.2408641702</v>
      </c>
    </row>
    <row r="26" spans="1:7" ht="12.75">
      <c r="A26" s="98"/>
      <c r="B26" s="1" t="s">
        <v>9</v>
      </c>
      <c r="C26" s="25">
        <f>'[1]DSM Costs'!$C$59</f>
        <v>401756.762</v>
      </c>
      <c r="D26" s="25">
        <f>'[1]DSM Costs'!$D$59</f>
        <v>316274.2804452955</v>
      </c>
      <c r="E26" s="25">
        <f>'[1]DSM Costs'!$E$59</f>
        <v>783855.6582824015</v>
      </c>
      <c r="F26" s="25">
        <f>'[1]DSM Costs'!$F$59</f>
        <v>1058284.3336834675</v>
      </c>
      <c r="G26" s="27">
        <f>'[1]DSM Costs'!$G$59</f>
        <v>1895247.0930793015</v>
      </c>
    </row>
    <row r="27" spans="1:7" ht="13.5" thickBot="1">
      <c r="A27" s="100"/>
      <c r="B27" s="4" t="s">
        <v>12</v>
      </c>
      <c r="C27" s="29">
        <f>C26/C18</f>
        <v>0.37142427250188126</v>
      </c>
      <c r="D27" s="29">
        <f>D26/D18</f>
        <v>0.13070843303067603</v>
      </c>
      <c r="E27" s="29">
        <f>E26/E18</f>
        <v>0.2790021918167784</v>
      </c>
      <c r="F27" s="29">
        <f>F26/F18</f>
        <v>0.29170794990847326</v>
      </c>
      <c r="G27" s="31">
        <f>G26/G18</f>
        <v>0.301361003727927</v>
      </c>
    </row>
    <row r="28" ht="14.25" thickBot="1" thickTop="1"/>
    <row r="29" spans="1:7" ht="13.5" thickTop="1">
      <c r="A29" s="113" t="s">
        <v>49</v>
      </c>
      <c r="B29" s="114"/>
      <c r="C29" s="114"/>
      <c r="D29" s="114"/>
      <c r="E29" s="115"/>
      <c r="G29" s="7"/>
    </row>
    <row r="30" spans="1:11" ht="12.75">
      <c r="A30" s="104"/>
      <c r="B30" s="105"/>
      <c r="C30" s="8" t="s">
        <v>4</v>
      </c>
      <c r="D30" s="8" t="s">
        <v>5</v>
      </c>
      <c r="E30" s="9" t="s">
        <v>6</v>
      </c>
      <c r="G30">
        <v>2004</v>
      </c>
      <c r="H30">
        <v>2005</v>
      </c>
      <c r="I30">
        <v>2006</v>
      </c>
      <c r="J30">
        <v>2007</v>
      </c>
      <c r="K30">
        <v>2008</v>
      </c>
    </row>
    <row r="31" spans="1:5" ht="12.75">
      <c r="A31" s="98" t="s">
        <v>13</v>
      </c>
      <c r="B31" s="1" t="s">
        <v>22</v>
      </c>
      <c r="C31" s="16">
        <f aca="true" t="shared" si="1" ref="C31:D35">C36+C41+C46</f>
        <v>166381598.5</v>
      </c>
      <c r="D31" s="16">
        <f t="shared" si="1"/>
        <v>173714659</v>
      </c>
      <c r="E31" s="32">
        <f>(D31-C31)/D31</f>
        <v>0.04221325098419011</v>
      </c>
    </row>
    <row r="32" spans="1:6" ht="12.75">
      <c r="A32" s="99"/>
      <c r="B32" s="3" t="s">
        <v>21</v>
      </c>
      <c r="C32" s="33">
        <f t="shared" si="1"/>
        <v>722921.185</v>
      </c>
      <c r="D32" s="33">
        <f t="shared" si="1"/>
        <v>1161919.163757395</v>
      </c>
      <c r="E32" s="30">
        <f>(D32-C32)/D32</f>
        <v>0.3778214461475706</v>
      </c>
      <c r="F32" s="35"/>
    </row>
    <row r="33" spans="1:5" ht="12.75">
      <c r="A33" s="98"/>
      <c r="B33" s="1" t="s">
        <v>9</v>
      </c>
      <c r="C33" s="25">
        <f t="shared" si="1"/>
        <v>1391663.6487773522</v>
      </c>
      <c r="D33" s="25">
        <f t="shared" si="1"/>
        <v>3481658.9111208115</v>
      </c>
      <c r="E33" s="32">
        <f>(D33-C33)/D33</f>
        <v>0.6002871951838185</v>
      </c>
    </row>
    <row r="34" spans="1:5" ht="12.75">
      <c r="A34" s="99"/>
      <c r="B34" s="3" t="s">
        <v>0</v>
      </c>
      <c r="C34" s="18">
        <f t="shared" si="1"/>
        <v>1572934.0585725002</v>
      </c>
      <c r="D34" s="18">
        <f t="shared" si="1"/>
        <v>2991330.671835</v>
      </c>
      <c r="E34" s="30">
        <f>(D34-C34)/D34</f>
        <v>0.4741691136381119</v>
      </c>
    </row>
    <row r="35" spans="1:5" ht="12.75">
      <c r="A35" s="98"/>
      <c r="B35" s="1" t="s">
        <v>1</v>
      </c>
      <c r="C35" s="25">
        <f t="shared" si="1"/>
        <v>0</v>
      </c>
      <c r="D35" s="25">
        <f t="shared" si="1"/>
        <v>786813.7590674354</v>
      </c>
      <c r="E35" s="32"/>
    </row>
    <row r="36" spans="1:11" ht="12.75">
      <c r="A36" s="99">
        <v>101</v>
      </c>
      <c r="B36" s="3" t="s">
        <v>22</v>
      </c>
      <c r="C36" s="33">
        <f>AVERAGE(G36:H36)</f>
        <v>111299009</v>
      </c>
      <c r="D36" s="33">
        <f aca="true" t="shared" si="2" ref="D36:D44">AVERAGE(J36:K36)</f>
        <v>117823047.5</v>
      </c>
      <c r="E36" s="30">
        <f>(D36-C36)/D36</f>
        <v>0.055371496820263454</v>
      </c>
      <c r="G36" s="52">
        <v>109743639</v>
      </c>
      <c r="H36" s="52">
        <v>112854379</v>
      </c>
      <c r="I36" s="52">
        <v>112983336</v>
      </c>
      <c r="J36" s="52">
        <v>115583967</v>
      </c>
      <c r="K36" s="52">
        <v>120062128</v>
      </c>
    </row>
    <row r="37" spans="1:11" ht="12.75">
      <c r="A37" s="98"/>
      <c r="B37" s="1" t="s">
        <v>21</v>
      </c>
      <c r="C37" s="16">
        <f>AVERAGE(G37:H37)</f>
        <v>202171.685</v>
      </c>
      <c r="D37" s="16">
        <f t="shared" si="2"/>
        <v>617063.8811694988</v>
      </c>
      <c r="E37" s="32">
        <f aca="true" t="shared" si="3" ref="E37:E49">(D37-C37)/D37</f>
        <v>0.6723650643482303</v>
      </c>
      <c r="G37" s="52">
        <f>'[1]Verified DSM Savings'!$D$120</f>
        <v>136405.3</v>
      </c>
      <c r="H37" s="52">
        <f>'[1]Verified DSM Savings'!$E$120</f>
        <v>267938.07</v>
      </c>
      <c r="I37" s="52">
        <f>'[1]Verified DSM Savings'!$F$120</f>
        <v>282110.06228384865</v>
      </c>
      <c r="J37" s="52">
        <f>'[1]Verified DSM Savings'!$G$120</f>
        <v>456191.57902654685</v>
      </c>
      <c r="K37" s="52">
        <f>'[1]Verified DSM Savings'!$H$120</f>
        <v>777936.1833124508</v>
      </c>
    </row>
    <row r="38" spans="1:11" ht="12.75">
      <c r="A38" s="99"/>
      <c r="B38" s="3" t="s">
        <v>9</v>
      </c>
      <c r="C38" s="18">
        <f>AVERAGE(G38:H38)</f>
        <v>565540.6285396507</v>
      </c>
      <c r="D38" s="18">
        <f t="shared" si="2"/>
        <v>2307141.527254959</v>
      </c>
      <c r="E38" s="30">
        <f t="shared" si="3"/>
        <v>0.7548738896774435</v>
      </c>
      <c r="G38" s="52">
        <f>'[1]DSM Costs'!$C$125</f>
        <v>311044.9578472424</v>
      </c>
      <c r="H38" s="52">
        <f>'[1]DSM Costs'!$D$125</f>
        <v>820036.2992320589</v>
      </c>
      <c r="I38" s="52">
        <f>'[1]DSM Costs'!$E$125</f>
        <v>965423.9140175191</v>
      </c>
      <c r="J38" s="52">
        <f>'[1]DSM Costs'!$F$125</f>
        <v>1400938.863976838</v>
      </c>
      <c r="K38" s="52">
        <f>'[1]DSM Costs'!$G$125</f>
        <v>3213344.19053308</v>
      </c>
    </row>
    <row r="39" spans="1:11" ht="12.75">
      <c r="A39" s="98"/>
      <c r="B39" s="1" t="s">
        <v>0</v>
      </c>
      <c r="C39" s="25">
        <f>AVERAGE(G39:H39)</f>
        <v>1107319.3657625</v>
      </c>
      <c r="D39" s="25">
        <f t="shared" si="2"/>
        <v>2114923.702625</v>
      </c>
      <c r="E39" s="32">
        <f t="shared" si="3"/>
        <v>0.47642585669255205</v>
      </c>
      <c r="G39" s="52">
        <f>'[1]DSM Revenue'!$C$5</f>
        <v>1228031.32041</v>
      </c>
      <c r="H39" s="52">
        <f>'[1]DSM Revenue'!$D$5</f>
        <v>986607.4111150001</v>
      </c>
      <c r="I39" s="52">
        <f>'[1]DSM Revenue'!$E$5</f>
        <v>856269.09981</v>
      </c>
      <c r="J39" s="52">
        <f>'[1]DSM Revenue'!$F$5</f>
        <v>2074732.20765</v>
      </c>
      <c r="K39" s="52">
        <f>'[1]DSM Revenue'!$G$5</f>
        <v>2155115.1976</v>
      </c>
    </row>
    <row r="40" spans="1:12" ht="12.75">
      <c r="A40" s="99"/>
      <c r="B40" s="3" t="s">
        <v>1</v>
      </c>
      <c r="C40" s="18">
        <v>0</v>
      </c>
      <c r="D40" s="18">
        <f t="shared" si="2"/>
        <v>786813.7590674354</v>
      </c>
      <c r="E40" s="30"/>
      <c r="G40" s="52"/>
      <c r="H40" s="52"/>
      <c r="I40" s="52"/>
      <c r="J40" s="52">
        <f>'[2]D.1'!$F$17</f>
        <v>900119.1204708708</v>
      </c>
      <c r="K40" s="52">
        <f>'[2]D.1'!$F$34</f>
        <v>673508.397664</v>
      </c>
      <c r="L40" s="51">
        <f>SUM(J40:K40)</f>
        <v>1573627.5181348708</v>
      </c>
    </row>
    <row r="41" spans="1:11" ht="12.75">
      <c r="A41" s="98" t="s">
        <v>2</v>
      </c>
      <c r="B41" s="1" t="s">
        <v>22</v>
      </c>
      <c r="C41" s="16">
        <f>AVERAGE(G41:H41)</f>
        <v>47127800</v>
      </c>
      <c r="D41" s="16">
        <f t="shared" si="2"/>
        <v>49277262.5</v>
      </c>
      <c r="E41" s="32">
        <f t="shared" si="3"/>
        <v>0.043619762765839516</v>
      </c>
      <c r="G41" s="52">
        <v>46353749</v>
      </c>
      <c r="H41" s="52">
        <v>47901851</v>
      </c>
      <c r="I41" s="52">
        <v>46995907</v>
      </c>
      <c r="J41" s="52">
        <v>48333784</v>
      </c>
      <c r="K41" s="52">
        <v>50220741</v>
      </c>
    </row>
    <row r="42" spans="1:11" ht="12.75">
      <c r="A42" s="99"/>
      <c r="B42" s="3" t="s">
        <v>21</v>
      </c>
      <c r="C42" s="33">
        <f>AVERAGE(G42:H42)</f>
        <v>509204.5</v>
      </c>
      <c r="D42" s="33">
        <f t="shared" si="2"/>
        <v>509489.6754320612</v>
      </c>
      <c r="E42" s="30">
        <f t="shared" si="3"/>
        <v>0.0005597275976581034</v>
      </c>
      <c r="G42" s="52">
        <f>'[1]Verified DSM Savings'!$D$123</f>
        <v>289558</v>
      </c>
      <c r="H42" s="52">
        <f>'[1]Verified DSM Savings'!$E$123</f>
        <v>728851</v>
      </c>
      <c r="I42" s="52">
        <f>'[1]Verified DSM Savings'!$F$123</f>
        <v>400901.9039429924</v>
      </c>
      <c r="J42" s="52">
        <f>'[1]Verified DSM Savings'!$G$123</f>
        <v>645004.3508641224</v>
      </c>
      <c r="K42" s="52">
        <f>'[1]Verified DSM Savings'!$H$123</f>
        <v>373975</v>
      </c>
    </row>
    <row r="43" spans="1:11" ht="12.75">
      <c r="A43" s="98"/>
      <c r="B43" s="1" t="s">
        <v>9</v>
      </c>
      <c r="C43" s="25">
        <f>AVERAGE(G43:H43)</f>
        <v>807042.4700851</v>
      </c>
      <c r="D43" s="25">
        <f t="shared" si="2"/>
        <v>1114633.0798237543</v>
      </c>
      <c r="E43" s="32">
        <f t="shared" si="3"/>
        <v>0.27595682858011933</v>
      </c>
      <c r="G43" s="52">
        <f>'[1]DSM Costs'!$C$127</f>
        <v>364940.1960706464</v>
      </c>
      <c r="H43" s="52">
        <f>'[1]DSM Costs'!$D$127</f>
        <v>1249144.7440995537</v>
      </c>
      <c r="I43" s="52">
        <f>'[1]DSM Costs'!$E$127</f>
        <v>1035549.5582495258</v>
      </c>
      <c r="J43" s="52">
        <f>'[1]DSM Costs'!$F$127</f>
        <v>1065647.2656000392</v>
      </c>
      <c r="K43" s="52">
        <f>'[1]DSM Costs'!$G$127</f>
        <v>1163618.8940474691</v>
      </c>
    </row>
    <row r="44" spans="1:11" ht="12.75">
      <c r="A44" s="99"/>
      <c r="B44" s="3" t="s">
        <v>0</v>
      </c>
      <c r="C44" s="18">
        <f>AVERAGE(G44:H44)</f>
        <v>402550.95616000006</v>
      </c>
      <c r="D44" s="18">
        <f t="shared" si="2"/>
        <v>778580.7475</v>
      </c>
      <c r="E44" s="30">
        <f t="shared" si="3"/>
        <v>0.48296826314729796</v>
      </c>
      <c r="G44" s="52">
        <f>'[1]DSM Revenue'!$C$7</f>
        <v>447313.67785000004</v>
      </c>
      <c r="H44" s="52">
        <f>'[1]DSM Revenue'!$D$7</f>
        <v>357788.23447</v>
      </c>
      <c r="I44" s="52">
        <f>'[1]DSM Revenue'!$E$7</f>
        <v>304776.96235000005</v>
      </c>
      <c r="J44" s="52">
        <f>'[1]DSM Revenue'!$F$7</f>
        <v>763673.7872</v>
      </c>
      <c r="K44" s="52">
        <f>'[1]DSM Revenue'!$G$7</f>
        <v>793487.7078000001</v>
      </c>
    </row>
    <row r="45" spans="1:11" ht="12.75">
      <c r="A45" s="98"/>
      <c r="B45" s="1" t="s">
        <v>1</v>
      </c>
      <c r="C45" s="25">
        <v>0</v>
      </c>
      <c r="D45" s="25">
        <v>0</v>
      </c>
      <c r="E45" s="32"/>
      <c r="G45" s="52"/>
      <c r="H45" s="52"/>
      <c r="I45" s="52"/>
      <c r="J45" s="52"/>
      <c r="K45" s="52"/>
    </row>
    <row r="46" spans="1:11" ht="12.75">
      <c r="A46" s="99" t="s">
        <v>3</v>
      </c>
      <c r="B46" s="3" t="s">
        <v>22</v>
      </c>
      <c r="C46" s="33">
        <f>AVERAGE(G46:H46)</f>
        <v>7954789.5</v>
      </c>
      <c r="D46" s="33">
        <f>AVERAGE(J46:K46)</f>
        <v>6614349</v>
      </c>
      <c r="E46" s="30">
        <f t="shared" si="3"/>
        <v>-0.20265645190479062</v>
      </c>
      <c r="G46" s="52">
        <v>8742663</v>
      </c>
      <c r="H46" s="52">
        <v>7166916</v>
      </c>
      <c r="I46" s="52">
        <v>7890572</v>
      </c>
      <c r="J46" s="52">
        <v>6932583</v>
      </c>
      <c r="K46" s="52">
        <v>6296115</v>
      </c>
    </row>
    <row r="47" spans="1:11" ht="12.75">
      <c r="A47" s="98"/>
      <c r="B47" s="1" t="s">
        <v>21</v>
      </c>
      <c r="C47" s="16">
        <f>AVERAGE(G47:H47)</f>
        <v>11545</v>
      </c>
      <c r="D47" s="16">
        <f>AVERAGE(J47:K47)</f>
        <v>35365.60715583509</v>
      </c>
      <c r="E47" s="32">
        <f t="shared" si="3"/>
        <v>0.6735528970525492</v>
      </c>
      <c r="G47" s="55">
        <f>'[1]Verified DSM Savings'!$D$126</f>
        <v>3113</v>
      </c>
      <c r="H47" s="55">
        <f>'[1]Verified DSM Savings'!$E$126</f>
        <v>19977</v>
      </c>
      <c r="I47" s="55">
        <f>'[1]Verified DSM Savings'!$F$126</f>
        <v>10341.845370220295</v>
      </c>
      <c r="J47" s="55">
        <f>'[1]Verified DSM Savings'!$G$126</f>
        <v>65348.21431167018</v>
      </c>
      <c r="K47" s="55">
        <f>'[1]Verified DSM Savings'!$H$126</f>
        <v>5383</v>
      </c>
    </row>
    <row r="48" spans="1:11" ht="12.75">
      <c r="A48" s="99"/>
      <c r="B48" s="3" t="s">
        <v>9</v>
      </c>
      <c r="C48" s="18">
        <f>AVERAGE(G48:H48)</f>
        <v>19080.550152601514</v>
      </c>
      <c r="D48" s="18">
        <f>AVERAGE(J48:K48)</f>
        <v>59884.30404209804</v>
      </c>
      <c r="E48" s="30">
        <f t="shared" si="3"/>
        <v>0.6813764398232284</v>
      </c>
      <c r="G48" s="52">
        <f>'[1]DSM Costs'!$C$129</f>
        <v>3923.4240821110875</v>
      </c>
      <c r="H48" s="52">
        <f>'[1]DSM Costs'!$D$129</f>
        <v>34237.67622309194</v>
      </c>
      <c r="I48" s="52">
        <f>'[1]DSM Costs'!$E$129</f>
        <v>24667.28658681014</v>
      </c>
      <c r="J48" s="52">
        <f>'[1]DSM Costs'!$F$129</f>
        <v>103019.46574404628</v>
      </c>
      <c r="K48" s="52">
        <f>'[1]DSM Costs'!$G$129</f>
        <v>16749.14234014981</v>
      </c>
    </row>
    <row r="49" spans="1:11" ht="12.75">
      <c r="A49" s="98"/>
      <c r="B49" s="1" t="s">
        <v>0</v>
      </c>
      <c r="C49" s="25">
        <f>AVERAGE(G49:H49)</f>
        <v>63063.736650000006</v>
      </c>
      <c r="D49" s="25">
        <f>AVERAGE(J49:K49)</f>
        <v>97826.22171000001</v>
      </c>
      <c r="E49" s="32">
        <f t="shared" si="3"/>
        <v>0.3553493577933666</v>
      </c>
      <c r="G49" s="52">
        <f>'[1]DSM Revenue'!$C$9</f>
        <v>78071.98059</v>
      </c>
      <c r="H49" s="52">
        <f>'[1]DSM Revenue'!$D$9</f>
        <v>48055.49271</v>
      </c>
      <c r="I49" s="52">
        <f>'[1]DSM Revenue'!$E$9</f>
        <v>42387.13388</v>
      </c>
      <c r="J49" s="52">
        <f>'[1]DSM Revenue'!$F$9</f>
        <v>102532.90257000002</v>
      </c>
      <c r="K49" s="52">
        <f>'[1]DSM Revenue'!$G$9</f>
        <v>93119.54085</v>
      </c>
    </row>
    <row r="50" spans="1:5" ht="13.5" thickBot="1">
      <c r="A50" s="100"/>
      <c r="B50" s="4" t="s">
        <v>1</v>
      </c>
      <c r="C50" s="34">
        <v>0</v>
      </c>
      <c r="D50" s="34">
        <v>0</v>
      </c>
      <c r="E50" s="5"/>
    </row>
    <row r="51" spans="6:11" ht="14.25" thickBot="1" thickTop="1">
      <c r="F51" t="s">
        <v>23</v>
      </c>
      <c r="G51" s="35">
        <v>98312763</v>
      </c>
      <c r="H51" s="35">
        <v>100234839</v>
      </c>
      <c r="I51" s="35">
        <v>99965027</v>
      </c>
      <c r="J51" s="35">
        <v>102386981</v>
      </c>
      <c r="K51" s="35">
        <f>'[1]Verified DSM Savings'!$H$149</f>
        <v>105970215.799</v>
      </c>
    </row>
    <row r="52" spans="1:7" ht="13.5" thickTop="1">
      <c r="A52" s="101" t="s">
        <v>50</v>
      </c>
      <c r="B52" s="102"/>
      <c r="C52" s="102"/>
      <c r="D52" s="102"/>
      <c r="E52" s="103"/>
      <c r="F52" s="35"/>
      <c r="G52" s="35"/>
    </row>
    <row r="53" spans="1:11" ht="12.75">
      <c r="A53" s="104"/>
      <c r="B53" s="105"/>
      <c r="C53" s="8" t="s">
        <v>4</v>
      </c>
      <c r="D53" s="8" t="s">
        <v>5</v>
      </c>
      <c r="E53" s="9" t="s">
        <v>6</v>
      </c>
      <c r="G53">
        <v>2004</v>
      </c>
      <c r="H53">
        <v>2005</v>
      </c>
      <c r="I53">
        <v>2006</v>
      </c>
      <c r="J53">
        <v>2007</v>
      </c>
      <c r="K53">
        <v>2008</v>
      </c>
    </row>
    <row r="54" spans="1:15" ht="12.75">
      <c r="A54" s="97" t="s">
        <v>15</v>
      </c>
      <c r="B54" s="3" t="s">
        <v>22</v>
      </c>
      <c r="C54" s="33">
        <f>AVERAGE(G54:H54)</f>
        <v>67070629</v>
      </c>
      <c r="D54" s="33">
        <f aca="true" t="shared" si="4" ref="D54:D68">AVERAGE(J54:K54)</f>
        <v>69594524</v>
      </c>
      <c r="E54" s="30">
        <f>(D54-C54)/D54</f>
        <v>0.036265712514967414</v>
      </c>
      <c r="G54" s="35">
        <v>66452951</v>
      </c>
      <c r="H54" s="35">
        <v>67688307</v>
      </c>
      <c r="I54" s="35">
        <v>67904788</v>
      </c>
      <c r="J54" s="35">
        <v>68463353</v>
      </c>
      <c r="K54" s="35">
        <v>70725695</v>
      </c>
      <c r="M54" s="37" t="s">
        <v>27</v>
      </c>
      <c r="N54" s="37"/>
      <c r="O54" s="37"/>
    </row>
    <row r="55" spans="1:15" ht="12.75">
      <c r="A55" s="98"/>
      <c r="B55" s="1" t="s">
        <v>21</v>
      </c>
      <c r="C55" s="16">
        <f>AVERAGE(G55:H55)</f>
        <v>565919.5</v>
      </c>
      <c r="D55" s="16">
        <f t="shared" si="4"/>
        <v>710045.0211433917</v>
      </c>
      <c r="E55" s="32">
        <f>(D55-C55)/D55</f>
        <v>0.2029808207250086</v>
      </c>
      <c r="G55" s="35">
        <f>'[1]Verified DSM Savings'!$C$91</f>
        <v>344031</v>
      </c>
      <c r="H55" s="35">
        <f>'[1]Verified DSM Savings'!$D$91</f>
        <v>787808</v>
      </c>
      <c r="I55" s="35">
        <f>'[1]Verified DSM Savings'!$E$91</f>
        <v>463446.9245452741</v>
      </c>
      <c r="J55" s="35">
        <f>'[1]Verified DSM Savings'!$F$91</f>
        <v>886935.5922867834</v>
      </c>
      <c r="K55" s="35">
        <f>'[1]Verified DSM Savings'!$G$91</f>
        <v>533154.45</v>
      </c>
      <c r="M55" s="37" t="s">
        <v>24</v>
      </c>
      <c r="N55" s="38">
        <v>0.11417661413195829</v>
      </c>
      <c r="O55" s="37"/>
    </row>
    <row r="56" spans="1:15" ht="12.75">
      <c r="A56" s="99"/>
      <c r="B56" s="3" t="s">
        <v>9</v>
      </c>
      <c r="C56" s="18">
        <f>AVERAGE(G56:H56)</f>
        <v>891891.4621231913</v>
      </c>
      <c r="D56" s="18">
        <f t="shared" si="4"/>
        <v>1580927.2071863466</v>
      </c>
      <c r="E56" s="30">
        <f>(D56-C56)/D56</f>
        <v>0.4358428028381306</v>
      </c>
      <c r="G56" s="35">
        <f>'[1]DSM Costs'!$C$39</f>
        <v>433594.4459983166</v>
      </c>
      <c r="H56" s="35">
        <f>'[1]DSM Costs'!$D$39</f>
        <v>1350188.478248066</v>
      </c>
      <c r="I56" s="35">
        <f>'[1]DSM Costs'!$E$39</f>
        <v>1262474.7769746806</v>
      </c>
      <c r="J56" s="35">
        <f>'[1]DSM Costs'!$F$39</f>
        <v>1502950.499764801</v>
      </c>
      <c r="K56" s="35">
        <f>'[1]DSM Costs'!$G$39</f>
        <v>1658903.9146078923</v>
      </c>
      <c r="M56" s="37" t="s">
        <v>25</v>
      </c>
      <c r="N56" s="38">
        <v>0.7804703657558318</v>
      </c>
      <c r="O56" s="37"/>
    </row>
    <row r="57" spans="1:15" ht="12.75">
      <c r="A57" s="98"/>
      <c r="B57" s="1" t="s">
        <v>0</v>
      </c>
      <c r="C57" s="25">
        <f>AVERAGE(G57:H57)</f>
        <v>596178.6593892502</v>
      </c>
      <c r="D57" s="25">
        <f t="shared" si="4"/>
        <v>1141501.405805</v>
      </c>
      <c r="E57" s="32">
        <f>(D57-C57)/D57</f>
        <v>0.4777241128592233</v>
      </c>
      <c r="G57" s="35">
        <f>'[1]WA Gas DSM'!$U$18</f>
        <v>666197.3522499995</v>
      </c>
      <c r="H57" s="35">
        <f>'[1]WA Gas DSM'!$U$31</f>
        <v>526159.966528501</v>
      </c>
      <c r="I57" s="35">
        <f>'[1]WA Gas DSM'!$U$45</f>
        <v>454433.75128922693</v>
      </c>
      <c r="J57" s="35">
        <f>'[1]WA Gas DSM'!$U$59</f>
        <v>1122551.9941699996</v>
      </c>
      <c r="K57" s="35">
        <f>'[1]WA Gas DSM'!$U$70</f>
        <v>1160450.8174400004</v>
      </c>
      <c r="M57" s="37" t="s">
        <v>26</v>
      </c>
      <c r="N57" s="38">
        <v>0.10535302011220986</v>
      </c>
      <c r="O57" s="37"/>
    </row>
    <row r="58" spans="1:15" ht="12.75">
      <c r="A58" s="99"/>
      <c r="B58" s="3" t="s">
        <v>1</v>
      </c>
      <c r="C58" s="18">
        <v>0</v>
      </c>
      <c r="D58" s="18">
        <f t="shared" si="4"/>
        <v>122665.46057079583</v>
      </c>
      <c r="E58" s="30"/>
      <c r="J58" s="56">
        <f>J40*J110/J106</f>
        <v>139951.39937398955</v>
      </c>
      <c r="K58" s="56">
        <f>K40*K110/K106</f>
        <v>105379.5217676021</v>
      </c>
      <c r="M58" s="37" t="s">
        <v>28</v>
      </c>
      <c r="N58" s="37"/>
      <c r="O58" s="37"/>
    </row>
    <row r="59" spans="1:11" ht="12.75">
      <c r="A59" s="106" t="s">
        <v>17</v>
      </c>
      <c r="B59" s="1" t="s">
        <v>22</v>
      </c>
      <c r="C59" s="16">
        <f>AVERAGE(G59:H59)</f>
        <v>11806862.316148574</v>
      </c>
      <c r="D59" s="16">
        <f t="shared" si="4"/>
        <v>12390201.193084493</v>
      </c>
      <c r="E59" s="32">
        <f>(D59-C59)/D59</f>
        <v>0.0470806621979235</v>
      </c>
      <c r="G59" s="36">
        <f>G51*$J$59/$J$51</f>
        <v>11692563.848352555</v>
      </c>
      <c r="H59" s="36">
        <f>H51*$J$59/$J$51</f>
        <v>11921160.783944592</v>
      </c>
      <c r="I59" s="36">
        <f>I51*$J$59/$J$51</f>
        <v>11889071.419951722</v>
      </c>
      <c r="J59" s="36">
        <v>12177120</v>
      </c>
      <c r="K59" s="36">
        <f>K51*$J$59/$J$51</f>
        <v>12603282.386168987</v>
      </c>
    </row>
    <row r="60" spans="1:11" ht="12.75">
      <c r="A60" s="99"/>
      <c r="B60" s="3" t="s">
        <v>21</v>
      </c>
      <c r="C60" s="33">
        <f>AVERAGE(G60:H60)</f>
        <v>57899.785</v>
      </c>
      <c r="D60" s="33">
        <f t="shared" si="4"/>
        <v>65266.017609932474</v>
      </c>
      <c r="E60" s="30">
        <f>(D60-C60)/D60</f>
        <v>0.11286474768473456</v>
      </c>
      <c r="G60" s="35">
        <f>'[1]Verified DSM Savings'!$C$93</f>
        <v>5011.499999999999</v>
      </c>
      <c r="H60" s="35">
        <f>'[1]Verified DSM Savings'!$D$93</f>
        <v>110788.07</v>
      </c>
      <c r="I60" s="35">
        <f>'[1]Verified DSM Savings'!$E$93</f>
        <v>57503.196498261685</v>
      </c>
      <c r="J60" s="35">
        <f>'[1]Verified DSM Savings'!$F$93</f>
        <v>58549.189819061045</v>
      </c>
      <c r="K60" s="35">
        <f>'[1]Verified DSM Savings'!$G$93</f>
        <v>71982.8454008039</v>
      </c>
    </row>
    <row r="61" spans="1:11" ht="12.75">
      <c r="A61" s="98"/>
      <c r="B61" s="1" t="s">
        <v>9</v>
      </c>
      <c r="C61" s="25">
        <f>AVERAGE(G61:H61)</f>
        <v>340659.41720824636</v>
      </c>
      <c r="D61" s="25">
        <f t="shared" si="4"/>
        <v>486184.8894246265</v>
      </c>
      <c r="E61" s="32">
        <f>(D61-C61)/D61</f>
        <v>0.29932125695761885</v>
      </c>
      <c r="G61" s="35">
        <f>'[1]DSM Costs'!$C$45</f>
        <v>184784.45250946374</v>
      </c>
      <c r="H61" s="35">
        <f>'[1]DSM Costs'!$D$45</f>
        <v>496534.38190702896</v>
      </c>
      <c r="I61" s="35">
        <f>'[1]DSM Costs'!$E$45</f>
        <v>492477.44707876054</v>
      </c>
      <c r="J61" s="35">
        <f>'[1]DSM Costs'!$F$45</f>
        <v>436032.11083609745</v>
      </c>
      <c r="K61" s="35">
        <f>'[1]DSM Costs'!$G$45</f>
        <v>536337.6680131555</v>
      </c>
    </row>
    <row r="62" spans="1:11" ht="12.75">
      <c r="A62" s="99"/>
      <c r="B62" s="3" t="s">
        <v>0</v>
      </c>
      <c r="C62" s="18">
        <f>AVERAGE(G62:H62)</f>
        <v>116776.25452606057</v>
      </c>
      <c r="D62" s="18">
        <f t="shared" si="4"/>
        <v>221083.8026686334</v>
      </c>
      <c r="E62" s="30">
        <f>(D62-C62)/D62</f>
        <v>0.4718009500628678</v>
      </c>
      <c r="G62" s="35">
        <f>'[1]WA Gas DSM'!$U$9</f>
        <v>130035.14356707313</v>
      </c>
      <c r="H62" s="35">
        <f>'[1]WA Gas DSM'!$U$26</f>
        <v>103517.36548504802</v>
      </c>
      <c r="I62" s="35">
        <f>'[1]WA Gas DSM'!$U$37</f>
        <v>89497.22527367997</v>
      </c>
      <c r="J62" s="35">
        <f>'[1]WA Gas DSM'!$U$51</f>
        <v>217358.53969745088</v>
      </c>
      <c r="K62" s="35">
        <f>'[1]WA Gas DSM'!$U$65</f>
        <v>224809.06563981593</v>
      </c>
    </row>
    <row r="63" spans="1:11" ht="12.75">
      <c r="A63" s="98"/>
      <c r="B63" s="1" t="s">
        <v>1</v>
      </c>
      <c r="C63" s="25">
        <v>0</v>
      </c>
      <c r="D63" s="25">
        <f t="shared" si="4"/>
        <v>82765.23416433152</v>
      </c>
      <c r="E63" s="32"/>
      <c r="J63" s="56">
        <f>J40*J107/J106</f>
        <v>94830.26780235229</v>
      </c>
      <c r="K63" s="56">
        <f>K40*K107/K106</f>
        <v>70700.20052631076</v>
      </c>
    </row>
    <row r="64" spans="1:11" ht="12.75">
      <c r="A64" s="99" t="s">
        <v>16</v>
      </c>
      <c r="B64" s="3" t="s">
        <v>22</v>
      </c>
      <c r="C64" s="33">
        <f>AVERAGE(G64:H64)</f>
        <v>87466938.68385142</v>
      </c>
      <c r="D64" s="33">
        <f t="shared" si="4"/>
        <v>91788397.2064155</v>
      </c>
      <c r="E64" s="30">
        <f>(D64-C64)/D64</f>
        <v>0.04708066219792361</v>
      </c>
      <c r="G64" s="35">
        <f>G51-G59</f>
        <v>86620199.15164745</v>
      </c>
      <c r="H64" s="35">
        <f>H51-H59</f>
        <v>88313678.21605541</v>
      </c>
      <c r="I64" s="35">
        <f>I51-I59</f>
        <v>88075955.58004828</v>
      </c>
      <c r="J64" s="35">
        <f>J51-J59</f>
        <v>90209861</v>
      </c>
      <c r="K64" s="35">
        <f>K51-K59</f>
        <v>93366933.41283101</v>
      </c>
    </row>
    <row r="65" spans="1:11" ht="12.75">
      <c r="A65" s="98"/>
      <c r="B65" s="1" t="s">
        <v>21</v>
      </c>
      <c r="C65" s="16">
        <f>AVERAGE(G65:H65)</f>
        <v>99101.9</v>
      </c>
      <c r="D65" s="16">
        <f t="shared" si="4"/>
        <v>386608.1250040709</v>
      </c>
      <c r="E65" s="32">
        <f>(D65-C65)/D65</f>
        <v>0.7436631731447535</v>
      </c>
      <c r="G65" s="35">
        <f>'[1]Verified DSM Savings'!$C$95</f>
        <v>80033.8</v>
      </c>
      <c r="H65" s="35">
        <f>'[1]Verified DSM Savings'!$D$95</f>
        <v>118170</v>
      </c>
      <c r="I65" s="35">
        <f>'[1]Verified DSM Savings'!$E$95</f>
        <v>172403.69055352552</v>
      </c>
      <c r="J65" s="35">
        <f>'[1]Verified DSM Savings'!$F$95</f>
        <v>221059.362096495</v>
      </c>
      <c r="K65" s="35">
        <f>'[1]Verified DSM Savings'!$G$95</f>
        <v>552156.8879116469</v>
      </c>
    </row>
    <row r="66" spans="1:11" ht="12.75">
      <c r="A66" s="99"/>
      <c r="B66" s="3" t="s">
        <v>9</v>
      </c>
      <c r="C66" s="18">
        <f>AVERAGE(G66:H66)</f>
        <v>159112.76944591454</v>
      </c>
      <c r="D66" s="18">
        <f t="shared" si="4"/>
        <v>1414546.814509838</v>
      </c>
      <c r="E66" s="30">
        <f>(D66-C66)/D66</f>
        <v>0.8875167878405993</v>
      </c>
      <c r="G66" s="35">
        <f>'[1]DSM Costs'!$C$51</f>
        <v>61529.679492219606</v>
      </c>
      <c r="H66" s="35">
        <f>'[1]DSM Costs'!$D$51</f>
        <v>256695.85939960947</v>
      </c>
      <c r="I66" s="35">
        <f>'[1]DSM Costs'!$E$51</f>
        <v>270688.5348004139</v>
      </c>
      <c r="J66" s="35">
        <f>'[1]DSM Costs'!$F$51</f>
        <v>630622.9847200247</v>
      </c>
      <c r="K66" s="35">
        <f>'[1]DSM Costs'!$G$51</f>
        <v>2198470.644299651</v>
      </c>
    </row>
    <row r="67" spans="1:11" ht="12.75">
      <c r="A67" s="98"/>
      <c r="B67" s="1" t="s">
        <v>0</v>
      </c>
      <c r="C67" s="25">
        <f>AVERAGE(G67:H67)</f>
        <v>865095.3336171891</v>
      </c>
      <c r="D67" s="25">
        <f t="shared" si="4"/>
        <v>1637820.6922563668</v>
      </c>
      <c r="E67" s="32">
        <f>(D67-C67)/D67</f>
        <v>0.4718009500628678</v>
      </c>
      <c r="G67" s="35">
        <f>'[1]WA Gas DSM'!$V$9</f>
        <v>963319.0956729269</v>
      </c>
      <c r="H67" s="35">
        <f>'[1]WA Gas DSM'!$V$26</f>
        <v>766871.5715614513</v>
      </c>
      <c r="I67" s="35">
        <f>'[1]WA Gas DSM'!$V$37</f>
        <v>663008.3510570937</v>
      </c>
      <c r="J67" s="35">
        <f>'[1]WA Gas DSM'!$V$51</f>
        <v>1610223.4069525492</v>
      </c>
      <c r="K67" s="35">
        <f>'[1]WA Gas DSM'!$V$65</f>
        <v>1665417.9775601842</v>
      </c>
    </row>
    <row r="68" spans="1:11" ht="13.5" thickBot="1">
      <c r="A68" s="100"/>
      <c r="B68" s="4" t="s">
        <v>1</v>
      </c>
      <c r="C68" s="34">
        <v>0</v>
      </c>
      <c r="D68" s="34">
        <f t="shared" si="4"/>
        <v>664148.2984966396</v>
      </c>
      <c r="E68" s="5"/>
      <c r="J68" s="56">
        <f>J40*J109/J106</f>
        <v>760167.7210968812</v>
      </c>
      <c r="K68" s="56">
        <f>K40*K109/K106</f>
        <v>568128.875896398</v>
      </c>
    </row>
    <row r="69" ht="14.25" thickBot="1" thickTop="1"/>
    <row r="70" spans="1:6" ht="13.5" thickTop="1">
      <c r="A70" s="110" t="s">
        <v>52</v>
      </c>
      <c r="B70" s="111"/>
      <c r="C70" s="111"/>
      <c r="D70" s="111"/>
      <c r="E70" s="111"/>
      <c r="F70" s="112"/>
    </row>
    <row r="71" spans="1:6" ht="12.75">
      <c r="A71" s="10"/>
      <c r="B71" s="23">
        <v>2004</v>
      </c>
      <c r="C71" s="23">
        <v>2005</v>
      </c>
      <c r="D71" s="22">
        <v>2006</v>
      </c>
      <c r="E71" s="23">
        <v>2007</v>
      </c>
      <c r="F71" s="24">
        <v>2008</v>
      </c>
    </row>
    <row r="72" spans="1:6" ht="12.75">
      <c r="A72" s="11" t="s">
        <v>8</v>
      </c>
      <c r="B72" s="39">
        <f>G57+G62+G67</f>
        <v>1759551.5914899996</v>
      </c>
      <c r="C72" s="39">
        <f>H57+H62+H67</f>
        <v>1396548.9035750004</v>
      </c>
      <c r="D72" s="39">
        <f>I57+I62+I67</f>
        <v>1206939.3276200006</v>
      </c>
      <c r="E72" s="39">
        <f>J57+J62+J67</f>
        <v>2950133.9408199997</v>
      </c>
      <c r="F72" s="40">
        <f>K57+K62+K67</f>
        <v>3050677.8606400006</v>
      </c>
    </row>
    <row r="73" spans="1:6" ht="12.75">
      <c r="A73" s="12" t="s">
        <v>9</v>
      </c>
      <c r="B73" s="41">
        <f>C22</f>
        <v>679908.5779999999</v>
      </c>
      <c r="C73" s="41">
        <f>D22</f>
        <v>2103418.719554704</v>
      </c>
      <c r="D73" s="41">
        <f>E22</f>
        <v>2025640.758853855</v>
      </c>
      <c r="E73" s="41">
        <f>F22</f>
        <v>2569605.5953209233</v>
      </c>
      <c r="F73" s="42">
        <f>G22</f>
        <v>4393712.226920699</v>
      </c>
    </row>
    <row r="74" spans="1:6" ht="12.75">
      <c r="A74" s="11" t="s">
        <v>10</v>
      </c>
      <c r="B74" s="44">
        <f>C20</f>
        <v>429076.3</v>
      </c>
      <c r="C74" s="44">
        <f>D20</f>
        <v>1016766.0700000001</v>
      </c>
      <c r="D74" s="44">
        <f>E20</f>
        <v>693353.8115970613</v>
      </c>
      <c r="E74" s="44">
        <f>F20</f>
        <v>1166544.1442023395</v>
      </c>
      <c r="F74" s="45">
        <f>G20</f>
        <v>1157294.1833124508</v>
      </c>
    </row>
    <row r="75" spans="1:6" ht="13.5" thickBot="1">
      <c r="A75" s="46" t="s">
        <v>29</v>
      </c>
      <c r="B75" s="47">
        <f>B73/B74</f>
        <v>1.584586652770148</v>
      </c>
      <c r="C75" s="47">
        <f>C73/C74</f>
        <v>2.0687341775229617</v>
      </c>
      <c r="D75" s="47">
        <f>D73/D74</f>
        <v>2.921510958723978</v>
      </c>
      <c r="E75" s="47">
        <f>E73/E74</f>
        <v>2.2027504129112665</v>
      </c>
      <c r="F75" s="48">
        <f>F73/F74</f>
        <v>3.796538762810378</v>
      </c>
    </row>
    <row r="76" spans="1:6" ht="14.25" thickBot="1" thickTop="1">
      <c r="A76" s="14"/>
      <c r="B76" s="14"/>
      <c r="C76" s="14"/>
      <c r="D76" s="14"/>
      <c r="E76" s="14"/>
      <c r="F76" s="14"/>
    </row>
    <row r="77" spans="1:6" ht="13.5" thickTop="1">
      <c r="A77" s="110" t="s">
        <v>55</v>
      </c>
      <c r="B77" s="111"/>
      <c r="C77" s="111"/>
      <c r="D77" s="112"/>
      <c r="F77" s="70"/>
    </row>
    <row r="78" spans="1:6" ht="12.75">
      <c r="A78" s="10"/>
      <c r="B78" s="22">
        <v>2006</v>
      </c>
      <c r="C78" s="23">
        <v>2007</v>
      </c>
      <c r="D78" s="24">
        <v>2008</v>
      </c>
      <c r="F78" s="70"/>
    </row>
    <row r="79" spans="1:6" ht="12.75">
      <c r="A79" s="11" t="s">
        <v>56</v>
      </c>
      <c r="B79" s="39">
        <f>'[1]DSM LM Summary'!$E$16</f>
        <v>104460.37973452918</v>
      </c>
      <c r="C79" s="39">
        <f>'[1]DSM LM Summary'!$F$16</f>
        <v>174898.1357233697</v>
      </c>
      <c r="D79" s="40">
        <f>'[1]DSM LM Summary'!$G$16</f>
        <v>221712.1346763014</v>
      </c>
      <c r="F79" s="70"/>
    </row>
    <row r="80" spans="1:6" ht="13.5" thickBot="1">
      <c r="A80" s="46" t="s">
        <v>30</v>
      </c>
      <c r="B80" s="49">
        <v>0</v>
      </c>
      <c r="C80" s="49">
        <f>J40</f>
        <v>900119.1204708708</v>
      </c>
      <c r="D80" s="50">
        <f>K40</f>
        <v>673508.397664</v>
      </c>
      <c r="E80" s="15"/>
      <c r="F80" s="71"/>
    </row>
    <row r="81" spans="1:5" ht="14.25" thickBot="1" thickTop="1">
      <c r="A81" s="14"/>
      <c r="B81" s="14"/>
      <c r="C81" s="14"/>
      <c r="D81" s="14"/>
      <c r="E81" s="14"/>
    </row>
    <row r="82" spans="1:5" ht="13.5" thickTop="1">
      <c r="A82" s="113" t="s">
        <v>53</v>
      </c>
      <c r="B82" s="114"/>
      <c r="C82" s="114"/>
      <c r="D82" s="114"/>
      <c r="E82" s="115"/>
    </row>
    <row r="83" spans="1:11" ht="12.75">
      <c r="A83" s="6"/>
      <c r="B83" s="7"/>
      <c r="C83" s="8" t="s">
        <v>4</v>
      </c>
      <c r="D83" s="8" t="s">
        <v>5</v>
      </c>
      <c r="E83" s="9" t="s">
        <v>6</v>
      </c>
      <c r="G83">
        <v>2004</v>
      </c>
      <c r="H83">
        <v>2005</v>
      </c>
      <c r="I83">
        <v>2006</v>
      </c>
      <c r="J83">
        <v>2007</v>
      </c>
      <c r="K83">
        <v>2008</v>
      </c>
    </row>
    <row r="84" spans="1:11" ht="12.75">
      <c r="A84" s="97" t="s">
        <v>7</v>
      </c>
      <c r="B84" s="3" t="s">
        <v>31</v>
      </c>
      <c r="C84" s="58">
        <f>AVERAGE(G84:H84)</f>
        <v>847.8785377970283</v>
      </c>
      <c r="D84" s="58">
        <f>AVERAGE(J84:K84)</f>
        <v>837.4345044330113</v>
      </c>
      <c r="E84" s="30">
        <f>(D84-C84)/C84</f>
        <v>-0.01231784141057859</v>
      </c>
      <c r="G84">
        <f>G106/G111</f>
        <v>846.399840093782</v>
      </c>
      <c r="H84">
        <f>H106/H111</f>
        <v>849.3572355002747</v>
      </c>
      <c r="I84">
        <f>I106/I111</f>
        <v>828.2977693143725</v>
      </c>
      <c r="J84">
        <f>J106/J111</f>
        <v>828.6658278487547</v>
      </c>
      <c r="K84">
        <f>K106/K111</f>
        <v>846.2031810172679</v>
      </c>
    </row>
    <row r="85" spans="1:11" ht="12.75">
      <c r="A85" s="106"/>
      <c r="B85" s="1" t="s">
        <v>21</v>
      </c>
      <c r="C85" s="61">
        <f aca="true" t="shared" si="5" ref="C85:C101">AVERAGE(G85:H85)</f>
        <v>1.5342831726965867</v>
      </c>
      <c r="D85" s="61">
        <f aca="true" t="shared" si="6" ref="D85:D101">AVERAGE(J85:K85)</f>
        <v>4.3767705624250635</v>
      </c>
      <c r="E85" s="32">
        <f aca="true" t="shared" si="7" ref="E85:E102">(D85-C85)/C85</f>
        <v>1.852648481266108</v>
      </c>
      <c r="G85" s="56">
        <f>G37/G111</f>
        <v>1.0520283923512357</v>
      </c>
      <c r="H85" s="56">
        <f>H37/H111</f>
        <v>2.016537953041938</v>
      </c>
      <c r="I85" s="56">
        <f>I37/I111</f>
        <v>2.0681911471515635</v>
      </c>
      <c r="J85" s="56">
        <f>J37/J111</f>
        <v>3.270612545178208</v>
      </c>
      <c r="K85" s="56">
        <f>K37/K111</f>
        <v>5.48292857967192</v>
      </c>
    </row>
    <row r="86" spans="1:11" ht="12.75">
      <c r="A86" s="97"/>
      <c r="B86" s="3" t="s">
        <v>9</v>
      </c>
      <c r="C86" s="43">
        <f t="shared" si="5"/>
        <v>4.285321729726154</v>
      </c>
      <c r="D86" s="43">
        <f t="shared" si="6"/>
        <v>16.345830132847667</v>
      </c>
      <c r="E86" s="30">
        <f t="shared" si="7"/>
        <v>2.8143764141350056</v>
      </c>
      <c r="G86" s="56">
        <f>G38/G111</f>
        <v>2.3989399748616242</v>
      </c>
      <c r="H86" s="56">
        <f>H38/H111</f>
        <v>6.171703484590683</v>
      </c>
      <c r="I86" s="56">
        <f>I38/I111</f>
        <v>7.0776674041865935</v>
      </c>
      <c r="J86" s="56">
        <f>J38/J111</f>
        <v>10.043868484656358</v>
      </c>
      <c r="K86" s="56">
        <f>K38/K111</f>
        <v>22.64779178103898</v>
      </c>
    </row>
    <row r="87" spans="1:11" ht="12.75">
      <c r="A87" s="106"/>
      <c r="B87" s="1" t="s">
        <v>0</v>
      </c>
      <c r="C87" s="59">
        <f>AVERAGE(G87:H87)</f>
        <v>8.448277143714268</v>
      </c>
      <c r="D87" s="59">
        <f>AVERAGE(J87:K87)</f>
        <v>15.031949354572554</v>
      </c>
      <c r="E87" s="32">
        <f t="shared" si="7"/>
        <v>0.7792916944914271</v>
      </c>
      <c r="G87" s="56">
        <f>G39/G111</f>
        <v>9.471214210649421</v>
      </c>
      <c r="H87" s="56">
        <f>H39/H111</f>
        <v>7.425340076779116</v>
      </c>
      <c r="I87" s="56">
        <f>I39/I111</f>
        <v>6.2774371019231445</v>
      </c>
      <c r="J87" s="56">
        <f>J39/J111</f>
        <v>14.874551609885147</v>
      </c>
      <c r="K87" s="56">
        <f>K39/K111</f>
        <v>15.189347099259958</v>
      </c>
    </row>
    <row r="88" spans="1:11" ht="12.75">
      <c r="A88" s="97"/>
      <c r="B88" s="3" t="s">
        <v>1</v>
      </c>
      <c r="C88" s="43">
        <f>AVERAGE(G88:H88)</f>
        <v>0</v>
      </c>
      <c r="D88" s="43">
        <f>AVERAGE(J88:K88)</f>
        <v>5.600108215649673</v>
      </c>
      <c r="E88" s="30"/>
      <c r="G88" s="51">
        <f>G40/G111</f>
        <v>0</v>
      </c>
      <c r="H88" s="51">
        <f>H40/H111</f>
        <v>0</v>
      </c>
      <c r="I88" s="51">
        <f>I40/I111</f>
        <v>0</v>
      </c>
      <c r="J88" s="51">
        <f>J40/J111</f>
        <v>6.453299497217352</v>
      </c>
      <c r="K88" s="51">
        <f>K40/K111</f>
        <v>4.746916934081994</v>
      </c>
    </row>
    <row r="89" spans="1:11" ht="12.75">
      <c r="A89" s="106" t="s">
        <v>33</v>
      </c>
      <c r="B89" s="1" t="s">
        <v>31</v>
      </c>
      <c r="C89" s="44">
        <f t="shared" si="5"/>
        <v>794.3176250517075</v>
      </c>
      <c r="D89" s="44">
        <f t="shared" si="6"/>
        <v>783.4204095095786</v>
      </c>
      <c r="E89" s="32">
        <f t="shared" si="7"/>
        <v>-0.01371896480506721</v>
      </c>
      <c r="G89" s="35">
        <f>G108/G113</f>
        <v>792.7484809245335</v>
      </c>
      <c r="H89" s="35">
        <f>H108/H113</f>
        <v>795.8867691788815</v>
      </c>
      <c r="I89" s="35">
        <f>I108/I113</f>
        <v>775.1602853539351</v>
      </c>
      <c r="J89" s="35">
        <f>J108/J113</f>
        <v>775.3094253555017</v>
      </c>
      <c r="K89" s="35">
        <f>K108/K113</f>
        <v>791.5313936636554</v>
      </c>
    </row>
    <row r="90" spans="1:11" ht="12.75">
      <c r="A90" s="97"/>
      <c r="B90" s="3" t="s">
        <v>21</v>
      </c>
      <c r="C90" s="62">
        <f t="shared" si="5"/>
        <v>0.9547987947817339</v>
      </c>
      <c r="D90" s="62">
        <f t="shared" si="6"/>
        <v>3.465397194485355</v>
      </c>
      <c r="E90" s="30">
        <f t="shared" si="7"/>
        <v>2.629452837000639</v>
      </c>
      <c r="G90">
        <f>G65/G113</f>
        <v>0.7821454349956778</v>
      </c>
      <c r="H90">
        <f>H65/H113</f>
        <v>1.12745215456779</v>
      </c>
      <c r="I90">
        <f>I65/I113</f>
        <v>1.6002273694325029</v>
      </c>
      <c r="J90">
        <f>J65/J113</f>
        <v>2.006062205378563</v>
      </c>
      <c r="K90">
        <f>K65/K113</f>
        <v>4.924732183592147</v>
      </c>
    </row>
    <row r="91" spans="1:11" ht="12.75">
      <c r="A91" s="106"/>
      <c r="B91" s="1" t="s">
        <v>9</v>
      </c>
      <c r="C91" s="59">
        <f t="shared" si="5"/>
        <v>1.5252143189400045</v>
      </c>
      <c r="D91" s="59">
        <f t="shared" si="6"/>
        <v>12.665547553179357</v>
      </c>
      <c r="E91" s="32">
        <f t="shared" si="7"/>
        <v>7.30411004925634</v>
      </c>
      <c r="G91">
        <f>G66/G113</f>
        <v>0.6013104204921763</v>
      </c>
      <c r="H91">
        <f>H66/H113</f>
        <v>2.4491182173878325</v>
      </c>
      <c r="I91">
        <f>I66/I113</f>
        <v>2.5124937905242946</v>
      </c>
      <c r="J91">
        <f>J66/J113</f>
        <v>5.722756654557102</v>
      </c>
      <c r="K91">
        <f>K66/K113</f>
        <v>19.60833845180161</v>
      </c>
    </row>
    <row r="92" spans="1:11" ht="12.75">
      <c r="A92" s="97"/>
      <c r="B92" s="3" t="s">
        <v>0</v>
      </c>
      <c r="C92" s="43">
        <f>AVERAGE(G92:H92)</f>
        <v>8.365444426263767</v>
      </c>
      <c r="D92" s="43">
        <f>AVERAGE(J92:K92)</f>
        <v>14.733200307514199</v>
      </c>
      <c r="E92" s="30">
        <f t="shared" si="7"/>
        <v>0.76119755948154</v>
      </c>
      <c r="G92">
        <f>G67/G113</f>
        <v>9.4142179069936</v>
      </c>
      <c r="H92">
        <f>H67/H113</f>
        <v>7.316670945533938</v>
      </c>
      <c r="I92">
        <f>I67/I113</f>
        <v>6.153952424785715</v>
      </c>
      <c r="J92">
        <f>J67/J113</f>
        <v>14.61240224466671</v>
      </c>
      <c r="K92">
        <f>K67/K113</f>
        <v>14.853998370361689</v>
      </c>
    </row>
    <row r="93" spans="1:11" ht="12.75">
      <c r="A93" s="106"/>
      <c r="B93" s="1" t="s">
        <v>1</v>
      </c>
      <c r="C93" s="59">
        <f>AVERAGE(G93:H93)</f>
        <v>0</v>
      </c>
      <c r="D93" s="59">
        <f>AVERAGE(J93:K93)</f>
        <v>5.982766298593081</v>
      </c>
      <c r="E93" s="32"/>
      <c r="G93">
        <f>G68/G113</f>
        <v>0</v>
      </c>
      <c r="H93">
        <f>H68/H113</f>
        <v>0</v>
      </c>
      <c r="I93">
        <f>I68/I113</f>
        <v>0</v>
      </c>
      <c r="J93">
        <f>J68/J113</f>
        <v>6.898344953947484</v>
      </c>
      <c r="K93">
        <f>K68/K113</f>
        <v>5.067187643238677</v>
      </c>
    </row>
    <row r="94" spans="1:11" ht="12.75">
      <c r="A94" s="97" t="s">
        <v>34</v>
      </c>
      <c r="B94" s="3" t="s">
        <v>31</v>
      </c>
      <c r="C94" s="58">
        <f t="shared" si="5"/>
        <v>710.9226105471328</v>
      </c>
      <c r="D94" s="58">
        <f t="shared" si="6"/>
        <v>696.0305861848954</v>
      </c>
      <c r="E94" s="30">
        <f t="shared" si="7"/>
        <v>-0.020947461989957478</v>
      </c>
      <c r="G94">
        <f>G107/G112</f>
        <v>712.7359037281412</v>
      </c>
      <c r="H94">
        <f>H107/H112</f>
        <v>709.1093173661243</v>
      </c>
      <c r="I94">
        <f>I107/I112</f>
        <v>688.8786178099717</v>
      </c>
      <c r="J94">
        <f>J107/J112</f>
        <v>690</v>
      </c>
      <c r="K94">
        <f>K107/K112</f>
        <v>702.0611723697908</v>
      </c>
    </row>
    <row r="95" spans="1:11" ht="12.75">
      <c r="A95" s="106"/>
      <c r="B95" s="1" t="s">
        <v>21</v>
      </c>
      <c r="C95" s="61">
        <f t="shared" si="5"/>
        <v>3.4477582582180992</v>
      </c>
      <c r="D95" s="61">
        <f t="shared" si="6"/>
        <v>3.6636940988197537</v>
      </c>
      <c r="E95" s="32">
        <f t="shared" si="7"/>
        <v>0.06263079497727209</v>
      </c>
      <c r="G95">
        <f>G60/G112</f>
        <v>0.3054827006171829</v>
      </c>
      <c r="H95">
        <f>H60/H112</f>
        <v>6.590033815819016</v>
      </c>
      <c r="I95">
        <f>I60/I112</f>
        <v>3.331860085969487</v>
      </c>
      <c r="J95">
        <f>J60/J112</f>
        <v>3.3176104838543203</v>
      </c>
      <c r="K95">
        <f>K60/K112</f>
        <v>4.009777713785187</v>
      </c>
    </row>
    <row r="96" spans="1:11" ht="12.75">
      <c r="A96" s="97"/>
      <c r="B96" s="3" t="s">
        <v>9</v>
      </c>
      <c r="C96" s="43">
        <f t="shared" si="5"/>
        <v>20.399629938759713</v>
      </c>
      <c r="D96" s="43">
        <f t="shared" si="6"/>
        <v>27.291829751208844</v>
      </c>
      <c r="E96" s="30">
        <f t="shared" si="7"/>
        <v>0.33785906083295225</v>
      </c>
      <c r="G96">
        <f>G61/G112</f>
        <v>11.263784013700203</v>
      </c>
      <c r="H96">
        <f>H61/H112</f>
        <v>29.535475863819222</v>
      </c>
      <c r="I96">
        <f>I61/I112</f>
        <v>28.535212807021534</v>
      </c>
      <c r="J96">
        <f>J61/J112</f>
        <v>24.707168565055387</v>
      </c>
      <c r="K96">
        <f>K61/K112</f>
        <v>29.8764909373623</v>
      </c>
    </row>
    <row r="97" spans="1:11" ht="12.75">
      <c r="A97" s="106"/>
      <c r="B97" s="1" t="s">
        <v>0</v>
      </c>
      <c r="C97" s="59">
        <f>AVERAGE(G97:H97)</f>
        <v>7.042007608770058</v>
      </c>
      <c r="D97" s="59">
        <f>AVERAGE(J97:K97)</f>
        <v>12.419616346918886</v>
      </c>
      <c r="E97" s="32">
        <f t="shared" si="7"/>
        <v>0.7636471070340223</v>
      </c>
      <c r="G97">
        <f>G62/G112</f>
        <v>7.9264664934675455</v>
      </c>
      <c r="H97">
        <f>H62/H112</f>
        <v>6.157548724072571</v>
      </c>
      <c r="I97">
        <f>I62/I112</f>
        <v>5.185663595299579</v>
      </c>
      <c r="J97">
        <f>J62/J112</f>
        <v>12.316327045413127</v>
      </c>
      <c r="K97">
        <f>K62/K112</f>
        <v>12.522905648424645</v>
      </c>
    </row>
    <row r="98" spans="1:11" ht="12.75">
      <c r="A98" s="97"/>
      <c r="B98" s="3" t="s">
        <v>1</v>
      </c>
      <c r="C98" s="43">
        <f>AVERAGE(G98:H98)</f>
        <v>0</v>
      </c>
      <c r="D98" s="43">
        <f>AVERAGE(J98:K98)</f>
        <v>4.655878524614738</v>
      </c>
      <c r="E98" s="30"/>
      <c r="G98">
        <f>G63/G112</f>
        <v>0</v>
      </c>
      <c r="H98">
        <f>H63/H112</f>
        <v>0</v>
      </c>
      <c r="I98">
        <f>I63/I112</f>
        <v>0</v>
      </c>
      <c r="J98">
        <f>J63/J112</f>
        <v>5.373428592608358</v>
      </c>
      <c r="K98">
        <f>K63/K112</f>
        <v>3.9383284566211185</v>
      </c>
    </row>
    <row r="99" spans="1:11" ht="12.75">
      <c r="A99" s="106" t="s">
        <v>32</v>
      </c>
      <c r="B99" s="1" t="s">
        <v>31</v>
      </c>
      <c r="C99" s="44">
        <f t="shared" si="5"/>
        <v>1516.6505855198886</v>
      </c>
      <c r="D99" s="44">
        <f t="shared" si="6"/>
        <v>1567.2235831830292</v>
      </c>
      <c r="E99" s="32">
        <f t="shared" si="7"/>
        <v>0.033345187181531837</v>
      </c>
      <c r="G99" s="35">
        <f>G110/G115</f>
        <v>1487.4559929234845</v>
      </c>
      <c r="H99" s="35">
        <f>H110/H115</f>
        <v>1545.8451781162928</v>
      </c>
      <c r="I99" s="35">
        <f>I110/I115</f>
        <v>1552.712470051961</v>
      </c>
      <c r="J99" s="35">
        <f>J110/J115</f>
        <v>1544.1307174567237</v>
      </c>
      <c r="K99" s="35">
        <f>K110/K115</f>
        <v>1590.3164489093347</v>
      </c>
    </row>
    <row r="100" spans="1:11" ht="12.75">
      <c r="A100" s="97"/>
      <c r="B100" s="3" t="s">
        <v>21</v>
      </c>
      <c r="C100" s="62">
        <f t="shared" si="5"/>
        <v>4.082746149872495</v>
      </c>
      <c r="D100" s="62">
        <f t="shared" si="6"/>
        <v>14.096262309577988</v>
      </c>
      <c r="E100" s="30">
        <f t="shared" si="7"/>
        <v>2.4526423618128246</v>
      </c>
      <c r="G100">
        <f>(G37-G60-G65)/G115</f>
        <v>4.699781909133886</v>
      </c>
      <c r="H100">
        <f>(H37-H60-H65)/H115</f>
        <v>3.465710390611105</v>
      </c>
      <c r="I100">
        <f>(I37-I60-I65)/I115</f>
        <v>4.575747259281823</v>
      </c>
      <c r="J100">
        <f>(J37-J60-J65)/J115</f>
        <v>15.172535624602242</v>
      </c>
      <c r="K100">
        <f>(K37-K60-K65)/K115</f>
        <v>13.019988994553733</v>
      </c>
    </row>
    <row r="101" spans="1:11" ht="12.75">
      <c r="A101" s="106"/>
      <c r="B101" s="1" t="s">
        <v>9</v>
      </c>
      <c r="C101" s="59">
        <f t="shared" si="5"/>
        <v>5.931512839856492</v>
      </c>
      <c r="D101" s="59">
        <f t="shared" si="6"/>
        <v>34.61709742545425</v>
      </c>
      <c r="E101" s="32">
        <f t="shared" si="7"/>
        <v>4.83613293270588</v>
      </c>
      <c r="G101">
        <f>(G38-G61-G66)/G115</f>
        <v>5.923301485051691</v>
      </c>
      <c r="H101">
        <f>(H38-H61-H66)/H115</f>
        <v>5.9397241946612915</v>
      </c>
      <c r="I101">
        <f>(I38-I61-I66)/I115</f>
        <v>17.728446105738794</v>
      </c>
      <c r="J101">
        <f>(J38-J61-J66)/J115</f>
        <v>28.722649441849505</v>
      </c>
      <c r="K101">
        <f>(K38-K61-K66)/K115</f>
        <v>40.51154540905899</v>
      </c>
    </row>
    <row r="102" spans="1:11" ht="12.75">
      <c r="A102" s="97"/>
      <c r="B102" s="3" t="s">
        <v>0</v>
      </c>
      <c r="C102" s="43">
        <f>AVERAGE(G102:H102)</f>
        <v>11.328414907228453</v>
      </c>
      <c r="D102" s="43">
        <f>AVERAGE(J102:K102)</f>
        <v>21.830295680367996</v>
      </c>
      <c r="E102" s="30">
        <f t="shared" si="7"/>
        <v>0.9270388539916989</v>
      </c>
      <c r="G102">
        <f>(G39-G62-G67)/G115</f>
        <v>12.323849487105173</v>
      </c>
      <c r="H102">
        <f>(H39-H62-H67)/H115</f>
        <v>10.33298032735173</v>
      </c>
      <c r="I102">
        <f>(I39-I62-I67)/I115</f>
        <v>9.095149022312567</v>
      </c>
      <c r="J102">
        <f>(J39-J62-J67)/J115</f>
        <v>21.235880939424906</v>
      </c>
      <c r="K102">
        <f>(K39-K62-K67)/K115</f>
        <v>22.424710421311087</v>
      </c>
    </row>
    <row r="103" spans="1:11" ht="13.5" thickBot="1">
      <c r="A103" s="119"/>
      <c r="B103" s="2" t="s">
        <v>1</v>
      </c>
      <c r="C103" s="60">
        <f>AVERAGE(G103:H103)</f>
        <v>0</v>
      </c>
      <c r="D103" s="60">
        <f>AVERAGE(J103:K103)</f>
        <v>3.4063989846248734</v>
      </c>
      <c r="E103" s="57"/>
      <c r="G103">
        <f>(G40-G63-G68)/G115</f>
        <v>0</v>
      </c>
      <c r="H103">
        <f>(H40-H63-H68)/H115</f>
        <v>0</v>
      </c>
      <c r="I103">
        <f>(I40-I63-I68)/I115</f>
        <v>0</v>
      </c>
      <c r="J103">
        <f>(J40-J63-J68)/J115</f>
        <v>3.876940991405284</v>
      </c>
      <c r="K103">
        <f>(K40-K63-K68)/K115</f>
        <v>2.935856977844463</v>
      </c>
    </row>
    <row r="104" ht="14.25" thickBot="1" thickTop="1"/>
    <row r="105" spans="1:11" ht="26.25" customHeight="1" thickTop="1">
      <c r="A105" s="107" t="s">
        <v>54</v>
      </c>
      <c r="B105" s="108"/>
      <c r="C105" s="109"/>
      <c r="G105">
        <f>G53</f>
        <v>2004</v>
      </c>
      <c r="H105">
        <f>H53</f>
        <v>2005</v>
      </c>
      <c r="I105">
        <f>I53</f>
        <v>2006</v>
      </c>
      <c r="J105">
        <f>J53</f>
        <v>2007</v>
      </c>
      <c r="K105">
        <f>K53</f>
        <v>2008</v>
      </c>
    </row>
    <row r="106" spans="1:11" ht="12.75">
      <c r="A106" s="21"/>
      <c r="B106" s="23" t="s">
        <v>45</v>
      </c>
      <c r="C106" s="24" t="s">
        <v>46</v>
      </c>
      <c r="F106" t="s">
        <v>35</v>
      </c>
      <c r="G106" s="35">
        <f>G36</f>
        <v>109743639</v>
      </c>
      <c r="H106" s="35">
        <f>H36</f>
        <v>112854379</v>
      </c>
      <c r="I106" s="35">
        <f>I36</f>
        <v>112983336</v>
      </c>
      <c r="J106" s="53">
        <f>J36</f>
        <v>115583967</v>
      </c>
      <c r="K106" s="35">
        <f>K36</f>
        <v>120062128</v>
      </c>
    </row>
    <row r="107" spans="1:11" ht="12.75">
      <c r="A107" s="11" t="s">
        <v>18</v>
      </c>
      <c r="B107" s="59">
        <f>'[3]D.9'!$D$13*12</f>
        <v>1.92</v>
      </c>
      <c r="C107" s="63">
        <f>'[3]D.9'!$E$13*12</f>
        <v>4.4399999999999995</v>
      </c>
      <c r="F107" t="s">
        <v>36</v>
      </c>
      <c r="G107" s="35">
        <f>G59</f>
        <v>11692563.848352555</v>
      </c>
      <c r="H107" s="35">
        <f>H59</f>
        <v>11921160.783944592</v>
      </c>
      <c r="I107" s="35">
        <f>I59</f>
        <v>11889071.419951722</v>
      </c>
      <c r="J107" s="53">
        <f>J59</f>
        <v>12177120</v>
      </c>
      <c r="K107" s="35">
        <f>K59</f>
        <v>12603282.386168987</v>
      </c>
    </row>
    <row r="108" spans="1:11" ht="12.75">
      <c r="A108" s="12" t="s">
        <v>19</v>
      </c>
      <c r="B108" s="43">
        <f>'[3]D.9'!$D$15*12</f>
        <v>0.6000000000000001</v>
      </c>
      <c r="C108" s="64">
        <f>'[3]D.9'!$E$15*12</f>
        <v>1.32</v>
      </c>
      <c r="F108" t="s">
        <v>43</v>
      </c>
      <c r="G108" s="35">
        <f>$J$108*G106/$J$106</f>
        <v>81118767.0908909</v>
      </c>
      <c r="H108" s="35">
        <f>$J$108*H106/$J$106</f>
        <v>83418120.3458009</v>
      </c>
      <c r="I108" s="35">
        <f>$J$108*I106/$J$106</f>
        <v>83513440.97616328</v>
      </c>
      <c r="J108" s="54">
        <f>J109-J107</f>
        <v>85435739</v>
      </c>
      <c r="K108" s="35">
        <f>$J$108*K106/$J$106</f>
        <v>88745843.37110174</v>
      </c>
    </row>
    <row r="109" spans="1:11" ht="13.5" thickBot="1">
      <c r="A109" s="13" t="s">
        <v>20</v>
      </c>
      <c r="B109" s="60">
        <f>'[3]D.9'!$D$17*12</f>
        <v>2.52</v>
      </c>
      <c r="C109" s="65">
        <f>'[3]D.9'!$E$17*12</f>
        <v>5.76</v>
      </c>
      <c r="F109" t="s">
        <v>37</v>
      </c>
      <c r="G109" s="35">
        <v>93488472</v>
      </c>
      <c r="H109" s="35">
        <v>95467743</v>
      </c>
      <c r="I109" s="35">
        <v>95268957</v>
      </c>
      <c r="J109" s="54">
        <v>97612859</v>
      </c>
      <c r="K109" s="35">
        <v>101276780</v>
      </c>
    </row>
    <row r="110" spans="6:11" ht="13.5" thickTop="1">
      <c r="F110" t="s">
        <v>38</v>
      </c>
      <c r="G110" s="53">
        <f>G106-G109</f>
        <v>16255167</v>
      </c>
      <c r="H110" s="53">
        <f>H106-H109</f>
        <v>17386636</v>
      </c>
      <c r="I110" s="53">
        <f>I106-I109</f>
        <v>17714379</v>
      </c>
      <c r="J110" s="54">
        <f>J106-J109</f>
        <v>17971108</v>
      </c>
      <c r="K110" s="53">
        <f>K106-K109</f>
        <v>18785348</v>
      </c>
    </row>
    <row r="111" spans="6:11" ht="12.75">
      <c r="F111" t="s">
        <v>39</v>
      </c>
      <c r="G111" s="35">
        <v>129659.33333333366</v>
      </c>
      <c r="H111" s="35">
        <v>132870.33333333334</v>
      </c>
      <c r="I111" s="35">
        <v>136404.25</v>
      </c>
      <c r="J111" s="54">
        <v>139482</v>
      </c>
      <c r="K111" s="35">
        <v>141883.3333333333</v>
      </c>
    </row>
    <row r="112" spans="6:11" ht="12.75">
      <c r="F112" t="s">
        <v>40</v>
      </c>
      <c r="G112" s="35">
        <f>$J$112*G111/$J$111</f>
        <v>16405.18428662245</v>
      </c>
      <c r="H112" s="35">
        <f>$J$112*H111/$J$111</f>
        <v>16811.45698130703</v>
      </c>
      <c r="I112" s="35">
        <f>$J$112*I111/$J$111</f>
        <v>17258.58679973043</v>
      </c>
      <c r="J112" s="54">
        <f>'[4]Calcs'!$C$3</f>
        <v>17648</v>
      </c>
      <c r="K112" s="35">
        <f>$J$112*K111/$J$111</f>
        <v>17951.829387782414</v>
      </c>
    </row>
    <row r="113" spans="6:11" ht="12.75">
      <c r="F113" t="s">
        <v>44</v>
      </c>
      <c r="G113" s="53">
        <f>G114-G112</f>
        <v>102325.98238004454</v>
      </c>
      <c r="H113" s="53">
        <f>H114-H112</f>
        <v>104811.54301869297</v>
      </c>
      <c r="I113" s="53">
        <f>I114-I112</f>
        <v>107736.99653360256</v>
      </c>
      <c r="J113" s="54">
        <f>J114-J112</f>
        <v>110195.66666666699</v>
      </c>
      <c r="K113" s="53">
        <f>K114-K112</f>
        <v>112119.17061221758</v>
      </c>
    </row>
    <row r="114" spans="6:11" ht="12.75">
      <c r="F114" t="s">
        <v>41</v>
      </c>
      <c r="G114" s="35">
        <v>118731.16666666699</v>
      </c>
      <c r="H114" s="35">
        <v>121623</v>
      </c>
      <c r="I114" s="35">
        <v>124995.583333333</v>
      </c>
      <c r="J114" s="54">
        <v>127843.66666666699</v>
      </c>
      <c r="K114" s="35">
        <v>130071</v>
      </c>
    </row>
    <row r="115" spans="6:11" ht="12.75">
      <c r="F115" t="s">
        <v>42</v>
      </c>
      <c r="G115" s="53">
        <f>G111-G114</f>
        <v>10928.166666666672</v>
      </c>
      <c r="H115" s="53">
        <f>H111-H114</f>
        <v>11247.333333333343</v>
      </c>
      <c r="I115" s="53">
        <f>I111-I114</f>
        <v>11408.666666667006</v>
      </c>
      <c r="J115" s="53">
        <f>J111-J114</f>
        <v>11638.333333333008</v>
      </c>
      <c r="K115" s="53">
        <f>K111-K114</f>
        <v>11812.333333333314</v>
      </c>
    </row>
  </sheetData>
  <mergeCells count="25">
    <mergeCell ref="A1:D1"/>
    <mergeCell ref="A7:F7"/>
    <mergeCell ref="A99:A103"/>
    <mergeCell ref="A84:A88"/>
    <mergeCell ref="A89:A93"/>
    <mergeCell ref="A29:E29"/>
    <mergeCell ref="A36:A40"/>
    <mergeCell ref="A41:A45"/>
    <mergeCell ref="A46:A50"/>
    <mergeCell ref="A14:G14"/>
    <mergeCell ref="A105:C105"/>
    <mergeCell ref="A59:A63"/>
    <mergeCell ref="A94:A98"/>
    <mergeCell ref="A64:A68"/>
    <mergeCell ref="A70:F70"/>
    <mergeCell ref="A77:D77"/>
    <mergeCell ref="A82:E82"/>
    <mergeCell ref="A16:A19"/>
    <mergeCell ref="A20:A23"/>
    <mergeCell ref="A31:A35"/>
    <mergeCell ref="A53:B53"/>
    <mergeCell ref="A54:A58"/>
    <mergeCell ref="A24:A27"/>
    <mergeCell ref="A52:E52"/>
    <mergeCell ref="A30:B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4"/>
  <sheetViews>
    <sheetView tabSelected="1" workbookViewId="0" topLeftCell="A1">
      <selection activeCell="F6" sqref="F6"/>
    </sheetView>
  </sheetViews>
  <sheetFormatPr defaultColWidth="9.140625" defaultRowHeight="12.75"/>
  <cols>
    <col min="1" max="1" width="32.7109375" style="0" customWidth="1"/>
    <col min="2" max="2" width="27.7109375" style="0" bestFit="1" customWidth="1"/>
    <col min="3" max="3" width="10.8515625" style="0" customWidth="1"/>
    <col min="4" max="4" width="11.28125" style="0" bestFit="1" customWidth="1"/>
    <col min="5" max="6" width="10.8515625" style="0" customWidth="1"/>
    <col min="7" max="11" width="12.28125" style="0" bestFit="1" customWidth="1"/>
    <col min="12" max="12" width="10.28125" style="0" bestFit="1" customWidth="1"/>
    <col min="13" max="13" width="18.8515625" style="0" customWidth="1"/>
  </cols>
  <sheetData>
    <row r="1" spans="1:4" ht="13.5" thickTop="1">
      <c r="A1" s="123" t="s">
        <v>59</v>
      </c>
      <c r="B1" s="124"/>
      <c r="C1" s="124"/>
      <c r="D1" s="125"/>
    </row>
    <row r="2" spans="1:4" ht="12.75">
      <c r="A2" s="76"/>
      <c r="B2" s="8">
        <v>2007</v>
      </c>
      <c r="C2" s="8">
        <v>2008</v>
      </c>
      <c r="D2" s="9" t="s">
        <v>13</v>
      </c>
    </row>
    <row r="3" spans="1:4" ht="12.75">
      <c r="A3" s="11" t="s">
        <v>67</v>
      </c>
      <c r="B3" s="25">
        <f>'[2]D.1'!$F$17</f>
        <v>900119.1204708708</v>
      </c>
      <c r="C3" s="25">
        <f>'[2]D.1'!$F$34</f>
        <v>673508.397664</v>
      </c>
      <c r="D3" s="27">
        <f>SUM(B3:C3)</f>
        <v>1573627.5181348708</v>
      </c>
    </row>
    <row r="4" spans="1:4" ht="12.75">
      <c r="A4" s="12" t="s">
        <v>57</v>
      </c>
      <c r="B4" s="18">
        <f>'[1]DSM LM Summary'!$F$4</f>
        <v>90428.55960236338</v>
      </c>
      <c r="C4" s="18">
        <f>'[1]DSM LM Summary'!$G$4</f>
        <v>169188.5029523857</v>
      </c>
      <c r="D4" s="26">
        <f>SUM(B4:C4)</f>
        <v>259617.06255474908</v>
      </c>
    </row>
    <row r="5" spans="1:4" ht="13.5" thickBot="1">
      <c r="A5" s="13" t="s">
        <v>60</v>
      </c>
      <c r="B5" s="74">
        <f>'[1]DSM LM Summary'!$F$16</f>
        <v>174898.1357233697</v>
      </c>
      <c r="C5" s="74">
        <f>'[1]DSM LM Summary'!$G$16</f>
        <v>221712.1346763014</v>
      </c>
      <c r="D5" s="75">
        <f>SUM(B5:C5)</f>
        <v>396610.27039967105</v>
      </c>
    </row>
    <row r="6" ht="14.25" thickBot="1" thickTop="1"/>
    <row r="7" spans="1:4" ht="13.5" thickTop="1">
      <c r="A7" s="120" t="s">
        <v>82</v>
      </c>
      <c r="B7" s="121"/>
      <c r="C7" s="121"/>
      <c r="D7" s="122"/>
    </row>
    <row r="8" spans="1:4" ht="12.75">
      <c r="A8" s="83"/>
      <c r="B8" s="84">
        <v>2006</v>
      </c>
      <c r="C8" s="84">
        <v>2007</v>
      </c>
      <c r="D8" s="81">
        <v>2008</v>
      </c>
    </row>
    <row r="9" spans="1:4" ht="12.75">
      <c r="A9" s="85" t="s">
        <v>64</v>
      </c>
      <c r="B9" s="86">
        <f>'[1]Verified DSM Savings'!$H$170</f>
        <v>1062000</v>
      </c>
      <c r="C9" s="86">
        <f>'[1]Verified DSM Savings'!$I$170</f>
        <v>1062000</v>
      </c>
      <c r="D9" s="87">
        <f>'[1]Verified DSM Savings'!$J$170</f>
        <v>1425070</v>
      </c>
    </row>
    <row r="10" spans="1:4" ht="12.75">
      <c r="A10" s="88" t="s">
        <v>65</v>
      </c>
      <c r="B10" s="89">
        <f>'[1]Verified DSM Savings'!$H$171</f>
        <v>1052390</v>
      </c>
      <c r="C10" s="89">
        <f>'[1]Verified DSM Savings'!$I$171</f>
        <v>1455678</v>
      </c>
      <c r="D10" s="90">
        <f>'[1]Verified DSM Savings'!$J$171</f>
        <v>1956939</v>
      </c>
    </row>
    <row r="11" spans="1:4" ht="13.5" thickBot="1">
      <c r="A11" s="91" t="s">
        <v>66</v>
      </c>
      <c r="B11" s="92">
        <f>B10/B9</f>
        <v>0.9909510357815443</v>
      </c>
      <c r="C11" s="92">
        <f>C10/C9</f>
        <v>1.3706949152542374</v>
      </c>
      <c r="D11" s="93">
        <f>D10/D9</f>
        <v>1.3732230697439425</v>
      </c>
    </row>
    <row r="12" ht="13.5" thickTop="1"/>
    <row r="14" ht="13.5" thickBot="1"/>
    <row r="15" spans="1:6" ht="13.5" thickTop="1">
      <c r="A15" s="113" t="s">
        <v>68</v>
      </c>
      <c r="B15" s="114"/>
      <c r="C15" s="114"/>
      <c r="D15" s="114"/>
      <c r="E15" s="114"/>
      <c r="F15" s="115"/>
    </row>
    <row r="16" spans="1:6" ht="12.75">
      <c r="A16" s="10"/>
      <c r="B16" s="23">
        <v>2004</v>
      </c>
      <c r="C16" s="23">
        <v>2005</v>
      </c>
      <c r="D16" s="23">
        <v>2006</v>
      </c>
      <c r="E16" s="23">
        <v>2007</v>
      </c>
      <c r="F16" s="24">
        <v>2008</v>
      </c>
    </row>
    <row r="17" spans="1:9" ht="12.75">
      <c r="A17" s="11" t="s">
        <v>69</v>
      </c>
      <c r="B17" s="16">
        <f>'[1]Verified DSM Savings'!$C$97</f>
        <v>429076.3</v>
      </c>
      <c r="C17" s="16">
        <f>'[1]Verified DSM Savings'!$D$97</f>
        <v>1016766.0700000001</v>
      </c>
      <c r="D17" s="16">
        <f>'[1]Verified DSM Savings'!$E$97</f>
        <v>693353.8115970613</v>
      </c>
      <c r="E17" s="16">
        <f>'[1]Verified DSM Savings'!$F$97</f>
        <v>1166544.1442023395</v>
      </c>
      <c r="F17" s="17">
        <f>'[1]Verified DSM Savings'!$G$97</f>
        <v>1157294.1833124508</v>
      </c>
      <c r="G17" s="35">
        <f>AVERAGE(B17:C17)</f>
        <v>722921.185</v>
      </c>
      <c r="H17" s="35">
        <f>AVERAGE(E17:F17)</f>
        <v>1161919.163757395</v>
      </c>
      <c r="I17" s="80">
        <f>(H17-G17)/G17</f>
        <v>0.6072556564480746</v>
      </c>
    </row>
    <row r="18" spans="1:9" ht="13.5" thickBot="1">
      <c r="A18" s="46" t="s">
        <v>70</v>
      </c>
      <c r="B18" s="34">
        <f>'[1]Savings-Costs'!$C$8</f>
        <v>679908.5779999999</v>
      </c>
      <c r="C18" s="34">
        <f>'[1]Savings-Costs'!$D$8</f>
        <v>2103418.719554704</v>
      </c>
      <c r="D18" s="34">
        <f>'[1]Savings-Costs'!$E$8</f>
        <v>2025640.758853855</v>
      </c>
      <c r="E18" s="34">
        <f>'[1]Savings-Costs'!$F$8</f>
        <v>2569605.5953209233</v>
      </c>
      <c r="F18" s="69">
        <f>'[1]Savings-Costs'!$G$8</f>
        <v>4393712.226920699</v>
      </c>
      <c r="G18" s="35">
        <f>AVERAGE(B18:C18)</f>
        <v>1391663.648777352</v>
      </c>
      <c r="H18" s="35">
        <f>AVERAGE(E18:F18)</f>
        <v>3481658.911120811</v>
      </c>
      <c r="I18" s="80">
        <f>(H18-G18)/G18</f>
        <v>1.5017962595916243</v>
      </c>
    </row>
    <row r="19" ht="14.25" thickBot="1" thickTop="1"/>
    <row r="20" spans="1:6" ht="13.5" thickTop="1">
      <c r="A20" s="113" t="s">
        <v>61</v>
      </c>
      <c r="B20" s="114"/>
      <c r="C20" s="114"/>
      <c r="D20" s="114"/>
      <c r="E20" s="114"/>
      <c r="F20" s="115"/>
    </row>
    <row r="21" spans="1:6" ht="12.75">
      <c r="A21" s="10"/>
      <c r="B21" s="23">
        <v>2004</v>
      </c>
      <c r="C21" s="23">
        <v>2005</v>
      </c>
      <c r="D21" s="23">
        <v>2006</v>
      </c>
      <c r="E21" s="23">
        <v>2007</v>
      </c>
      <c r="F21" s="24">
        <v>2008</v>
      </c>
    </row>
    <row r="22" spans="1:9" ht="12.75">
      <c r="A22" s="11" t="s">
        <v>10</v>
      </c>
      <c r="B22" s="16">
        <f>'[1]Verified DSM Savings'!$C$41</f>
        <v>136405.3</v>
      </c>
      <c r="C22" s="16">
        <f>'[1]Verified DSM Savings'!$E$41</f>
        <v>267938.07</v>
      </c>
      <c r="D22" s="16">
        <f>'[1]DSM LM Summary'!$E$3</f>
        <v>282110.06228384865</v>
      </c>
      <c r="E22" s="16">
        <f>'[1]DSM LM Summary'!$F$3</f>
        <v>456191.57902654685</v>
      </c>
      <c r="F22" s="17">
        <f>'[1]DSM LM Summary'!$G$3</f>
        <v>777936.1833124508</v>
      </c>
      <c r="G22" s="35">
        <f>AVERAGE(B22:C22)</f>
        <v>202171.685</v>
      </c>
      <c r="H22" s="35">
        <f>AVERAGE(E22:F22)</f>
        <v>617063.8811694988</v>
      </c>
      <c r="I22" s="80">
        <f>(H22-G22)/G22</f>
        <v>2.05217756467479</v>
      </c>
    </row>
    <row r="23" spans="1:9" ht="13.5" thickBot="1">
      <c r="A23" s="46" t="s">
        <v>9</v>
      </c>
      <c r="B23" s="34">
        <f>'[1]DSM Costs'!$C$125</f>
        <v>311044.9578472424</v>
      </c>
      <c r="C23" s="34">
        <f>'[1]DSM Costs'!$D$125</f>
        <v>820036.2992320589</v>
      </c>
      <c r="D23" s="34">
        <f>'[1]DSM Costs'!$E$125</f>
        <v>965423.9140175191</v>
      </c>
      <c r="E23" s="34">
        <f>'[1]DSM Costs'!$F$125</f>
        <v>1400938.863976838</v>
      </c>
      <c r="F23" s="69">
        <f>'[1]DSM Costs'!$G$125</f>
        <v>3213344.19053308</v>
      </c>
      <c r="G23" s="35">
        <f>AVERAGE(B23:C23)</f>
        <v>565540.6285396507</v>
      </c>
      <c r="H23" s="35">
        <f>AVERAGE(E23:F23)</f>
        <v>2307141.527254959</v>
      </c>
      <c r="I23" s="80">
        <f>(H23-G23)/G23</f>
        <v>3.0795327706384277</v>
      </c>
    </row>
    <row r="24" ht="14.25" thickBot="1" thickTop="1"/>
    <row r="25" spans="1:6" ht="13.5" thickTop="1">
      <c r="A25" s="113" t="s">
        <v>62</v>
      </c>
      <c r="B25" s="114"/>
      <c r="C25" s="114"/>
      <c r="D25" s="114"/>
      <c r="E25" s="114"/>
      <c r="F25" s="115"/>
    </row>
    <row r="26" spans="1:6" ht="12.75">
      <c r="A26" s="10"/>
      <c r="B26" s="23">
        <v>2004</v>
      </c>
      <c r="C26" s="23">
        <v>2005</v>
      </c>
      <c r="D26" s="23">
        <v>2006</v>
      </c>
      <c r="E26" s="23">
        <v>2007</v>
      </c>
      <c r="F26" s="24">
        <v>2008</v>
      </c>
    </row>
    <row r="27" spans="1:9" ht="12.75">
      <c r="A27" s="11" t="s">
        <v>10</v>
      </c>
      <c r="B27" s="16">
        <f>'[1]Verified DSM Savings'!$C$93</f>
        <v>5011.499999999999</v>
      </c>
      <c r="C27" s="16">
        <f>'[1]Verified DSM Savings'!$D$93</f>
        <v>110788.07</v>
      </c>
      <c r="D27" s="16">
        <f>'[1]Verified DSM Savings'!$E$93</f>
        <v>57503.196498261685</v>
      </c>
      <c r="E27" s="16">
        <f>'[1]Verified DSM Savings'!$F$93</f>
        <v>58549.189819061045</v>
      </c>
      <c r="F27" s="17">
        <f>'[1]Verified DSM Savings'!$G$93</f>
        <v>71982.8454008039</v>
      </c>
      <c r="G27" s="35">
        <f>AVERAGE(B27:C27)</f>
        <v>57899.785</v>
      </c>
      <c r="H27" s="35">
        <f>AVERAGE(E27:F27)</f>
        <v>65266.017609932474</v>
      </c>
      <c r="I27" s="80">
        <f>(H27-G27)/G27</f>
        <v>0.1272238335588374</v>
      </c>
    </row>
    <row r="28" spans="1:9" ht="13.5" thickBot="1">
      <c r="A28" s="46" t="s">
        <v>9</v>
      </c>
      <c r="B28" s="34">
        <f>'[1]DSM Costs'!$C$45</f>
        <v>184784.45250946374</v>
      </c>
      <c r="C28" s="34">
        <f>'[1]DSM Costs'!$D$45</f>
        <v>496534.38190702896</v>
      </c>
      <c r="D28" s="34">
        <f>'[1]DSM Costs'!$E$45</f>
        <v>492477.44707876054</v>
      </c>
      <c r="E28" s="34">
        <f>'[1]DSM Costs'!$F$45</f>
        <v>436032.11083609745</v>
      </c>
      <c r="F28" s="69">
        <f>'[1]DSM Costs'!$G$45</f>
        <v>536337.6680131555</v>
      </c>
      <c r="G28" s="35">
        <f>AVERAGE(B28:C28)</f>
        <v>340659.41720824636</v>
      </c>
      <c r="H28" s="35">
        <f>AVERAGE(E28:F28)</f>
        <v>486184.8894246265</v>
      </c>
      <c r="I28" s="80">
        <f>(H28-G28)/G28</f>
        <v>0.4271875805136479</v>
      </c>
    </row>
    <row r="29" ht="13.5" thickTop="1"/>
    <row r="35" ht="13.5" thickBot="1"/>
    <row r="36" spans="1:7" ht="13.5" thickTop="1">
      <c r="A36" s="113" t="s">
        <v>83</v>
      </c>
      <c r="B36" s="114"/>
      <c r="C36" s="114"/>
      <c r="D36" s="114"/>
      <c r="E36" s="114"/>
      <c r="F36" s="114"/>
      <c r="G36" s="115"/>
    </row>
    <row r="37" spans="1:7" ht="12.75">
      <c r="A37" s="10"/>
      <c r="B37" s="3"/>
      <c r="C37" s="19">
        <v>2004</v>
      </c>
      <c r="D37" s="19">
        <v>2005</v>
      </c>
      <c r="E37" s="19">
        <v>2006</v>
      </c>
      <c r="F37" s="19">
        <v>2007</v>
      </c>
      <c r="G37" s="20">
        <v>2008</v>
      </c>
    </row>
    <row r="38" spans="1:7" ht="12.75">
      <c r="A38" s="98" t="s">
        <v>13</v>
      </c>
      <c r="B38" s="1" t="s">
        <v>10</v>
      </c>
      <c r="C38" s="16">
        <f aca="true" t="shared" si="0" ref="C38:G40">C42+C46</f>
        <v>590220</v>
      </c>
      <c r="D38" s="16">
        <f t="shared" si="0"/>
        <v>1199842.07</v>
      </c>
      <c r="E38" s="16">
        <f t="shared" si="0"/>
        <v>1060467.2592939492</v>
      </c>
      <c r="F38" s="16">
        <f t="shared" si="0"/>
        <v>1445129.9920095608</v>
      </c>
      <c r="G38" s="17">
        <f t="shared" si="0"/>
        <v>1896746.190780941</v>
      </c>
    </row>
    <row r="39" spans="1:7" ht="12.75">
      <c r="A39" s="98"/>
      <c r="B39" s="3" t="s">
        <v>9</v>
      </c>
      <c r="C39" s="18">
        <f t="shared" si="0"/>
        <v>941147.3399999999</v>
      </c>
      <c r="D39" s="18">
        <f t="shared" si="0"/>
        <v>1950373</v>
      </c>
      <c r="E39" s="18">
        <f t="shared" si="0"/>
        <v>2179619.8529190924</v>
      </c>
      <c r="F39" s="18">
        <f t="shared" si="0"/>
        <v>2674679.5265005236</v>
      </c>
      <c r="G39" s="26">
        <f t="shared" si="0"/>
        <v>5085264.01</v>
      </c>
    </row>
    <row r="40" spans="1:7" ht="12.75">
      <c r="A40" s="98"/>
      <c r="B40" s="1" t="s">
        <v>9</v>
      </c>
      <c r="C40" s="25">
        <f t="shared" si="0"/>
        <v>1081665.3399999999</v>
      </c>
      <c r="D40" s="25">
        <f t="shared" si="0"/>
        <v>2419692.9999999995</v>
      </c>
      <c r="E40" s="25">
        <f t="shared" si="0"/>
        <v>2809496.4171362566</v>
      </c>
      <c r="F40" s="25">
        <f t="shared" si="0"/>
        <v>3627889.9290043907</v>
      </c>
      <c r="G40" s="27">
        <f t="shared" si="0"/>
        <v>6288959.32</v>
      </c>
    </row>
    <row r="41" spans="1:7" ht="12.75">
      <c r="A41" s="98"/>
      <c r="B41" s="3" t="s">
        <v>12</v>
      </c>
      <c r="C41" s="28">
        <f>C40/C40</f>
        <v>1</v>
      </c>
      <c r="D41" s="28">
        <f>D40/D40</f>
        <v>1</v>
      </c>
      <c r="E41" s="28">
        <f>E40/E40</f>
        <v>1</v>
      </c>
      <c r="F41" s="28">
        <f>F40/F40</f>
        <v>1</v>
      </c>
      <c r="G41" s="30">
        <f>G40/G40</f>
        <v>1</v>
      </c>
    </row>
    <row r="42" spans="1:7" ht="12.75">
      <c r="A42" s="97" t="s">
        <v>11</v>
      </c>
      <c r="B42" s="1" t="s">
        <v>10</v>
      </c>
      <c r="C42" s="16">
        <f>'[1]Savings-Costs'!$C$7</f>
        <v>429076.3</v>
      </c>
      <c r="D42" s="16">
        <f>'[1]Savings-Costs'!$D$7</f>
        <v>1016766.0700000001</v>
      </c>
      <c r="E42" s="16">
        <f>'[1]Savings-Costs'!$E$7</f>
        <v>693353.8115970613</v>
      </c>
      <c r="F42" s="16">
        <f>'[1]Savings-Costs'!$F$7</f>
        <v>1166544.1442023395</v>
      </c>
      <c r="G42" s="17">
        <f>'[1]Savings-Costs'!$G$7</f>
        <v>1157294.1833124508</v>
      </c>
    </row>
    <row r="43" spans="1:7" ht="12.75">
      <c r="A43" s="106"/>
      <c r="B43" s="3" t="s">
        <v>9</v>
      </c>
      <c r="C43" s="18">
        <f>'[1]DSM Costs'!$C$29</f>
        <v>581545.9779999999</v>
      </c>
      <c r="D43" s="18">
        <f>'[1]DSM Costs'!$D$29</f>
        <v>1715890.7025660023</v>
      </c>
      <c r="E43" s="18">
        <f>'[1]DSM Costs'!$E$29</f>
        <v>1595891.1663255633</v>
      </c>
      <c r="F43" s="18">
        <f>'[1]DSM Costs'!$F$29</f>
        <v>1911703.1758498913</v>
      </c>
      <c r="G43" s="26">
        <f>'[1]DSM Costs'!$G$29</f>
        <v>3572072.76913583</v>
      </c>
    </row>
    <row r="44" spans="1:7" ht="12.75">
      <c r="A44" s="97"/>
      <c r="B44" s="1" t="s">
        <v>9</v>
      </c>
      <c r="C44" s="25">
        <f>'[1]DSM Costs'!$C$33</f>
        <v>679908.5779999999</v>
      </c>
      <c r="D44" s="25">
        <f>'[1]DSM Costs'!$D$33</f>
        <v>2103418.719554704</v>
      </c>
      <c r="E44" s="25">
        <f>'[1]DSM Costs'!$E$33</f>
        <v>2025640.758853855</v>
      </c>
      <c r="F44" s="25">
        <f>'[1]DSM Costs'!$F$33</f>
        <v>2569605.5953209233</v>
      </c>
      <c r="G44" s="27">
        <f>'[1]DSM Costs'!$G$33</f>
        <v>4393712.226920699</v>
      </c>
    </row>
    <row r="45" spans="1:7" ht="12.75">
      <c r="A45" s="106"/>
      <c r="B45" s="3" t="s">
        <v>12</v>
      </c>
      <c r="C45" s="28">
        <f>C44/C40</f>
        <v>0.6285757274981187</v>
      </c>
      <c r="D45" s="28">
        <f>D44/D40</f>
        <v>0.869291566969324</v>
      </c>
      <c r="E45" s="28">
        <f>E44/E40</f>
        <v>0.7209978081832216</v>
      </c>
      <c r="F45" s="28">
        <f>F44/F40</f>
        <v>0.7082920500915267</v>
      </c>
      <c r="G45" s="30">
        <f>G44/G40</f>
        <v>0.6986389962720729</v>
      </c>
    </row>
    <row r="46" spans="1:7" ht="12.75">
      <c r="A46" s="98" t="s">
        <v>14</v>
      </c>
      <c r="B46" s="1" t="s">
        <v>10</v>
      </c>
      <c r="C46" s="16">
        <f>'[1]Savings-Costs'!$C$11</f>
        <v>161143.7</v>
      </c>
      <c r="D46" s="16">
        <f>'[1]Savings-Costs'!$D$11</f>
        <v>183076</v>
      </c>
      <c r="E46" s="16">
        <f>'[1]Savings-Costs'!$E$11</f>
        <v>367113.4476968878</v>
      </c>
      <c r="F46" s="16">
        <f>'[1]Savings-Costs'!$F$11</f>
        <v>278585.84780722135</v>
      </c>
      <c r="G46" s="17">
        <f>'[1]Savings-Costs'!$G$11</f>
        <v>739452.0074684902</v>
      </c>
    </row>
    <row r="47" spans="1:7" ht="12.75">
      <c r="A47" s="99"/>
      <c r="B47" s="3" t="s">
        <v>9</v>
      </c>
      <c r="C47" s="18">
        <f>'[1]DSM Costs'!$C$55</f>
        <v>359601.36199999996</v>
      </c>
      <c r="D47" s="18">
        <f>'[1]DSM Costs'!$D$55</f>
        <v>234482.2974339978</v>
      </c>
      <c r="E47" s="18">
        <f>'[1]DSM Costs'!$E$55</f>
        <v>583728.6865935288</v>
      </c>
      <c r="F47" s="18">
        <f>'[1]DSM Costs'!$F$55</f>
        <v>762976.3506506322</v>
      </c>
      <c r="G47" s="26">
        <f>'[1]DSM Costs'!$G$55</f>
        <v>1513191.2408641702</v>
      </c>
    </row>
    <row r="48" spans="1:7" ht="12.75">
      <c r="A48" s="98"/>
      <c r="B48" s="1" t="s">
        <v>9</v>
      </c>
      <c r="C48" s="25">
        <f>'[1]DSM Costs'!$C$59</f>
        <v>401756.762</v>
      </c>
      <c r="D48" s="25">
        <f>'[1]DSM Costs'!$D$59</f>
        <v>316274.2804452955</v>
      </c>
      <c r="E48" s="25">
        <f>'[1]DSM Costs'!$E$59</f>
        <v>783855.6582824015</v>
      </c>
      <c r="F48" s="25">
        <f>'[1]DSM Costs'!$F$59</f>
        <v>1058284.3336834675</v>
      </c>
      <c r="G48" s="27">
        <f>'[1]DSM Costs'!$G$59</f>
        <v>1895247.0930793015</v>
      </c>
    </row>
    <row r="49" spans="1:7" ht="13.5" thickBot="1">
      <c r="A49" s="100"/>
      <c r="B49" s="4" t="s">
        <v>12</v>
      </c>
      <c r="C49" s="29">
        <f>C48/C40</f>
        <v>0.37142427250188126</v>
      </c>
      <c r="D49" s="29">
        <f>D48/D40</f>
        <v>0.13070843303067603</v>
      </c>
      <c r="E49" s="29">
        <f>E48/E40</f>
        <v>0.2790021918167784</v>
      </c>
      <c r="F49" s="29">
        <f>F48/F40</f>
        <v>0.29170794990847326</v>
      </c>
      <c r="G49" s="31">
        <f>G48/G40</f>
        <v>0.301361003727927</v>
      </c>
    </row>
    <row r="50" ht="14.25" thickBot="1" thickTop="1"/>
    <row r="51" spans="1:7" ht="13.5" thickTop="1">
      <c r="A51" s="113" t="s">
        <v>84</v>
      </c>
      <c r="B51" s="114"/>
      <c r="C51" s="114"/>
      <c r="D51" s="114"/>
      <c r="E51" s="115"/>
      <c r="G51" s="7"/>
    </row>
    <row r="52" spans="1:11" ht="12.75">
      <c r="A52" s="104"/>
      <c r="B52" s="105"/>
      <c r="C52" s="8" t="s">
        <v>4</v>
      </c>
      <c r="D52" s="8" t="s">
        <v>5</v>
      </c>
      <c r="E52" s="9" t="s">
        <v>6</v>
      </c>
      <c r="G52">
        <v>2004</v>
      </c>
      <c r="H52">
        <v>2005</v>
      </c>
      <c r="I52">
        <v>2006</v>
      </c>
      <c r="J52">
        <v>2007</v>
      </c>
      <c r="K52">
        <v>2008</v>
      </c>
    </row>
    <row r="53" spans="1:5" ht="12.75">
      <c r="A53" s="98" t="s">
        <v>13</v>
      </c>
      <c r="B53" s="1" t="s">
        <v>22</v>
      </c>
      <c r="C53" s="16">
        <f aca="true" t="shared" si="1" ref="C53:D57">C58+C63+C68</f>
        <v>166381598.5</v>
      </c>
      <c r="D53" s="16">
        <f t="shared" si="1"/>
        <v>173714659</v>
      </c>
      <c r="E53" s="32">
        <f>(D53-C53)/D53</f>
        <v>0.04221325098419011</v>
      </c>
    </row>
    <row r="54" spans="1:6" ht="12.75">
      <c r="A54" s="99"/>
      <c r="B54" s="3" t="s">
        <v>21</v>
      </c>
      <c r="C54" s="33">
        <f t="shared" si="1"/>
        <v>722921.185</v>
      </c>
      <c r="D54" s="33">
        <f t="shared" si="1"/>
        <v>1161919.163757395</v>
      </c>
      <c r="E54" s="30">
        <f>(D54-C54)/D54</f>
        <v>0.3778214461475706</v>
      </c>
      <c r="F54" s="35"/>
    </row>
    <row r="55" spans="1:5" ht="12.75">
      <c r="A55" s="98"/>
      <c r="B55" s="1" t="s">
        <v>9</v>
      </c>
      <c r="C55" s="25">
        <f t="shared" si="1"/>
        <v>1391663.6487773522</v>
      </c>
      <c r="D55" s="25">
        <f t="shared" si="1"/>
        <v>3481658.9111208115</v>
      </c>
      <c r="E55" s="32">
        <f>(D55-C55)/D55</f>
        <v>0.6002871951838185</v>
      </c>
    </row>
    <row r="56" spans="1:5" ht="12.75">
      <c r="A56" s="99"/>
      <c r="B56" s="3" t="s">
        <v>0</v>
      </c>
      <c r="C56" s="18">
        <f t="shared" si="1"/>
        <v>1572934.0585725002</v>
      </c>
      <c r="D56" s="18">
        <f t="shared" si="1"/>
        <v>2991330.671835</v>
      </c>
      <c r="E56" s="30">
        <f>(D56-C56)/D56</f>
        <v>0.4741691136381119</v>
      </c>
    </row>
    <row r="57" spans="1:5" ht="12.75">
      <c r="A57" s="98"/>
      <c r="B57" s="1" t="s">
        <v>1</v>
      </c>
      <c r="C57" s="25">
        <f t="shared" si="1"/>
        <v>0</v>
      </c>
      <c r="D57" s="25">
        <f t="shared" si="1"/>
        <v>786813.7590674354</v>
      </c>
      <c r="E57" s="32"/>
    </row>
    <row r="58" spans="1:11" ht="12.75">
      <c r="A58" s="99">
        <v>101</v>
      </c>
      <c r="B58" s="3" t="s">
        <v>22</v>
      </c>
      <c r="C58" s="33">
        <f>AVERAGE(G58:H58)</f>
        <v>111299009</v>
      </c>
      <c r="D58" s="33">
        <f aca="true" t="shared" si="2" ref="D58:D66">AVERAGE(J58:K58)</f>
        <v>117823047.5</v>
      </c>
      <c r="E58" s="30">
        <f>(D58-C58)/D58</f>
        <v>0.055371496820263454</v>
      </c>
      <c r="G58" s="77">
        <v>109743639</v>
      </c>
      <c r="H58" s="77">
        <v>112854379</v>
      </c>
      <c r="I58" s="77">
        <v>112983336</v>
      </c>
      <c r="J58" s="77">
        <v>115583967</v>
      </c>
      <c r="K58" s="77">
        <v>120062128</v>
      </c>
    </row>
    <row r="59" spans="1:11" ht="12.75">
      <c r="A59" s="98"/>
      <c r="B59" s="1" t="s">
        <v>21</v>
      </c>
      <c r="C59" s="16">
        <f>AVERAGE(G59:H59)</f>
        <v>202171.685</v>
      </c>
      <c r="D59" s="16">
        <f t="shared" si="2"/>
        <v>617063.8811694988</v>
      </c>
      <c r="E59" s="32">
        <f>(D59-C59)/D59</f>
        <v>0.6723650643482303</v>
      </c>
      <c r="G59" s="77">
        <f>'[1]Verified DSM Savings'!$D$120</f>
        <v>136405.3</v>
      </c>
      <c r="H59" s="77">
        <f>'[1]Verified DSM Savings'!$E$120</f>
        <v>267938.07</v>
      </c>
      <c r="I59" s="77">
        <f>'[1]Verified DSM Savings'!$F$120</f>
        <v>282110.06228384865</v>
      </c>
      <c r="J59" s="77">
        <f>'[1]Verified DSM Savings'!$G$120</f>
        <v>456191.57902654685</v>
      </c>
      <c r="K59" s="77">
        <f>'[1]Verified DSM Savings'!$H$120</f>
        <v>777936.1833124508</v>
      </c>
    </row>
    <row r="60" spans="1:11" ht="12.75">
      <c r="A60" s="99"/>
      <c r="B60" s="3" t="s">
        <v>9</v>
      </c>
      <c r="C60" s="18">
        <f>AVERAGE(G60:H60)</f>
        <v>565540.6285396507</v>
      </c>
      <c r="D60" s="18">
        <f t="shared" si="2"/>
        <v>2307141.527254959</v>
      </c>
      <c r="E60" s="30">
        <f>(D60-C60)/D60</f>
        <v>0.7548738896774435</v>
      </c>
      <c r="G60" s="77">
        <f>'[1]DSM Costs'!$C$125</f>
        <v>311044.9578472424</v>
      </c>
      <c r="H60" s="77">
        <f>'[1]DSM Costs'!$D$125</f>
        <v>820036.2992320589</v>
      </c>
      <c r="I60" s="77">
        <f>'[1]DSM Costs'!$E$125</f>
        <v>965423.9140175191</v>
      </c>
      <c r="J60" s="77">
        <f>'[1]DSM Costs'!$F$125</f>
        <v>1400938.863976838</v>
      </c>
      <c r="K60" s="77">
        <f>'[1]DSM Costs'!$G$125</f>
        <v>3213344.19053308</v>
      </c>
    </row>
    <row r="61" spans="1:11" ht="12.75">
      <c r="A61" s="98"/>
      <c r="B61" s="1" t="s">
        <v>0</v>
      </c>
      <c r="C61" s="25">
        <f>AVERAGE(G61:H61)</f>
        <v>1107319.3657625</v>
      </c>
      <c r="D61" s="25">
        <f t="shared" si="2"/>
        <v>2114923.702625</v>
      </c>
      <c r="E61" s="32">
        <f>(D61-C61)/D61</f>
        <v>0.47642585669255205</v>
      </c>
      <c r="G61" s="77">
        <f>'[1]DSM Revenue'!$C$5</f>
        <v>1228031.32041</v>
      </c>
      <c r="H61" s="77">
        <f>'[1]DSM Revenue'!$D$5</f>
        <v>986607.4111150001</v>
      </c>
      <c r="I61" s="77">
        <f>'[1]DSM Revenue'!$E$5</f>
        <v>856269.09981</v>
      </c>
      <c r="J61" s="77">
        <f>'[1]DSM Revenue'!$F$5</f>
        <v>2074732.20765</v>
      </c>
      <c r="K61" s="77">
        <f>'[1]DSM Revenue'!$G$5</f>
        <v>2155115.1976</v>
      </c>
    </row>
    <row r="62" spans="1:12" ht="12.75">
      <c r="A62" s="99"/>
      <c r="B62" s="3" t="s">
        <v>1</v>
      </c>
      <c r="C62" s="18">
        <v>0</v>
      </c>
      <c r="D62" s="18">
        <f t="shared" si="2"/>
        <v>786813.7590674354</v>
      </c>
      <c r="E62" s="30"/>
      <c r="G62" s="77"/>
      <c r="H62" s="77"/>
      <c r="I62" s="77"/>
      <c r="J62" s="77">
        <f>'[2]D.1'!$F$17</f>
        <v>900119.1204708708</v>
      </c>
      <c r="K62" s="77">
        <f>'[2]D.1'!$F$34</f>
        <v>673508.397664</v>
      </c>
      <c r="L62" s="51">
        <f>SUM(J62:K62)</f>
        <v>1573627.5181348708</v>
      </c>
    </row>
    <row r="63" spans="1:11" ht="12.75">
      <c r="A63" s="98" t="s">
        <v>2</v>
      </c>
      <c r="B63" s="1" t="s">
        <v>22</v>
      </c>
      <c r="C63" s="16">
        <f>AVERAGE(G63:H63)</f>
        <v>47127800</v>
      </c>
      <c r="D63" s="16">
        <f t="shared" si="2"/>
        <v>49277262.5</v>
      </c>
      <c r="E63" s="32">
        <f>(D63-C63)/D63</f>
        <v>0.043619762765839516</v>
      </c>
      <c r="G63" s="77">
        <v>46353749</v>
      </c>
      <c r="H63" s="77">
        <v>47901851</v>
      </c>
      <c r="I63" s="77">
        <v>46995907</v>
      </c>
      <c r="J63" s="77">
        <v>48333784</v>
      </c>
      <c r="K63" s="77">
        <v>50220741</v>
      </c>
    </row>
    <row r="64" spans="1:11" ht="12.75">
      <c r="A64" s="99"/>
      <c r="B64" s="3" t="s">
        <v>21</v>
      </c>
      <c r="C64" s="33">
        <f>AVERAGE(G64:H64)</f>
        <v>509204.5</v>
      </c>
      <c r="D64" s="33">
        <f t="shared" si="2"/>
        <v>509489.6754320612</v>
      </c>
      <c r="E64" s="30">
        <f>(D64-C64)/D64</f>
        <v>0.0005597275976581034</v>
      </c>
      <c r="G64" s="77">
        <f>'[1]Verified DSM Savings'!$D$123</f>
        <v>289558</v>
      </c>
      <c r="H64" s="77">
        <f>'[1]Verified DSM Savings'!$E$123</f>
        <v>728851</v>
      </c>
      <c r="I64" s="77">
        <f>'[1]Verified DSM Savings'!$F$123</f>
        <v>400901.9039429924</v>
      </c>
      <c r="J64" s="77">
        <f>'[1]Verified DSM Savings'!$G$123</f>
        <v>645004.3508641224</v>
      </c>
      <c r="K64" s="77">
        <f>'[1]Verified DSM Savings'!$H$123</f>
        <v>373975</v>
      </c>
    </row>
    <row r="65" spans="1:11" ht="12.75">
      <c r="A65" s="98"/>
      <c r="B65" s="1" t="s">
        <v>9</v>
      </c>
      <c r="C65" s="25">
        <f>AVERAGE(G65:H65)</f>
        <v>807042.4700851</v>
      </c>
      <c r="D65" s="25">
        <f t="shared" si="2"/>
        <v>1114633.0798237543</v>
      </c>
      <c r="E65" s="32">
        <f>(D65-C65)/D65</f>
        <v>0.27595682858011933</v>
      </c>
      <c r="G65" s="77">
        <f>'[1]DSM Costs'!$C$127</f>
        <v>364940.1960706464</v>
      </c>
      <c r="H65" s="77">
        <f>'[1]DSM Costs'!$D$127</f>
        <v>1249144.7440995537</v>
      </c>
      <c r="I65" s="77">
        <f>'[1]DSM Costs'!$E$127</f>
        <v>1035549.5582495258</v>
      </c>
      <c r="J65" s="77">
        <f>'[1]DSM Costs'!$F$127</f>
        <v>1065647.2656000392</v>
      </c>
      <c r="K65" s="77">
        <f>'[1]DSM Costs'!$G$127</f>
        <v>1163618.8940474691</v>
      </c>
    </row>
    <row r="66" spans="1:11" ht="12.75">
      <c r="A66" s="99"/>
      <c r="B66" s="3" t="s">
        <v>0</v>
      </c>
      <c r="C66" s="18">
        <f>AVERAGE(G66:H66)</f>
        <v>402550.95616000006</v>
      </c>
      <c r="D66" s="18">
        <f t="shared" si="2"/>
        <v>778580.7475</v>
      </c>
      <c r="E66" s="30">
        <f>(D66-C66)/D66</f>
        <v>0.48296826314729796</v>
      </c>
      <c r="G66" s="77">
        <f>'[1]DSM Revenue'!$C$7</f>
        <v>447313.67785000004</v>
      </c>
      <c r="H66" s="77">
        <f>'[1]DSM Revenue'!$D$7</f>
        <v>357788.23447</v>
      </c>
      <c r="I66" s="77">
        <f>'[1]DSM Revenue'!$E$7</f>
        <v>304776.96235000005</v>
      </c>
      <c r="J66" s="77">
        <f>'[1]DSM Revenue'!$F$7</f>
        <v>763673.7872</v>
      </c>
      <c r="K66" s="77">
        <f>'[1]DSM Revenue'!$G$7</f>
        <v>793487.7078000001</v>
      </c>
    </row>
    <row r="67" spans="1:11" ht="12.75">
      <c r="A67" s="98"/>
      <c r="B67" s="1" t="s">
        <v>1</v>
      </c>
      <c r="C67" s="25">
        <v>0</v>
      </c>
      <c r="D67" s="25">
        <v>0</v>
      </c>
      <c r="E67" s="32"/>
      <c r="G67" s="77"/>
      <c r="H67" s="77"/>
      <c r="I67" s="77"/>
      <c r="J67" s="77"/>
      <c r="K67" s="77"/>
    </row>
    <row r="68" spans="1:11" ht="12.75">
      <c r="A68" s="99" t="s">
        <v>3</v>
      </c>
      <c r="B68" s="3" t="s">
        <v>22</v>
      </c>
      <c r="C68" s="33">
        <f>AVERAGE(G68:H68)</f>
        <v>7954789.5</v>
      </c>
      <c r="D68" s="33">
        <f>AVERAGE(J68:K68)</f>
        <v>6614349</v>
      </c>
      <c r="E68" s="30">
        <f>(D68-C68)/D68</f>
        <v>-0.20265645190479062</v>
      </c>
      <c r="G68" s="77">
        <v>8742663</v>
      </c>
      <c r="H68" s="77">
        <v>7166916</v>
      </c>
      <c r="I68" s="77">
        <v>7890572</v>
      </c>
      <c r="J68" s="77">
        <v>6932583</v>
      </c>
      <c r="K68" s="77">
        <v>6296115</v>
      </c>
    </row>
    <row r="69" spans="1:11" ht="12.75">
      <c r="A69" s="98"/>
      <c r="B69" s="1" t="s">
        <v>21</v>
      </c>
      <c r="C69" s="16">
        <f>AVERAGE(G69:H69)</f>
        <v>11545</v>
      </c>
      <c r="D69" s="16">
        <f>AVERAGE(J69:K69)</f>
        <v>35365.60715583509</v>
      </c>
      <c r="E69" s="32">
        <f>(D69-C69)/D69</f>
        <v>0.6735528970525492</v>
      </c>
      <c r="G69" s="55">
        <f>'[1]Verified DSM Savings'!$D$126</f>
        <v>3113</v>
      </c>
      <c r="H69" s="55">
        <f>'[1]Verified DSM Savings'!$E$126</f>
        <v>19977</v>
      </c>
      <c r="I69" s="55">
        <f>'[1]Verified DSM Savings'!$F$126</f>
        <v>10341.845370220295</v>
      </c>
      <c r="J69" s="55">
        <f>'[1]Verified DSM Savings'!$G$126</f>
        <v>65348.21431167018</v>
      </c>
      <c r="K69" s="55">
        <f>'[1]Verified DSM Savings'!$H$126</f>
        <v>5383</v>
      </c>
    </row>
    <row r="70" spans="1:11" ht="12.75">
      <c r="A70" s="99"/>
      <c r="B70" s="3" t="s">
        <v>9</v>
      </c>
      <c r="C70" s="18">
        <f>AVERAGE(G70:H70)</f>
        <v>19080.550152601514</v>
      </c>
      <c r="D70" s="18">
        <f>AVERAGE(J70:K70)</f>
        <v>59884.30404209804</v>
      </c>
      <c r="E70" s="30">
        <f>(D70-C70)/D70</f>
        <v>0.6813764398232284</v>
      </c>
      <c r="G70" s="77">
        <f>'[1]DSM Costs'!$C$129</f>
        <v>3923.4240821110875</v>
      </c>
      <c r="H70" s="77">
        <f>'[1]DSM Costs'!$D$129</f>
        <v>34237.67622309194</v>
      </c>
      <c r="I70" s="77">
        <f>'[1]DSM Costs'!$E$129</f>
        <v>24667.28658681014</v>
      </c>
      <c r="J70" s="77">
        <f>'[1]DSM Costs'!$F$129</f>
        <v>103019.46574404628</v>
      </c>
      <c r="K70" s="77">
        <f>'[1]DSM Costs'!$G$129</f>
        <v>16749.14234014981</v>
      </c>
    </row>
    <row r="71" spans="1:11" ht="12.75">
      <c r="A71" s="98"/>
      <c r="B71" s="1" t="s">
        <v>0</v>
      </c>
      <c r="C71" s="25">
        <f>AVERAGE(G71:H71)</f>
        <v>63063.736650000006</v>
      </c>
      <c r="D71" s="25">
        <f>AVERAGE(J71:K71)</f>
        <v>97826.22171000001</v>
      </c>
      <c r="E71" s="32">
        <f>(D71-C71)/D71</f>
        <v>0.3553493577933666</v>
      </c>
      <c r="G71" s="77">
        <f>'[1]DSM Revenue'!$C$9</f>
        <v>78071.98059</v>
      </c>
      <c r="H71" s="77">
        <f>'[1]DSM Revenue'!$D$9</f>
        <v>48055.49271</v>
      </c>
      <c r="I71" s="77">
        <f>'[1]DSM Revenue'!$E$9</f>
        <v>42387.13388</v>
      </c>
      <c r="J71" s="77">
        <f>'[1]DSM Revenue'!$F$9</f>
        <v>102532.90257000002</v>
      </c>
      <c r="K71" s="77">
        <f>'[1]DSM Revenue'!$G$9</f>
        <v>93119.54085</v>
      </c>
    </row>
    <row r="72" spans="1:5" ht="13.5" thickBot="1">
      <c r="A72" s="100"/>
      <c r="B72" s="4" t="s">
        <v>1</v>
      </c>
      <c r="C72" s="34">
        <v>0</v>
      </c>
      <c r="D72" s="34">
        <v>0</v>
      </c>
      <c r="E72" s="5"/>
    </row>
    <row r="73" spans="6:11" ht="14.25" thickBot="1" thickTop="1">
      <c r="F73" t="s">
        <v>23</v>
      </c>
      <c r="G73" s="35">
        <v>98312763</v>
      </c>
      <c r="H73" s="35">
        <v>100234839</v>
      </c>
      <c r="I73" s="35">
        <v>99965027</v>
      </c>
      <c r="J73" s="35">
        <v>102386981</v>
      </c>
      <c r="K73" s="35">
        <f>'[1]Verified DSM Savings'!$H$149</f>
        <v>105970215.799</v>
      </c>
    </row>
    <row r="74" spans="1:7" ht="13.5" thickTop="1">
      <c r="A74" s="113" t="s">
        <v>85</v>
      </c>
      <c r="B74" s="114"/>
      <c r="C74" s="114"/>
      <c r="D74" s="114"/>
      <c r="E74" s="115"/>
      <c r="F74" s="35"/>
      <c r="G74" s="35"/>
    </row>
    <row r="75" spans="1:11" ht="12.75">
      <c r="A75" s="104"/>
      <c r="B75" s="105"/>
      <c r="C75" s="8" t="s">
        <v>4</v>
      </c>
      <c r="D75" s="8" t="s">
        <v>5</v>
      </c>
      <c r="E75" s="9" t="s">
        <v>6</v>
      </c>
      <c r="G75">
        <v>2004</v>
      </c>
      <c r="H75">
        <v>2005</v>
      </c>
      <c r="I75">
        <v>2006</v>
      </c>
      <c r="J75">
        <v>2007</v>
      </c>
      <c r="K75">
        <v>2008</v>
      </c>
    </row>
    <row r="76" spans="1:15" ht="12.75">
      <c r="A76" s="97" t="s">
        <v>15</v>
      </c>
      <c r="B76" s="3" t="s">
        <v>22</v>
      </c>
      <c r="C76" s="33">
        <f>AVERAGE(G76:H76)</f>
        <v>67070629</v>
      </c>
      <c r="D76" s="33">
        <f aca="true" t="shared" si="3" ref="D76:D90">AVERAGE(J76:K76)</f>
        <v>69594524</v>
      </c>
      <c r="E76" s="30">
        <f>(D76-C76)/D76</f>
        <v>0.036265712514967414</v>
      </c>
      <c r="G76" s="35">
        <v>66452951</v>
      </c>
      <c r="H76" s="35">
        <v>67688307</v>
      </c>
      <c r="I76" s="35">
        <v>67904788</v>
      </c>
      <c r="J76" s="35">
        <v>68463353</v>
      </c>
      <c r="K76" s="35">
        <v>70725695</v>
      </c>
      <c r="M76" s="37" t="s">
        <v>27</v>
      </c>
      <c r="N76" s="37"/>
      <c r="O76" s="37"/>
    </row>
    <row r="77" spans="1:15" ht="12.75">
      <c r="A77" s="98"/>
      <c r="B77" s="1" t="s">
        <v>21</v>
      </c>
      <c r="C77" s="16">
        <f>AVERAGE(G77:H77)</f>
        <v>565919.5</v>
      </c>
      <c r="D77" s="16">
        <f t="shared" si="3"/>
        <v>710045.0211433917</v>
      </c>
      <c r="E77" s="32">
        <f>(D77-C77)/D77</f>
        <v>0.2029808207250086</v>
      </c>
      <c r="G77" s="35">
        <f>'[1]Verified DSM Savings'!$C$91</f>
        <v>344031</v>
      </c>
      <c r="H77" s="35">
        <f>'[1]Verified DSM Savings'!$D$91</f>
        <v>787808</v>
      </c>
      <c r="I77" s="35">
        <f>'[1]Verified DSM Savings'!$E$91</f>
        <v>463446.9245452741</v>
      </c>
      <c r="J77" s="35">
        <f>'[1]Verified DSM Savings'!$F$91</f>
        <v>886935.5922867834</v>
      </c>
      <c r="K77" s="35">
        <f>'[1]Verified DSM Savings'!$G$91</f>
        <v>533154.45</v>
      </c>
      <c r="M77" s="37" t="s">
        <v>24</v>
      </c>
      <c r="N77" s="38">
        <v>0.11417661413195829</v>
      </c>
      <c r="O77" s="37"/>
    </row>
    <row r="78" spans="1:15" ht="12.75">
      <c r="A78" s="99"/>
      <c r="B78" s="3" t="s">
        <v>9</v>
      </c>
      <c r="C78" s="18">
        <f>AVERAGE(G78:H78)</f>
        <v>891891.4621231913</v>
      </c>
      <c r="D78" s="18">
        <f t="shared" si="3"/>
        <v>1580927.2071863466</v>
      </c>
      <c r="E78" s="30">
        <f>(D78-C78)/D78</f>
        <v>0.4358428028381306</v>
      </c>
      <c r="G78" s="35">
        <f>'[1]DSM Costs'!$C$39</f>
        <v>433594.4459983166</v>
      </c>
      <c r="H78" s="35">
        <f>'[1]DSM Costs'!$D$39</f>
        <v>1350188.478248066</v>
      </c>
      <c r="I78" s="35">
        <f>'[1]DSM Costs'!$E$39</f>
        <v>1262474.7769746806</v>
      </c>
      <c r="J78" s="35">
        <f>'[1]DSM Costs'!$F$39</f>
        <v>1502950.499764801</v>
      </c>
      <c r="K78" s="35">
        <f>'[1]DSM Costs'!$G$39</f>
        <v>1658903.9146078923</v>
      </c>
      <c r="M78" s="37" t="s">
        <v>25</v>
      </c>
      <c r="N78" s="38">
        <v>0.7804703657558318</v>
      </c>
      <c r="O78" s="37"/>
    </row>
    <row r="79" spans="1:15" ht="12.75">
      <c r="A79" s="98"/>
      <c r="B79" s="1" t="s">
        <v>0</v>
      </c>
      <c r="C79" s="25">
        <f>AVERAGE(G79:H79)</f>
        <v>596178.6593892502</v>
      </c>
      <c r="D79" s="25">
        <f t="shared" si="3"/>
        <v>1141501.405805</v>
      </c>
      <c r="E79" s="32">
        <f>(D79-C79)/D79</f>
        <v>0.4777241128592233</v>
      </c>
      <c r="G79" s="35">
        <f>'[1]WA Gas DSM'!$U$18</f>
        <v>666197.3522499995</v>
      </c>
      <c r="H79" s="35">
        <f>'[1]WA Gas DSM'!$U$31</f>
        <v>526159.966528501</v>
      </c>
      <c r="I79" s="35">
        <f>'[1]WA Gas DSM'!$U$45</f>
        <v>454433.75128922693</v>
      </c>
      <c r="J79" s="35">
        <f>'[1]WA Gas DSM'!$U$59</f>
        <v>1122551.9941699996</v>
      </c>
      <c r="K79" s="35">
        <f>'[1]WA Gas DSM'!$U$70</f>
        <v>1160450.8174400004</v>
      </c>
      <c r="M79" s="37" t="s">
        <v>26</v>
      </c>
      <c r="N79" s="38">
        <v>0.10535302011220986</v>
      </c>
      <c r="O79" s="37"/>
    </row>
    <row r="80" spans="1:15" ht="12.75">
      <c r="A80" s="99"/>
      <c r="B80" s="3" t="s">
        <v>1</v>
      </c>
      <c r="C80" s="18">
        <v>0</v>
      </c>
      <c r="D80" s="18">
        <f t="shared" si="3"/>
        <v>122665.46057079583</v>
      </c>
      <c r="E80" s="30"/>
      <c r="J80" s="56">
        <f>J62*J132/J128</f>
        <v>139951.39937398955</v>
      </c>
      <c r="K80" s="56">
        <f>K62*K132/K128</f>
        <v>105379.5217676021</v>
      </c>
      <c r="M80" s="37" t="s">
        <v>28</v>
      </c>
      <c r="N80" s="37"/>
      <c r="O80" s="37"/>
    </row>
    <row r="81" spans="1:11" ht="12.75">
      <c r="A81" s="106" t="s">
        <v>17</v>
      </c>
      <c r="B81" s="1" t="s">
        <v>22</v>
      </c>
      <c r="C81" s="16">
        <f>AVERAGE(G81:H81)</f>
        <v>11806862.316148574</v>
      </c>
      <c r="D81" s="16">
        <f t="shared" si="3"/>
        <v>12390201.193084493</v>
      </c>
      <c r="E81" s="32">
        <f>(D81-C81)/D81</f>
        <v>0.0470806621979235</v>
      </c>
      <c r="G81" s="36">
        <f>G73*$J$81/$J$73</f>
        <v>11692563.848352555</v>
      </c>
      <c r="H81" s="36">
        <f>H73*$J$81/$J$73</f>
        <v>11921160.783944592</v>
      </c>
      <c r="I81" s="36">
        <f>I73*$J$81/$J$73</f>
        <v>11889071.419951722</v>
      </c>
      <c r="J81" s="36">
        <v>12177120</v>
      </c>
      <c r="K81" s="36">
        <f>K73*$J$81/$J$73</f>
        <v>12603282.386168987</v>
      </c>
    </row>
    <row r="82" spans="1:11" ht="12.75">
      <c r="A82" s="99"/>
      <c r="B82" s="3" t="s">
        <v>21</v>
      </c>
      <c r="C82" s="33">
        <f>AVERAGE(G82:H82)</f>
        <v>57899.785</v>
      </c>
      <c r="D82" s="33">
        <f t="shared" si="3"/>
        <v>65266.017609932474</v>
      </c>
      <c r="E82" s="30">
        <f>(D82-C82)/D82</f>
        <v>0.11286474768473456</v>
      </c>
      <c r="G82" s="35">
        <f>'[1]Verified DSM Savings'!$C$93</f>
        <v>5011.499999999999</v>
      </c>
      <c r="H82" s="35">
        <f>'[1]Verified DSM Savings'!$D$93</f>
        <v>110788.07</v>
      </c>
      <c r="I82" s="35">
        <f>'[1]Verified DSM Savings'!$E$93</f>
        <v>57503.196498261685</v>
      </c>
      <c r="J82" s="35">
        <f>'[1]Verified DSM Savings'!$F$93</f>
        <v>58549.189819061045</v>
      </c>
      <c r="K82" s="35">
        <f>'[1]Verified DSM Savings'!$G$93</f>
        <v>71982.8454008039</v>
      </c>
    </row>
    <row r="83" spans="1:11" ht="12.75">
      <c r="A83" s="98"/>
      <c r="B83" s="1" t="s">
        <v>9</v>
      </c>
      <c r="C83" s="25">
        <f>AVERAGE(G83:H83)</f>
        <v>340659.41720824636</v>
      </c>
      <c r="D83" s="25">
        <f t="shared" si="3"/>
        <v>486184.8894246265</v>
      </c>
      <c r="E83" s="32">
        <f>(D83-C83)/D83</f>
        <v>0.29932125695761885</v>
      </c>
      <c r="G83" s="35">
        <f>'[1]DSM Costs'!$C$45</f>
        <v>184784.45250946374</v>
      </c>
      <c r="H83" s="35">
        <f>'[1]DSM Costs'!$D$45</f>
        <v>496534.38190702896</v>
      </c>
      <c r="I83" s="35">
        <f>'[1]DSM Costs'!$E$45</f>
        <v>492477.44707876054</v>
      </c>
      <c r="J83" s="35">
        <f>'[1]DSM Costs'!$F$45</f>
        <v>436032.11083609745</v>
      </c>
      <c r="K83" s="35">
        <f>'[1]DSM Costs'!$G$45</f>
        <v>536337.6680131555</v>
      </c>
    </row>
    <row r="84" spans="1:11" ht="12.75">
      <c r="A84" s="99"/>
      <c r="B84" s="3" t="s">
        <v>0</v>
      </c>
      <c r="C84" s="18">
        <f>AVERAGE(G84:H84)</f>
        <v>116776.25452606057</v>
      </c>
      <c r="D84" s="18">
        <f t="shared" si="3"/>
        <v>221083.8026686334</v>
      </c>
      <c r="E84" s="30">
        <f>(D84-C84)/D84</f>
        <v>0.4718009500628678</v>
      </c>
      <c r="G84" s="35">
        <f>'[1]WA Gas DSM'!$U$9</f>
        <v>130035.14356707313</v>
      </c>
      <c r="H84" s="35">
        <f>'[1]WA Gas DSM'!$U$26</f>
        <v>103517.36548504802</v>
      </c>
      <c r="I84" s="35">
        <f>'[1]WA Gas DSM'!$U$37</f>
        <v>89497.22527367997</v>
      </c>
      <c r="J84" s="35">
        <f>'[1]WA Gas DSM'!$U$51</f>
        <v>217358.53969745088</v>
      </c>
      <c r="K84" s="35">
        <f>'[1]WA Gas DSM'!$U$65</f>
        <v>224809.06563981593</v>
      </c>
    </row>
    <row r="85" spans="1:11" ht="12.75">
      <c r="A85" s="98"/>
      <c r="B85" s="1" t="s">
        <v>1</v>
      </c>
      <c r="C85" s="25">
        <v>0</v>
      </c>
      <c r="D85" s="25">
        <f t="shared" si="3"/>
        <v>82765.23416433152</v>
      </c>
      <c r="E85" s="32"/>
      <c r="J85" s="56">
        <f>J62*J129/J128</f>
        <v>94830.26780235229</v>
      </c>
      <c r="K85" s="56">
        <f>K62*K129/K128</f>
        <v>70700.20052631076</v>
      </c>
    </row>
    <row r="86" spans="1:11" ht="12.75">
      <c r="A86" s="99" t="s">
        <v>16</v>
      </c>
      <c r="B86" s="3" t="s">
        <v>22</v>
      </c>
      <c r="C86" s="33">
        <f>AVERAGE(G86:H86)</f>
        <v>87466938.68385142</v>
      </c>
      <c r="D86" s="33">
        <f t="shared" si="3"/>
        <v>91788397.2064155</v>
      </c>
      <c r="E86" s="30">
        <f>(D86-C86)/D86</f>
        <v>0.04708066219792361</v>
      </c>
      <c r="G86" s="35">
        <f>G73-G81</f>
        <v>86620199.15164745</v>
      </c>
      <c r="H86" s="35">
        <f>H73-H81</f>
        <v>88313678.21605541</v>
      </c>
      <c r="I86" s="35">
        <f>I73-I81</f>
        <v>88075955.58004828</v>
      </c>
      <c r="J86" s="35">
        <f>J73-J81</f>
        <v>90209861</v>
      </c>
      <c r="K86" s="35">
        <f>K73-K81</f>
        <v>93366933.41283101</v>
      </c>
    </row>
    <row r="87" spans="1:11" ht="12.75">
      <c r="A87" s="98"/>
      <c r="B87" s="1" t="s">
        <v>21</v>
      </c>
      <c r="C87" s="16">
        <f>AVERAGE(G87:H87)</f>
        <v>99101.9</v>
      </c>
      <c r="D87" s="16">
        <f t="shared" si="3"/>
        <v>386608.1250040709</v>
      </c>
      <c r="E87" s="32">
        <f>(D87-C87)/D87</f>
        <v>0.7436631731447535</v>
      </c>
      <c r="G87" s="35">
        <f>'[1]Verified DSM Savings'!$C$95</f>
        <v>80033.8</v>
      </c>
      <c r="H87" s="35">
        <f>'[1]Verified DSM Savings'!$D$95</f>
        <v>118170</v>
      </c>
      <c r="I87" s="35">
        <f>'[1]Verified DSM Savings'!$E$95</f>
        <v>172403.69055352552</v>
      </c>
      <c r="J87" s="35">
        <f>'[1]Verified DSM Savings'!$F$95</f>
        <v>221059.362096495</v>
      </c>
      <c r="K87" s="35">
        <f>'[1]Verified DSM Savings'!$G$95</f>
        <v>552156.8879116469</v>
      </c>
    </row>
    <row r="88" spans="1:11" ht="12.75">
      <c r="A88" s="99"/>
      <c r="B88" s="3" t="s">
        <v>9</v>
      </c>
      <c r="C88" s="18">
        <f>AVERAGE(G88:H88)</f>
        <v>159112.76944591454</v>
      </c>
      <c r="D88" s="18">
        <f t="shared" si="3"/>
        <v>1414546.814509838</v>
      </c>
      <c r="E88" s="30">
        <f>(D88-C88)/D88</f>
        <v>0.8875167878405993</v>
      </c>
      <c r="G88" s="35">
        <f>'[1]DSM Costs'!$C$51</f>
        <v>61529.679492219606</v>
      </c>
      <c r="H88" s="35">
        <f>'[1]DSM Costs'!$D$51</f>
        <v>256695.85939960947</v>
      </c>
      <c r="I88" s="35">
        <f>'[1]DSM Costs'!$E$51</f>
        <v>270688.5348004139</v>
      </c>
      <c r="J88" s="35">
        <f>'[1]DSM Costs'!$F$51</f>
        <v>630622.9847200247</v>
      </c>
      <c r="K88" s="35">
        <f>'[1]DSM Costs'!$G$51</f>
        <v>2198470.644299651</v>
      </c>
    </row>
    <row r="89" spans="1:11" ht="12.75">
      <c r="A89" s="98"/>
      <c r="B89" s="1" t="s">
        <v>0</v>
      </c>
      <c r="C89" s="25">
        <f>AVERAGE(G89:H89)</f>
        <v>865095.3336171891</v>
      </c>
      <c r="D89" s="25">
        <f t="shared" si="3"/>
        <v>1637820.6922563668</v>
      </c>
      <c r="E89" s="32">
        <f>(D89-C89)/D89</f>
        <v>0.4718009500628678</v>
      </c>
      <c r="G89" s="35">
        <f>'[1]WA Gas DSM'!$V$9</f>
        <v>963319.0956729269</v>
      </c>
      <c r="H89" s="35">
        <f>'[1]WA Gas DSM'!$V$26</f>
        <v>766871.5715614513</v>
      </c>
      <c r="I89" s="35">
        <f>'[1]WA Gas DSM'!$V$37</f>
        <v>663008.3510570937</v>
      </c>
      <c r="J89" s="35">
        <f>'[1]WA Gas DSM'!$V$51</f>
        <v>1610223.4069525492</v>
      </c>
      <c r="K89" s="35">
        <f>'[1]WA Gas DSM'!$V$65</f>
        <v>1665417.9775601842</v>
      </c>
    </row>
    <row r="90" spans="1:11" ht="13.5" thickBot="1">
      <c r="A90" s="100"/>
      <c r="B90" s="4" t="s">
        <v>1</v>
      </c>
      <c r="C90" s="34">
        <v>0</v>
      </c>
      <c r="D90" s="34">
        <f t="shared" si="3"/>
        <v>664148.2984966396</v>
      </c>
      <c r="E90" s="5"/>
      <c r="J90" s="56">
        <f>J62*J131/J128</f>
        <v>760167.7210968812</v>
      </c>
      <c r="K90" s="56">
        <f>K62*K131/K128</f>
        <v>568128.875896398</v>
      </c>
    </row>
    <row r="91" ht="14.25" thickBot="1" thickTop="1"/>
    <row r="92" spans="1:6" ht="13.5" thickTop="1">
      <c r="A92" s="113" t="s">
        <v>86</v>
      </c>
      <c r="B92" s="114"/>
      <c r="C92" s="114"/>
      <c r="D92" s="114"/>
      <c r="E92" s="114"/>
      <c r="F92" s="115"/>
    </row>
    <row r="93" spans="1:6" ht="12.75">
      <c r="A93" s="10"/>
      <c r="B93" s="23">
        <v>2004</v>
      </c>
      <c r="C93" s="23">
        <v>2005</v>
      </c>
      <c r="D93" s="22">
        <v>2006</v>
      </c>
      <c r="E93" s="23">
        <v>2007</v>
      </c>
      <c r="F93" s="24">
        <v>2008</v>
      </c>
    </row>
    <row r="94" spans="1:6" ht="12.75">
      <c r="A94" s="11" t="s">
        <v>8</v>
      </c>
      <c r="B94" s="39">
        <f>G79+G84+G89</f>
        <v>1759551.5914899996</v>
      </c>
      <c r="C94" s="39">
        <f>H79+H84+H89</f>
        <v>1396548.9035750004</v>
      </c>
      <c r="D94" s="39">
        <f>I79+I84+I89</f>
        <v>1206939.3276200006</v>
      </c>
      <c r="E94" s="39">
        <f>J79+J84+J89</f>
        <v>2950133.9408199997</v>
      </c>
      <c r="F94" s="40">
        <f>K79+K84+K89</f>
        <v>3050677.8606400006</v>
      </c>
    </row>
    <row r="95" spans="1:6" ht="12.75">
      <c r="A95" s="12" t="s">
        <v>9</v>
      </c>
      <c r="B95" s="41">
        <f>C44</f>
        <v>679908.5779999999</v>
      </c>
      <c r="C95" s="41">
        <f>D44</f>
        <v>2103418.719554704</v>
      </c>
      <c r="D95" s="41">
        <f>E44</f>
        <v>2025640.758853855</v>
      </c>
      <c r="E95" s="41">
        <f>F44</f>
        <v>2569605.5953209233</v>
      </c>
      <c r="F95" s="42">
        <f>G44</f>
        <v>4393712.226920699</v>
      </c>
    </row>
    <row r="96" spans="1:6" ht="12.75">
      <c r="A96" s="11" t="s">
        <v>10</v>
      </c>
      <c r="B96" s="44">
        <f>C42</f>
        <v>429076.3</v>
      </c>
      <c r="C96" s="44">
        <f>D42</f>
        <v>1016766.0700000001</v>
      </c>
      <c r="D96" s="44">
        <f>E42</f>
        <v>693353.8115970613</v>
      </c>
      <c r="E96" s="44">
        <f>F42</f>
        <v>1166544.1442023395</v>
      </c>
      <c r="F96" s="45">
        <f>G42</f>
        <v>1157294.1833124508</v>
      </c>
    </row>
    <row r="97" spans="1:6" ht="13.5" thickBot="1">
      <c r="A97" s="46" t="s">
        <v>29</v>
      </c>
      <c r="B97" s="47">
        <f>B95/B96</f>
        <v>1.584586652770148</v>
      </c>
      <c r="C97" s="47">
        <f>C95/C96</f>
        <v>2.0687341775229617</v>
      </c>
      <c r="D97" s="47">
        <f>D95/D96</f>
        <v>2.921510958723978</v>
      </c>
      <c r="E97" s="47">
        <f>E95/E96</f>
        <v>2.2027504129112665</v>
      </c>
      <c r="F97" s="48">
        <f>F95/F96</f>
        <v>3.796538762810378</v>
      </c>
    </row>
    <row r="98" spans="1:6" ht="14.25" thickBot="1" thickTop="1">
      <c r="A98" s="14"/>
      <c r="B98" s="14"/>
      <c r="C98" s="14"/>
      <c r="D98" s="14"/>
      <c r="E98" s="14"/>
      <c r="F98" s="14"/>
    </row>
    <row r="99" spans="1:6" ht="13.5" thickTop="1">
      <c r="A99" s="113" t="s">
        <v>87</v>
      </c>
      <c r="B99" s="114"/>
      <c r="C99" s="114"/>
      <c r="D99" s="115"/>
      <c r="F99" s="70"/>
    </row>
    <row r="100" spans="1:6" ht="12.75">
      <c r="A100" s="10"/>
      <c r="B100" s="22">
        <v>2006</v>
      </c>
      <c r="C100" s="23">
        <v>2007</v>
      </c>
      <c r="D100" s="24">
        <v>2008</v>
      </c>
      <c r="F100" s="70"/>
    </row>
    <row r="101" spans="1:6" ht="12.75">
      <c r="A101" s="11" t="s">
        <v>56</v>
      </c>
      <c r="B101" s="39">
        <f>'[1]DSM LM Summary'!$E$16</f>
        <v>104460.37973452918</v>
      </c>
      <c r="C101" s="39">
        <f>'[1]DSM LM Summary'!$F$16</f>
        <v>174898.1357233697</v>
      </c>
      <c r="D101" s="40">
        <f>'[1]DSM LM Summary'!$G$16</f>
        <v>221712.1346763014</v>
      </c>
      <c r="F101" s="70"/>
    </row>
    <row r="102" spans="1:6" ht="13.5" thickBot="1">
      <c r="A102" s="46" t="s">
        <v>30</v>
      </c>
      <c r="B102" s="49">
        <v>0</v>
      </c>
      <c r="C102" s="49">
        <f>J62</f>
        <v>900119.1204708708</v>
      </c>
      <c r="D102" s="50">
        <f>K62</f>
        <v>673508.397664</v>
      </c>
      <c r="E102" s="15"/>
      <c r="F102" s="71"/>
    </row>
    <row r="103" spans="1:5" ht="14.25" thickBot="1" thickTop="1">
      <c r="A103" s="14"/>
      <c r="B103" s="14"/>
      <c r="C103" s="14"/>
      <c r="D103" s="14"/>
      <c r="E103" s="14"/>
    </row>
    <row r="104" spans="1:5" ht="13.5" thickTop="1">
      <c r="A104" s="113" t="s">
        <v>88</v>
      </c>
      <c r="B104" s="114"/>
      <c r="C104" s="114"/>
      <c r="D104" s="114"/>
      <c r="E104" s="115"/>
    </row>
    <row r="105" spans="1:11" ht="12.75">
      <c r="A105" s="6"/>
      <c r="B105" s="7"/>
      <c r="C105" s="8" t="s">
        <v>4</v>
      </c>
      <c r="D105" s="8" t="s">
        <v>5</v>
      </c>
      <c r="E105" s="9" t="s">
        <v>6</v>
      </c>
      <c r="G105">
        <v>2004</v>
      </c>
      <c r="H105">
        <v>2005</v>
      </c>
      <c r="I105">
        <v>2006</v>
      </c>
      <c r="J105">
        <v>2007</v>
      </c>
      <c r="K105">
        <v>2008</v>
      </c>
    </row>
    <row r="106" spans="1:11" ht="13.5" thickBot="1">
      <c r="A106" s="97" t="s">
        <v>7</v>
      </c>
      <c r="B106" s="3" t="s">
        <v>31</v>
      </c>
      <c r="C106" s="58">
        <f aca="true" t="shared" si="4" ref="C106:C125">AVERAGE(G106:H106)</f>
        <v>847.8785377970283</v>
      </c>
      <c r="D106" s="58">
        <f aca="true" t="shared" si="5" ref="D106:D125">AVERAGE(J106:K106)</f>
        <v>837.4345044330113</v>
      </c>
      <c r="E106" s="30">
        <f>(D106-C106)/C106</f>
        <v>-0.01231784141057859</v>
      </c>
      <c r="G106">
        <f>G128/G133</f>
        <v>846.399840093782</v>
      </c>
      <c r="H106">
        <f>H128/H133</f>
        <v>849.3572355002747</v>
      </c>
      <c r="I106">
        <f>I128/I133</f>
        <v>828.2977693143725</v>
      </c>
      <c r="J106">
        <f>J128/J133</f>
        <v>828.6658278487547</v>
      </c>
      <c r="K106">
        <f>K128/K133</f>
        <v>846.2031810172679</v>
      </c>
    </row>
    <row r="107" spans="1:18" ht="13.5" thickTop="1">
      <c r="A107" s="106"/>
      <c r="B107" s="1" t="s">
        <v>21</v>
      </c>
      <c r="C107" s="61">
        <f t="shared" si="4"/>
        <v>1.5342831726965867</v>
      </c>
      <c r="D107" s="61">
        <f t="shared" si="5"/>
        <v>4.3767705624250635</v>
      </c>
      <c r="E107" s="32">
        <f>(D107-C107)/C107</f>
        <v>1.852648481266108</v>
      </c>
      <c r="G107" s="56">
        <f>G59/G133</f>
        <v>1.0520283923512357</v>
      </c>
      <c r="H107" s="56">
        <f>H59/H133</f>
        <v>2.016537953041938</v>
      </c>
      <c r="I107" s="56">
        <f>I59/I133</f>
        <v>2.0681911471515635</v>
      </c>
      <c r="J107" s="56">
        <f>J59/J133</f>
        <v>3.270612545178208</v>
      </c>
      <c r="K107" s="56">
        <f>K59/K133</f>
        <v>5.48292857967192</v>
      </c>
      <c r="M107" s="123" t="s">
        <v>63</v>
      </c>
      <c r="N107" s="114"/>
      <c r="O107" s="114"/>
      <c r="P107" s="114"/>
      <c r="Q107" s="114"/>
      <c r="R107" s="115"/>
    </row>
    <row r="108" spans="1:18" ht="12.75">
      <c r="A108" s="97"/>
      <c r="B108" s="3" t="s">
        <v>9</v>
      </c>
      <c r="C108" s="43">
        <f t="shared" si="4"/>
        <v>4.285321729726154</v>
      </c>
      <c r="D108" s="43">
        <f t="shared" si="5"/>
        <v>16.345830132847667</v>
      </c>
      <c r="E108" s="30">
        <f>(D108-C108)/C108</f>
        <v>2.8143764141350056</v>
      </c>
      <c r="G108" s="56">
        <f>G60/G133</f>
        <v>2.3989399748616242</v>
      </c>
      <c r="H108" s="56">
        <f>H60/H133</f>
        <v>6.171703484590683</v>
      </c>
      <c r="I108" s="56">
        <f>I60/I133</f>
        <v>7.0776674041865935</v>
      </c>
      <c r="J108" s="56">
        <f>J60/J133</f>
        <v>10.043868484656358</v>
      </c>
      <c r="K108" s="56">
        <f>K60/K133</f>
        <v>22.64779178103898</v>
      </c>
      <c r="M108" s="10"/>
      <c r="N108" s="23">
        <v>2004</v>
      </c>
      <c r="O108" s="23">
        <v>2005</v>
      </c>
      <c r="P108" s="22">
        <v>2006</v>
      </c>
      <c r="Q108" s="23">
        <v>2007</v>
      </c>
      <c r="R108" s="24">
        <v>2008</v>
      </c>
    </row>
    <row r="109" spans="1:20" ht="12.75">
      <c r="A109" s="106"/>
      <c r="B109" s="1" t="s">
        <v>0</v>
      </c>
      <c r="C109" s="59">
        <f t="shared" si="4"/>
        <v>8.448277143714268</v>
      </c>
      <c r="D109" s="59">
        <f t="shared" si="5"/>
        <v>15.031949354572554</v>
      </c>
      <c r="E109" s="32">
        <f>(D109-C109)/C109</f>
        <v>0.7792916944914271</v>
      </c>
      <c r="G109" s="56">
        <f>G61/G133</f>
        <v>9.471214210649421</v>
      </c>
      <c r="H109" s="56">
        <f>H61/H133</f>
        <v>7.425340076779116</v>
      </c>
      <c r="I109" s="56">
        <f>I61/I133</f>
        <v>6.2774371019231445</v>
      </c>
      <c r="J109" s="56">
        <f>J61/J133</f>
        <v>14.874551609885147</v>
      </c>
      <c r="K109" s="56">
        <f>K61/K133</f>
        <v>15.189347099259958</v>
      </c>
      <c r="M109" s="11" t="s">
        <v>0</v>
      </c>
      <c r="N109" s="59">
        <f aca="true" t="shared" si="6" ref="N109:R110">G109/12</f>
        <v>0.7892678508874518</v>
      </c>
      <c r="O109" s="59">
        <f t="shared" si="6"/>
        <v>0.618778339731593</v>
      </c>
      <c r="P109" s="59">
        <f t="shared" si="6"/>
        <v>0.5231197584935954</v>
      </c>
      <c r="Q109" s="59">
        <f t="shared" si="6"/>
        <v>1.239545967490429</v>
      </c>
      <c r="R109" s="63">
        <f t="shared" si="6"/>
        <v>1.2657789249383298</v>
      </c>
      <c r="S109" s="82">
        <f>AVERAGE(N109:O109)</f>
        <v>0.7040230953095223</v>
      </c>
      <c r="T109" s="82">
        <f>AVERAGE(Q109:R109)</f>
        <v>1.2526624462143794</v>
      </c>
    </row>
    <row r="110" spans="1:20" ht="13.5" thickBot="1">
      <c r="A110" s="97"/>
      <c r="B110" s="3" t="s">
        <v>1</v>
      </c>
      <c r="C110" s="43">
        <f t="shared" si="4"/>
        <v>0</v>
      </c>
      <c r="D110" s="43">
        <f t="shared" si="5"/>
        <v>5.600108215649673</v>
      </c>
      <c r="E110" s="30"/>
      <c r="G110" s="51">
        <f>G62/G133</f>
        <v>0</v>
      </c>
      <c r="H110" s="51">
        <f>H62/H133</f>
        <v>0</v>
      </c>
      <c r="I110" s="51">
        <f>I62/I133</f>
        <v>0</v>
      </c>
      <c r="J110" s="51">
        <f>J62/J133</f>
        <v>6.453299497217352</v>
      </c>
      <c r="K110" s="51">
        <f>K62/K133</f>
        <v>4.746916934081994</v>
      </c>
      <c r="M110" s="46" t="s">
        <v>1</v>
      </c>
      <c r="N110" s="47">
        <f t="shared" si="6"/>
        <v>0</v>
      </c>
      <c r="O110" s="47">
        <f t="shared" si="6"/>
        <v>0</v>
      </c>
      <c r="P110" s="47">
        <f t="shared" si="6"/>
        <v>0</v>
      </c>
      <c r="Q110" s="47">
        <f t="shared" si="6"/>
        <v>0.537774958101446</v>
      </c>
      <c r="R110" s="48">
        <f t="shared" si="6"/>
        <v>0.39557641117349945</v>
      </c>
      <c r="S110" s="82">
        <f>AVERAGE(N110:O110)</f>
        <v>0</v>
      </c>
      <c r="T110" s="82">
        <f>AVERAGE(Q110:R110)</f>
        <v>0.4666756846374728</v>
      </c>
    </row>
    <row r="111" spans="1:21" ht="13.5" thickTop="1">
      <c r="A111" s="106" t="s">
        <v>33</v>
      </c>
      <c r="B111" s="1" t="s">
        <v>31</v>
      </c>
      <c r="C111" s="44">
        <f t="shared" si="4"/>
        <v>794.3176250517075</v>
      </c>
      <c r="D111" s="44">
        <f t="shared" si="5"/>
        <v>783.4204095095786</v>
      </c>
      <c r="E111" s="32">
        <f>(D111-C111)/C111</f>
        <v>-0.01371896480506721</v>
      </c>
      <c r="G111" s="35">
        <f>G130/G135</f>
        <v>792.7484809245335</v>
      </c>
      <c r="H111" s="35">
        <f>H130/H135</f>
        <v>795.8867691788815</v>
      </c>
      <c r="I111" s="35">
        <f>I130/I135</f>
        <v>775.1602853539351</v>
      </c>
      <c r="J111" s="35">
        <f>J130/J135</f>
        <v>775.3094253555017</v>
      </c>
      <c r="K111" s="35">
        <f>K130/K135</f>
        <v>791.5313936636554</v>
      </c>
      <c r="S111" s="82">
        <f>SUM(S109:S110)</f>
        <v>0.7040230953095223</v>
      </c>
      <c r="T111" s="82">
        <f>SUM(T109:T110)</f>
        <v>1.719338130851852</v>
      </c>
      <c r="U111" s="80">
        <f>(T111-S111)/S111</f>
        <v>1.4421615459872783</v>
      </c>
    </row>
    <row r="112" spans="1:11" ht="12.75">
      <c r="A112" s="97"/>
      <c r="B112" s="3" t="s">
        <v>21</v>
      </c>
      <c r="C112" s="62">
        <f t="shared" si="4"/>
        <v>0.9547987947817339</v>
      </c>
      <c r="D112" s="62">
        <f t="shared" si="5"/>
        <v>3.465397194485355</v>
      </c>
      <c r="E112" s="30">
        <f>(D112-C112)/C112</f>
        <v>2.629452837000639</v>
      </c>
      <c r="G112">
        <f>G87/G135</f>
        <v>0.7821454349956778</v>
      </c>
      <c r="H112">
        <f>H87/H135</f>
        <v>1.12745215456779</v>
      </c>
      <c r="I112">
        <f>I87/I135</f>
        <v>1.6002273694325029</v>
      </c>
      <c r="J112">
        <f>J87/J135</f>
        <v>2.006062205378563</v>
      </c>
      <c r="K112">
        <f>K87/K135</f>
        <v>4.924732183592147</v>
      </c>
    </row>
    <row r="113" spans="1:11" ht="12.75">
      <c r="A113" s="106"/>
      <c r="B113" s="1" t="s">
        <v>9</v>
      </c>
      <c r="C113" s="59">
        <f t="shared" si="4"/>
        <v>1.5252143189400045</v>
      </c>
      <c r="D113" s="59">
        <f t="shared" si="5"/>
        <v>12.665547553179357</v>
      </c>
      <c r="E113" s="32">
        <f>(D113-C113)/C113</f>
        <v>7.30411004925634</v>
      </c>
      <c r="G113">
        <f>G88/G135</f>
        <v>0.6013104204921763</v>
      </c>
      <c r="H113">
        <f>H88/H135</f>
        <v>2.4491182173878325</v>
      </c>
      <c r="I113">
        <f>I88/I135</f>
        <v>2.5124937905242946</v>
      </c>
      <c r="J113">
        <f>J88/J135</f>
        <v>5.722756654557102</v>
      </c>
      <c r="K113">
        <f>K88/K135</f>
        <v>19.60833845180161</v>
      </c>
    </row>
    <row r="114" spans="1:11" ht="12.75">
      <c r="A114" s="97"/>
      <c r="B114" s="3" t="s">
        <v>0</v>
      </c>
      <c r="C114" s="43">
        <f t="shared" si="4"/>
        <v>8.365444426263767</v>
      </c>
      <c r="D114" s="43">
        <f t="shared" si="5"/>
        <v>14.733200307514199</v>
      </c>
      <c r="E114" s="30">
        <f>(D114-C114)/C114</f>
        <v>0.76119755948154</v>
      </c>
      <c r="G114">
        <f>G89/G135</f>
        <v>9.4142179069936</v>
      </c>
      <c r="H114">
        <f>H89/H135</f>
        <v>7.316670945533938</v>
      </c>
      <c r="I114">
        <f>I89/I135</f>
        <v>6.153952424785715</v>
      </c>
      <c r="J114">
        <f>J89/J135</f>
        <v>14.61240224466671</v>
      </c>
      <c r="K114">
        <f>K89/K135</f>
        <v>14.853998370361689</v>
      </c>
    </row>
    <row r="115" spans="1:11" ht="12.75">
      <c r="A115" s="106"/>
      <c r="B115" s="1" t="s">
        <v>1</v>
      </c>
      <c r="C115" s="59">
        <f t="shared" si="4"/>
        <v>0</v>
      </c>
      <c r="D115" s="59">
        <f t="shared" si="5"/>
        <v>5.982766298593081</v>
      </c>
      <c r="E115" s="32"/>
      <c r="G115">
        <f>G90/G135</f>
        <v>0</v>
      </c>
      <c r="H115">
        <f>H90/H135</f>
        <v>0</v>
      </c>
      <c r="I115">
        <f>I90/I135</f>
        <v>0</v>
      </c>
      <c r="J115">
        <f>J90/J135</f>
        <v>6.898344953947484</v>
      </c>
      <c r="K115">
        <f>K90/K135</f>
        <v>5.067187643238677</v>
      </c>
    </row>
    <row r="116" spans="1:11" ht="12.75">
      <c r="A116" s="97" t="s">
        <v>34</v>
      </c>
      <c r="B116" s="3" t="s">
        <v>31</v>
      </c>
      <c r="C116" s="58">
        <f t="shared" si="4"/>
        <v>710.9226105471328</v>
      </c>
      <c r="D116" s="58">
        <f t="shared" si="5"/>
        <v>696.0305861848954</v>
      </c>
      <c r="E116" s="30">
        <f>(D116-C116)/C116</f>
        <v>-0.020947461989957478</v>
      </c>
      <c r="G116">
        <f>G129/G134</f>
        <v>712.7359037281412</v>
      </c>
      <c r="H116">
        <f>H129/H134</f>
        <v>709.1093173661243</v>
      </c>
      <c r="I116">
        <f>I129/I134</f>
        <v>688.8786178099717</v>
      </c>
      <c r="J116">
        <f>J129/J134</f>
        <v>690</v>
      </c>
      <c r="K116">
        <f>K129/K134</f>
        <v>702.0611723697908</v>
      </c>
    </row>
    <row r="117" spans="1:11" ht="12.75">
      <c r="A117" s="106"/>
      <c r="B117" s="1" t="s">
        <v>21</v>
      </c>
      <c r="C117" s="61">
        <f t="shared" si="4"/>
        <v>3.4477582582180992</v>
      </c>
      <c r="D117" s="61">
        <f t="shared" si="5"/>
        <v>3.6636940988197537</v>
      </c>
      <c r="E117" s="32">
        <f>(D117-C117)/C117</f>
        <v>0.06263079497727209</v>
      </c>
      <c r="G117">
        <f>G82/G134</f>
        <v>0.3054827006171829</v>
      </c>
      <c r="H117">
        <f>H82/H134</f>
        <v>6.590033815819016</v>
      </c>
      <c r="I117">
        <f>I82/I134</f>
        <v>3.331860085969487</v>
      </c>
      <c r="J117">
        <f>J82/J134</f>
        <v>3.3176104838543203</v>
      </c>
      <c r="K117">
        <f>K82/K134</f>
        <v>4.009777713785187</v>
      </c>
    </row>
    <row r="118" spans="1:11" ht="12.75">
      <c r="A118" s="97"/>
      <c r="B118" s="3" t="s">
        <v>9</v>
      </c>
      <c r="C118" s="43">
        <f t="shared" si="4"/>
        <v>20.399629938759713</v>
      </c>
      <c r="D118" s="43">
        <f t="shared" si="5"/>
        <v>27.291829751208844</v>
      </c>
      <c r="E118" s="30">
        <f>(D118-C118)/C118</f>
        <v>0.33785906083295225</v>
      </c>
      <c r="G118">
        <f>G83/G134</f>
        <v>11.263784013700203</v>
      </c>
      <c r="H118">
        <f>H83/H134</f>
        <v>29.535475863819222</v>
      </c>
      <c r="I118">
        <f>I83/I134</f>
        <v>28.535212807021534</v>
      </c>
      <c r="J118">
        <f>J83/J134</f>
        <v>24.707168565055387</v>
      </c>
      <c r="K118">
        <f>K83/K134</f>
        <v>29.8764909373623</v>
      </c>
    </row>
    <row r="119" spans="1:11" ht="12.75">
      <c r="A119" s="106"/>
      <c r="B119" s="1" t="s">
        <v>0</v>
      </c>
      <c r="C119" s="59">
        <f t="shared" si="4"/>
        <v>7.042007608770058</v>
      </c>
      <c r="D119" s="59">
        <f t="shared" si="5"/>
        <v>12.419616346918886</v>
      </c>
      <c r="E119" s="32">
        <f>(D119-C119)/C119</f>
        <v>0.7636471070340223</v>
      </c>
      <c r="G119">
        <f>G84/G134</f>
        <v>7.9264664934675455</v>
      </c>
      <c r="H119">
        <f>H84/H134</f>
        <v>6.157548724072571</v>
      </c>
      <c r="I119">
        <f>I84/I134</f>
        <v>5.185663595299579</v>
      </c>
      <c r="J119">
        <f>J84/J134</f>
        <v>12.316327045413127</v>
      </c>
      <c r="K119">
        <f>K84/K134</f>
        <v>12.522905648424645</v>
      </c>
    </row>
    <row r="120" spans="1:11" ht="12.75">
      <c r="A120" s="97"/>
      <c r="B120" s="3" t="s">
        <v>1</v>
      </c>
      <c r="C120" s="43">
        <f t="shared" si="4"/>
        <v>0</v>
      </c>
      <c r="D120" s="43">
        <f t="shared" si="5"/>
        <v>4.655878524614738</v>
      </c>
      <c r="E120" s="30"/>
      <c r="G120">
        <f>G85/G134</f>
        <v>0</v>
      </c>
      <c r="H120">
        <f>H85/H134</f>
        <v>0</v>
      </c>
      <c r="I120">
        <f>I85/I134</f>
        <v>0</v>
      </c>
      <c r="J120">
        <f>J85/J134</f>
        <v>5.373428592608358</v>
      </c>
      <c r="K120">
        <f>K85/K134</f>
        <v>3.9383284566211185</v>
      </c>
    </row>
    <row r="121" spans="1:11" ht="12.75">
      <c r="A121" s="106" t="s">
        <v>32</v>
      </c>
      <c r="B121" s="1" t="s">
        <v>31</v>
      </c>
      <c r="C121" s="44">
        <f t="shared" si="4"/>
        <v>1516.6505855198886</v>
      </c>
      <c r="D121" s="44">
        <f t="shared" si="5"/>
        <v>1567.2235831830292</v>
      </c>
      <c r="E121" s="32">
        <f>(D121-C121)/C121</f>
        <v>0.033345187181531837</v>
      </c>
      <c r="G121" s="35">
        <f>G132/G137</f>
        <v>1487.4559929234845</v>
      </c>
      <c r="H121" s="35">
        <f>H132/H137</f>
        <v>1545.8451781162928</v>
      </c>
      <c r="I121" s="35">
        <f>I132/I137</f>
        <v>1552.712470051961</v>
      </c>
      <c r="J121" s="35">
        <f>J132/J137</f>
        <v>1544.1307174567237</v>
      </c>
      <c r="K121" s="35">
        <f>K132/K137</f>
        <v>1590.3164489093347</v>
      </c>
    </row>
    <row r="122" spans="1:11" ht="12.75">
      <c r="A122" s="97"/>
      <c r="B122" s="3" t="s">
        <v>21</v>
      </c>
      <c r="C122" s="62">
        <f t="shared" si="4"/>
        <v>4.082746149872495</v>
      </c>
      <c r="D122" s="62">
        <f t="shared" si="5"/>
        <v>14.096262309577988</v>
      </c>
      <c r="E122" s="30">
        <f>(D122-C122)/C122</f>
        <v>2.4526423618128246</v>
      </c>
      <c r="G122">
        <f>(G59-G82-G87)/G137</f>
        <v>4.699781909133886</v>
      </c>
      <c r="H122">
        <f>(H59-H82-H87)/H137</f>
        <v>3.465710390611105</v>
      </c>
      <c r="I122">
        <f>(I59-I82-I87)/I137</f>
        <v>4.575747259281823</v>
      </c>
      <c r="J122">
        <f>(J59-J82-J87)/J137</f>
        <v>15.172535624602242</v>
      </c>
      <c r="K122">
        <f>(K59-K82-K87)/K137</f>
        <v>13.019988994553733</v>
      </c>
    </row>
    <row r="123" spans="1:11" ht="12.75">
      <c r="A123" s="106"/>
      <c r="B123" s="1" t="s">
        <v>9</v>
      </c>
      <c r="C123" s="59">
        <f t="shared" si="4"/>
        <v>5.931512839856492</v>
      </c>
      <c r="D123" s="59">
        <f t="shared" si="5"/>
        <v>34.61709742545425</v>
      </c>
      <c r="E123" s="32">
        <f>(D123-C123)/C123</f>
        <v>4.83613293270588</v>
      </c>
      <c r="G123">
        <f>(G60-G83-G88)/G137</f>
        <v>5.923301485051691</v>
      </c>
      <c r="H123">
        <f>(H60-H83-H88)/H137</f>
        <v>5.9397241946612915</v>
      </c>
      <c r="I123">
        <f>(I60-I83-I88)/I137</f>
        <v>17.728446105738794</v>
      </c>
      <c r="J123">
        <f>(J60-J83-J88)/J137</f>
        <v>28.722649441849505</v>
      </c>
      <c r="K123">
        <f>(K60-K83-K88)/K137</f>
        <v>40.51154540905899</v>
      </c>
    </row>
    <row r="124" spans="1:11" ht="12.75">
      <c r="A124" s="97"/>
      <c r="B124" s="3" t="s">
        <v>0</v>
      </c>
      <c r="C124" s="43">
        <f t="shared" si="4"/>
        <v>11.328414907228453</v>
      </c>
      <c r="D124" s="43">
        <f t="shared" si="5"/>
        <v>21.830295680367996</v>
      </c>
      <c r="E124" s="30">
        <f>(D124-C124)/C124</f>
        <v>0.9270388539916989</v>
      </c>
      <c r="G124">
        <f>(G61-G84-G89)/G137</f>
        <v>12.323849487105173</v>
      </c>
      <c r="H124">
        <f>(H61-H84-H89)/H137</f>
        <v>10.33298032735173</v>
      </c>
      <c r="I124">
        <f>(I61-I84-I89)/I137</f>
        <v>9.095149022312567</v>
      </c>
      <c r="J124">
        <f>(J61-J84-J89)/J137</f>
        <v>21.235880939424906</v>
      </c>
      <c r="K124">
        <f>(K61-K84-K89)/K137</f>
        <v>22.424710421311087</v>
      </c>
    </row>
    <row r="125" spans="1:11" ht="13.5" thickBot="1">
      <c r="A125" s="119"/>
      <c r="B125" s="2" t="s">
        <v>1</v>
      </c>
      <c r="C125" s="60">
        <f t="shared" si="4"/>
        <v>0</v>
      </c>
      <c r="D125" s="60">
        <f t="shared" si="5"/>
        <v>3.4063989846248734</v>
      </c>
      <c r="E125" s="57"/>
      <c r="G125">
        <f>(G62-G85-G90)/G137</f>
        <v>0</v>
      </c>
      <c r="H125">
        <f>(H62-H85-H90)/H137</f>
        <v>0</v>
      </c>
      <c r="I125">
        <f>(I62-I85-I90)/I137</f>
        <v>0</v>
      </c>
      <c r="J125">
        <f>(J62-J85-J90)/J137</f>
        <v>3.876940991405284</v>
      </c>
      <c r="K125">
        <f>(K62-K85-K90)/K137</f>
        <v>2.935856977844463</v>
      </c>
    </row>
    <row r="126" ht="14.25" thickBot="1" thickTop="1"/>
    <row r="127" spans="1:11" ht="26.25" customHeight="1" thickTop="1">
      <c r="A127" s="123" t="s">
        <v>89</v>
      </c>
      <c r="B127" s="124"/>
      <c r="C127" s="125"/>
      <c r="G127">
        <f>G75</f>
        <v>2004</v>
      </c>
      <c r="H127">
        <f>H75</f>
        <v>2005</v>
      </c>
      <c r="I127">
        <f>I75</f>
        <v>2006</v>
      </c>
      <c r="J127">
        <f>J75</f>
        <v>2007</v>
      </c>
      <c r="K127">
        <f>K75</f>
        <v>2008</v>
      </c>
    </row>
    <row r="128" spans="1:11" ht="12.75">
      <c r="A128" s="21"/>
      <c r="B128" s="23" t="s">
        <v>45</v>
      </c>
      <c r="C128" s="24" t="s">
        <v>46</v>
      </c>
      <c r="F128" t="s">
        <v>35</v>
      </c>
      <c r="G128" s="35">
        <f>G58</f>
        <v>109743639</v>
      </c>
      <c r="H128" s="35">
        <f>H58</f>
        <v>112854379</v>
      </c>
      <c r="I128" s="35">
        <f>I58</f>
        <v>112983336</v>
      </c>
      <c r="J128" s="78">
        <f>J58</f>
        <v>115583967</v>
      </c>
      <c r="K128" s="35">
        <f>K58</f>
        <v>120062128</v>
      </c>
    </row>
    <row r="129" spans="1:11" ht="12.75">
      <c r="A129" s="11" t="s">
        <v>18</v>
      </c>
      <c r="B129" s="59">
        <f>'[3]D.9'!$D$13*12</f>
        <v>1.92</v>
      </c>
      <c r="C129" s="63">
        <f>'[3]D.9'!$E$13*12</f>
        <v>4.4399999999999995</v>
      </c>
      <c r="F129" t="s">
        <v>36</v>
      </c>
      <c r="G129" s="35">
        <f>G81</f>
        <v>11692563.848352555</v>
      </c>
      <c r="H129" s="35">
        <f>H81</f>
        <v>11921160.783944592</v>
      </c>
      <c r="I129" s="35">
        <f>I81</f>
        <v>11889071.419951722</v>
      </c>
      <c r="J129" s="78">
        <f>J81</f>
        <v>12177120</v>
      </c>
      <c r="K129" s="35">
        <f>K81</f>
        <v>12603282.386168987</v>
      </c>
    </row>
    <row r="130" spans="1:11" ht="12.75">
      <c r="A130" s="12" t="s">
        <v>19</v>
      </c>
      <c r="B130" s="43">
        <f>'[3]D.9'!$D$15*12</f>
        <v>0.6000000000000001</v>
      </c>
      <c r="C130" s="64">
        <f>'[3]D.9'!$E$15*12</f>
        <v>1.32</v>
      </c>
      <c r="F130" t="s">
        <v>43</v>
      </c>
      <c r="G130" s="35">
        <f>$J$130*G128/$J$128</f>
        <v>81118767.0908909</v>
      </c>
      <c r="H130" s="35">
        <f>$J$130*H128/$J$128</f>
        <v>83418120.3458009</v>
      </c>
      <c r="I130" s="35">
        <f>$J$130*I128/$J$128</f>
        <v>83513440.97616328</v>
      </c>
      <c r="J130" s="79">
        <f>J131-J129</f>
        <v>85435739</v>
      </c>
      <c r="K130" s="35">
        <f>$J$130*K128/$J$128</f>
        <v>88745843.37110174</v>
      </c>
    </row>
    <row r="131" spans="1:11" ht="13.5" thickBot="1">
      <c r="A131" s="13" t="s">
        <v>20</v>
      </c>
      <c r="B131" s="60">
        <f>'[3]D.9'!$D$17*12</f>
        <v>2.52</v>
      </c>
      <c r="C131" s="65">
        <f>'[3]D.9'!$E$17*12</f>
        <v>5.76</v>
      </c>
      <c r="F131" t="s">
        <v>37</v>
      </c>
      <c r="G131" s="35">
        <v>93488472</v>
      </c>
      <c r="H131" s="35">
        <v>95467743</v>
      </c>
      <c r="I131" s="35">
        <v>95268957</v>
      </c>
      <c r="J131" s="79">
        <v>97612859</v>
      </c>
      <c r="K131" s="35">
        <v>101276780</v>
      </c>
    </row>
    <row r="132" spans="6:11" ht="13.5" thickTop="1">
      <c r="F132" t="s">
        <v>38</v>
      </c>
      <c r="G132" s="78">
        <f>G128-G131</f>
        <v>16255167</v>
      </c>
      <c r="H132" s="78">
        <f>H128-H131</f>
        <v>17386636</v>
      </c>
      <c r="I132" s="78">
        <f>I128-I131</f>
        <v>17714379</v>
      </c>
      <c r="J132" s="79">
        <f>J128-J131</f>
        <v>17971108</v>
      </c>
      <c r="K132" s="78">
        <f>K128-K131</f>
        <v>18785348</v>
      </c>
    </row>
    <row r="133" spans="6:11" ht="12.75">
      <c r="F133" t="s">
        <v>39</v>
      </c>
      <c r="G133" s="35">
        <v>129659.33333333366</v>
      </c>
      <c r="H133" s="35">
        <v>132870.33333333334</v>
      </c>
      <c r="I133" s="35">
        <v>136404.25</v>
      </c>
      <c r="J133" s="79">
        <v>139482</v>
      </c>
      <c r="K133" s="35">
        <v>141883.3333333333</v>
      </c>
    </row>
    <row r="134" spans="6:11" ht="12.75">
      <c r="F134" t="s">
        <v>40</v>
      </c>
      <c r="G134" s="35">
        <f>$J$134*G133/$J$133</f>
        <v>16405.18428662245</v>
      </c>
      <c r="H134" s="35">
        <f>$J$134*H133/$J$133</f>
        <v>16811.45698130703</v>
      </c>
      <c r="I134" s="35">
        <f>$J$134*I133/$J$133</f>
        <v>17258.58679973043</v>
      </c>
      <c r="J134" s="79">
        <f>'[4]Calcs'!$C$3</f>
        <v>17648</v>
      </c>
      <c r="K134" s="35">
        <f>$J$134*K133/$J$133</f>
        <v>17951.829387782414</v>
      </c>
    </row>
    <row r="135" spans="6:11" ht="12.75">
      <c r="F135" t="s">
        <v>44</v>
      </c>
      <c r="G135" s="78">
        <f>G136-G134</f>
        <v>102325.98238004454</v>
      </c>
      <c r="H135" s="78">
        <f>H136-H134</f>
        <v>104811.54301869297</v>
      </c>
      <c r="I135" s="78">
        <f>I136-I134</f>
        <v>107736.99653360256</v>
      </c>
      <c r="J135" s="79">
        <f>J136-J134</f>
        <v>110195.66666666699</v>
      </c>
      <c r="K135" s="78">
        <f>K136-K134</f>
        <v>112119.17061221758</v>
      </c>
    </row>
    <row r="136" spans="6:11" ht="12.75">
      <c r="F136" t="s">
        <v>41</v>
      </c>
      <c r="G136" s="35">
        <v>118731.16666666699</v>
      </c>
      <c r="H136" s="35">
        <v>121623</v>
      </c>
      <c r="I136" s="35">
        <v>124995.583333333</v>
      </c>
      <c r="J136" s="79">
        <v>127843.66666666699</v>
      </c>
      <c r="K136" s="35">
        <v>130071</v>
      </c>
    </row>
    <row r="137" spans="6:11" ht="12.75">
      <c r="F137" t="s">
        <v>42</v>
      </c>
      <c r="G137" s="78">
        <f>G133-G136</f>
        <v>10928.166666666672</v>
      </c>
      <c r="H137" s="78">
        <f>H133-H136</f>
        <v>11247.333333333343</v>
      </c>
      <c r="I137" s="78">
        <f>I133-I136</f>
        <v>11408.666666667006</v>
      </c>
      <c r="J137" s="78">
        <f>J133-J136</f>
        <v>11638.333333333008</v>
      </c>
      <c r="K137" s="78">
        <f>K133-K136</f>
        <v>11812.333333333314</v>
      </c>
    </row>
    <row r="142" ht="12.75">
      <c r="A142" t="s">
        <v>71</v>
      </c>
    </row>
    <row r="143" spans="1:3" ht="12.75">
      <c r="A143" t="s">
        <v>72</v>
      </c>
      <c r="B143">
        <v>828</v>
      </c>
      <c r="C143" t="s">
        <v>73</v>
      </c>
    </row>
    <row r="144" spans="1:2" ht="12.75">
      <c r="A144" t="s">
        <v>74</v>
      </c>
      <c r="B144" s="36">
        <f>B143/12</f>
        <v>69</v>
      </c>
    </row>
    <row r="146" spans="1:3" ht="12.75">
      <c r="A146" t="s">
        <v>75</v>
      </c>
      <c r="B146">
        <v>5.75</v>
      </c>
      <c r="C146" t="s">
        <v>77</v>
      </c>
    </row>
    <row r="147" spans="1:3" ht="12.75">
      <c r="A147" t="s">
        <v>76</v>
      </c>
      <c r="B147" s="95">
        <v>1.15288</v>
      </c>
      <c r="C147" t="s">
        <v>78</v>
      </c>
    </row>
    <row r="149" spans="1:2" ht="12.75">
      <c r="A149" t="s">
        <v>79</v>
      </c>
      <c r="B149" s="94">
        <f>B146</f>
        <v>5.75</v>
      </c>
    </row>
    <row r="150" spans="1:2" ht="12.75">
      <c r="A150" t="s">
        <v>80</v>
      </c>
      <c r="B150" s="94">
        <f>B144*B147</f>
        <v>79.54871999999999</v>
      </c>
    </row>
    <row r="151" spans="1:2" ht="12.75">
      <c r="A151" t="s">
        <v>71</v>
      </c>
      <c r="B151" s="94">
        <f>SUM(B149:B150)</f>
        <v>85.29871999999999</v>
      </c>
    </row>
    <row r="153" spans="1:2" ht="12.75">
      <c r="A153" t="s">
        <v>1</v>
      </c>
      <c r="B153">
        <f>(0.4+0.54)/2</f>
        <v>0.47000000000000003</v>
      </c>
    </row>
    <row r="154" spans="1:2" ht="12.75">
      <c r="A154" t="s">
        <v>81</v>
      </c>
      <c r="B154" s="96">
        <f>B153/B151</f>
        <v>0.0055100475130224705</v>
      </c>
    </row>
  </sheetData>
  <mergeCells count="29">
    <mergeCell ref="A20:F20"/>
    <mergeCell ref="A25:F25"/>
    <mergeCell ref="M107:R107"/>
    <mergeCell ref="A76:A80"/>
    <mergeCell ref="A46:A49"/>
    <mergeCell ref="A74:E74"/>
    <mergeCell ref="A52:B52"/>
    <mergeCell ref="A38:A41"/>
    <mergeCell ref="A42:A45"/>
    <mergeCell ref="A53:A57"/>
    <mergeCell ref="A36:G36"/>
    <mergeCell ref="A75:B75"/>
    <mergeCell ref="A127:C127"/>
    <mergeCell ref="A81:A85"/>
    <mergeCell ref="A116:A120"/>
    <mergeCell ref="A86:A90"/>
    <mergeCell ref="A92:F92"/>
    <mergeCell ref="A99:D99"/>
    <mergeCell ref="A104:E104"/>
    <mergeCell ref="A7:D7"/>
    <mergeCell ref="A1:D1"/>
    <mergeCell ref="A15:F15"/>
    <mergeCell ref="A121:A125"/>
    <mergeCell ref="A106:A110"/>
    <mergeCell ref="A111:A115"/>
    <mergeCell ref="A51:E51"/>
    <mergeCell ref="A58:A62"/>
    <mergeCell ref="A63:A67"/>
    <mergeCell ref="A68:A7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Titus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vock</dc:creator>
  <cp:keywords/>
  <dc:description/>
  <cp:lastModifiedBy>steve vock</cp:lastModifiedBy>
  <cp:lastPrinted>2009-03-05T17:34:26Z</cp:lastPrinted>
  <dcterms:created xsi:type="dcterms:W3CDTF">2009-01-22T21:34:08Z</dcterms:created>
  <dcterms:modified xsi:type="dcterms:W3CDTF">2009-03-30T15:38:51Z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