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GrpRevnu\PUBLIC\# 2019 GRC\Compliance Filing\"/>
    </mc:Choice>
  </mc:AlternateContent>
  <bookViews>
    <workbookView xWindow="0" yWindow="0" windowWidth="19200" windowHeight="6075"/>
  </bookViews>
  <sheets>
    <sheet name="Summary Colstrip 1&amp;2" sheetId="2" r:id="rId1"/>
    <sheet name="Detail Calculation" sheetId="1"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70" i="1" l="1"/>
  <c r="F92" i="1" l="1"/>
  <c r="E25" i="1"/>
  <c r="E24" i="1"/>
  <c r="E23" i="1"/>
  <c r="E22" i="1"/>
  <c r="E21" i="1"/>
  <c r="E26" i="1" s="1"/>
  <c r="E20" i="1"/>
  <c r="E19" i="1"/>
  <c r="E18" i="1"/>
  <c r="E37" i="1"/>
  <c r="E36" i="1"/>
  <c r="E35" i="1"/>
  <c r="E34" i="1"/>
  <c r="E33" i="1"/>
  <c r="E32" i="1"/>
  <c r="E31" i="1"/>
  <c r="E30" i="1"/>
  <c r="E28" i="1"/>
  <c r="E15" i="1"/>
  <c r="E14" i="1"/>
  <c r="E13" i="1"/>
  <c r="E12" i="1"/>
  <c r="E11" i="1"/>
  <c r="E10" i="1"/>
  <c r="E9" i="1"/>
  <c r="E8" i="1"/>
  <c r="E16" i="1"/>
  <c r="D16" i="1"/>
  <c r="C29" i="1"/>
  <c r="E29" i="1" s="1"/>
  <c r="D26" i="1"/>
  <c r="C26" i="1"/>
  <c r="C16" i="1"/>
  <c r="E38" i="1" l="1"/>
  <c r="E39" i="1" s="1"/>
  <c r="C5" i="2" s="1"/>
  <c r="C38" i="1"/>
  <c r="D38" i="1"/>
  <c r="D39" i="1" s="1"/>
  <c r="F30" i="1" s="1"/>
  <c r="C39" i="1"/>
  <c r="F22" i="1" l="1"/>
  <c r="G22" i="1" s="1"/>
  <c r="H22" i="1" s="1"/>
  <c r="I22" i="1" s="1"/>
  <c r="J22" i="1" s="1"/>
  <c r="K22" i="1" s="1"/>
  <c r="L22" i="1" s="1"/>
  <c r="M22" i="1" s="1"/>
  <c r="F35" i="1"/>
  <c r="G35" i="1" s="1"/>
  <c r="H35" i="1" s="1"/>
  <c r="I35" i="1" s="1"/>
  <c r="J35" i="1" s="1"/>
  <c r="K35" i="1" s="1"/>
  <c r="L35" i="1" s="1"/>
  <c r="M35" i="1" s="1"/>
  <c r="G30" i="1"/>
  <c r="H30" i="1" s="1"/>
  <c r="I30" i="1" s="1"/>
  <c r="J30" i="1" s="1"/>
  <c r="K30" i="1" s="1"/>
  <c r="L30" i="1" s="1"/>
  <c r="M30" i="1" s="1"/>
  <c r="N30" i="1"/>
  <c r="F32" i="1"/>
  <c r="F31" i="1"/>
  <c r="F18" i="1"/>
  <c r="F34" i="1"/>
  <c r="F15" i="1"/>
  <c r="F25" i="1"/>
  <c r="F12" i="1"/>
  <c r="F36" i="1"/>
  <c r="F29" i="1"/>
  <c r="F8" i="1"/>
  <c r="F28" i="1"/>
  <c r="F33" i="1"/>
  <c r="F14" i="1"/>
  <c r="F13" i="1"/>
  <c r="F19" i="1"/>
  <c r="F11" i="1"/>
  <c r="F10" i="1"/>
  <c r="F37" i="1"/>
  <c r="F9" i="1"/>
  <c r="F24" i="1"/>
  <c r="F21" i="1"/>
  <c r="F20" i="1"/>
  <c r="F23" i="1"/>
  <c r="N22" i="1" l="1"/>
  <c r="N35" i="1"/>
  <c r="N34" i="1"/>
  <c r="G31" i="1"/>
  <c r="H31" i="1" s="1"/>
  <c r="I31" i="1" s="1"/>
  <c r="J31" i="1" s="1"/>
  <c r="K31" i="1" s="1"/>
  <c r="L31" i="1" s="1"/>
  <c r="M31" i="1" s="1"/>
  <c r="N31" i="1"/>
  <c r="G32" i="1"/>
  <c r="H32" i="1" s="1"/>
  <c r="I32" i="1" s="1"/>
  <c r="J32" i="1" s="1"/>
  <c r="K32" i="1" s="1"/>
  <c r="L32" i="1" s="1"/>
  <c r="M32" i="1" s="1"/>
  <c r="N28" i="1"/>
  <c r="N8" i="1"/>
  <c r="F26" i="1"/>
  <c r="G21" i="1"/>
  <c r="H21" i="1" s="1"/>
  <c r="I21" i="1" s="1"/>
  <c r="J21" i="1" s="1"/>
  <c r="K21" i="1" s="1"/>
  <c r="L21" i="1" s="1"/>
  <c r="M21" i="1" s="1"/>
  <c r="G34" i="1"/>
  <c r="H34" i="1" s="1"/>
  <c r="I34" i="1" s="1"/>
  <c r="J34" i="1" s="1"/>
  <c r="K34" i="1" s="1"/>
  <c r="L34" i="1" s="1"/>
  <c r="M34" i="1" s="1"/>
  <c r="G28" i="1"/>
  <c r="H28" i="1" s="1"/>
  <c r="I28" i="1" s="1"/>
  <c r="J28" i="1" s="1"/>
  <c r="K28" i="1" s="1"/>
  <c r="L28" i="1" s="1"/>
  <c r="M28" i="1" s="1"/>
  <c r="G29" i="1"/>
  <c r="H29" i="1" s="1"/>
  <c r="I29" i="1" s="1"/>
  <c r="J29" i="1" s="1"/>
  <c r="K29" i="1" s="1"/>
  <c r="L29" i="1" s="1"/>
  <c r="M29" i="1" s="1"/>
  <c r="G11" i="1"/>
  <c r="H11" i="1" s="1"/>
  <c r="I11" i="1" s="1"/>
  <c r="J11" i="1" s="1"/>
  <c r="K11" i="1" s="1"/>
  <c r="L11" i="1" s="1"/>
  <c r="M11" i="1" s="1"/>
  <c r="F38" i="1"/>
  <c r="G33" i="1"/>
  <c r="H33" i="1" s="1"/>
  <c r="I33" i="1" s="1"/>
  <c r="J33" i="1" s="1"/>
  <c r="K33" i="1" s="1"/>
  <c r="L33" i="1" s="1"/>
  <c r="M33" i="1" s="1"/>
  <c r="G9" i="1"/>
  <c r="H9" i="1" s="1"/>
  <c r="I9" i="1" s="1"/>
  <c r="J9" i="1" s="1"/>
  <c r="K9" i="1" s="1"/>
  <c r="L9" i="1" s="1"/>
  <c r="M9" i="1" s="1"/>
  <c r="G37" i="1"/>
  <c r="H37" i="1" s="1"/>
  <c r="I37" i="1" s="1"/>
  <c r="J37" i="1" s="1"/>
  <c r="K37" i="1" s="1"/>
  <c r="L37" i="1" s="1"/>
  <c r="M37" i="1" s="1"/>
  <c r="G10" i="1"/>
  <c r="H10" i="1" s="1"/>
  <c r="I10" i="1" s="1"/>
  <c r="J10" i="1" s="1"/>
  <c r="K10" i="1" s="1"/>
  <c r="L10" i="1" s="1"/>
  <c r="M10" i="1" s="1"/>
  <c r="G36" i="1"/>
  <c r="H36" i="1" s="1"/>
  <c r="I36" i="1" s="1"/>
  <c r="J36" i="1" s="1"/>
  <c r="K36" i="1" s="1"/>
  <c r="L36" i="1" s="1"/>
  <c r="M36" i="1" s="1"/>
  <c r="G25" i="1"/>
  <c r="H25" i="1" s="1"/>
  <c r="I25" i="1" s="1"/>
  <c r="J25" i="1" s="1"/>
  <c r="K25" i="1" s="1"/>
  <c r="L25" i="1" s="1"/>
  <c r="M25" i="1" s="1"/>
  <c r="G19" i="1"/>
  <c r="H19" i="1" s="1"/>
  <c r="I19" i="1" s="1"/>
  <c r="J19" i="1" s="1"/>
  <c r="K19" i="1" s="1"/>
  <c r="L19" i="1" s="1"/>
  <c r="M19" i="1" s="1"/>
  <c r="G24" i="1"/>
  <c r="H24" i="1" s="1"/>
  <c r="I24" i="1" s="1"/>
  <c r="J24" i="1" s="1"/>
  <c r="K24" i="1" s="1"/>
  <c r="L24" i="1" s="1"/>
  <c r="M24" i="1" s="1"/>
  <c r="G18" i="1"/>
  <c r="H18" i="1" s="1"/>
  <c r="I18" i="1" s="1"/>
  <c r="J18" i="1" s="1"/>
  <c r="K18" i="1" s="1"/>
  <c r="L18" i="1" s="1"/>
  <c r="M18" i="1" s="1"/>
  <c r="G8" i="1"/>
  <c r="H8" i="1" s="1"/>
  <c r="I8" i="1" s="1"/>
  <c r="J8" i="1" s="1"/>
  <c r="K8" i="1" s="1"/>
  <c r="L8" i="1" s="1"/>
  <c r="M8" i="1" s="1"/>
  <c r="G12" i="1"/>
  <c r="H12" i="1" s="1"/>
  <c r="I12" i="1" s="1"/>
  <c r="J12" i="1" s="1"/>
  <c r="K12" i="1" s="1"/>
  <c r="L12" i="1" s="1"/>
  <c r="M12" i="1" s="1"/>
  <c r="F16" i="1"/>
  <c r="G23" i="1"/>
  <c r="H23" i="1" s="1"/>
  <c r="I23" i="1" s="1"/>
  <c r="J23" i="1" s="1"/>
  <c r="K23" i="1" s="1"/>
  <c r="L23" i="1" s="1"/>
  <c r="M23" i="1" s="1"/>
  <c r="G13" i="1"/>
  <c r="H13" i="1" s="1"/>
  <c r="I13" i="1" s="1"/>
  <c r="J13" i="1" s="1"/>
  <c r="K13" i="1" s="1"/>
  <c r="L13" i="1" s="1"/>
  <c r="M13" i="1" s="1"/>
  <c r="G20" i="1"/>
  <c r="H20" i="1" s="1"/>
  <c r="I20" i="1" s="1"/>
  <c r="J20" i="1" s="1"/>
  <c r="K20" i="1" s="1"/>
  <c r="L20" i="1" s="1"/>
  <c r="M20" i="1" s="1"/>
  <c r="G14" i="1"/>
  <c r="H14" i="1" s="1"/>
  <c r="I14" i="1" s="1"/>
  <c r="J14" i="1" s="1"/>
  <c r="K14" i="1" s="1"/>
  <c r="L14" i="1" s="1"/>
  <c r="M14" i="1" s="1"/>
  <c r="G15" i="1"/>
  <c r="H15" i="1" s="1"/>
  <c r="I15" i="1" s="1"/>
  <c r="J15" i="1" s="1"/>
  <c r="K15" i="1" s="1"/>
  <c r="L15" i="1" s="1"/>
  <c r="M15" i="1" s="1"/>
  <c r="N19" i="1" l="1"/>
  <c r="N12" i="1"/>
  <c r="N21" i="1"/>
  <c r="N36" i="1"/>
  <c r="N25" i="1"/>
  <c r="N15" i="1"/>
  <c r="N13" i="1"/>
  <c r="N11" i="1"/>
  <c r="N32" i="1"/>
  <c r="N37" i="1"/>
  <c r="N10" i="1"/>
  <c r="N20" i="1"/>
  <c r="N9" i="1"/>
  <c r="N33" i="1"/>
  <c r="N29" i="1"/>
  <c r="N23" i="1"/>
  <c r="N18" i="1"/>
  <c r="N14" i="1"/>
  <c r="N24" i="1"/>
  <c r="F39" i="1"/>
  <c r="G26" i="1"/>
  <c r="G16" i="1"/>
  <c r="G38" i="1"/>
  <c r="G39" i="1" l="1"/>
  <c r="H26" i="1"/>
  <c r="H38" i="1"/>
  <c r="H16" i="1"/>
  <c r="H39" i="1" l="1"/>
  <c r="I26" i="1"/>
  <c r="I16" i="1"/>
  <c r="I38" i="1"/>
  <c r="I39" i="1" s="1"/>
  <c r="J26" i="1" l="1"/>
  <c r="J38" i="1"/>
  <c r="J16" i="1"/>
  <c r="J39" i="1" l="1"/>
  <c r="K16" i="1"/>
  <c r="K38" i="1"/>
  <c r="K26" i="1"/>
  <c r="K39" i="1" l="1"/>
  <c r="L26" i="1"/>
  <c r="L38" i="1"/>
  <c r="L16" i="1"/>
  <c r="L39" i="1" s="1"/>
  <c r="M38" i="1" l="1"/>
  <c r="N16" i="1"/>
  <c r="M16" i="1"/>
  <c r="M26" i="1"/>
  <c r="M39" i="1" l="1"/>
  <c r="N38" i="1"/>
  <c r="N26" i="1"/>
  <c r="N39" i="1" s="1"/>
  <c r="D5" i="2" s="1"/>
</calcChain>
</file>

<file path=xl/sharedStrings.xml><?xml version="1.0" encoding="utf-8"?>
<sst xmlns="http://schemas.openxmlformats.org/spreadsheetml/2006/main" count="86" uniqueCount="46">
  <si>
    <t>Puget Sound Energy</t>
  </si>
  <si>
    <t>Colstrip 1 and 2 Rate Base</t>
  </si>
  <si>
    <t>Plant Balances @ December 31, 2019 less Depreciation through August 31, 2020</t>
  </si>
  <si>
    <t>Gross Plant EOP</t>
  </si>
  <si>
    <t>Accum Depr EOP</t>
  </si>
  <si>
    <t>Plant</t>
  </si>
  <si>
    <t>FERC Account</t>
  </si>
  <si>
    <t xml:space="preserve"> Colstrip 1</t>
  </si>
  <si>
    <t>E311 STM Str/Impv</t>
  </si>
  <si>
    <t>E312 STM Boiler</t>
  </si>
  <si>
    <t>E314 STM Turbogen</t>
  </si>
  <si>
    <t>E315 STM Accessory</t>
  </si>
  <si>
    <t>E316 STM Misc</t>
  </si>
  <si>
    <t>E392 GEN Trans Equip</t>
  </si>
  <si>
    <t>E3940 GEN Tools</t>
  </si>
  <si>
    <t>E396 GEN Power-Op Equip</t>
  </si>
  <si>
    <t>Subtotal Colstrip 1</t>
  </si>
  <si>
    <t xml:space="preserve"> Colstrip 2</t>
  </si>
  <si>
    <t>Subtotal Colstrip 2</t>
  </si>
  <si>
    <t xml:space="preserve"> Colstrip 1-2 Com</t>
  </si>
  <si>
    <t>E35099 (GIF) Easement</t>
  </si>
  <si>
    <t>E3539 (GIF) Sta Eq</t>
  </si>
  <si>
    <t>E3549 (GIF) Twr/Fixt</t>
  </si>
  <si>
    <t>E3559 (GIF) Poles</t>
  </si>
  <si>
    <t>E3569 (GIF) O/H Cond</t>
  </si>
  <si>
    <t>Subtotal Colstrip 1-2 Com</t>
  </si>
  <si>
    <t>Total Colstrip 1,2, 1-2 Com</t>
  </si>
  <si>
    <t>EOP Net Plant</t>
  </si>
  <si>
    <t>2017 GRC Stipulated Annual Depreciation</t>
  </si>
  <si>
    <t>Divided by 12 Months</t>
  </si>
  <si>
    <t>Depreciation per Month</t>
  </si>
  <si>
    <t>Monthly Depreciation per 2017 GRC Settlement</t>
  </si>
  <si>
    <t>Colstrip 1&amp;2 Net Plant</t>
  </si>
  <si>
    <t>Unrecovered, Undepreciated Plant Balance for Colstrip Units 1&amp;2</t>
  </si>
  <si>
    <t>(response to Order 05 Granting Motion for Clarification ¶ 35)</t>
  </si>
  <si>
    <t>Order 8 ⁋48 as modified by Order 10 ⁋35</t>
  </si>
  <si>
    <t>In response to Bench Request No. 14, PSE reports that the unrecovered, undepreciated</t>
  </si>
  <si>
    <t>plant balance for Colstrip 1 and 2, as of the December 31, 2019, retirement date is $125.5</t>
  </si>
  <si>
    <t>million. Because PSE continues to recover Colstrip 1 and 2 depreciation in base rates</t>
  </si>
  <si>
    <t>through July 20, 2020, this balance requires an additional update. As such, PSE is</t>
  </si>
  <si>
    <t>required in its compliance filing to adjust the established regulatory asset that reflects the</t>
  </si>
  <si>
    <t>unrecovered, undepreciated plant balance as of December 31, 2019, to include</t>
  </si>
  <si>
    <r>
      <t xml:space="preserve">depreciation allowed in rates through </t>
    </r>
    <r>
      <rPr>
        <strike/>
        <sz val="12"/>
        <color rgb="FFFF0000"/>
        <rFont val="Times New Roman"/>
        <family val="1"/>
      </rPr>
      <t xml:space="preserve">July 19, 2020 </t>
    </r>
    <r>
      <rPr>
        <sz val="12"/>
        <color rgb="FFFF0000"/>
        <rFont val="Times New Roman"/>
        <family val="1"/>
      </rPr>
      <t>to the date new rates become effective</t>
    </r>
    <r>
      <rPr>
        <sz val="12"/>
        <color theme="1"/>
        <rFont val="Times New Roman"/>
        <family val="1"/>
      </rPr>
      <t xml:space="preserve">, </t>
    </r>
  </si>
  <si>
    <t xml:space="preserve">and report the updated balance to the Commission. We address the remaining </t>
  </si>
  <si>
    <t>Colstrip-related issues in turn.</t>
  </si>
  <si>
    <t>This report is being filed in compliance with the below paragraphs from the Commission's Final Orders.  PSE had not yet determined the rates effective date by the time it was necessary to finalize this report in order for it to be available in enough time for it's compliance filing. The  amortization expense being recognized against the Colstrip 1 and 2 regulatory asset is $623,708.59 per month.  Accordingly, depending on the date the rates become effective, the balance as of the rates effective date can be determined by reducing the August 2020 balance shown above by the pro-rata amount of this monthly amortization expense.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</si>
</sst>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10" x14ac:knownFonts="1">
    <font>
      <sz val="11"/>
      <color theme="1"/>
      <name val="Calibri"/>
      <family val="2"/>
    </font>
    <font>
      <sz val="11"/>
      <color theme="1"/>
      <name val="Calibri"/>
      <family val="2"/>
    </font>
    <font>
      <b/>
      <sz val="14"/>
      <color theme="1"/>
      <name val="Calibri"/>
      <family val="2"/>
      <scheme val="minor"/>
    </font>
    <font>
      <b/>
      <sz val="11"/>
      <color theme="1"/>
      <name val="Calibri"/>
      <family val="2"/>
      <scheme val="minor"/>
    </font>
    <font>
      <b/>
      <sz val="11"/>
      <color theme="1"/>
      <name val="Calibri"/>
      <family val="2"/>
    </font>
    <font>
      <b/>
      <sz val="16"/>
      <color theme="1"/>
      <name val="Calibri"/>
      <family val="2"/>
    </font>
    <font>
      <b/>
      <u/>
      <sz val="12"/>
      <color theme="1"/>
      <name val="Times New Roman"/>
      <family val="1"/>
    </font>
    <font>
      <sz val="12"/>
      <color theme="1"/>
      <name val="Times New Roman"/>
      <family val="1"/>
    </font>
    <font>
      <strike/>
      <sz val="12"/>
      <color rgb="FFFF0000"/>
      <name val="Times New Roman"/>
      <family val="1"/>
    </font>
    <font>
      <sz val="12"/>
      <color rgb="FFFF0000"/>
      <name val="Times New Roman"/>
      <family val="1"/>
    </font>
  </fonts>
  <fills count="2">
    <fill>
      <patternFill patternType="none"/>
    </fill>
    <fill>
      <patternFill patternType="gray125"/>
    </fill>
  </fills>
  <borders count="12">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46">
    <xf numFmtId="0" fontId="0" fillId="0" borderId="0" xfId="0"/>
    <xf numFmtId="0" fontId="2" fillId="0" borderId="0" xfId="0" applyFont="1" applyFill="1"/>
    <xf numFmtId="0" fontId="0" fillId="0" borderId="0" xfId="0" applyFont="1" applyFill="1"/>
    <xf numFmtId="0" fontId="3" fillId="0" borderId="0" xfId="0" applyFont="1" applyFill="1"/>
    <xf numFmtId="0" fontId="3" fillId="0" borderId="0" xfId="0" applyFont="1" applyFill="1" applyAlignment="1">
      <alignment horizontal="right"/>
    </xf>
    <xf numFmtId="0" fontId="3" fillId="0" borderId="1" xfId="0" applyFont="1" applyFill="1" applyBorder="1"/>
    <xf numFmtId="43" fontId="0" fillId="0" borderId="0" xfId="0" applyNumberFormat="1" applyFont="1" applyFill="1"/>
    <xf numFmtId="0" fontId="0" fillId="0" borderId="1" xfId="0" applyFont="1" applyFill="1" applyBorder="1"/>
    <xf numFmtId="43" fontId="0" fillId="0" borderId="1" xfId="0" applyNumberFormat="1" applyFont="1" applyFill="1" applyBorder="1"/>
    <xf numFmtId="43" fontId="3" fillId="0" borderId="0" xfId="0" applyNumberFormat="1" applyFont="1" applyFill="1"/>
    <xf numFmtId="43" fontId="3" fillId="0" borderId="2" xfId="0" applyNumberFormat="1" applyFont="1" applyFill="1" applyBorder="1"/>
    <xf numFmtId="0" fontId="3" fillId="0" borderId="3" xfId="0" applyFont="1" applyFill="1" applyBorder="1"/>
    <xf numFmtId="43" fontId="3" fillId="0" borderId="3" xfId="0" applyNumberFormat="1" applyFont="1" applyFill="1" applyBorder="1"/>
    <xf numFmtId="0" fontId="3" fillId="0" borderId="4" xfId="0" applyFont="1" applyFill="1" applyBorder="1"/>
    <xf numFmtId="43" fontId="3" fillId="0" borderId="4" xfId="0" applyNumberFormat="1" applyFont="1" applyFill="1" applyBorder="1"/>
    <xf numFmtId="43" fontId="0" fillId="0" borderId="0" xfId="0" applyNumberFormat="1"/>
    <xf numFmtId="17" fontId="3" fillId="0" borderId="1" xfId="0" applyNumberFormat="1" applyFont="1" applyFill="1" applyBorder="1" applyAlignment="1">
      <alignment horizontal="right"/>
    </xf>
    <xf numFmtId="43" fontId="0" fillId="0" borderId="0" xfId="1" applyFont="1"/>
    <xf numFmtId="0" fontId="3" fillId="0" borderId="0" xfId="0" applyFont="1" applyFill="1" applyAlignment="1">
      <alignment horizontal="centerContinuous"/>
    </xf>
    <xf numFmtId="0" fontId="0" fillId="0" borderId="0" xfId="0" applyAlignment="1">
      <alignment horizontal="centerContinuous"/>
    </xf>
    <xf numFmtId="0" fontId="0" fillId="0" borderId="1" xfId="0" applyBorder="1"/>
    <xf numFmtId="43" fontId="0" fillId="0" borderId="1" xfId="0" applyNumberFormat="1" applyBorder="1"/>
    <xf numFmtId="0" fontId="0" fillId="0" borderId="0" xfId="0" applyAlignment="1">
      <alignment horizontal="right"/>
    </xf>
    <xf numFmtId="43" fontId="4" fillId="0" borderId="5" xfId="0" applyNumberFormat="1" applyFont="1" applyBorder="1"/>
    <xf numFmtId="0" fontId="3" fillId="0" borderId="0" xfId="0" applyFont="1" applyFill="1" applyBorder="1"/>
    <xf numFmtId="43" fontId="3" fillId="0" borderId="0" xfId="0" applyNumberFormat="1" applyFont="1" applyFill="1" applyBorder="1"/>
    <xf numFmtId="0" fontId="4" fillId="0" borderId="0" xfId="0" applyFont="1"/>
    <xf numFmtId="0" fontId="5" fillId="0" borderId="0" xfId="0" applyFont="1"/>
    <xf numFmtId="0" fontId="6" fillId="0" borderId="6" xfId="0" applyFont="1" applyBorder="1" applyAlignment="1">
      <alignment vertical="center"/>
    </xf>
    <xf numFmtId="0" fontId="0" fillId="0" borderId="2" xfId="0" applyBorder="1"/>
    <xf numFmtId="0" fontId="0" fillId="0" borderId="7" xfId="0" applyBorder="1"/>
    <xf numFmtId="0" fontId="7" fillId="0" borderId="8" xfId="0" applyFont="1" applyBorder="1" applyAlignment="1">
      <alignment vertical="center"/>
    </xf>
    <xf numFmtId="0" fontId="0" fillId="0" borderId="0" xfId="0" applyBorder="1"/>
    <xf numFmtId="0" fontId="0" fillId="0" borderId="9" xfId="0" applyBorder="1"/>
    <xf numFmtId="0" fontId="7" fillId="0" borderId="10" xfId="0" applyFont="1" applyBorder="1"/>
    <xf numFmtId="0" fontId="0" fillId="0" borderId="11" xfId="0" applyBorder="1"/>
    <xf numFmtId="0" fontId="0" fillId="0" borderId="6" xfId="0" applyBorder="1" applyAlignment="1">
      <alignment vertical="top" wrapText="1"/>
    </xf>
    <xf numFmtId="0" fontId="0" fillId="0" borderId="2"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0"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0" fillId="0" borderId="1" xfId="0" applyBorder="1" applyAlignment="1">
      <alignment vertical="top" wrapText="1"/>
    </xf>
    <xf numFmtId="0" fontId="0" fillId="0" borderId="11" xfId="0" applyBorder="1" applyAlignment="1">
      <alignment vertical="top" wrapText="1"/>
    </xf>
    <xf numFmtId="0" fontId="0" fillId="0" borderId="0" xfId="0" applyBorder="1" applyAlignment="1">
      <alignment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68581</xdr:colOff>
      <xdr:row>41</xdr:row>
      <xdr:rowOff>30480</xdr:rowOff>
    </xdr:from>
    <xdr:to>
      <xdr:col>10</xdr:col>
      <xdr:colOff>1021081</xdr:colOff>
      <xdr:row>84</xdr:row>
      <xdr:rowOff>68580</xdr:rowOff>
    </xdr:to>
    <xdr:pic>
      <xdr:nvPicPr>
        <xdr:cNvPr id="2" name="Picture 1"/>
        <xdr:cNvPicPr>
          <a:picLocks noChangeAspect="1"/>
        </xdr:cNvPicPr>
      </xdr:nvPicPr>
      <xdr:blipFill>
        <a:blip xmlns:r="http://schemas.openxmlformats.org/officeDocument/2006/relationships" r:embed="rId1"/>
        <a:stretch>
          <a:fillRect/>
        </a:stretch>
      </xdr:blipFill>
      <xdr:spPr>
        <a:xfrm>
          <a:off x="6438901" y="7490460"/>
          <a:ext cx="6400800" cy="79019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tabSelected="1" workbookViewId="0">
      <selection activeCell="B18" sqref="B18"/>
    </sheetView>
  </sheetViews>
  <sheetFormatPr defaultRowHeight="15" x14ac:dyDescent="0.25"/>
  <cols>
    <col min="2" max="2" width="27.42578125" bestFit="1" customWidth="1"/>
    <col min="3" max="4" width="15.140625" bestFit="1" customWidth="1"/>
  </cols>
  <sheetData>
    <row r="1" spans="1:4" ht="21" x14ac:dyDescent="0.35">
      <c r="A1" s="27" t="s">
        <v>33</v>
      </c>
    </row>
    <row r="2" spans="1:4" x14ac:dyDescent="0.25">
      <c r="A2" s="26" t="s">
        <v>34</v>
      </c>
    </row>
    <row r="3" spans="1:4" x14ac:dyDescent="0.25">
      <c r="A3" s="26"/>
    </row>
    <row r="4" spans="1:4" x14ac:dyDescent="0.25">
      <c r="C4" s="16">
        <v>43830</v>
      </c>
      <c r="D4" s="16">
        <v>44057</v>
      </c>
    </row>
    <row r="5" spans="1:4" ht="15.75" thickBot="1" x14ac:dyDescent="0.3">
      <c r="B5" s="22" t="s">
        <v>32</v>
      </c>
      <c r="C5" s="23">
        <f>'Detail Calculation'!E39</f>
        <v>125543455.17999999</v>
      </c>
      <c r="D5" s="23">
        <f>'Detail Calculation'!N39</f>
        <v>113210121.84666671</v>
      </c>
    </row>
    <row r="6" spans="1:4" ht="15.75" thickTop="1" x14ac:dyDescent="0.25"/>
    <row r="7" spans="1:4" ht="15" customHeight="1" x14ac:dyDescent="0.25">
      <c r="B7" s="36" t="s">
        <v>45</v>
      </c>
      <c r="C7" s="37"/>
      <c r="D7" s="38"/>
    </row>
    <row r="8" spans="1:4" x14ac:dyDescent="0.25">
      <c r="B8" s="39"/>
      <c r="C8" s="40"/>
      <c r="D8" s="41"/>
    </row>
    <row r="9" spans="1:4" x14ac:dyDescent="0.25">
      <c r="B9" s="39"/>
      <c r="C9" s="40"/>
      <c r="D9" s="41"/>
    </row>
    <row r="10" spans="1:4" x14ac:dyDescent="0.25">
      <c r="B10" s="39"/>
      <c r="C10" s="40"/>
      <c r="D10" s="41"/>
    </row>
    <row r="11" spans="1:4" x14ac:dyDescent="0.25">
      <c r="B11" s="39"/>
      <c r="C11" s="40"/>
      <c r="D11" s="41"/>
    </row>
    <row r="12" spans="1:4" x14ac:dyDescent="0.25">
      <c r="B12" s="39"/>
      <c r="C12" s="40"/>
      <c r="D12" s="41"/>
    </row>
    <row r="13" spans="1:4" x14ac:dyDescent="0.25">
      <c r="B13" s="39"/>
      <c r="C13" s="40"/>
      <c r="D13" s="41"/>
    </row>
    <row r="14" spans="1:4" x14ac:dyDescent="0.25">
      <c r="B14" s="39"/>
      <c r="C14" s="40"/>
      <c r="D14" s="41"/>
    </row>
    <row r="15" spans="1:4" x14ac:dyDescent="0.25">
      <c r="B15" s="39"/>
      <c r="C15" s="40"/>
      <c r="D15" s="41"/>
    </row>
    <row r="16" spans="1:4" x14ac:dyDescent="0.25">
      <c r="B16" s="39"/>
      <c r="C16" s="40"/>
      <c r="D16" s="41"/>
    </row>
    <row r="17" spans="2:7" x14ac:dyDescent="0.25">
      <c r="B17" s="42"/>
      <c r="C17" s="43"/>
      <c r="D17" s="44"/>
    </row>
    <row r="18" spans="2:7" x14ac:dyDescent="0.25">
      <c r="B18" s="45"/>
      <c r="C18" s="45"/>
      <c r="D18" s="45"/>
    </row>
    <row r="20" spans="2:7" ht="15.75" x14ac:dyDescent="0.25">
      <c r="B20" s="28" t="s">
        <v>35</v>
      </c>
      <c r="C20" s="29"/>
      <c r="D20" s="29"/>
      <c r="E20" s="29"/>
      <c r="F20" s="29"/>
      <c r="G20" s="30"/>
    </row>
    <row r="21" spans="2:7" ht="15.75" x14ac:dyDescent="0.25">
      <c r="B21" s="31" t="s">
        <v>36</v>
      </c>
      <c r="C21" s="32"/>
      <c r="D21" s="32"/>
      <c r="E21" s="32"/>
      <c r="F21" s="32"/>
      <c r="G21" s="33"/>
    </row>
    <row r="22" spans="2:7" ht="15.75" x14ac:dyDescent="0.25">
      <c r="B22" s="31" t="s">
        <v>37</v>
      </c>
      <c r="C22" s="32"/>
      <c r="D22" s="32"/>
      <c r="E22" s="32"/>
      <c r="F22" s="32"/>
      <c r="G22" s="33"/>
    </row>
    <row r="23" spans="2:7" ht="15.75" x14ac:dyDescent="0.25">
      <c r="B23" s="31" t="s">
        <v>38</v>
      </c>
      <c r="C23" s="32"/>
      <c r="D23" s="32"/>
      <c r="E23" s="32"/>
      <c r="F23" s="32"/>
      <c r="G23" s="33"/>
    </row>
    <row r="24" spans="2:7" ht="15.75" x14ac:dyDescent="0.25">
      <c r="B24" s="31" t="s">
        <v>39</v>
      </c>
      <c r="C24" s="32"/>
      <c r="D24" s="32"/>
      <c r="E24" s="32"/>
      <c r="F24" s="32"/>
      <c r="G24" s="33"/>
    </row>
    <row r="25" spans="2:7" ht="15.75" x14ac:dyDescent="0.25">
      <c r="B25" s="31" t="s">
        <v>40</v>
      </c>
      <c r="C25" s="32"/>
      <c r="D25" s="32"/>
      <c r="E25" s="32"/>
      <c r="F25" s="32"/>
      <c r="G25" s="33"/>
    </row>
    <row r="26" spans="2:7" ht="15.75" x14ac:dyDescent="0.25">
      <c r="B26" s="31" t="s">
        <v>41</v>
      </c>
      <c r="C26" s="32"/>
      <c r="D26" s="32"/>
      <c r="E26" s="32"/>
      <c r="F26" s="32"/>
      <c r="G26" s="33"/>
    </row>
    <row r="27" spans="2:7" ht="15.75" x14ac:dyDescent="0.25">
      <c r="B27" s="31" t="s">
        <v>42</v>
      </c>
      <c r="C27" s="32"/>
      <c r="D27" s="32"/>
      <c r="E27" s="32"/>
      <c r="F27" s="32"/>
      <c r="G27" s="33"/>
    </row>
    <row r="28" spans="2:7" ht="15.75" x14ac:dyDescent="0.25">
      <c r="B28" s="31" t="s">
        <v>43</v>
      </c>
      <c r="C28" s="32"/>
      <c r="D28" s="32"/>
      <c r="E28" s="32"/>
      <c r="F28" s="32"/>
      <c r="G28" s="33"/>
    </row>
    <row r="29" spans="2:7" ht="15.75" x14ac:dyDescent="0.25">
      <c r="B29" s="34" t="s">
        <v>44</v>
      </c>
      <c r="C29" s="20"/>
      <c r="D29" s="20"/>
      <c r="E29" s="20"/>
      <c r="F29" s="20"/>
      <c r="G29" s="35"/>
    </row>
  </sheetData>
  <mergeCells count="1">
    <mergeCell ref="B7:D1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2"/>
  <sheetViews>
    <sheetView workbookViewId="0">
      <selection activeCell="H8" sqref="H8"/>
    </sheetView>
  </sheetViews>
  <sheetFormatPr defaultRowHeight="15" x14ac:dyDescent="0.25"/>
  <cols>
    <col min="1" max="1" width="23.28515625" bestFit="1" customWidth="1"/>
    <col min="2" max="2" width="22.85546875" bestFit="1" customWidth="1"/>
    <col min="3" max="3" width="15.140625" bestFit="1" customWidth="1"/>
    <col min="4" max="5" width="15.7109375" bestFit="1" customWidth="1"/>
    <col min="6" max="13" width="15.85546875" customWidth="1"/>
    <col min="14" max="14" width="15.140625" bestFit="1" customWidth="1"/>
  </cols>
  <sheetData>
    <row r="1" spans="1:14" ht="18.75" x14ac:dyDescent="0.3">
      <c r="A1" s="1" t="s">
        <v>0</v>
      </c>
    </row>
    <row r="2" spans="1:14" ht="18.75" x14ac:dyDescent="0.3">
      <c r="A2" s="1" t="s">
        <v>1</v>
      </c>
    </row>
    <row r="3" spans="1:14" ht="18.75" x14ac:dyDescent="0.3">
      <c r="A3" s="1" t="s">
        <v>2</v>
      </c>
    </row>
    <row r="5" spans="1:14" x14ac:dyDescent="0.25">
      <c r="A5" s="3"/>
      <c r="B5" s="3"/>
      <c r="C5" s="4" t="s">
        <v>3</v>
      </c>
      <c r="D5" s="4" t="s">
        <v>4</v>
      </c>
      <c r="E5" s="4" t="s">
        <v>27</v>
      </c>
      <c r="F5" s="18" t="s">
        <v>31</v>
      </c>
      <c r="G5" s="19"/>
      <c r="H5" s="19"/>
      <c r="I5" s="19"/>
      <c r="J5" s="19"/>
      <c r="K5" s="19"/>
      <c r="L5" s="19"/>
      <c r="M5" s="19"/>
      <c r="N5" s="4" t="s">
        <v>27</v>
      </c>
    </row>
    <row r="6" spans="1:14" x14ac:dyDescent="0.25">
      <c r="A6" s="5" t="s">
        <v>5</v>
      </c>
      <c r="B6" s="5" t="s">
        <v>6</v>
      </c>
      <c r="C6" s="16">
        <v>43830</v>
      </c>
      <c r="D6" s="16">
        <v>43830</v>
      </c>
      <c r="E6" s="16">
        <v>43830</v>
      </c>
      <c r="F6" s="16">
        <v>43861</v>
      </c>
      <c r="G6" s="16">
        <v>43889</v>
      </c>
      <c r="H6" s="16">
        <v>43917</v>
      </c>
      <c r="I6" s="16">
        <v>43945</v>
      </c>
      <c r="J6" s="16">
        <v>43973</v>
      </c>
      <c r="K6" s="16">
        <v>44001</v>
      </c>
      <c r="L6" s="16">
        <v>44029</v>
      </c>
      <c r="M6" s="16">
        <v>44057</v>
      </c>
      <c r="N6" s="16">
        <v>44057</v>
      </c>
    </row>
    <row r="7" spans="1:14" x14ac:dyDescent="0.25">
      <c r="A7" s="2"/>
      <c r="B7" s="2"/>
      <c r="C7" s="6"/>
      <c r="D7" s="6"/>
      <c r="E7" s="6"/>
      <c r="F7" s="15"/>
      <c r="G7" s="15"/>
      <c r="H7" s="15"/>
      <c r="I7" s="15"/>
      <c r="J7" s="15"/>
      <c r="K7" s="15"/>
      <c r="L7" s="15"/>
      <c r="M7" s="15"/>
      <c r="N7" s="15"/>
    </row>
    <row r="8" spans="1:14" x14ac:dyDescent="0.25">
      <c r="A8" s="2" t="s">
        <v>7</v>
      </c>
      <c r="B8" s="2" t="s">
        <v>8</v>
      </c>
      <c r="C8" s="6">
        <v>9557581.9600000009</v>
      </c>
      <c r="D8" s="6">
        <v>-6287354.1100000013</v>
      </c>
      <c r="E8" s="6">
        <f t="shared" ref="E8:E15" si="0">C8+D8</f>
        <v>3270227.8499999996</v>
      </c>
      <c r="F8" s="15">
        <f t="shared" ref="F8:F15" si="1">$F$92*D8/$D$39</f>
        <v>-49141.094356994312</v>
      </c>
      <c r="G8" s="15">
        <f t="shared" ref="G8:M8" si="2">F8</f>
        <v>-49141.094356994312</v>
      </c>
      <c r="H8" s="15">
        <f t="shared" si="2"/>
        <v>-49141.094356994312</v>
      </c>
      <c r="I8" s="15">
        <f t="shared" si="2"/>
        <v>-49141.094356994312</v>
      </c>
      <c r="J8" s="15">
        <f t="shared" si="2"/>
        <v>-49141.094356994312</v>
      </c>
      <c r="K8" s="15">
        <f t="shared" si="2"/>
        <v>-49141.094356994312</v>
      </c>
      <c r="L8" s="15">
        <f t="shared" si="2"/>
        <v>-49141.094356994312</v>
      </c>
      <c r="M8" s="15">
        <f t="shared" si="2"/>
        <v>-49141.094356994312</v>
      </c>
      <c r="N8" s="15">
        <f t="shared" ref="N8:N15" si="3">E8+SUM(F8:M8)</f>
        <v>2877099.0951440451</v>
      </c>
    </row>
    <row r="9" spans="1:14" x14ac:dyDescent="0.25">
      <c r="A9" s="2" t="s">
        <v>7</v>
      </c>
      <c r="B9" s="2" t="s">
        <v>9</v>
      </c>
      <c r="C9" s="6">
        <v>90533832.040000007</v>
      </c>
      <c r="D9" s="6">
        <v>-53854036.210000008</v>
      </c>
      <c r="E9" s="6">
        <f t="shared" si="0"/>
        <v>36679795.829999998</v>
      </c>
      <c r="F9" s="15">
        <f t="shared" si="1"/>
        <v>-420915.73475898878</v>
      </c>
      <c r="G9" s="15">
        <f t="shared" ref="G9:M9" si="4">F9</f>
        <v>-420915.73475898878</v>
      </c>
      <c r="H9" s="15">
        <f t="shared" si="4"/>
        <v>-420915.73475898878</v>
      </c>
      <c r="I9" s="15">
        <f t="shared" si="4"/>
        <v>-420915.73475898878</v>
      </c>
      <c r="J9" s="15">
        <f t="shared" si="4"/>
        <v>-420915.73475898878</v>
      </c>
      <c r="K9" s="15">
        <f t="shared" si="4"/>
        <v>-420915.73475898878</v>
      </c>
      <c r="L9" s="15">
        <f t="shared" si="4"/>
        <v>-420915.73475898878</v>
      </c>
      <c r="M9" s="15">
        <f t="shared" si="4"/>
        <v>-420915.73475898878</v>
      </c>
      <c r="N9" s="15">
        <f t="shared" si="3"/>
        <v>33312469.951928087</v>
      </c>
    </row>
    <row r="10" spans="1:14" x14ac:dyDescent="0.25">
      <c r="A10" s="2" t="s">
        <v>7</v>
      </c>
      <c r="B10" s="2" t="s">
        <v>10</v>
      </c>
      <c r="C10" s="6">
        <v>28793522.690000001</v>
      </c>
      <c r="D10" s="6">
        <v>-13694963.320000002</v>
      </c>
      <c r="E10" s="6">
        <f t="shared" si="0"/>
        <v>15098559.369999999</v>
      </c>
      <c r="F10" s="15">
        <f t="shared" si="1"/>
        <v>-107037.9483880694</v>
      </c>
      <c r="G10" s="15">
        <f t="shared" ref="G10:M10" si="5">F10</f>
        <v>-107037.9483880694</v>
      </c>
      <c r="H10" s="15">
        <f t="shared" si="5"/>
        <v>-107037.9483880694</v>
      </c>
      <c r="I10" s="15">
        <f t="shared" si="5"/>
        <v>-107037.9483880694</v>
      </c>
      <c r="J10" s="15">
        <f t="shared" si="5"/>
        <v>-107037.9483880694</v>
      </c>
      <c r="K10" s="15">
        <f t="shared" si="5"/>
        <v>-107037.9483880694</v>
      </c>
      <c r="L10" s="15">
        <f t="shared" si="5"/>
        <v>-107037.9483880694</v>
      </c>
      <c r="M10" s="15">
        <f t="shared" si="5"/>
        <v>-107037.9483880694</v>
      </c>
      <c r="N10" s="15">
        <f t="shared" si="3"/>
        <v>14242255.782895444</v>
      </c>
    </row>
    <row r="11" spans="1:14" x14ac:dyDescent="0.25">
      <c r="A11" s="2" t="s">
        <v>7</v>
      </c>
      <c r="B11" s="2" t="s">
        <v>11</v>
      </c>
      <c r="C11" s="6">
        <v>7365786.1799999997</v>
      </c>
      <c r="D11" s="6">
        <v>-5272024.6999999993</v>
      </c>
      <c r="E11" s="6">
        <f t="shared" si="0"/>
        <v>2093761.4800000004</v>
      </c>
      <c r="F11" s="15">
        <f t="shared" si="1"/>
        <v>-41205.41943439297</v>
      </c>
      <c r="G11" s="15">
        <f t="shared" ref="G11:M11" si="6">F11</f>
        <v>-41205.41943439297</v>
      </c>
      <c r="H11" s="15">
        <f t="shared" si="6"/>
        <v>-41205.41943439297</v>
      </c>
      <c r="I11" s="15">
        <f t="shared" si="6"/>
        <v>-41205.41943439297</v>
      </c>
      <c r="J11" s="15">
        <f t="shared" si="6"/>
        <v>-41205.41943439297</v>
      </c>
      <c r="K11" s="15">
        <f t="shared" si="6"/>
        <v>-41205.41943439297</v>
      </c>
      <c r="L11" s="15">
        <f t="shared" si="6"/>
        <v>-41205.41943439297</v>
      </c>
      <c r="M11" s="15">
        <f t="shared" si="6"/>
        <v>-41205.41943439297</v>
      </c>
      <c r="N11" s="15">
        <f t="shared" si="3"/>
        <v>1764118.1245248567</v>
      </c>
    </row>
    <row r="12" spans="1:14" x14ac:dyDescent="0.25">
      <c r="A12" s="2" t="s">
        <v>7</v>
      </c>
      <c r="B12" s="2" t="s">
        <v>12</v>
      </c>
      <c r="C12" s="6">
        <v>986710.17</v>
      </c>
      <c r="D12" s="6">
        <v>-512841.03</v>
      </c>
      <c r="E12" s="6">
        <f t="shared" si="0"/>
        <v>473869.14</v>
      </c>
      <c r="F12" s="15">
        <f t="shared" si="1"/>
        <v>-4008.2949050515854</v>
      </c>
      <c r="G12" s="15">
        <f t="shared" ref="G12:M12" si="7">F12</f>
        <v>-4008.2949050515854</v>
      </c>
      <c r="H12" s="15">
        <f t="shared" si="7"/>
        <v>-4008.2949050515854</v>
      </c>
      <c r="I12" s="15">
        <f t="shared" si="7"/>
        <v>-4008.2949050515854</v>
      </c>
      <c r="J12" s="15">
        <f t="shared" si="7"/>
        <v>-4008.2949050515854</v>
      </c>
      <c r="K12" s="15">
        <f t="shared" si="7"/>
        <v>-4008.2949050515854</v>
      </c>
      <c r="L12" s="15">
        <f t="shared" si="7"/>
        <v>-4008.2949050515854</v>
      </c>
      <c r="M12" s="15">
        <f t="shared" si="7"/>
        <v>-4008.2949050515854</v>
      </c>
      <c r="N12" s="15">
        <f t="shared" si="3"/>
        <v>441802.7807595873</v>
      </c>
    </row>
    <row r="13" spans="1:14" x14ac:dyDescent="0.25">
      <c r="A13" s="2" t="s">
        <v>7</v>
      </c>
      <c r="B13" s="2" t="s">
        <v>13</v>
      </c>
      <c r="C13" s="6">
        <v>167599.81</v>
      </c>
      <c r="D13" s="6">
        <v>-69526.179999999993</v>
      </c>
      <c r="E13" s="6">
        <f t="shared" si="0"/>
        <v>98073.63</v>
      </c>
      <c r="F13" s="15">
        <f t="shared" si="1"/>
        <v>-543.40705356921103</v>
      </c>
      <c r="G13" s="15">
        <f t="shared" ref="G13:M13" si="8">F13</f>
        <v>-543.40705356921103</v>
      </c>
      <c r="H13" s="15">
        <f t="shared" si="8"/>
        <v>-543.40705356921103</v>
      </c>
      <c r="I13" s="15">
        <f t="shared" si="8"/>
        <v>-543.40705356921103</v>
      </c>
      <c r="J13" s="15">
        <f t="shared" si="8"/>
        <v>-543.40705356921103</v>
      </c>
      <c r="K13" s="15">
        <f t="shared" si="8"/>
        <v>-543.40705356921103</v>
      </c>
      <c r="L13" s="15">
        <f t="shared" si="8"/>
        <v>-543.40705356921103</v>
      </c>
      <c r="M13" s="15">
        <f t="shared" si="8"/>
        <v>-543.40705356921103</v>
      </c>
      <c r="N13" s="15">
        <f t="shared" si="3"/>
        <v>93726.373571446311</v>
      </c>
    </row>
    <row r="14" spans="1:14" x14ac:dyDescent="0.25">
      <c r="A14" s="2" t="s">
        <v>7</v>
      </c>
      <c r="B14" s="2" t="s">
        <v>14</v>
      </c>
      <c r="C14" s="6">
        <v>218077.46</v>
      </c>
      <c r="D14" s="6">
        <v>-65865.069999999978</v>
      </c>
      <c r="E14" s="6">
        <f t="shared" si="0"/>
        <v>152212.39000000001</v>
      </c>
      <c r="F14" s="15">
        <f t="shared" si="1"/>
        <v>-514.79232171003537</v>
      </c>
      <c r="G14" s="15">
        <f t="shared" ref="G14:M14" si="9">F14</f>
        <v>-514.79232171003537</v>
      </c>
      <c r="H14" s="15">
        <f t="shared" si="9"/>
        <v>-514.79232171003537</v>
      </c>
      <c r="I14" s="15">
        <f t="shared" si="9"/>
        <v>-514.79232171003537</v>
      </c>
      <c r="J14" s="15">
        <f t="shared" si="9"/>
        <v>-514.79232171003537</v>
      </c>
      <c r="K14" s="15">
        <f t="shared" si="9"/>
        <v>-514.79232171003537</v>
      </c>
      <c r="L14" s="15">
        <f t="shared" si="9"/>
        <v>-514.79232171003537</v>
      </c>
      <c r="M14" s="15">
        <f t="shared" si="9"/>
        <v>-514.79232171003537</v>
      </c>
      <c r="N14" s="15">
        <f t="shared" si="3"/>
        <v>148094.05142631973</v>
      </c>
    </row>
    <row r="15" spans="1:14" x14ac:dyDescent="0.25">
      <c r="A15" s="7" t="s">
        <v>7</v>
      </c>
      <c r="B15" s="7" t="s">
        <v>15</v>
      </c>
      <c r="C15" s="8">
        <v>164464.67000000001</v>
      </c>
      <c r="D15" s="8">
        <v>-43744.060000000012</v>
      </c>
      <c r="E15" s="8">
        <f t="shared" si="0"/>
        <v>120720.61</v>
      </c>
      <c r="F15" s="21">
        <f t="shared" si="1"/>
        <v>-341.89755219911103</v>
      </c>
      <c r="G15" s="21">
        <f t="shared" ref="G15:M15" si="10">F15</f>
        <v>-341.89755219911103</v>
      </c>
      <c r="H15" s="21">
        <f t="shared" si="10"/>
        <v>-341.89755219911103</v>
      </c>
      <c r="I15" s="21">
        <f t="shared" si="10"/>
        <v>-341.89755219911103</v>
      </c>
      <c r="J15" s="21">
        <f t="shared" si="10"/>
        <v>-341.89755219911103</v>
      </c>
      <c r="K15" s="21">
        <f t="shared" si="10"/>
        <v>-341.89755219911103</v>
      </c>
      <c r="L15" s="21">
        <f t="shared" si="10"/>
        <v>-341.89755219911103</v>
      </c>
      <c r="M15" s="21">
        <f t="shared" si="10"/>
        <v>-341.89755219911103</v>
      </c>
      <c r="N15" s="21">
        <f t="shared" si="3"/>
        <v>117985.42958240712</v>
      </c>
    </row>
    <row r="16" spans="1:14" x14ac:dyDescent="0.25">
      <c r="A16" s="2"/>
      <c r="B16" s="3" t="s">
        <v>16</v>
      </c>
      <c r="C16" s="9">
        <f>SUBTOTAL(9,C7:C15)</f>
        <v>137787574.97999999</v>
      </c>
      <c r="D16" s="9">
        <f>SUBTOTAL(9,D7:D15)</f>
        <v>-79800354.680000022</v>
      </c>
      <c r="E16" s="9">
        <f>SUBTOTAL(9,E7:E15)</f>
        <v>57987220.300000004</v>
      </c>
      <c r="F16" s="9">
        <f>SUBTOTAL(9,F7:F15)</f>
        <v>-623708.58877097536</v>
      </c>
      <c r="G16" s="9">
        <f t="shared" ref="G16:N16" si="11">SUBTOTAL(9,G7:G15)</f>
        <v>-623708.58877097536</v>
      </c>
      <c r="H16" s="9">
        <f t="shared" si="11"/>
        <v>-623708.58877097536</v>
      </c>
      <c r="I16" s="9">
        <f t="shared" si="11"/>
        <v>-623708.58877097536</v>
      </c>
      <c r="J16" s="9">
        <f t="shared" si="11"/>
        <v>-623708.58877097536</v>
      </c>
      <c r="K16" s="9">
        <f t="shared" si="11"/>
        <v>-623708.58877097536</v>
      </c>
      <c r="L16" s="9">
        <f t="shared" si="11"/>
        <v>-623708.58877097536</v>
      </c>
      <c r="M16" s="9">
        <f t="shared" si="11"/>
        <v>-623708.58877097536</v>
      </c>
      <c r="N16" s="9">
        <f t="shared" si="11"/>
        <v>52997551.589832202</v>
      </c>
    </row>
    <row r="17" spans="1:14" x14ac:dyDescent="0.25">
      <c r="A17" s="2"/>
      <c r="B17" s="2"/>
      <c r="C17" s="6"/>
      <c r="D17" s="6"/>
      <c r="E17" s="6"/>
      <c r="F17" s="15"/>
      <c r="G17" s="15"/>
      <c r="H17" s="15"/>
      <c r="I17" s="15"/>
      <c r="J17" s="15"/>
      <c r="K17" s="15"/>
      <c r="L17" s="15"/>
      <c r="M17" s="15"/>
      <c r="N17" s="15"/>
    </row>
    <row r="18" spans="1:14" x14ac:dyDescent="0.25">
      <c r="A18" s="2" t="s">
        <v>17</v>
      </c>
      <c r="B18" s="2" t="s">
        <v>8</v>
      </c>
      <c r="C18" s="6">
        <v>4724139.93</v>
      </c>
      <c r="D18" s="6">
        <v>-1658937.6899999995</v>
      </c>
      <c r="E18" s="6">
        <f t="shared" ref="E18:E25" si="12">C18+D18</f>
        <v>3065202.24</v>
      </c>
      <c r="F18" s="15">
        <f t="shared" ref="F18:F25" si="13">$F$92*D18/$D$39</f>
        <v>-12966.028655361379</v>
      </c>
      <c r="G18" s="15">
        <f t="shared" ref="G18:M18" si="14">F18</f>
        <v>-12966.028655361379</v>
      </c>
      <c r="H18" s="15">
        <f t="shared" si="14"/>
        <v>-12966.028655361379</v>
      </c>
      <c r="I18" s="15">
        <f t="shared" si="14"/>
        <v>-12966.028655361379</v>
      </c>
      <c r="J18" s="15">
        <f t="shared" si="14"/>
        <v>-12966.028655361379</v>
      </c>
      <c r="K18" s="15">
        <f t="shared" si="14"/>
        <v>-12966.028655361379</v>
      </c>
      <c r="L18" s="15">
        <f t="shared" si="14"/>
        <v>-12966.028655361379</v>
      </c>
      <c r="M18" s="15">
        <f t="shared" si="14"/>
        <v>-12966.028655361379</v>
      </c>
      <c r="N18" s="15">
        <f t="shared" ref="N18:N25" si="15">E18+SUM(F18:M18)</f>
        <v>2961474.0107571092</v>
      </c>
    </row>
    <row r="19" spans="1:14" x14ac:dyDescent="0.25">
      <c r="A19" s="2" t="s">
        <v>17</v>
      </c>
      <c r="B19" s="2" t="s">
        <v>9</v>
      </c>
      <c r="C19" s="6">
        <v>89743027.900000006</v>
      </c>
      <c r="D19" s="6">
        <v>-48658396.000000007</v>
      </c>
      <c r="E19" s="6">
        <f t="shared" si="12"/>
        <v>41084631.899999999</v>
      </c>
      <c r="F19" s="15">
        <f t="shared" si="13"/>
        <v>-380307.3259851741</v>
      </c>
      <c r="G19" s="15">
        <f t="shared" ref="G19:M19" si="16">F19</f>
        <v>-380307.3259851741</v>
      </c>
      <c r="H19" s="15">
        <f t="shared" si="16"/>
        <v>-380307.3259851741</v>
      </c>
      <c r="I19" s="15">
        <f t="shared" si="16"/>
        <v>-380307.3259851741</v>
      </c>
      <c r="J19" s="15">
        <f t="shared" si="16"/>
        <v>-380307.3259851741</v>
      </c>
      <c r="K19" s="15">
        <f t="shared" si="16"/>
        <v>-380307.3259851741</v>
      </c>
      <c r="L19" s="15">
        <f t="shared" si="16"/>
        <v>-380307.3259851741</v>
      </c>
      <c r="M19" s="15">
        <f t="shared" si="16"/>
        <v>-380307.3259851741</v>
      </c>
      <c r="N19" s="15">
        <f t="shared" si="15"/>
        <v>38042173.292118609</v>
      </c>
    </row>
    <row r="20" spans="1:14" x14ac:dyDescent="0.25">
      <c r="A20" s="2" t="s">
        <v>17</v>
      </c>
      <c r="B20" s="2" t="s">
        <v>10</v>
      </c>
      <c r="C20" s="6">
        <v>33894225.079999998</v>
      </c>
      <c r="D20" s="6">
        <v>-16666622.239999998</v>
      </c>
      <c r="E20" s="6">
        <f t="shared" si="12"/>
        <v>17227602.84</v>
      </c>
      <c r="F20" s="15">
        <f t="shared" si="13"/>
        <v>-130264.02549930809</v>
      </c>
      <c r="G20" s="15">
        <f t="shared" ref="G20:M20" si="17">F20</f>
        <v>-130264.02549930809</v>
      </c>
      <c r="H20" s="15">
        <f t="shared" si="17"/>
        <v>-130264.02549930809</v>
      </c>
      <c r="I20" s="15">
        <f t="shared" si="17"/>
        <v>-130264.02549930809</v>
      </c>
      <c r="J20" s="15">
        <f t="shared" si="17"/>
        <v>-130264.02549930809</v>
      </c>
      <c r="K20" s="15">
        <f t="shared" si="17"/>
        <v>-130264.02549930809</v>
      </c>
      <c r="L20" s="15">
        <f t="shared" si="17"/>
        <v>-130264.02549930809</v>
      </c>
      <c r="M20" s="15">
        <f t="shared" si="17"/>
        <v>-130264.02549930809</v>
      </c>
      <c r="N20" s="15">
        <f t="shared" si="15"/>
        <v>16185490.636005536</v>
      </c>
    </row>
    <row r="21" spans="1:14" x14ac:dyDescent="0.25">
      <c r="A21" s="2" t="s">
        <v>17</v>
      </c>
      <c r="B21" s="2" t="s">
        <v>11</v>
      </c>
      <c r="C21" s="6">
        <v>4110594.03</v>
      </c>
      <c r="D21" s="6">
        <v>-1823738.9099999997</v>
      </c>
      <c r="E21" s="6">
        <f t="shared" si="12"/>
        <v>2286855.12</v>
      </c>
      <c r="F21" s="15">
        <f t="shared" si="13"/>
        <v>-14254.092308287676</v>
      </c>
      <c r="G21" s="15">
        <f t="shared" ref="G21:M21" si="18">F21</f>
        <v>-14254.092308287676</v>
      </c>
      <c r="H21" s="15">
        <f t="shared" si="18"/>
        <v>-14254.092308287676</v>
      </c>
      <c r="I21" s="15">
        <f t="shared" si="18"/>
        <v>-14254.092308287676</v>
      </c>
      <c r="J21" s="15">
        <f t="shared" si="18"/>
        <v>-14254.092308287676</v>
      </c>
      <c r="K21" s="15">
        <f t="shared" si="18"/>
        <v>-14254.092308287676</v>
      </c>
      <c r="L21" s="15">
        <f t="shared" si="18"/>
        <v>-14254.092308287676</v>
      </c>
      <c r="M21" s="15">
        <f t="shared" si="18"/>
        <v>-14254.092308287676</v>
      </c>
      <c r="N21" s="15">
        <f t="shared" si="15"/>
        <v>2172822.3815336986</v>
      </c>
    </row>
    <row r="22" spans="1:14" x14ac:dyDescent="0.25">
      <c r="A22" s="2" t="s">
        <v>17</v>
      </c>
      <c r="B22" s="2" t="s">
        <v>12</v>
      </c>
      <c r="C22" s="6">
        <v>1117146.6200000001</v>
      </c>
      <c r="D22" s="6">
        <v>-637172.29</v>
      </c>
      <c r="E22" s="6">
        <f t="shared" si="12"/>
        <v>479974.33000000007</v>
      </c>
      <c r="F22" s="15">
        <f t="shared" si="13"/>
        <v>-4980.0509207444866</v>
      </c>
      <c r="G22" s="15">
        <f t="shared" ref="G22:M22" si="19">F22</f>
        <v>-4980.0509207444866</v>
      </c>
      <c r="H22" s="15">
        <f t="shared" si="19"/>
        <v>-4980.0509207444866</v>
      </c>
      <c r="I22" s="15">
        <f t="shared" si="19"/>
        <v>-4980.0509207444866</v>
      </c>
      <c r="J22" s="15">
        <f t="shared" si="19"/>
        <v>-4980.0509207444866</v>
      </c>
      <c r="K22" s="15">
        <f t="shared" si="19"/>
        <v>-4980.0509207444866</v>
      </c>
      <c r="L22" s="15">
        <f t="shared" si="19"/>
        <v>-4980.0509207444866</v>
      </c>
      <c r="M22" s="15">
        <f t="shared" si="19"/>
        <v>-4980.0509207444866</v>
      </c>
      <c r="N22" s="15">
        <f t="shared" si="15"/>
        <v>440133.9226340442</v>
      </c>
    </row>
    <row r="23" spans="1:14" x14ac:dyDescent="0.25">
      <c r="A23" s="2" t="s">
        <v>17</v>
      </c>
      <c r="B23" s="2" t="s">
        <v>13</v>
      </c>
      <c r="C23" s="6">
        <v>167599.76</v>
      </c>
      <c r="D23" s="6">
        <v>-66276.890000000014</v>
      </c>
      <c r="E23" s="6">
        <f t="shared" si="12"/>
        <v>101322.87</v>
      </c>
      <c r="F23" s="15">
        <f t="shared" si="13"/>
        <v>-518.01105014874565</v>
      </c>
      <c r="G23" s="15">
        <f t="shared" ref="G23:M23" si="20">F23</f>
        <v>-518.01105014874565</v>
      </c>
      <c r="H23" s="15">
        <f t="shared" si="20"/>
        <v>-518.01105014874565</v>
      </c>
      <c r="I23" s="15">
        <f t="shared" si="20"/>
        <v>-518.01105014874565</v>
      </c>
      <c r="J23" s="15">
        <f t="shared" si="20"/>
        <v>-518.01105014874565</v>
      </c>
      <c r="K23" s="15">
        <f t="shared" si="20"/>
        <v>-518.01105014874565</v>
      </c>
      <c r="L23" s="15">
        <f t="shared" si="20"/>
        <v>-518.01105014874565</v>
      </c>
      <c r="M23" s="15">
        <f t="shared" si="20"/>
        <v>-518.01105014874565</v>
      </c>
      <c r="N23" s="15">
        <f t="shared" si="15"/>
        <v>97178.781598810034</v>
      </c>
    </row>
    <row r="24" spans="1:14" x14ac:dyDescent="0.25">
      <c r="A24" s="2" t="s">
        <v>17</v>
      </c>
      <c r="B24" s="2" t="s">
        <v>14</v>
      </c>
      <c r="C24" s="6">
        <v>204460.58</v>
      </c>
      <c r="D24" s="6">
        <v>-59199.139999999985</v>
      </c>
      <c r="E24" s="6">
        <f t="shared" si="12"/>
        <v>145261.44</v>
      </c>
      <c r="F24" s="15">
        <f t="shared" si="13"/>
        <v>-462.69233030250217</v>
      </c>
      <c r="G24" s="15">
        <f t="shared" ref="G24:M24" si="21">F24</f>
        <v>-462.69233030250217</v>
      </c>
      <c r="H24" s="15">
        <f t="shared" si="21"/>
        <v>-462.69233030250217</v>
      </c>
      <c r="I24" s="15">
        <f t="shared" si="21"/>
        <v>-462.69233030250217</v>
      </c>
      <c r="J24" s="15">
        <f t="shared" si="21"/>
        <v>-462.69233030250217</v>
      </c>
      <c r="K24" s="15">
        <f t="shared" si="21"/>
        <v>-462.69233030250217</v>
      </c>
      <c r="L24" s="15">
        <f t="shared" si="21"/>
        <v>-462.69233030250217</v>
      </c>
      <c r="M24" s="15">
        <f t="shared" si="21"/>
        <v>-462.69233030250217</v>
      </c>
      <c r="N24" s="15">
        <f t="shared" si="15"/>
        <v>141559.90135757998</v>
      </c>
    </row>
    <row r="25" spans="1:14" x14ac:dyDescent="0.25">
      <c r="A25" s="7" t="s">
        <v>17</v>
      </c>
      <c r="B25" s="7" t="s">
        <v>15</v>
      </c>
      <c r="C25" s="6">
        <v>164463.85999999999</v>
      </c>
      <c r="D25" s="8">
        <v>-39926.729999999981</v>
      </c>
      <c r="E25" s="8">
        <f t="shared" si="12"/>
        <v>124537.13</v>
      </c>
      <c r="F25" s="21">
        <f t="shared" si="13"/>
        <v>-312.0618263214435</v>
      </c>
      <c r="G25" s="21">
        <f t="shared" ref="G25:M25" si="22">F25</f>
        <v>-312.0618263214435</v>
      </c>
      <c r="H25" s="21">
        <f t="shared" si="22"/>
        <v>-312.0618263214435</v>
      </c>
      <c r="I25" s="21">
        <f t="shared" si="22"/>
        <v>-312.0618263214435</v>
      </c>
      <c r="J25" s="21">
        <f t="shared" si="22"/>
        <v>-312.0618263214435</v>
      </c>
      <c r="K25" s="21">
        <f t="shared" si="22"/>
        <v>-312.0618263214435</v>
      </c>
      <c r="L25" s="21">
        <f t="shared" si="22"/>
        <v>-312.0618263214435</v>
      </c>
      <c r="M25" s="21">
        <f t="shared" si="22"/>
        <v>-312.0618263214435</v>
      </c>
      <c r="N25" s="21">
        <f t="shared" si="15"/>
        <v>122040.63538942845</v>
      </c>
    </row>
    <row r="26" spans="1:14" x14ac:dyDescent="0.25">
      <c r="A26" s="2"/>
      <c r="B26" s="3" t="s">
        <v>18</v>
      </c>
      <c r="C26" s="10">
        <f>SUBTOTAL(9,C17:C25)</f>
        <v>134125657.76000002</v>
      </c>
      <c r="D26" s="9">
        <f>SUBTOTAL(9,D17:D25)</f>
        <v>-69610269.890000015</v>
      </c>
      <c r="E26" s="9">
        <f>SUBTOTAL(9,E17:E25)</f>
        <v>64515387.869999997</v>
      </c>
      <c r="F26" s="9">
        <f>SUBTOTAL(9,F17:F25)</f>
        <v>-544064.28857564845</v>
      </c>
      <c r="G26" s="9">
        <f t="shared" ref="G26:N26" si="23">SUBTOTAL(9,G17:G25)</f>
        <v>-544064.28857564845</v>
      </c>
      <c r="H26" s="9">
        <f t="shared" si="23"/>
        <v>-544064.28857564845</v>
      </c>
      <c r="I26" s="9">
        <f t="shared" si="23"/>
        <v>-544064.28857564845</v>
      </c>
      <c r="J26" s="9">
        <f t="shared" si="23"/>
        <v>-544064.28857564845</v>
      </c>
      <c r="K26" s="9">
        <f t="shared" si="23"/>
        <v>-544064.28857564845</v>
      </c>
      <c r="L26" s="9">
        <f t="shared" si="23"/>
        <v>-544064.28857564845</v>
      </c>
      <c r="M26" s="9">
        <f t="shared" si="23"/>
        <v>-544064.28857564845</v>
      </c>
      <c r="N26" s="9">
        <f t="shared" si="23"/>
        <v>60162873.561394803</v>
      </c>
    </row>
    <row r="27" spans="1:14" x14ac:dyDescent="0.25">
      <c r="A27" s="2"/>
      <c r="B27" s="2"/>
      <c r="C27" s="6"/>
      <c r="D27" s="6"/>
      <c r="E27" s="6"/>
      <c r="F27" s="15"/>
      <c r="G27" s="15"/>
      <c r="H27" s="15"/>
      <c r="I27" s="15"/>
      <c r="J27" s="15"/>
      <c r="K27" s="15"/>
      <c r="L27" s="15"/>
      <c r="M27" s="15"/>
      <c r="N27" s="15"/>
    </row>
    <row r="28" spans="1:14" x14ac:dyDescent="0.25">
      <c r="A28" s="2" t="s">
        <v>19</v>
      </c>
      <c r="B28" s="2" t="s">
        <v>8</v>
      </c>
      <c r="C28" s="6">
        <v>30924398.899999999</v>
      </c>
      <c r="D28" s="6">
        <v>-28903970.039999999</v>
      </c>
      <c r="E28" s="6">
        <f t="shared" ref="E28:E37" si="24">C28+D28</f>
        <v>2020428.8599999994</v>
      </c>
      <c r="F28" s="15">
        <f t="shared" ref="F28:F37" si="25">$F$92*D28/$D$39</f>
        <v>-225909.45160354202</v>
      </c>
      <c r="G28" s="15">
        <f t="shared" ref="G28:M28" si="26">F28</f>
        <v>-225909.45160354202</v>
      </c>
      <c r="H28" s="15">
        <f t="shared" si="26"/>
        <v>-225909.45160354202</v>
      </c>
      <c r="I28" s="15">
        <f t="shared" si="26"/>
        <v>-225909.45160354202</v>
      </c>
      <c r="J28" s="15">
        <f t="shared" si="26"/>
        <v>-225909.45160354202</v>
      </c>
      <c r="K28" s="15">
        <f t="shared" si="26"/>
        <v>-225909.45160354202</v>
      </c>
      <c r="L28" s="15">
        <f t="shared" si="26"/>
        <v>-225909.45160354202</v>
      </c>
      <c r="M28" s="15">
        <f t="shared" si="26"/>
        <v>-225909.45160354202</v>
      </c>
      <c r="N28" s="15">
        <f t="shared" ref="N28:N37" si="27">E28+SUM(F28:M28)</f>
        <v>213153.24717166298</v>
      </c>
    </row>
    <row r="29" spans="1:14" x14ac:dyDescent="0.25">
      <c r="A29" s="2" t="s">
        <v>19</v>
      </c>
      <c r="B29" s="2" t="s">
        <v>9</v>
      </c>
      <c r="C29" s="6">
        <f>6036236.27</f>
        <v>6036236.2699999996</v>
      </c>
      <c r="D29" s="6">
        <v>-5552390.1799999997</v>
      </c>
      <c r="E29" s="6">
        <f t="shared" si="24"/>
        <v>483846.08999999985</v>
      </c>
      <c r="F29" s="15">
        <f t="shared" si="25"/>
        <v>-43396.717437667678</v>
      </c>
      <c r="G29" s="15">
        <f t="shared" ref="G29:M29" si="28">F29</f>
        <v>-43396.717437667678</v>
      </c>
      <c r="H29" s="15">
        <f t="shared" si="28"/>
        <v>-43396.717437667678</v>
      </c>
      <c r="I29" s="15">
        <f t="shared" si="28"/>
        <v>-43396.717437667678</v>
      </c>
      <c r="J29" s="15">
        <f t="shared" si="28"/>
        <v>-43396.717437667678</v>
      </c>
      <c r="K29" s="15">
        <f t="shared" si="28"/>
        <v>-43396.717437667678</v>
      </c>
      <c r="L29" s="15">
        <f t="shared" si="28"/>
        <v>-43396.717437667678</v>
      </c>
      <c r="M29" s="15">
        <f t="shared" si="28"/>
        <v>-43396.717437667678</v>
      </c>
      <c r="N29" s="15">
        <f t="shared" si="27"/>
        <v>136672.35049865843</v>
      </c>
    </row>
    <row r="30" spans="1:14" x14ac:dyDescent="0.25">
      <c r="A30" s="2" t="s">
        <v>19</v>
      </c>
      <c r="B30" s="2" t="s">
        <v>10</v>
      </c>
      <c r="C30" s="6">
        <v>3813725.5</v>
      </c>
      <c r="D30" s="6">
        <v>-3843128.76</v>
      </c>
      <c r="E30" s="6">
        <f t="shared" si="24"/>
        <v>-29403.259999999776</v>
      </c>
      <c r="F30" s="15">
        <f t="shared" si="25"/>
        <v>-30037.365434987161</v>
      </c>
      <c r="G30" s="15">
        <f t="shared" ref="G30:M30" si="29">F30</f>
        <v>-30037.365434987161</v>
      </c>
      <c r="H30" s="15">
        <f t="shared" si="29"/>
        <v>-30037.365434987161</v>
      </c>
      <c r="I30" s="15">
        <f t="shared" si="29"/>
        <v>-30037.365434987161</v>
      </c>
      <c r="J30" s="15">
        <f t="shared" si="29"/>
        <v>-30037.365434987161</v>
      </c>
      <c r="K30" s="15">
        <f t="shared" si="29"/>
        <v>-30037.365434987161</v>
      </c>
      <c r="L30" s="15">
        <f t="shared" si="29"/>
        <v>-30037.365434987161</v>
      </c>
      <c r="M30" s="15">
        <f t="shared" si="29"/>
        <v>-30037.365434987161</v>
      </c>
      <c r="N30" s="15">
        <f t="shared" si="27"/>
        <v>-269702.18347989704</v>
      </c>
    </row>
    <row r="31" spans="1:14" x14ac:dyDescent="0.25">
      <c r="A31" s="2" t="s">
        <v>19</v>
      </c>
      <c r="B31" s="2" t="s">
        <v>11</v>
      </c>
      <c r="C31" s="6">
        <v>2272860.64</v>
      </c>
      <c r="D31" s="6">
        <v>-2141852.87</v>
      </c>
      <c r="E31" s="6">
        <f t="shared" si="24"/>
        <v>131007.77000000002</v>
      </c>
      <c r="F31" s="15">
        <f t="shared" si="25"/>
        <v>-16740.427235689614</v>
      </c>
      <c r="G31" s="15">
        <f t="shared" ref="G31:M31" si="30">F31</f>
        <v>-16740.427235689614</v>
      </c>
      <c r="H31" s="15">
        <f t="shared" si="30"/>
        <v>-16740.427235689614</v>
      </c>
      <c r="I31" s="15">
        <f t="shared" si="30"/>
        <v>-16740.427235689614</v>
      </c>
      <c r="J31" s="15">
        <f t="shared" si="30"/>
        <v>-16740.427235689614</v>
      </c>
      <c r="K31" s="15">
        <f t="shared" si="30"/>
        <v>-16740.427235689614</v>
      </c>
      <c r="L31" s="15">
        <f t="shared" si="30"/>
        <v>-16740.427235689614</v>
      </c>
      <c r="M31" s="15">
        <f t="shared" si="30"/>
        <v>-16740.427235689614</v>
      </c>
      <c r="N31" s="15">
        <f t="shared" si="27"/>
        <v>-2915.6478855168971</v>
      </c>
    </row>
    <row r="32" spans="1:14" x14ac:dyDescent="0.25">
      <c r="A32" s="2" t="s">
        <v>19</v>
      </c>
      <c r="B32" s="2" t="s">
        <v>12</v>
      </c>
      <c r="C32" s="6">
        <v>6204689.75</v>
      </c>
      <c r="D32" s="6">
        <v>-5840239.0300000003</v>
      </c>
      <c r="E32" s="6">
        <f t="shared" si="24"/>
        <v>364450.71999999974</v>
      </c>
      <c r="F32" s="15">
        <f t="shared" si="25"/>
        <v>-45646.504430880683</v>
      </c>
      <c r="G32" s="15">
        <f t="shared" ref="G32:M32" si="31">F32</f>
        <v>-45646.504430880683</v>
      </c>
      <c r="H32" s="15">
        <f t="shared" si="31"/>
        <v>-45646.504430880683</v>
      </c>
      <c r="I32" s="15">
        <f t="shared" si="31"/>
        <v>-45646.504430880683</v>
      </c>
      <c r="J32" s="15">
        <f t="shared" si="31"/>
        <v>-45646.504430880683</v>
      </c>
      <c r="K32" s="15">
        <f t="shared" si="31"/>
        <v>-45646.504430880683</v>
      </c>
      <c r="L32" s="15">
        <f t="shared" si="31"/>
        <v>-45646.504430880683</v>
      </c>
      <c r="M32" s="15">
        <f t="shared" si="31"/>
        <v>-45646.504430880683</v>
      </c>
      <c r="N32" s="15">
        <f t="shared" si="27"/>
        <v>-721.31544704572298</v>
      </c>
    </row>
    <row r="33" spans="1:14" x14ac:dyDescent="0.25">
      <c r="A33" s="2" t="s">
        <v>19</v>
      </c>
      <c r="B33" s="2" t="s">
        <v>20</v>
      </c>
      <c r="C33" s="6">
        <v>3623.76</v>
      </c>
      <c r="D33" s="6">
        <v>-3203.6600000000003</v>
      </c>
      <c r="E33" s="6">
        <f t="shared" si="24"/>
        <v>420.09999999999991</v>
      </c>
      <c r="F33" s="15">
        <f t="shared" si="25"/>
        <v>-25.039365620799806</v>
      </c>
      <c r="G33" s="15">
        <f t="shared" ref="G33:M33" si="32">F33</f>
        <v>-25.039365620799806</v>
      </c>
      <c r="H33" s="15">
        <f t="shared" si="32"/>
        <v>-25.039365620799806</v>
      </c>
      <c r="I33" s="15">
        <f t="shared" si="32"/>
        <v>-25.039365620799806</v>
      </c>
      <c r="J33" s="15">
        <f t="shared" si="32"/>
        <v>-25.039365620799806</v>
      </c>
      <c r="K33" s="15">
        <f t="shared" si="32"/>
        <v>-25.039365620799806</v>
      </c>
      <c r="L33" s="15">
        <f t="shared" si="32"/>
        <v>-25.039365620799806</v>
      </c>
      <c r="M33" s="15">
        <f t="shared" si="32"/>
        <v>-25.039365620799806</v>
      </c>
      <c r="N33" s="15">
        <f t="shared" si="27"/>
        <v>219.78507503360149</v>
      </c>
    </row>
    <row r="34" spans="1:14" x14ac:dyDescent="0.25">
      <c r="A34" s="2" t="s">
        <v>19</v>
      </c>
      <c r="B34" s="2" t="s">
        <v>21</v>
      </c>
      <c r="C34" s="6">
        <v>1231130.94</v>
      </c>
      <c r="D34" s="6">
        <v>-1222349.3</v>
      </c>
      <c r="E34" s="6">
        <f t="shared" si="24"/>
        <v>8781.6399999998976</v>
      </c>
      <c r="F34" s="15">
        <f t="shared" si="25"/>
        <v>-9553.7138894354284</v>
      </c>
      <c r="G34" s="15">
        <f t="shared" ref="G34:M34" si="33">F34</f>
        <v>-9553.7138894354284</v>
      </c>
      <c r="H34" s="15">
        <f t="shared" si="33"/>
        <v>-9553.7138894354284</v>
      </c>
      <c r="I34" s="15">
        <f t="shared" si="33"/>
        <v>-9553.7138894354284</v>
      </c>
      <c r="J34" s="15">
        <f t="shared" si="33"/>
        <v>-9553.7138894354284</v>
      </c>
      <c r="K34" s="15">
        <f t="shared" si="33"/>
        <v>-9553.7138894354284</v>
      </c>
      <c r="L34" s="15">
        <f t="shared" si="33"/>
        <v>-9553.7138894354284</v>
      </c>
      <c r="M34" s="15">
        <f t="shared" si="33"/>
        <v>-9553.7138894354284</v>
      </c>
      <c r="N34" s="15">
        <f t="shared" si="27"/>
        <v>-67648.07111548353</v>
      </c>
    </row>
    <row r="35" spans="1:14" x14ac:dyDescent="0.25">
      <c r="A35" s="2" t="s">
        <v>19</v>
      </c>
      <c r="B35" s="2" t="s">
        <v>22</v>
      </c>
      <c r="C35" s="6">
        <v>88576.95</v>
      </c>
      <c r="D35" s="6">
        <v>-82270.31</v>
      </c>
      <c r="E35" s="6">
        <f t="shared" si="24"/>
        <v>6306.6399999999994</v>
      </c>
      <c r="F35" s="15">
        <f t="shared" si="25"/>
        <v>-643.01341959713022</v>
      </c>
      <c r="G35" s="15">
        <f t="shared" ref="G35:M35" si="34">F35</f>
        <v>-643.01341959713022</v>
      </c>
      <c r="H35" s="15">
        <f t="shared" si="34"/>
        <v>-643.01341959713022</v>
      </c>
      <c r="I35" s="15">
        <f t="shared" si="34"/>
        <v>-643.01341959713022</v>
      </c>
      <c r="J35" s="15">
        <f t="shared" si="34"/>
        <v>-643.01341959713022</v>
      </c>
      <c r="K35" s="15">
        <f t="shared" si="34"/>
        <v>-643.01341959713022</v>
      </c>
      <c r="L35" s="15">
        <f t="shared" si="34"/>
        <v>-643.01341959713022</v>
      </c>
      <c r="M35" s="15">
        <f t="shared" si="34"/>
        <v>-643.01341959713022</v>
      </c>
      <c r="N35" s="15">
        <f t="shared" si="27"/>
        <v>1162.5326432229567</v>
      </c>
    </row>
    <row r="36" spans="1:14" x14ac:dyDescent="0.25">
      <c r="A36" s="2" t="s">
        <v>19</v>
      </c>
      <c r="B36" s="2" t="s">
        <v>23</v>
      </c>
      <c r="C36" s="6">
        <v>49006.68</v>
      </c>
      <c r="D36" s="6">
        <v>-63053.020000000004</v>
      </c>
      <c r="E36" s="6">
        <f t="shared" si="24"/>
        <v>-14046.340000000004</v>
      </c>
      <c r="F36" s="15">
        <f t="shared" si="25"/>
        <v>-492.81372594957094</v>
      </c>
      <c r="G36" s="15">
        <f t="shared" ref="G36:M36" si="35">F36</f>
        <v>-492.81372594957094</v>
      </c>
      <c r="H36" s="15">
        <f t="shared" si="35"/>
        <v>-492.81372594957094</v>
      </c>
      <c r="I36" s="15">
        <f t="shared" si="35"/>
        <v>-492.81372594957094</v>
      </c>
      <c r="J36" s="15">
        <f t="shared" si="35"/>
        <v>-492.81372594957094</v>
      </c>
      <c r="K36" s="15">
        <f t="shared" si="35"/>
        <v>-492.81372594957094</v>
      </c>
      <c r="L36" s="15">
        <f t="shared" si="35"/>
        <v>-492.81372594957094</v>
      </c>
      <c r="M36" s="15">
        <f t="shared" si="35"/>
        <v>-492.81372594957094</v>
      </c>
      <c r="N36" s="15">
        <f t="shared" si="27"/>
        <v>-17988.849807596573</v>
      </c>
    </row>
    <row r="37" spans="1:14" x14ac:dyDescent="0.25">
      <c r="A37" s="7" t="s">
        <v>19</v>
      </c>
      <c r="B37" s="2" t="s">
        <v>24</v>
      </c>
      <c r="C37" s="6">
        <v>254414.09</v>
      </c>
      <c r="D37" s="6">
        <v>-185359.3</v>
      </c>
      <c r="E37" s="6">
        <f t="shared" si="24"/>
        <v>69054.790000000008</v>
      </c>
      <c r="F37" s="15">
        <f t="shared" si="25"/>
        <v>-1448.7427766727797</v>
      </c>
      <c r="G37" s="15">
        <f t="shared" ref="G37:M37" si="36">F37</f>
        <v>-1448.7427766727797</v>
      </c>
      <c r="H37" s="15">
        <f t="shared" si="36"/>
        <v>-1448.7427766727797</v>
      </c>
      <c r="I37" s="15">
        <f t="shared" si="36"/>
        <v>-1448.7427766727797</v>
      </c>
      <c r="J37" s="15">
        <f t="shared" si="36"/>
        <v>-1448.7427766727797</v>
      </c>
      <c r="K37" s="15">
        <f t="shared" si="36"/>
        <v>-1448.7427766727797</v>
      </c>
      <c r="L37" s="15">
        <f t="shared" si="36"/>
        <v>-1448.7427766727797</v>
      </c>
      <c r="M37" s="15">
        <f t="shared" si="36"/>
        <v>-1448.7427766727797</v>
      </c>
      <c r="N37" s="15">
        <f t="shared" si="27"/>
        <v>57464.847786617771</v>
      </c>
    </row>
    <row r="38" spans="1:14" x14ac:dyDescent="0.25">
      <c r="A38" s="2"/>
      <c r="B38" s="11" t="s">
        <v>25</v>
      </c>
      <c r="C38" s="12">
        <f>SUBTOTAL(9,C27:C37)</f>
        <v>50878663.480000004</v>
      </c>
      <c r="D38" s="12">
        <f>SUBTOTAL(9,D27:D37)</f>
        <v>-47837816.469999991</v>
      </c>
      <c r="E38" s="12">
        <f>SUBTOTAL(9,E27:E37)</f>
        <v>3040847.0099999993</v>
      </c>
      <c r="F38" s="12">
        <f>SUBTOTAL(9,F27:F37)</f>
        <v>-373893.78932004276</v>
      </c>
      <c r="G38" s="12">
        <f t="shared" ref="G38:N38" si="37">SUBTOTAL(9,G27:G37)</f>
        <v>-373893.78932004276</v>
      </c>
      <c r="H38" s="12">
        <f t="shared" si="37"/>
        <v>-373893.78932004276</v>
      </c>
      <c r="I38" s="12">
        <f t="shared" si="37"/>
        <v>-373893.78932004276</v>
      </c>
      <c r="J38" s="12">
        <f t="shared" si="37"/>
        <v>-373893.78932004276</v>
      </c>
      <c r="K38" s="12">
        <f t="shared" si="37"/>
        <v>-373893.78932004276</v>
      </c>
      <c r="L38" s="12">
        <f t="shared" si="37"/>
        <v>-373893.78932004276</v>
      </c>
      <c r="M38" s="12">
        <f t="shared" si="37"/>
        <v>-373893.78932004276</v>
      </c>
      <c r="N38" s="12">
        <f t="shared" si="37"/>
        <v>49696.695439655989</v>
      </c>
    </row>
    <row r="39" spans="1:14" ht="15.75" thickBot="1" x14ac:dyDescent="0.3">
      <c r="A39" s="13" t="s">
        <v>26</v>
      </c>
      <c r="B39" s="13"/>
      <c r="C39" s="14">
        <f>SUBTOTAL(9,C7:C38)</f>
        <v>322791896.21999985</v>
      </c>
      <c r="D39" s="14">
        <f>SUBTOTAL(9,D7:D38)</f>
        <v>-197248441.04000002</v>
      </c>
      <c r="E39" s="14">
        <f>SUBTOTAL(9,E7:E38)</f>
        <v>125543455.17999999</v>
      </c>
      <c r="F39" s="14">
        <f t="shared" ref="F39:K39" si="38">SUBTOTAL(9,F7:F38)</f>
        <v>-1541666.666666667</v>
      </c>
      <c r="G39" s="14">
        <f t="shared" si="38"/>
        <v>-1541666.666666667</v>
      </c>
      <c r="H39" s="14">
        <f t="shared" si="38"/>
        <v>-1541666.666666667</v>
      </c>
      <c r="I39" s="14">
        <f t="shared" si="38"/>
        <v>-1541666.666666667</v>
      </c>
      <c r="J39" s="14">
        <f t="shared" si="38"/>
        <v>-1541666.666666667</v>
      </c>
      <c r="K39" s="14">
        <f t="shared" si="38"/>
        <v>-1541666.666666667</v>
      </c>
      <c r="L39" s="14">
        <f t="shared" ref="L39:N39" si="39">SUBTOTAL(9,L7:L38)</f>
        <v>-1541666.666666667</v>
      </c>
      <c r="M39" s="14">
        <f t="shared" si="39"/>
        <v>-1541666.666666667</v>
      </c>
      <c r="N39" s="14">
        <f t="shared" si="39"/>
        <v>113210121.84666671</v>
      </c>
    </row>
    <row r="40" spans="1:14" x14ac:dyDescent="0.25">
      <c r="A40" s="24"/>
      <c r="B40" s="24"/>
      <c r="C40" s="25"/>
      <c r="D40" s="25"/>
      <c r="E40" s="25"/>
      <c r="F40" s="25"/>
      <c r="G40" s="25"/>
      <c r="H40" s="25"/>
      <c r="I40" s="25"/>
      <c r="J40" s="25"/>
      <c r="K40" s="25"/>
      <c r="L40" s="25"/>
      <c r="M40" s="25"/>
      <c r="N40" s="25"/>
    </row>
    <row r="68" spans="12:13" x14ac:dyDescent="0.25">
      <c r="L68" s="17">
        <v>-18500000</v>
      </c>
      <c r="M68" t="s">
        <v>28</v>
      </c>
    </row>
    <row r="69" spans="12:13" x14ac:dyDescent="0.25">
      <c r="L69" s="20">
        <v>12</v>
      </c>
      <c r="M69" t="s">
        <v>29</v>
      </c>
    </row>
    <row r="70" spans="12:13" x14ac:dyDescent="0.25">
      <c r="L70" s="15">
        <f>L68/L69</f>
        <v>-1541666.6666666667</v>
      </c>
      <c r="M70" t="s">
        <v>30</v>
      </c>
    </row>
    <row r="90" spans="6:7" x14ac:dyDescent="0.25">
      <c r="F90" s="17">
        <v>-18500000</v>
      </c>
      <c r="G90" t="s">
        <v>28</v>
      </c>
    </row>
    <row r="91" spans="6:7" x14ac:dyDescent="0.25">
      <c r="F91" s="20">
        <v>12</v>
      </c>
      <c r="G91" t="s">
        <v>29</v>
      </c>
    </row>
    <row r="92" spans="6:7" x14ac:dyDescent="0.25">
      <c r="F92" s="15">
        <f>F90/F91</f>
        <v>-1541666.6666666667</v>
      </c>
      <c r="G92" t="s">
        <v>30</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4081C303D597F46A51B1E34376944AC" ma:contentTypeVersion="56" ma:contentTypeDescription="" ma:contentTypeScope="" ma:versionID="e22e9193f40833cf40870f67854ce1a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2019-06-20T07:00:00+00:00</OpenedDate>
    <SignificantOrder xmlns="dc463f71-b30c-4ab2-9473-d307f9d35888">false</SignificantOrder>
    <Date1 xmlns="dc463f71-b30c-4ab2-9473-d307f9d35888">2020-09-23T07:00:00+00:00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190529</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DF5F9F45-CE23-45F7-A466-19E65127FEC8}"/>
</file>

<file path=customXml/itemProps2.xml><?xml version="1.0" encoding="utf-8"?>
<ds:datastoreItem xmlns:ds="http://schemas.openxmlformats.org/officeDocument/2006/customXml" ds:itemID="{3842F39B-4035-4156-A15F-142614776E45}"/>
</file>

<file path=customXml/itemProps3.xml><?xml version="1.0" encoding="utf-8"?>
<ds:datastoreItem xmlns:ds="http://schemas.openxmlformats.org/officeDocument/2006/customXml" ds:itemID="{07B5881B-FF77-4EFE-9131-8734EB11CA64}"/>
</file>

<file path=customXml/itemProps4.xml><?xml version="1.0" encoding="utf-8"?>
<ds:datastoreItem xmlns:ds="http://schemas.openxmlformats.org/officeDocument/2006/customXml" ds:itemID="{1F47BA81-9F9A-4CEB-B086-88C31AE7B69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 Colstrip 1&amp;2</vt:lpstr>
      <vt:lpstr>Detail Calculation</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Peterson, Pete</dc:creator>
  <cp:lastModifiedBy>Free, Susan</cp:lastModifiedBy>
  <dcterms:created xsi:type="dcterms:W3CDTF">2020-08-06T17:35:23Z</dcterms:created>
  <dcterms:modified xsi:type="dcterms:W3CDTF">2020-09-15T19:42:56Z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0x0101006E56B4D1795A2E4DB2F0B01679ED314A0074081C303D597F46A51B1E34376944AC</vt:lpwstr>
  </property>
  <property fmtid="{D5CDD505-2E9C-101B-9397-08002B2CF9AE}" pid="3" name="_docset_NoMedatataSyncRequired">
    <vt:lpwstr>False</vt:lpwstr>
  </property>
  <property fmtid="{D5CDD505-2E9C-101B-9397-08002B2CF9AE}" pid="4" name="IsEFSEC">
    <vt:bool>false</vt:bool>
  </property>
</Properties>
</file>