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1640" activeTab="0"/>
  </bookViews>
  <sheets>
    <sheet name="Exhibit No. ___(JAH-15)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<sst xmlns="http://schemas.openxmlformats.org/spreadsheetml/2006/main" count="38" uniqueCount="28">
  <si>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Year</t>
  </si>
  <si>
    <t>Res Usage (GWH)</t>
  </si>
  <si>
    <t>Res Customers</t>
  </si>
  <si>
    <t>Electric UPC</t>
  </si>
  <si>
    <t>Customer Additions</t>
  </si>
  <si>
    <t>Existing Cust 2004</t>
  </si>
  <si>
    <t>Cust 2005</t>
  </si>
  <si>
    <t>Cust 2006</t>
  </si>
  <si>
    <t>Cust 2007</t>
  </si>
  <si>
    <t>Customer Growth Rate</t>
  </si>
  <si>
    <t>Res Usage (MTherms)</t>
  </si>
  <si>
    <t>Gas UPC</t>
  </si>
  <si>
    <t>(a)</t>
  </si>
  <si>
    <t>(b)</t>
  </si>
  <si>
    <t>(c)</t>
  </si>
  <si>
    <t>(d)</t>
  </si>
  <si>
    <t>(e)</t>
  </si>
  <si>
    <t>(f)</t>
  </si>
  <si>
    <t>Residential Customers</t>
  </si>
  <si>
    <t>Average Usage</t>
  </si>
  <si>
    <t>Total Usage (MWH)</t>
  </si>
  <si>
    <t>Imputed Usage/ New Customer</t>
  </si>
  <si>
    <t>Formula</t>
  </si>
  <si>
    <t>Base Year</t>
  </si>
  <si>
    <t>Public Counsel Implied usage by new customers</t>
  </si>
  <si>
    <r>
      <t>=1000*(((d)</t>
    </r>
    <r>
      <rPr>
        <vertAlign val="subscript"/>
        <sz val="10"/>
        <rFont val="Arial"/>
        <family val="2"/>
      </rPr>
      <t>2005</t>
    </r>
    <r>
      <rPr>
        <sz val="10"/>
        <rFont val="Arial"/>
        <family val="0"/>
      </rPr>
      <t xml:space="preserve"> - (d)</t>
    </r>
    <r>
      <rPr>
        <vertAlign val="subscript"/>
        <sz val="10"/>
        <rFont val="Arial"/>
        <family val="2"/>
      </rPr>
      <t>2004</t>
    </r>
    <r>
      <rPr>
        <sz val="10"/>
        <rFont val="Arial"/>
        <family val="0"/>
      </rPr>
      <t>)/((b)</t>
    </r>
    <r>
      <rPr>
        <vertAlign val="subscript"/>
        <sz val="10"/>
        <rFont val="Arial"/>
        <family val="2"/>
      </rPr>
      <t>2005</t>
    </r>
    <r>
      <rPr>
        <sz val="10"/>
        <rFont val="Arial"/>
        <family val="0"/>
      </rPr>
      <t>-(b)</t>
    </r>
    <r>
      <rPr>
        <vertAlign val="subscript"/>
        <sz val="10"/>
        <rFont val="Arial"/>
        <family val="2"/>
      </rPr>
      <t>2004</t>
    </r>
    <r>
      <rPr>
        <sz val="10"/>
        <rFont val="Arial"/>
        <family val="0"/>
      </rPr>
      <t>))</t>
    </r>
  </si>
  <si>
    <r>
      <t>=1000*(((d)</t>
    </r>
    <r>
      <rPr>
        <vertAlign val="subscript"/>
        <sz val="10"/>
        <rFont val="Arial"/>
        <family val="2"/>
      </rPr>
      <t>2006</t>
    </r>
    <r>
      <rPr>
        <sz val="10"/>
        <rFont val="Arial"/>
        <family val="0"/>
      </rPr>
      <t xml:space="preserve"> - (d)</t>
    </r>
    <r>
      <rPr>
        <vertAlign val="subscript"/>
        <sz val="10"/>
        <rFont val="Arial"/>
        <family val="2"/>
      </rPr>
      <t>2005</t>
    </r>
    <r>
      <rPr>
        <sz val="10"/>
        <rFont val="Arial"/>
        <family val="0"/>
      </rPr>
      <t>)/((b)</t>
    </r>
    <r>
      <rPr>
        <vertAlign val="subscript"/>
        <sz val="10"/>
        <rFont val="Arial"/>
        <family val="2"/>
      </rPr>
      <t>2006</t>
    </r>
    <r>
      <rPr>
        <sz val="10"/>
        <rFont val="Arial"/>
        <family val="0"/>
      </rPr>
      <t>-(b)</t>
    </r>
    <r>
      <rPr>
        <vertAlign val="subscript"/>
        <sz val="10"/>
        <rFont val="Arial"/>
        <family val="2"/>
      </rPr>
      <t>2005</t>
    </r>
    <r>
      <rPr>
        <sz val="10"/>
        <rFont val="Arial"/>
        <family val="0"/>
      </rPr>
      <t>))</t>
    </r>
  </si>
  <si>
    <t>Puget Sound Energy
Use Per Customer per Public Counsel Assertions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</si>
</sst>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00"/>
    <numFmt numFmtId="171" formatCode="0.0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164" fontId="0" fillId="0" borderId="0" xfId="15" applyNumberFormat="1" applyAlignment="1">
      <alignment/>
    </xf>
    <xf numFmtId="164" fontId="0" fillId="0" borderId="0" xfId="0" applyNumberFormat="1" applyAlignment="1">
      <alignment/>
    </xf>
    <xf numFmtId="165" fontId="0" fillId="0" borderId="0" xfId="21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/>
    </xf>
    <xf numFmtId="43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36"/>
  <sheetViews>
    <sheetView tabSelected="1" workbookViewId="0" topLeftCell="A1">
      <selection activeCell="F17" sqref="F17"/>
    </sheetView>
  </sheetViews>
  <sheetFormatPr defaultColWidth="9.140625" defaultRowHeight="12.75"/>
  <cols>
    <col min="2" max="2" width="12.00390625" style="0" customWidth="1"/>
    <col min="3" max="3" width="14.00390625" style="0" customWidth="1"/>
    <col min="4" max="4" width="13.57421875" style="0" customWidth="1"/>
    <col min="5" max="5" width="3.421875" style="0" customWidth="1"/>
    <col min="6" max="6" width="14.28125" style="0" customWidth="1"/>
    <col min="7" max="10" width="11.8515625" style="0" hidden="1" customWidth="1"/>
    <col min="11" max="11" width="16.421875" style="0" customWidth="1"/>
    <col min="12" max="12" width="4.28125" style="0" customWidth="1"/>
    <col min="13" max="13" width="11.140625" style="0" customWidth="1"/>
  </cols>
  <sheetData>
    <row r="1" spans="1:13" ht="53.25" customHeight="1">
      <c r="A1" s="11" t="s">
        <v>27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2:4" ht="21.75" customHeight="1">
      <c r="B2" s="1"/>
      <c r="C2" s="1"/>
      <c r="D2" s="1"/>
    </row>
    <row r="3" spans="1:13" ht="51">
      <c r="A3" s="2" t="s">
        <v>0</v>
      </c>
      <c r="B3" s="3" t="s">
        <v>1</v>
      </c>
      <c r="C3" s="3" t="s">
        <v>2</v>
      </c>
      <c r="D3" s="3" t="s">
        <v>3</v>
      </c>
      <c r="E3" s="2"/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24</v>
      </c>
      <c r="M3" s="3" t="s">
        <v>9</v>
      </c>
    </row>
    <row r="4" spans="1:4" ht="12.75">
      <c r="A4">
        <v>2004</v>
      </c>
      <c r="B4" s="4">
        <v>9925.727196362464</v>
      </c>
      <c r="C4" s="4">
        <v>876588.8895057319</v>
      </c>
      <c r="D4" s="4">
        <f>1000000*B4/C4</f>
        <v>11323.126855918885</v>
      </c>
    </row>
    <row r="5" spans="1:11" ht="12.75">
      <c r="A5">
        <f aca="true" t="shared" si="0" ref="A5:A10">A4+1</f>
        <v>2005</v>
      </c>
      <c r="B5" s="4">
        <v>9936.606364253717</v>
      </c>
      <c r="C5" s="4">
        <v>890742.5490892454</v>
      </c>
      <c r="D5" s="4">
        <f aca="true" t="shared" si="1" ref="D5:D10">1000000*B5/C5</f>
        <v>11155.419009020696</v>
      </c>
      <c r="F5" s="5">
        <f aca="true" t="shared" si="2" ref="F5:F10">C5-C4</f>
        <v>14153.659583513509</v>
      </c>
      <c r="G5" s="5">
        <f>D4</f>
        <v>11323.126855918885</v>
      </c>
      <c r="H5" s="5">
        <f>(B5*1000000-G5*C4)/F5</f>
        <v>768.64699387887</v>
      </c>
      <c r="I5" s="5"/>
      <c r="J5" s="5"/>
      <c r="K5" s="4">
        <f aca="true" t="shared" si="3" ref="K5:K10">(B5*1000000-(C5-F5)*D4)/F5</f>
        <v>768.64699387887</v>
      </c>
    </row>
    <row r="6" spans="1:11" ht="12.75">
      <c r="A6">
        <f t="shared" si="0"/>
        <v>2006</v>
      </c>
      <c r="B6" s="4">
        <v>9953.45502694051</v>
      </c>
      <c r="C6" s="4">
        <v>905661.8527292802</v>
      </c>
      <c r="D6" s="4">
        <f t="shared" si="1"/>
        <v>10990.255355180328</v>
      </c>
      <c r="F6" s="5">
        <f t="shared" si="2"/>
        <v>14919.303640034865</v>
      </c>
      <c r="G6" s="5">
        <f>G5</f>
        <v>11323.126855918885</v>
      </c>
      <c r="H6" s="5">
        <f>H5</f>
        <v>768.64699387887</v>
      </c>
      <c r="I6" s="5">
        <f>(B6*1000000-G6*C4-H6*F5)/F6</f>
        <v>1129.3196447574278</v>
      </c>
      <c r="J6" s="5"/>
      <c r="K6" s="4">
        <f t="shared" si="3"/>
        <v>1129.3196447574278</v>
      </c>
    </row>
    <row r="7" spans="1:11" ht="12.75">
      <c r="A7">
        <f t="shared" si="0"/>
        <v>2007</v>
      </c>
      <c r="B7" s="4">
        <v>9940.471476957211</v>
      </c>
      <c r="C7" s="4">
        <v>920649.9513593132</v>
      </c>
      <c r="D7" s="4">
        <f t="shared" si="1"/>
        <v>10797.232392485754</v>
      </c>
      <c r="F7" s="5">
        <f t="shared" si="2"/>
        <v>14988.098630032968</v>
      </c>
      <c r="G7" s="5">
        <f>G6</f>
        <v>11323.126855918885</v>
      </c>
      <c r="H7" s="5">
        <f>H6</f>
        <v>768.64699387887</v>
      </c>
      <c r="I7" s="5">
        <f>I6</f>
        <v>1129.3196447574278</v>
      </c>
      <c r="J7" s="5">
        <f>(B7*1000000-G7*C4-H7*F5-I7*F6)/F7</f>
        <v>-866.2573088011962</v>
      </c>
      <c r="K7" s="4">
        <f t="shared" si="3"/>
        <v>-866.2573088011962</v>
      </c>
    </row>
    <row r="8" spans="1:11" ht="12.75">
      <c r="A8">
        <f t="shared" si="0"/>
        <v>2008</v>
      </c>
      <c r="B8" s="4">
        <v>9863.729307230675</v>
      </c>
      <c r="C8" s="4">
        <v>936135.5768170723</v>
      </c>
      <c r="D8" s="4">
        <f t="shared" si="1"/>
        <v>10536.646134919962</v>
      </c>
      <c r="F8" s="5">
        <f t="shared" si="2"/>
        <v>15485.625457759132</v>
      </c>
      <c r="G8" s="5"/>
      <c r="H8" s="5"/>
      <c r="I8" s="5"/>
      <c r="J8" s="5"/>
      <c r="K8" s="4">
        <f t="shared" si="3"/>
        <v>-4955.703593365926</v>
      </c>
    </row>
    <row r="9" spans="1:11" ht="12.75">
      <c r="A9">
        <f t="shared" si="0"/>
        <v>2009</v>
      </c>
      <c r="B9" s="4">
        <v>9883.56498974057</v>
      </c>
      <c r="C9" s="4">
        <v>952475.1861775786</v>
      </c>
      <c r="D9" s="4">
        <f t="shared" si="1"/>
        <v>10376.716509964688</v>
      </c>
      <c r="F9" s="5">
        <f t="shared" si="2"/>
        <v>16339.609360506292</v>
      </c>
      <c r="G9" s="5"/>
      <c r="H9" s="5"/>
      <c r="I9" s="5"/>
      <c r="J9" s="5"/>
      <c r="K9" s="4">
        <f t="shared" si="3"/>
        <v>1213.963080282643</v>
      </c>
    </row>
    <row r="10" spans="1:13" ht="12.75">
      <c r="A10">
        <f t="shared" si="0"/>
        <v>2010</v>
      </c>
      <c r="B10" s="4">
        <v>9960.812197913225</v>
      </c>
      <c r="C10" s="4">
        <v>969626.5827515877</v>
      </c>
      <c r="D10" s="4">
        <f t="shared" si="1"/>
        <v>10272.833248493067</v>
      </c>
      <c r="F10" s="5">
        <f t="shared" si="2"/>
        <v>17151.396574009093</v>
      </c>
      <c r="G10" s="5"/>
      <c r="H10" s="5"/>
      <c r="I10" s="5"/>
      <c r="J10" s="5"/>
      <c r="K10" s="4">
        <f t="shared" si="3"/>
        <v>4503.843628087644</v>
      </c>
      <c r="M10" s="6">
        <f>(1+(C10-C4)/C4)^(1/(A10-A4))-1</f>
        <v>0.016954272533601156</v>
      </c>
    </row>
    <row r="11" spans="2:3" ht="12.75">
      <c r="B11" s="4"/>
      <c r="C11" s="4"/>
    </row>
    <row r="14" spans="1:11" ht="51">
      <c r="A14" s="2" t="s">
        <v>0</v>
      </c>
      <c r="B14" s="3" t="s">
        <v>10</v>
      </c>
      <c r="C14" s="3" t="s">
        <v>2</v>
      </c>
      <c r="D14" s="3" t="s">
        <v>11</v>
      </c>
      <c r="E14" s="2"/>
      <c r="F14" s="3" t="s">
        <v>4</v>
      </c>
      <c r="G14" s="3" t="s">
        <v>5</v>
      </c>
      <c r="H14" s="3" t="s">
        <v>6</v>
      </c>
      <c r="I14" s="3" t="s">
        <v>7</v>
      </c>
      <c r="J14" s="3" t="s">
        <v>8</v>
      </c>
      <c r="K14" s="3" t="s">
        <v>24</v>
      </c>
    </row>
    <row r="15" spans="1:4" ht="12.75">
      <c r="A15">
        <v>2004</v>
      </c>
      <c r="B15" s="4">
        <v>520552.4007287198</v>
      </c>
      <c r="C15" s="4">
        <v>609828.7994349666</v>
      </c>
      <c r="D15" s="4">
        <f>1000*B15/C15</f>
        <v>853.6041610547659</v>
      </c>
    </row>
    <row r="16" spans="1:11" ht="12.75">
      <c r="A16">
        <f aca="true" t="shared" si="4" ref="A16:A21">A15+1</f>
        <v>2005</v>
      </c>
      <c r="B16" s="4">
        <v>531075.8157606409</v>
      </c>
      <c r="C16" s="4">
        <v>625526.1091035921</v>
      </c>
      <c r="D16" s="4">
        <f aca="true" t="shared" si="5" ref="D16:D21">1000*B16/C16</f>
        <v>849.0066330271924</v>
      </c>
      <c r="F16" s="5">
        <f aca="true" t="shared" si="6" ref="F16:F21">C16-C15</f>
        <v>15697.309668625472</v>
      </c>
      <c r="G16" s="5">
        <f>D15</f>
        <v>853.6041610547659</v>
      </c>
      <c r="H16" s="5">
        <f>(B16*1000000-G16*C15)/F16</f>
        <v>33799120.64933927</v>
      </c>
      <c r="I16" s="5"/>
      <c r="J16" s="5"/>
      <c r="K16" s="4">
        <f aca="true" t="shared" si="7" ref="K16:K21">(B16*1000-(C16-F16)*D15)/F16</f>
        <v>670.3960904176153</v>
      </c>
    </row>
    <row r="17" spans="1:11" ht="12.75">
      <c r="A17">
        <f t="shared" si="4"/>
        <v>2006</v>
      </c>
      <c r="B17" s="4">
        <v>541041.9642888734</v>
      </c>
      <c r="C17" s="4">
        <v>640496.0612912844</v>
      </c>
      <c r="D17" s="4">
        <f t="shared" si="5"/>
        <v>844.7233277252249</v>
      </c>
      <c r="F17" s="5">
        <f t="shared" si="6"/>
        <v>14969.95218769228</v>
      </c>
      <c r="G17" s="5">
        <f>G16</f>
        <v>853.6041610547659</v>
      </c>
      <c r="H17" s="5">
        <f>H16</f>
        <v>33799120.64933927</v>
      </c>
      <c r="I17" s="5">
        <f>(B17*1000000-G17*C15-H17*F16)/F17</f>
        <v>665743.5109529746</v>
      </c>
      <c r="J17" s="5"/>
      <c r="K17" s="4">
        <f t="shared" si="7"/>
        <v>665.7435109529729</v>
      </c>
    </row>
    <row r="18" spans="1:11" ht="12.75">
      <c r="A18">
        <f t="shared" si="4"/>
        <v>2007</v>
      </c>
      <c r="B18" s="4">
        <v>555207.926678343</v>
      </c>
      <c r="C18" s="4">
        <v>655979.3202489873</v>
      </c>
      <c r="D18" s="4">
        <f t="shared" si="5"/>
        <v>846.3802280651241</v>
      </c>
      <c r="F18" s="5">
        <f t="shared" si="6"/>
        <v>15483.2589577029</v>
      </c>
      <c r="G18" s="5">
        <f>G17</f>
        <v>853.6041610547659</v>
      </c>
      <c r="H18" s="5">
        <f>H17</f>
        <v>33799120.64933927</v>
      </c>
      <c r="I18" s="5">
        <f>I17</f>
        <v>665743.5109529746</v>
      </c>
      <c r="J18" s="5">
        <f>(B18*1000000-G18*C15-H18*F16-I18*F17)/F18</f>
        <v>914921.2338415395</v>
      </c>
      <c r="K18" s="4">
        <f t="shared" si="7"/>
        <v>914.9212338415407</v>
      </c>
    </row>
    <row r="19" spans="1:11" ht="12.75">
      <c r="A19">
        <f t="shared" si="4"/>
        <v>2008</v>
      </c>
      <c r="B19" s="4">
        <v>567366.1805912128</v>
      </c>
      <c r="C19" s="4">
        <v>672256.0535910756</v>
      </c>
      <c r="D19" s="4">
        <f t="shared" si="5"/>
        <v>843.9733306385875</v>
      </c>
      <c r="F19" s="5">
        <f t="shared" si="6"/>
        <v>16276.733342088293</v>
      </c>
      <c r="G19" s="5"/>
      <c r="H19" s="5"/>
      <c r="I19" s="5"/>
      <c r="J19" s="5"/>
      <c r="K19" s="4">
        <f t="shared" si="7"/>
        <v>746.9713767093044</v>
      </c>
    </row>
    <row r="20" spans="1:11" ht="12.75">
      <c r="A20">
        <f t="shared" si="4"/>
        <v>2009</v>
      </c>
      <c r="B20" s="4">
        <v>577345.8841021627</v>
      </c>
      <c r="C20" s="4">
        <v>689974.6488994604</v>
      </c>
      <c r="D20" s="4">
        <f t="shared" si="5"/>
        <v>836.763908678463</v>
      </c>
      <c r="F20" s="5">
        <f t="shared" si="6"/>
        <v>17718.595308384858</v>
      </c>
      <c r="G20" s="5"/>
      <c r="H20" s="5"/>
      <c r="I20" s="5"/>
      <c r="J20" s="5"/>
      <c r="K20" s="4">
        <f t="shared" si="7"/>
        <v>563.233334090949</v>
      </c>
    </row>
    <row r="21" spans="1:13" ht="12.75">
      <c r="A21">
        <f t="shared" si="4"/>
        <v>2010</v>
      </c>
      <c r="B21" s="4">
        <v>587866.0952165717</v>
      </c>
      <c r="C21" s="4">
        <v>709001.0263369991</v>
      </c>
      <c r="D21" s="4">
        <f t="shared" si="5"/>
        <v>829.1470299468225</v>
      </c>
      <c r="F21" s="5">
        <f t="shared" si="6"/>
        <v>19026.3774375387</v>
      </c>
      <c r="G21" s="5"/>
      <c r="H21" s="5"/>
      <c r="I21" s="5"/>
      <c r="J21" s="5"/>
      <c r="K21" s="4">
        <f t="shared" si="7"/>
        <v>552.9276999232015</v>
      </c>
      <c r="M21" s="6">
        <f>(1+(C21-C15)/C15)^(1/(A21-A15))-1</f>
        <v>0.025431109535335672</v>
      </c>
    </row>
    <row r="25" spans="1:11" ht="12.75">
      <c r="A25" s="7" t="s">
        <v>12</v>
      </c>
      <c r="B25" s="7" t="s">
        <v>13</v>
      </c>
      <c r="C25" s="8" t="s">
        <v>14</v>
      </c>
      <c r="D25" s="8" t="s">
        <v>15</v>
      </c>
      <c r="F25" s="7" t="s">
        <v>16</v>
      </c>
      <c r="G25" s="7"/>
      <c r="H25" s="7"/>
      <c r="I25" s="7"/>
      <c r="J25" s="7" t="s">
        <v>16</v>
      </c>
      <c r="K25" s="7" t="s">
        <v>17</v>
      </c>
    </row>
    <row r="26" spans="1:11" ht="38.25">
      <c r="A26" s="3" t="s">
        <v>0</v>
      </c>
      <c r="B26" s="3" t="s">
        <v>18</v>
      </c>
      <c r="C26" s="3" t="s">
        <v>19</v>
      </c>
      <c r="D26" s="3" t="s">
        <v>20</v>
      </c>
      <c r="E26" s="3"/>
      <c r="F26" s="3" t="s">
        <v>21</v>
      </c>
      <c r="K26" s="3" t="s">
        <v>22</v>
      </c>
    </row>
    <row r="27" spans="1:6" ht="12.75">
      <c r="A27">
        <f aca="true" t="shared" si="8" ref="A27:A33">A4</f>
        <v>2004</v>
      </c>
      <c r="B27" s="5">
        <f aca="true" t="shared" si="9" ref="B27:C33">C4</f>
        <v>876588.8895057319</v>
      </c>
      <c r="C27" s="5">
        <f t="shared" si="9"/>
        <v>11323.126855918885</v>
      </c>
      <c r="D27" s="4">
        <f>C4*D4/1000</f>
        <v>9925727.196362466</v>
      </c>
      <c r="F27" s="7" t="s">
        <v>23</v>
      </c>
    </row>
    <row r="28" spans="1:12" ht="15.75">
      <c r="A28">
        <f t="shared" si="8"/>
        <v>2005</v>
      </c>
      <c r="B28" s="5">
        <f t="shared" si="9"/>
        <v>890742.5490892454</v>
      </c>
      <c r="C28" s="5">
        <f t="shared" si="9"/>
        <v>11155.419009020696</v>
      </c>
      <c r="D28" s="4">
        <f aca="true" t="shared" si="10" ref="D28:D33">C5*D5/1000</f>
        <v>9936606.364253717</v>
      </c>
      <c r="F28" s="5">
        <f aca="true" t="shared" si="11" ref="F28:F33">K5</f>
        <v>768.64699387887</v>
      </c>
      <c r="K28" s="9" t="s">
        <v>25</v>
      </c>
      <c r="L28" s="10"/>
    </row>
    <row r="29" spans="1:12" ht="15.75">
      <c r="A29">
        <f t="shared" si="8"/>
        <v>2006</v>
      </c>
      <c r="B29" s="5">
        <f t="shared" si="9"/>
        <v>905661.8527292802</v>
      </c>
      <c r="C29" s="5">
        <f t="shared" si="9"/>
        <v>10990.255355180328</v>
      </c>
      <c r="D29" s="4">
        <f t="shared" si="10"/>
        <v>9953455.02694051</v>
      </c>
      <c r="F29" s="5">
        <f t="shared" si="11"/>
        <v>1129.3196447574278</v>
      </c>
      <c r="K29" s="9" t="s">
        <v>26</v>
      </c>
      <c r="L29" s="10"/>
    </row>
    <row r="30" spans="1:11" ht="12.75">
      <c r="A30">
        <f t="shared" si="8"/>
        <v>2007</v>
      </c>
      <c r="B30" s="5">
        <f t="shared" si="9"/>
        <v>920649.9513593132</v>
      </c>
      <c r="C30" s="5">
        <f t="shared" si="9"/>
        <v>10797.232392485754</v>
      </c>
      <c r="D30" s="4">
        <f t="shared" si="10"/>
        <v>9940471.476957211</v>
      </c>
      <c r="F30" s="5">
        <f t="shared" si="11"/>
        <v>-866.2573088011962</v>
      </c>
      <c r="K30" s="9"/>
    </row>
    <row r="31" spans="1:11" ht="12.75">
      <c r="A31">
        <f t="shared" si="8"/>
        <v>2008</v>
      </c>
      <c r="B31" s="5">
        <f t="shared" si="9"/>
        <v>936135.5768170723</v>
      </c>
      <c r="C31" s="5">
        <f t="shared" si="9"/>
        <v>10536.646134919962</v>
      </c>
      <c r="D31" s="4">
        <f t="shared" si="10"/>
        <v>9863729.307230676</v>
      </c>
      <c r="F31" s="5">
        <f t="shared" si="11"/>
        <v>-4955.703593365926</v>
      </c>
      <c r="K31" s="9"/>
    </row>
    <row r="32" spans="1:11" ht="12.75">
      <c r="A32">
        <f t="shared" si="8"/>
        <v>2009</v>
      </c>
      <c r="B32" s="5">
        <f t="shared" si="9"/>
        <v>952475.1861775786</v>
      </c>
      <c r="C32" s="5">
        <f t="shared" si="9"/>
        <v>10376.716509964688</v>
      </c>
      <c r="D32" s="4">
        <f t="shared" si="10"/>
        <v>9883564.98974057</v>
      </c>
      <c r="F32" s="5">
        <f t="shared" si="11"/>
        <v>1213.963080282643</v>
      </c>
      <c r="K32" s="9"/>
    </row>
    <row r="33" spans="1:11" ht="12.75">
      <c r="A33">
        <f t="shared" si="8"/>
        <v>2010</v>
      </c>
      <c r="B33" s="5">
        <f t="shared" si="9"/>
        <v>969626.5827515877</v>
      </c>
      <c r="C33" s="5">
        <f t="shared" si="9"/>
        <v>10272.833248493067</v>
      </c>
      <c r="D33" s="4">
        <f t="shared" si="10"/>
        <v>9960812.197913226</v>
      </c>
      <c r="F33" s="5">
        <f t="shared" si="11"/>
        <v>4503.843628087644</v>
      </c>
      <c r="K33" s="9"/>
    </row>
    <row r="34" spans="2:6" ht="12.75">
      <c r="B34" s="5"/>
      <c r="C34" s="5"/>
      <c r="D34" s="4"/>
      <c r="F34" s="5"/>
    </row>
    <row r="35" spans="2:6" ht="12.75">
      <c r="B35" s="5"/>
      <c r="C35" s="5"/>
      <c r="D35" s="4"/>
      <c r="F35" s="5"/>
    </row>
    <row r="36" spans="2:6" ht="12.75">
      <c r="B36" s="5"/>
      <c r="C36" s="5"/>
      <c r="D36" s="4"/>
      <c r="F36" s="5"/>
    </row>
  </sheetData>
  <mergeCells count="1">
    <mergeCell ref="A1:M1"/>
  </mergeCells>
  <printOptions horizontalCentered="1"/>
  <pageMargins left="0.75" right="0.75" top="1.75" bottom="1" header="1" footer="0.5"/>
  <pageSetup fitToHeight="1" fitToWidth="1" horizontalDpi="600" verticalDpi="600" orientation="portrait" scale="91" r:id="rId1"/>
  <headerFooter alignWithMargins="0">
    <oddHeader>&amp;LFirst Exhibit to the
Prefiled Rebuttal Testimony of
James A. Heidell&amp;RExhibit No. ___(JAH-15)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 Name</cp:lastModifiedBy>
  <cp:lastPrinted>2004-11-03T07:32:46Z</cp:lastPrinted>
  <dcterms:created xsi:type="dcterms:W3CDTF">2004-10-31T19:54:27Z</dcterms:created>
  <dcterms:modified xsi:type="dcterms:W3CDTF">2004-11-05T00:54:35Z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040640</vt:lpwstr>
  </property>
  <property fmtid="{D5CDD505-2E9C-101B-9397-08002B2CF9AE}" pid="5" name="IsConfidential">
    <vt:lpwstr>0</vt:lpwstr>
  </property>
  <property fmtid="{D5CDD505-2E9C-101B-9397-08002B2CF9AE}" pid="6" name="Date1">
    <vt:lpwstr>2004-11-03T00:00:00Z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2004-04-05T00:00:00Z</vt:lpwstr>
  </property>
  <property fmtid="{D5CDD505-2E9C-101B-9397-08002B2CF9AE}" pid="9" name="Prefix">
    <vt:lpwstr>UG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150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