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135" yWindow="15" windowWidth="24150" windowHeight="11865"/>
  </bookViews>
  <sheets>
    <sheet name="Actl Forcst - WA E" sheetId="1" r:id="rId1"/>
    <sheet name="Actl Forcst - WA G" sheetId="2" r:id="rId2"/>
  </sheets>
  <externalReferences>
    <externalReference r:id="rId3"/>
  </externalReferences>
  <definedNames>
    <definedName name="_xlnm._FilterDatabase" localSheetId="0" hidden="1">'Actl Forcst - WA E'!$A$3:$O$298</definedName>
    <definedName name="Allocation_Categories">OFFSET('[1]Allocation Factors'!$A$4,0,0,COUNTA('[1]Allocation Factors'!$A:$A)-COUNTA('[1]Allocation Factors'!$A$1:$A$3),1)</definedName>
    <definedName name="TableName">"Dummy"</definedName>
  </definedNames>
  <calcPr calcId="125725"/>
</workbook>
</file>

<file path=xl/calcChain.xml><?xml version="1.0" encoding="utf-8"?>
<calcChain xmlns="http://schemas.openxmlformats.org/spreadsheetml/2006/main">
  <c r="D223" i="2"/>
  <c r="E223"/>
  <c r="F223"/>
  <c r="G223"/>
  <c r="H223"/>
  <c r="I223"/>
  <c r="J223"/>
  <c r="K223"/>
  <c r="L223"/>
  <c r="M223"/>
  <c r="N223"/>
  <c r="C223"/>
  <c r="C220"/>
  <c r="C221"/>
  <c r="C222"/>
  <c r="D214"/>
  <c r="E214"/>
  <c r="F214"/>
  <c r="G214"/>
  <c r="H214"/>
  <c r="I214"/>
  <c r="J214"/>
  <c r="K214"/>
  <c r="L214"/>
  <c r="M214"/>
  <c r="N214"/>
  <c r="D215"/>
  <c r="E215"/>
  <c r="F215"/>
  <c r="G215"/>
  <c r="H215"/>
  <c r="I215"/>
  <c r="J215"/>
  <c r="K215"/>
  <c r="L215"/>
  <c r="M215"/>
  <c r="N215"/>
  <c r="D216"/>
  <c r="E216"/>
  <c r="F216"/>
  <c r="G216"/>
  <c r="H216"/>
  <c r="I216"/>
  <c r="J216"/>
  <c r="K216"/>
  <c r="L216"/>
  <c r="M216"/>
  <c r="N216"/>
  <c r="D217"/>
  <c r="E217"/>
  <c r="F217"/>
  <c r="G217"/>
  <c r="H217"/>
  <c r="I217"/>
  <c r="J217"/>
  <c r="K217"/>
  <c r="L217"/>
  <c r="M217"/>
  <c r="N217"/>
  <c r="D218"/>
  <c r="E218"/>
  <c r="F218"/>
  <c r="G218"/>
  <c r="H218"/>
  <c r="I218"/>
  <c r="J218"/>
  <c r="K218"/>
  <c r="L218"/>
  <c r="M218"/>
  <c r="N218"/>
  <c r="D219"/>
  <c r="E219"/>
  <c r="F219"/>
  <c r="G219"/>
  <c r="H219"/>
  <c r="I219"/>
  <c r="J219"/>
  <c r="K219"/>
  <c r="L219"/>
  <c r="M219"/>
  <c r="N219"/>
  <c r="D220"/>
  <c r="E220"/>
  <c r="F220"/>
  <c r="G220"/>
  <c r="H220"/>
  <c r="I220"/>
  <c r="J220"/>
  <c r="K220"/>
  <c r="L220"/>
  <c r="M220"/>
  <c r="N220"/>
  <c r="D221"/>
  <c r="E221"/>
  <c r="F221"/>
  <c r="G221"/>
  <c r="H221"/>
  <c r="I221"/>
  <c r="J221"/>
  <c r="K221"/>
  <c r="L221"/>
  <c r="M221"/>
  <c r="N221"/>
  <c r="D222"/>
  <c r="E222"/>
  <c r="F222"/>
  <c r="G222"/>
  <c r="H222"/>
  <c r="I222"/>
  <c r="J222"/>
  <c r="K222"/>
  <c r="L222"/>
  <c r="M222"/>
  <c r="N222"/>
  <c r="C210"/>
  <c r="B214"/>
  <c r="C219"/>
  <c r="C218"/>
  <c r="C217"/>
  <c r="C216"/>
  <c r="C215"/>
  <c r="C214"/>
  <c r="E215" i="1"/>
  <c r="F215"/>
  <c r="G215"/>
  <c r="H215"/>
  <c r="I215"/>
  <c r="J215"/>
  <c r="K215"/>
  <c r="L215"/>
  <c r="M215"/>
  <c r="N215"/>
  <c r="D216"/>
  <c r="E216"/>
  <c r="F216"/>
  <c r="G216"/>
  <c r="H216"/>
  <c r="I216"/>
  <c r="J216"/>
  <c r="K216"/>
  <c r="L216"/>
  <c r="M216"/>
  <c r="N216"/>
  <c r="D217"/>
  <c r="E217"/>
  <c r="F217"/>
  <c r="G217"/>
  <c r="H217"/>
  <c r="I217"/>
  <c r="J217"/>
  <c r="K217"/>
  <c r="L217"/>
  <c r="M217"/>
  <c r="N217"/>
  <c r="D218"/>
  <c r="E218"/>
  <c r="F218"/>
  <c r="G218"/>
  <c r="H218"/>
  <c r="I218"/>
  <c r="J218"/>
  <c r="K218"/>
  <c r="L218"/>
  <c r="M218"/>
  <c r="N218"/>
  <c r="D219"/>
  <c r="E219"/>
  <c r="F219"/>
  <c r="G219"/>
  <c r="H219"/>
  <c r="I219"/>
  <c r="J219"/>
  <c r="K219"/>
  <c r="L219"/>
  <c r="M219"/>
  <c r="N219"/>
  <c r="D220"/>
  <c r="E220"/>
  <c r="F220"/>
  <c r="G220"/>
  <c r="H220"/>
  <c r="I220"/>
  <c r="J220"/>
  <c r="K220"/>
  <c r="L220"/>
  <c r="M220"/>
  <c r="N220"/>
  <c r="D221"/>
  <c r="E221"/>
  <c r="F221"/>
  <c r="G221"/>
  <c r="H221"/>
  <c r="I221"/>
  <c r="J221"/>
  <c r="K221"/>
  <c r="L221"/>
  <c r="M221"/>
  <c r="N221"/>
  <c r="D222"/>
  <c r="E222"/>
  <c r="F222"/>
  <c r="G222"/>
  <c r="H222"/>
  <c r="I222"/>
  <c r="J222"/>
  <c r="K222"/>
  <c r="L222"/>
  <c r="M222"/>
  <c r="N222"/>
  <c r="D223"/>
  <c r="E223"/>
  <c r="F223"/>
  <c r="G223"/>
  <c r="H223"/>
  <c r="I223"/>
  <c r="J223"/>
  <c r="K223"/>
  <c r="L223"/>
  <c r="M223"/>
  <c r="N223"/>
  <c r="C223"/>
  <c r="C222"/>
  <c r="C221"/>
  <c r="C220"/>
  <c r="C219"/>
  <c r="C218"/>
  <c r="C217"/>
  <c r="C216"/>
  <c r="D215"/>
  <c r="C215"/>
  <c r="B215"/>
  <c r="L224" i="2" l="1"/>
  <c r="D224"/>
  <c r="J224"/>
  <c r="H224"/>
  <c r="N224"/>
  <c r="F224"/>
  <c r="M224"/>
  <c r="I224"/>
  <c r="E224"/>
  <c r="K224"/>
  <c r="G224"/>
  <c r="O223"/>
  <c r="C224"/>
  <c r="O219"/>
  <c r="O222"/>
  <c r="O218"/>
  <c r="O217"/>
  <c r="O221"/>
  <c r="O216"/>
  <c r="O220"/>
  <c r="O214"/>
  <c r="N224" i="1"/>
  <c r="J224"/>
  <c r="F224"/>
  <c r="C224"/>
  <c r="K224"/>
  <c r="D224"/>
  <c r="L224"/>
  <c r="H224"/>
  <c r="G224"/>
  <c r="M224"/>
  <c r="I224"/>
  <c r="E224"/>
  <c r="O215"/>
  <c r="O224" i="2" l="1"/>
  <c r="N9"/>
  <c r="N8"/>
  <c r="M9"/>
  <c r="M8"/>
  <c r="L9"/>
  <c r="L8"/>
  <c r="K9"/>
  <c r="K8"/>
  <c r="J9"/>
  <c r="J8"/>
  <c r="I9"/>
  <c r="I8"/>
  <c r="H9"/>
  <c r="H8"/>
  <c r="G9"/>
  <c r="G8"/>
  <c r="F8"/>
  <c r="E9"/>
  <c r="E8"/>
  <c r="D8"/>
  <c r="D210" s="1"/>
  <c r="D9"/>
  <c r="C8"/>
  <c r="C9"/>
  <c r="N7"/>
  <c r="M7"/>
  <c r="L7"/>
  <c r="K7"/>
  <c r="J7"/>
  <c r="I7"/>
  <c r="H7"/>
  <c r="G7"/>
  <c r="F7"/>
  <c r="F210" s="1"/>
  <c r="E7"/>
  <c r="D7"/>
  <c r="C7"/>
  <c r="N4" i="1"/>
  <c r="M4"/>
  <c r="L4"/>
  <c r="K4"/>
  <c r="J4"/>
  <c r="I4"/>
  <c r="H4"/>
  <c r="G4"/>
  <c r="N5"/>
  <c r="M5"/>
  <c r="L5"/>
  <c r="K5"/>
  <c r="J5"/>
  <c r="I5"/>
  <c r="H5"/>
  <c r="G5"/>
  <c r="F5"/>
  <c r="E5"/>
  <c r="E210" s="1"/>
  <c r="D5"/>
  <c r="D210" s="1"/>
  <c r="C5"/>
  <c r="F4"/>
  <c r="E4"/>
  <c r="D4"/>
  <c r="C4"/>
  <c r="C210" l="1"/>
  <c r="O221" s="1"/>
  <c r="O218"/>
  <c r="O220"/>
  <c r="O223"/>
  <c r="O222"/>
  <c r="O216"/>
  <c r="O217"/>
  <c r="O219"/>
  <c r="J210"/>
  <c r="N210"/>
  <c r="I210"/>
  <c r="M210"/>
  <c r="G210"/>
  <c r="K210"/>
  <c r="F210"/>
  <c r="H210"/>
  <c r="L210"/>
  <c r="N210" i="2"/>
  <c r="M210"/>
  <c r="L210"/>
  <c r="K210"/>
  <c r="J210"/>
  <c r="I210"/>
  <c r="H210"/>
  <c r="G210"/>
  <c r="E210"/>
  <c r="O224" i="1" l="1"/>
  <c r="A164" i="2" l="1"/>
  <c r="A81"/>
  <c r="N2"/>
  <c r="M2"/>
  <c r="L2"/>
  <c r="K2"/>
  <c r="J2"/>
  <c r="I2"/>
  <c r="H2"/>
  <c r="G2"/>
  <c r="F2"/>
  <c r="E2"/>
  <c r="D2"/>
  <c r="C2"/>
  <c r="A164" i="1"/>
  <c r="A81"/>
  <c r="N2"/>
  <c r="M2"/>
  <c r="L2"/>
  <c r="K2"/>
  <c r="J2"/>
  <c r="I2"/>
  <c r="H2"/>
  <c r="G2"/>
  <c r="F2"/>
  <c r="E2"/>
  <c r="D2"/>
  <c r="C2"/>
  <c r="O5" i="2" l="1"/>
  <c r="O190" i="1"/>
  <c r="O174"/>
  <c r="O77"/>
  <c r="O70"/>
  <c r="O52"/>
  <c r="O46"/>
  <c r="O40"/>
  <c r="O35"/>
  <c r="O30"/>
  <c r="O22"/>
  <c r="O16"/>
  <c r="O11"/>
  <c r="O32" i="2"/>
  <c r="O8"/>
  <c r="O26"/>
  <c r="O36"/>
  <c r="O11"/>
  <c r="O21"/>
  <c r="O37"/>
  <c r="O78"/>
  <c r="O41"/>
  <c r="O50"/>
  <c r="O27"/>
  <c r="O43"/>
  <c r="O62"/>
  <c r="O51"/>
  <c r="O69"/>
  <c r="O63"/>
  <c r="O80"/>
  <c r="O61"/>
  <c r="O75"/>
  <c r="O133"/>
  <c r="O137"/>
  <c r="O141"/>
  <c r="O145"/>
  <c r="O149"/>
  <c r="O153"/>
  <c r="O157"/>
  <c r="O161"/>
  <c r="O193"/>
  <c r="O81"/>
  <c r="O85"/>
  <c r="O89"/>
  <c r="O93"/>
  <c r="O97"/>
  <c r="O101"/>
  <c r="O105"/>
  <c r="O109"/>
  <c r="O113"/>
  <c r="O117"/>
  <c r="O121"/>
  <c r="O125"/>
  <c r="O129"/>
  <c r="O166"/>
  <c r="O170"/>
  <c r="O174"/>
  <c r="O198"/>
  <c r="O199"/>
  <c r="O200"/>
  <c r="O179"/>
  <c r="O183"/>
  <c r="O187"/>
  <c r="O191"/>
  <c r="O119" i="1"/>
  <c r="O123"/>
  <c r="O127"/>
  <c r="O131"/>
  <c r="O135"/>
  <c r="O139"/>
  <c r="O143"/>
  <c r="O147"/>
  <c r="O151"/>
  <c r="O155"/>
  <c r="O159"/>
  <c r="O163"/>
  <c r="O110"/>
  <c r="O102"/>
  <c r="O94"/>
  <c r="O86"/>
  <c r="O186"/>
  <c r="O170"/>
  <c r="O76"/>
  <c r="O64"/>
  <c r="O57"/>
  <c r="O50"/>
  <c r="O34"/>
  <c r="O28"/>
  <c r="O9"/>
  <c r="O5"/>
  <c r="O208"/>
  <c r="O206"/>
  <c r="O204"/>
  <c r="O202"/>
  <c r="O200"/>
  <c r="O198"/>
  <c r="O196"/>
  <c r="O194"/>
  <c r="O192"/>
  <c r="O187"/>
  <c r="O188"/>
  <c r="O184"/>
  <c r="O172"/>
  <c r="O168"/>
  <c r="O112"/>
  <c r="O104"/>
  <c r="O96"/>
  <c r="O88"/>
  <c r="O182"/>
  <c r="O166"/>
  <c r="O80"/>
  <c r="O74"/>
  <c r="O62"/>
  <c r="O43"/>
  <c r="O25"/>
  <c r="O8"/>
  <c r="O4"/>
  <c r="O12" i="2"/>
  <c r="O18"/>
  <c r="O20"/>
  <c r="O33"/>
  <c r="O7"/>
  <c r="O15"/>
  <c r="O29"/>
  <c r="O57"/>
  <c r="O73"/>
  <c r="O46"/>
  <c r="O19"/>
  <c r="O35"/>
  <c r="O54"/>
  <c r="O45"/>
  <c r="O59"/>
  <c r="O56"/>
  <c r="O74"/>
  <c r="O67"/>
  <c r="O131"/>
  <c r="O135"/>
  <c r="O139"/>
  <c r="O143"/>
  <c r="O147"/>
  <c r="O151"/>
  <c r="O155"/>
  <c r="O159"/>
  <c r="O163"/>
  <c r="O205"/>
  <c r="O83"/>
  <c r="O87"/>
  <c r="O91"/>
  <c r="O95"/>
  <c r="O99"/>
  <c r="O103"/>
  <c r="O107"/>
  <c r="O111"/>
  <c r="O115"/>
  <c r="O119"/>
  <c r="O123"/>
  <c r="O127"/>
  <c r="O164"/>
  <c r="O168"/>
  <c r="O172"/>
  <c r="O202"/>
  <c r="O207"/>
  <c r="O208"/>
  <c r="O183" i="1"/>
  <c r="O171"/>
  <c r="O73"/>
  <c r="O61"/>
  <c r="O55"/>
  <c r="O51"/>
  <c r="O39"/>
  <c r="O36"/>
  <c r="O26"/>
  <c r="O15"/>
  <c r="O13"/>
  <c r="O164"/>
  <c r="O114"/>
  <c r="O106"/>
  <c r="O98"/>
  <c r="O90"/>
  <c r="O82"/>
  <c r="O40" i="2"/>
  <c r="O178" i="1"/>
  <c r="O10" i="2"/>
  <c r="O16"/>
  <c r="O28"/>
  <c r="O44"/>
  <c r="O6"/>
  <c r="O13"/>
  <c r="O22"/>
  <c r="O38"/>
  <c r="O70"/>
  <c r="O42"/>
  <c r="O53"/>
  <c r="O31"/>
  <c r="O47"/>
  <c r="O72"/>
  <c r="O58"/>
  <c r="O52"/>
  <c r="O64"/>
  <c r="O65"/>
  <c r="O79"/>
  <c r="O134"/>
  <c r="O138"/>
  <c r="O142"/>
  <c r="O146"/>
  <c r="O150"/>
  <c r="O154"/>
  <c r="O158"/>
  <c r="O162"/>
  <c r="O196"/>
  <c r="O82"/>
  <c r="O86"/>
  <c r="O90"/>
  <c r="O94"/>
  <c r="O98"/>
  <c r="O102"/>
  <c r="O106"/>
  <c r="O110"/>
  <c r="O114"/>
  <c r="O118"/>
  <c r="O122"/>
  <c r="O126"/>
  <c r="O130"/>
  <c r="O167"/>
  <c r="O171"/>
  <c r="O175"/>
  <c r="O201"/>
  <c r="O203"/>
  <c r="O204"/>
  <c r="O176"/>
  <c r="O180"/>
  <c r="O184"/>
  <c r="O188"/>
  <c r="O72" i="1"/>
  <c r="O60"/>
  <c r="O54"/>
  <c r="O49"/>
  <c r="O38"/>
  <c r="O33"/>
  <c r="O31"/>
  <c r="O23"/>
  <c r="O14"/>
  <c r="O12"/>
  <c r="O10"/>
  <c r="O116"/>
  <c r="O120"/>
  <c r="O124"/>
  <c r="O128"/>
  <c r="O132"/>
  <c r="O136"/>
  <c r="O140"/>
  <c r="O144"/>
  <c r="O148"/>
  <c r="O152"/>
  <c r="O156"/>
  <c r="O160"/>
  <c r="O108"/>
  <c r="O100"/>
  <c r="O92"/>
  <c r="O84"/>
  <c r="O167"/>
  <c r="O71"/>
  <c r="O59"/>
  <c r="O47"/>
  <c r="O42"/>
  <c r="O24"/>
  <c r="O17"/>
  <c r="O24" i="2"/>
  <c r="O25"/>
  <c r="O34"/>
  <c r="O4"/>
  <c r="O9"/>
  <c r="O17"/>
  <c r="O30"/>
  <c r="O66"/>
  <c r="O76"/>
  <c r="O48"/>
  <c r="O23"/>
  <c r="O39"/>
  <c r="O55"/>
  <c r="O49"/>
  <c r="O68"/>
  <c r="O60"/>
  <c r="O77"/>
  <c r="O194"/>
  <c r="O71"/>
  <c r="O132"/>
  <c r="O136"/>
  <c r="O140"/>
  <c r="O144"/>
  <c r="O148"/>
  <c r="O152"/>
  <c r="O156"/>
  <c r="O160"/>
  <c r="O192"/>
  <c r="O206"/>
  <c r="O84"/>
  <c r="O88"/>
  <c r="O92"/>
  <c r="O96"/>
  <c r="O100"/>
  <c r="O104"/>
  <c r="O108"/>
  <c r="O112"/>
  <c r="O116"/>
  <c r="O120"/>
  <c r="O124"/>
  <c r="O128"/>
  <c r="O165"/>
  <c r="O169"/>
  <c r="O173"/>
  <c r="O197"/>
  <c r="O195"/>
  <c r="O178"/>
  <c r="O182"/>
  <c r="O186"/>
  <c r="O190"/>
  <c r="O207" i="1"/>
  <c r="O205"/>
  <c r="O203"/>
  <c r="O201"/>
  <c r="O199"/>
  <c r="O197"/>
  <c r="O195"/>
  <c r="O193"/>
  <c r="O175"/>
  <c r="O79"/>
  <c r="O69"/>
  <c r="O67"/>
  <c r="O65"/>
  <c r="O58"/>
  <c r="O56"/>
  <c r="O48"/>
  <c r="O45"/>
  <c r="O32"/>
  <c r="O29"/>
  <c r="O21"/>
  <c r="O19"/>
  <c r="O7"/>
  <c r="O118"/>
  <c r="O122"/>
  <c r="O126"/>
  <c r="O130"/>
  <c r="O134"/>
  <c r="O138"/>
  <c r="O142"/>
  <c r="O146"/>
  <c r="O150"/>
  <c r="O154"/>
  <c r="O158"/>
  <c r="O162"/>
  <c r="O180"/>
  <c r="O177" i="2"/>
  <c r="O181"/>
  <c r="O185"/>
  <c r="O189"/>
  <c r="O191" i="1"/>
  <c r="O179"/>
  <c r="O78"/>
  <c r="O75"/>
  <c r="O68"/>
  <c r="O66"/>
  <c r="O63"/>
  <c r="O53"/>
  <c r="O44"/>
  <c r="O41"/>
  <c r="O37"/>
  <c r="O27"/>
  <c r="O20"/>
  <c r="O18"/>
  <c r="O6"/>
  <c r="O117"/>
  <c r="O121"/>
  <c r="O125"/>
  <c r="O129"/>
  <c r="O133"/>
  <c r="O137"/>
  <c r="O141"/>
  <c r="O145"/>
  <c r="O149"/>
  <c r="O153"/>
  <c r="O157"/>
  <c r="O161"/>
  <c r="O176"/>
  <c r="O115"/>
  <c r="O113"/>
  <c r="O111"/>
  <c r="O109"/>
  <c r="O107"/>
  <c r="O105"/>
  <c r="O103"/>
  <c r="O101"/>
  <c r="O99"/>
  <c r="O97"/>
  <c r="O95"/>
  <c r="O93"/>
  <c r="O91"/>
  <c r="O89"/>
  <c r="O87"/>
  <c r="O85"/>
  <c r="O83"/>
  <c r="O81"/>
  <c r="O14" i="2"/>
  <c r="O189" i="1"/>
  <c r="O185"/>
  <c r="O181"/>
  <c r="O177"/>
  <c r="O173"/>
  <c r="O169"/>
  <c r="O165"/>
  <c r="O210" l="1"/>
  <c r="O210" i="2"/>
</calcChain>
</file>

<file path=xl/sharedStrings.xml><?xml version="1.0" encoding="utf-8"?>
<sst xmlns="http://schemas.openxmlformats.org/spreadsheetml/2006/main" count="463" uniqueCount="28">
  <si>
    <t>Erval</t>
  </si>
  <si>
    <t>Depreciation category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</si>
  <si>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</si>
  <si>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</si>
  <si>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</si>
  <si>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</si>
  <si>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</si>
  <si>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</si>
  <si>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</si>
  <si>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</si>
  <si>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</si>
  <si>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</si>
  <si>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</si>
  <si>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</si>
  <si>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</si>
  <si>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Elec Distribution 360-373</t>
  </si>
  <si>
    <t>Gas Distribution 374-387</t>
  </si>
  <si>
    <t>Elec Transmission 350-359</t>
  </si>
  <si>
    <t>General 389-391 / 393-395 / 397-398</t>
  </si>
  <si>
    <t>Hydro 331-336</t>
  </si>
  <si>
    <t>Thermal 311-316</t>
  </si>
  <si>
    <t>Other Elec Production / Turbines 340-346</t>
  </si>
  <si>
    <t>Software 303</t>
  </si>
  <si>
    <t>Transportation and Tools 392 / 396</t>
  </si>
  <si>
    <t>Gas Underground Storage 350-357</t>
  </si>
  <si>
    <t xml:space="preserve">Total </t>
  </si>
  <si>
    <t>Total by Functional Group</t>
  </si>
  <si>
    <t>Totals by Functional Group: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</si>
</sst>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[Red]\(#,##0.00\)"/>
    <numFmt numFmtId="165" formatCode="_(* #,##0_);_(* \(#,##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8"/>
      <name val="Times New Roman"/>
      <family val="1"/>
    </font>
    <font>
      <b/>
      <sz val="10"/>
      <color indexed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7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7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164" fontId="8" fillId="2" borderId="0" applyBorder="0">
      <alignment horizontal="right"/>
    </xf>
    <xf numFmtId="0" fontId="9" fillId="3" borderId="0" applyBorder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NumberFormat="1"/>
    <xf numFmtId="41" fontId="0" fillId="0" borderId="0" xfId="0" applyNumberFormat="1"/>
    <xf numFmtId="0" fontId="2" fillId="0" borderId="1" xfId="0" applyFont="1" applyBorder="1"/>
    <xf numFmtId="0" fontId="0" fillId="0" borderId="1" xfId="0" applyBorder="1"/>
    <xf numFmtId="41" fontId="0" fillId="0" borderId="0" xfId="0" applyNumberFormat="1" applyFill="1"/>
    <xf numFmtId="0" fontId="2" fillId="0" borderId="0" xfId="0" applyFont="1"/>
    <xf numFmtId="41" fontId="2" fillId="0" borderId="2" xfId="0" applyNumberFormat="1" applyFont="1" applyBorder="1"/>
    <xf numFmtId="165" fontId="0" fillId="0" borderId="0" xfId="26" applyNumberFormat="1" applyFont="1"/>
    <xf numFmtId="165" fontId="0" fillId="0" borderId="2" xfId="0" applyNumberFormat="1" applyBorder="1"/>
    <xf numFmtId="165" fontId="0" fillId="0" borderId="2" xfId="0" applyNumberFormat="1" applyFill="1" applyBorder="1"/>
    <xf numFmtId="165" fontId="2" fillId="0" borderId="2" xfId="26" applyNumberFormat="1" applyFont="1" applyBorder="1"/>
  </cellXfs>
  <cellStyles count="27">
    <cellStyle name="Comma" xfId="26" builtinId="3"/>
    <cellStyle name="Comma 2" xfId="1"/>
    <cellStyle name="Comma 2 2" xfId="2"/>
    <cellStyle name="Comma 3" xfId="3"/>
    <cellStyle name="Comma 4" xfId="4"/>
    <cellStyle name="Comma 5" xfId="5"/>
    <cellStyle name="Comma 6" xfId="6"/>
    <cellStyle name="Currency 2" xfId="7"/>
    <cellStyle name="Normal" xfId="0" builtinId="0"/>
    <cellStyle name="Normal 10" xfId="8"/>
    <cellStyle name="Normal 11" xfId="9"/>
    <cellStyle name="Normal 12" xfId="10"/>
    <cellStyle name="Normal 13" xfId="11"/>
    <cellStyle name="Normal 2" xfId="12"/>
    <cellStyle name="Normal 2 2" xfId="13"/>
    <cellStyle name="Normal 3" xfId="14"/>
    <cellStyle name="Normal 4" xfId="15"/>
    <cellStyle name="Normal 5" xfId="16"/>
    <cellStyle name="Normal 6" xfId="17"/>
    <cellStyle name="Normal 7" xfId="18"/>
    <cellStyle name="Normal 8" xfId="19"/>
    <cellStyle name="Normal 9" xfId="20"/>
    <cellStyle name="OUTPUT AMOUNTS" xfId="21"/>
    <cellStyle name="OUTPUT LINE ITEMS" xfId="22"/>
    <cellStyle name="Percent 2" xfId="23"/>
    <cellStyle name="Percent 2 2" xfId="24"/>
    <cellStyle name="Percent 3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CHADO/1.%20Capital/Unified%20Model/Unified%20Model%20-%20v3%20-%20for%20WA%20DR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Washington"/>
      <sheetName val="Idaho"/>
      <sheetName val="Oregon"/>
      <sheetName val="2015 Inputs"/>
      <sheetName val="Actl Forcst - WA E"/>
      <sheetName val="Actl Forcst - WA G"/>
      <sheetName val="Actl Forcst - ID E"/>
      <sheetName val="Actl Forcst - ID G"/>
      <sheetName val="Actl Forcst - OR"/>
      <sheetName val="Actual"/>
      <sheetName val="Actual_Transfers"/>
      <sheetName val="Budget"/>
      <sheetName val="CAP15.3"/>
      <sheetName val="Allocation Factors"/>
    </sheetNames>
    <sheetDataSet>
      <sheetData sheetId="0"/>
      <sheetData sheetId="1"/>
      <sheetData sheetId="2"/>
      <sheetData sheetId="3"/>
      <sheetData sheetId="4">
        <row r="5">
          <cell r="B5" t="str">
            <v>Actual</v>
          </cell>
        </row>
        <row r="6">
          <cell r="B6" t="str">
            <v>Actual</v>
          </cell>
        </row>
        <row r="7">
          <cell r="B7" t="str">
            <v>Actual</v>
          </cell>
        </row>
        <row r="8">
          <cell r="B8" t="str">
            <v>Actual</v>
          </cell>
        </row>
        <row r="9">
          <cell r="B9" t="str">
            <v>Actual</v>
          </cell>
        </row>
        <row r="10">
          <cell r="B10" t="str">
            <v>Forecast</v>
          </cell>
        </row>
        <row r="11">
          <cell r="B11" t="str">
            <v>Forecast</v>
          </cell>
        </row>
        <row r="12">
          <cell r="B12" t="str">
            <v>Forecast</v>
          </cell>
        </row>
        <row r="13">
          <cell r="B13" t="str">
            <v>Forecast</v>
          </cell>
        </row>
        <row r="14">
          <cell r="B14" t="str">
            <v>Forecast</v>
          </cell>
        </row>
        <row r="15">
          <cell r="B15" t="str">
            <v>Forecast</v>
          </cell>
        </row>
        <row r="16">
          <cell r="B16" t="str">
            <v>Forecast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Allocation Factors</v>
          </cell>
        </row>
        <row r="3">
          <cell r="A3" t="str">
            <v>Allocation Categories</v>
          </cell>
        </row>
        <row r="4">
          <cell r="A4" t="str">
            <v>Elec Distribution 360-373 CD AN</v>
          </cell>
        </row>
        <row r="5">
          <cell r="A5" t="str">
            <v>Elec Distribution 360-373 ED AN</v>
          </cell>
        </row>
        <row r="6">
          <cell r="A6" t="str">
            <v>Elec Distribution 360-373 ED ID</v>
          </cell>
        </row>
        <row r="7">
          <cell r="A7" t="str">
            <v>Elec Distribution 360-373 ED WA</v>
          </cell>
        </row>
        <row r="8">
          <cell r="A8" t="str">
            <v>Elec Distribution 360-373 ED MT</v>
          </cell>
        </row>
        <row r="9">
          <cell r="A9" t="str">
            <v>Elec Transmission 350-359 ED AN</v>
          </cell>
        </row>
        <row r="10">
          <cell r="A10" t="str">
            <v>Elec Transmission 350-359 ED ID</v>
          </cell>
        </row>
        <row r="11">
          <cell r="A11" t="str">
            <v>Elec Transmission 350-359 ED WA</v>
          </cell>
        </row>
        <row r="12">
          <cell r="A12" t="str">
            <v>Gas Distribution 374-387 GD AA</v>
          </cell>
        </row>
        <row r="13">
          <cell r="A13" t="str">
            <v>Gas Distribution 374-387 GD AN</v>
          </cell>
        </row>
        <row r="14">
          <cell r="A14" t="str">
            <v>Gas Distribution 374-387 GD ID</v>
          </cell>
        </row>
        <row r="15">
          <cell r="A15" t="str">
            <v>Gas Distribution 374-387 GD OR</v>
          </cell>
        </row>
        <row r="16">
          <cell r="A16" t="str">
            <v>Gas Distribution 374-387 GD WA</v>
          </cell>
        </row>
        <row r="17">
          <cell r="A17" t="str">
            <v>Gas Underground Storage 350-357 GD AA</v>
          </cell>
        </row>
        <row r="18">
          <cell r="A18" t="str">
            <v>Gas Underground Storage 350-357 GD AN</v>
          </cell>
        </row>
        <row r="19">
          <cell r="A19" t="str">
            <v>Gas Underground Storage 350-357 GD OR</v>
          </cell>
        </row>
        <row r="20">
          <cell r="A20" t="str">
            <v>General 389-391 / 393-395 / 397-398 CD AA</v>
          </cell>
        </row>
        <row r="21">
          <cell r="A21" t="str">
            <v>General 389-391 / 393-395 / 397-398 CD AN</v>
          </cell>
        </row>
        <row r="22">
          <cell r="A22" t="str">
            <v>General 389-391 / 393-395 / 397-398 CD ID</v>
          </cell>
        </row>
        <row r="23">
          <cell r="A23" t="str">
            <v>General 389-391 / 393-395 / 397-398 CD WA</v>
          </cell>
        </row>
        <row r="24">
          <cell r="A24" t="str">
            <v>General 389-391 / 393-395 / 397-398 ED AN</v>
          </cell>
        </row>
        <row r="25">
          <cell r="A25" t="str">
            <v>General 389-391 / 393-395 / 397-398 GD AA</v>
          </cell>
        </row>
        <row r="26">
          <cell r="A26" t="str">
            <v>General 389-391 / 393-395 / 397-398 ED WA</v>
          </cell>
        </row>
        <row r="27">
          <cell r="A27" t="str">
            <v>General 389-391 / 393-395 / 397-398 ED ID</v>
          </cell>
        </row>
        <row r="28">
          <cell r="A28" t="str">
            <v>General 389-391 / 393-395 / 397-398 ED AA</v>
          </cell>
        </row>
        <row r="29">
          <cell r="A29" t="str">
            <v>General 389-391 / 393-395 / 397-398 GD WA</v>
          </cell>
        </row>
        <row r="30">
          <cell r="A30" t="str">
            <v>General 389-391 / 393-395 / 397-398 GD OR</v>
          </cell>
        </row>
        <row r="31">
          <cell r="A31" t="str">
            <v>Hydro 331-336 ED AN</v>
          </cell>
        </row>
        <row r="32">
          <cell r="A32" t="str">
            <v>Other Elec Production / Turbines 340-346 ED AN</v>
          </cell>
        </row>
        <row r="33">
          <cell r="A33" t="str">
            <v>Software 303 CD AA</v>
          </cell>
        </row>
        <row r="34">
          <cell r="A34" t="str">
            <v>Software 303 CD ID</v>
          </cell>
        </row>
        <row r="35">
          <cell r="A35" t="str">
            <v>Software 303 CD WA</v>
          </cell>
        </row>
        <row r="36">
          <cell r="A36" t="str">
            <v>Software 303 ED AN</v>
          </cell>
        </row>
        <row r="37">
          <cell r="A37" t="str">
            <v>Software 303 ED MT</v>
          </cell>
        </row>
        <row r="38">
          <cell r="A38" t="str">
            <v>Software 303 ED WA</v>
          </cell>
        </row>
        <row r="39">
          <cell r="A39" t="str">
            <v>Software 303 CD AN</v>
          </cell>
        </row>
        <row r="40">
          <cell r="A40" t="str">
            <v>Software 303 GD AA</v>
          </cell>
        </row>
        <row r="41">
          <cell r="A41" t="str">
            <v>Thermal 311-316 ED AN</v>
          </cell>
        </row>
        <row r="42">
          <cell r="A42" t="str">
            <v>Transportation and Tools 392 / 396 CD AA</v>
          </cell>
        </row>
        <row r="43">
          <cell r="A43" t="str">
            <v>Transportation and Tools 392 / 396 CD AN</v>
          </cell>
        </row>
        <row r="44">
          <cell r="A44" t="str">
            <v>Transportation and Tools 392 / 396 CD WA</v>
          </cell>
        </row>
        <row r="45">
          <cell r="A45" t="str">
            <v>Transportation and Tools 392 / 396 CD ID</v>
          </cell>
        </row>
        <row r="46">
          <cell r="A46" t="str">
            <v>Transportation and Tools 392 / 396 ED AN</v>
          </cell>
        </row>
        <row r="47">
          <cell r="A47" t="str">
            <v>Transportation and Tools 392 / 396 ED WA</v>
          </cell>
        </row>
        <row r="48">
          <cell r="A48" t="str">
            <v>Transportation and Tools 392 / 396 ED ID</v>
          </cell>
        </row>
        <row r="49">
          <cell r="A49" t="str">
            <v>Transportation and Tools 392 / 396 GD AN</v>
          </cell>
        </row>
        <row r="50">
          <cell r="A50" t="str">
            <v>Transportation and Tools 392 / 396 GD ID</v>
          </cell>
        </row>
        <row r="51">
          <cell r="A51" t="str">
            <v>Transportation and Tools 392 / 396 GD WA</v>
          </cell>
        </row>
        <row r="52">
          <cell r="A52" t="str">
            <v>Transportation and Tools 392 / 396 GD OR</v>
          </cell>
        </row>
        <row r="53">
          <cell r="A53" t="str">
            <v>Gas Distribution 374-387 GD AA 1050</v>
          </cell>
        </row>
        <row r="54">
          <cell r="A54" t="str">
            <v>Gas Distribution 374-387 GD AA 1051</v>
          </cell>
        </row>
        <row r="55">
          <cell r="A55" t="str">
            <v>Gas Distribution 374-387 GD AA 1053</v>
          </cell>
        </row>
        <row r="56">
          <cell r="A56" t="str">
            <v>Gas Distribution 374-387 GD AA 3000</v>
          </cell>
        </row>
        <row r="57">
          <cell r="A57" t="str">
            <v>Gas Distribution 374-387 GD AA 3001</v>
          </cell>
        </row>
        <row r="58">
          <cell r="A58" t="str">
            <v>Gas Distribution 374-387 GD AA 3002</v>
          </cell>
        </row>
        <row r="59">
          <cell r="A59" t="str">
            <v>Gas Distribution 374-387 GD AA 3003</v>
          </cell>
        </row>
        <row r="60">
          <cell r="A60" t="str">
            <v>Gas Distribution 374-387 GD AA 3004</v>
          </cell>
        </row>
        <row r="61">
          <cell r="A61" t="str">
            <v>Gas Distribution 374-387 GD AA 3005</v>
          </cell>
        </row>
        <row r="62">
          <cell r="A62" t="str">
            <v>Gas Distribution 374-387 GD AA 3006</v>
          </cell>
        </row>
        <row r="63">
          <cell r="A63" t="str">
            <v>Gas Distribution 374-387 GD AA 3007</v>
          </cell>
        </row>
        <row r="64">
          <cell r="A64" t="str">
            <v>Gas Distribution 374-387 GD AA 3008</v>
          </cell>
        </row>
        <row r="65">
          <cell r="A65" t="str">
            <v>Gas Distribution 374-387 GD AA 3054</v>
          </cell>
        </row>
        <row r="66">
          <cell r="A66" t="str">
            <v>Gas Distribution 374-387 GD AA 3055</v>
          </cell>
        </row>
        <row r="67">
          <cell r="A67" t="str">
            <v>Gas Distribution 374-387 GD AA 3117</v>
          </cell>
        </row>
        <row r="68">
          <cell r="A68" t="str">
            <v>Gas Distribution 374-387 ED ID</v>
          </cell>
        </row>
        <row r="69">
          <cell r="A69" t="str">
            <v>Elec Distribution 360-373 ED AN 1006</v>
          </cell>
        </row>
        <row r="70">
          <cell r="A70" t="str">
            <v>Elec Distribution 360-373 ED AN 2054</v>
          </cell>
        </row>
        <row r="71">
          <cell r="A71" t="str">
            <v>Elec Distribution 360-373 ED AN 2055</v>
          </cell>
        </row>
        <row r="72">
          <cell r="A72" t="str">
            <v>Elec Distribution 360-373 ED AN 2056</v>
          </cell>
        </row>
        <row r="73">
          <cell r="A73" t="str">
            <v>Elec Distribution 360-373 ED AN 2059</v>
          </cell>
        </row>
        <row r="74">
          <cell r="A74" t="str">
            <v>Elec Distribution 360-373 ED AN 2060</v>
          </cell>
        </row>
        <row r="75">
          <cell r="A75" t="str">
            <v>Elec Distribution 360-373 ED AN 2204</v>
          </cell>
        </row>
        <row r="76">
          <cell r="A76" t="str">
            <v>Elec Distribution 360-373 ED AN 2535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2" tint="-9.9978637043366805E-2"/>
    <pageSetUpPr fitToPage="1"/>
  </sheetPr>
  <dimension ref="A1:O224"/>
  <sheetViews>
    <sheetView tabSelected="1" topLeftCell="A199" workbookViewId="0">
      <selection activeCell="G227" sqref="G227"/>
    </sheetView>
  </sheetViews>
  <sheetFormatPr defaultRowHeight="15" outlineLevelCol="2"/>
  <cols>
    <col min="2" max="2" width="37.7109375" bestFit="1" customWidth="1" outlineLevel="2"/>
    <col min="3" max="3" width="10.5703125" customWidth="1"/>
    <col min="4" max="4" width="11.5703125" customWidth="1"/>
    <col min="5" max="5" width="11.5703125" bestFit="1" customWidth="1"/>
    <col min="6" max="6" width="10.5703125" customWidth="1"/>
    <col min="7" max="8" width="11.5703125" bestFit="1" customWidth="1"/>
    <col min="9" max="9" width="10.5703125" customWidth="1"/>
    <col min="10" max="11" width="11.5703125" bestFit="1" customWidth="1"/>
    <col min="12" max="12" width="10.5703125" customWidth="1"/>
    <col min="13" max="13" width="11.5703125" bestFit="1" customWidth="1"/>
    <col min="14" max="14" width="11.5703125" customWidth="1"/>
    <col min="15" max="15" width="12.5703125" bestFit="1" customWidth="1"/>
  </cols>
  <sheetData>
    <row r="1" spans="1:15"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</row>
    <row r="2" spans="1:15">
      <c r="C2" t="str">
        <f>INDEX('[1]2015 Inputs'!$B$5:$B$16,'Actl Forcst - WA E'!C$1)</f>
        <v>Actual</v>
      </c>
      <c r="D2" t="str">
        <f>INDEX('[1]2015 Inputs'!$B$5:$B$16,'Actl Forcst - WA E'!D$1)</f>
        <v>Actual</v>
      </c>
      <c r="E2" t="str">
        <f>INDEX('[1]2015 Inputs'!$B$5:$B$16,'Actl Forcst - WA E'!E$1)</f>
        <v>Actual</v>
      </c>
      <c r="F2" t="str">
        <f>INDEX('[1]2015 Inputs'!$B$5:$B$16,'Actl Forcst - WA E'!F$1)</f>
        <v>Actual</v>
      </c>
      <c r="G2" t="str">
        <f>INDEX('[1]2015 Inputs'!$B$5:$B$16,'Actl Forcst - WA E'!G$1)</f>
        <v>Actual</v>
      </c>
      <c r="H2" t="str">
        <f>INDEX('[1]2015 Inputs'!$B$5:$B$16,'Actl Forcst - WA E'!H$1)</f>
        <v>Forecast</v>
      </c>
      <c r="I2" t="str">
        <f>INDEX('[1]2015 Inputs'!$B$5:$B$16,'Actl Forcst - WA E'!I$1)</f>
        <v>Forecast</v>
      </c>
      <c r="J2" t="str">
        <f>INDEX('[1]2015 Inputs'!$B$5:$B$16,'Actl Forcst - WA E'!J$1)</f>
        <v>Forecast</v>
      </c>
      <c r="K2" t="str">
        <f>INDEX('[1]2015 Inputs'!$B$5:$B$16,'Actl Forcst - WA E'!K$1)</f>
        <v>Forecast</v>
      </c>
      <c r="L2" t="str">
        <f>INDEX('[1]2015 Inputs'!$B$5:$B$16,'Actl Forcst - WA E'!L$1)</f>
        <v>Forecast</v>
      </c>
      <c r="M2" t="str">
        <f>INDEX('[1]2015 Inputs'!$B$5:$B$16,'Actl Forcst - WA E'!M$1)</f>
        <v>Forecast</v>
      </c>
      <c r="N2" t="str">
        <f>INDEX('[1]2015 Inputs'!$B$5:$B$16,'Actl Forcst - WA E'!N$1)</f>
        <v>Forecast</v>
      </c>
    </row>
    <row r="3" spans="1:1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</row>
    <row r="4" spans="1:15">
      <c r="A4" s="1">
        <v>1002</v>
      </c>
      <c r="B4" t="s">
        <v>15</v>
      </c>
      <c r="C4" s="2">
        <f>10358.75*0.213</f>
        <v>2206.4137500000002</v>
      </c>
      <c r="D4" s="2">
        <f>41741.71*0.213</f>
        <v>8890.98423</v>
      </c>
      <c r="E4" s="2">
        <f>40756.98*0.213</f>
        <v>8681.2367400000003</v>
      </c>
      <c r="F4" s="2">
        <f>139047.61*0.213</f>
        <v>29617.140929999998</v>
      </c>
      <c r="G4" s="2">
        <f>19127.59*0.213</f>
        <v>4074.1766699999998</v>
      </c>
      <c r="H4" s="5">
        <f>6346.59593778*0.213</f>
        <v>1351.8249347471399</v>
      </c>
      <c r="I4" s="5">
        <f>6346.45746861*0.213</f>
        <v>1351.7954408139301</v>
      </c>
      <c r="J4" s="5">
        <f>6346.45746861*0.213</f>
        <v>1351.7954408139301</v>
      </c>
      <c r="K4" s="5">
        <f>6346.59593778*0.213</f>
        <v>1351.8249347471399</v>
      </c>
      <c r="L4" s="5">
        <f>6346.45746861*0.213</f>
        <v>1351.7954408139301</v>
      </c>
      <c r="M4" s="5">
        <f>6346.45746861*0.213</f>
        <v>1351.7954408139301</v>
      </c>
      <c r="N4" s="5">
        <f>6346.59593778*0.213</f>
        <v>1351.8249347471399</v>
      </c>
      <c r="O4" s="2">
        <f t="shared" ref="O4:O65" si="0">SUM(C4:N4)</f>
        <v>62932.608887497132</v>
      </c>
    </row>
    <row r="5" spans="1:15">
      <c r="A5" s="1">
        <v>1003</v>
      </c>
      <c r="B5" t="s">
        <v>15</v>
      </c>
      <c r="C5" s="2">
        <f>360698.54*0.829</f>
        <v>299019.08965999994</v>
      </c>
      <c r="D5" s="2">
        <f>281146.94*0.829</f>
        <v>233070.81326</v>
      </c>
      <c r="E5" s="2">
        <f>1117250.51*0.829</f>
        <v>926200.67278999998</v>
      </c>
      <c r="F5" s="2">
        <f>538858.09*0.829</f>
        <v>446713.35660999996</v>
      </c>
      <c r="G5" s="5">
        <f>700639.39*0.829</f>
        <v>580830.05431000004</v>
      </c>
      <c r="H5" s="5">
        <f>291937.61693544*0.829</f>
        <v>242016.28443947973</v>
      </c>
      <c r="I5" s="5">
        <f>291934.38338778*0.829</f>
        <v>242013.60382846961</v>
      </c>
      <c r="J5" s="5">
        <f>291934.38338778*0.829</f>
        <v>242013.60382846961</v>
      </c>
      <c r="K5" s="5">
        <f>291937.61693544*0.829</f>
        <v>242016.28443947973</v>
      </c>
      <c r="L5" s="5">
        <f>291934.38338778*0.829</f>
        <v>242013.60382846961</v>
      </c>
      <c r="M5" s="5">
        <f>291934.38338778*0.829</f>
        <v>242013.60382846961</v>
      </c>
      <c r="N5" s="5">
        <f>291937.61693544*0.829</f>
        <v>242016.28443947973</v>
      </c>
      <c r="O5" s="2">
        <f t="shared" si="0"/>
        <v>4179937.255262319</v>
      </c>
    </row>
    <row r="6" spans="1:15">
      <c r="A6" s="1">
        <v>1006</v>
      </c>
      <c r="B6" t="s">
        <v>15</v>
      </c>
      <c r="C6" s="2">
        <v>1291.9100000000001</v>
      </c>
      <c r="D6" s="2">
        <v>1689.41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358640</v>
      </c>
      <c r="K6" s="2">
        <v>0</v>
      </c>
      <c r="L6" s="2">
        <v>358640</v>
      </c>
      <c r="M6" s="2">
        <v>0</v>
      </c>
      <c r="N6" s="2">
        <v>0</v>
      </c>
      <c r="O6" s="2">
        <f t="shared" si="0"/>
        <v>720261.32000000007</v>
      </c>
    </row>
    <row r="7" spans="1:15">
      <c r="A7" s="1">
        <v>1050</v>
      </c>
      <c r="B7" t="s">
        <v>16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f t="shared" si="0"/>
        <v>0</v>
      </c>
    </row>
    <row r="8" spans="1:15">
      <c r="A8" s="1">
        <v>1051</v>
      </c>
      <c r="B8" t="s">
        <v>16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f t="shared" si="0"/>
        <v>0</v>
      </c>
    </row>
    <row r="9" spans="1:15">
      <c r="A9" s="1">
        <v>1053</v>
      </c>
      <c r="B9" t="s">
        <v>16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f t="shared" si="0"/>
        <v>0</v>
      </c>
    </row>
    <row r="10" spans="1:15">
      <c r="A10" s="1">
        <v>1106</v>
      </c>
      <c r="B10" t="s">
        <v>15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f t="shared" si="0"/>
        <v>0</v>
      </c>
    </row>
    <row r="11" spans="1:15">
      <c r="A11" s="1">
        <v>1107</v>
      </c>
      <c r="B11" t="s">
        <v>15</v>
      </c>
      <c r="C11" s="2">
        <v>17861.5152905</v>
      </c>
      <c r="D11" s="2">
        <v>418307.2559477</v>
      </c>
      <c r="E11" s="2">
        <v>1088.6667176000001</v>
      </c>
      <c r="F11" s="2">
        <v>9620.5258883999995</v>
      </c>
      <c r="G11" s="2">
        <v>69950.958176400003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f t="shared" si="0"/>
        <v>516828.9220206</v>
      </c>
    </row>
    <row r="12" spans="1:15">
      <c r="A12" s="1">
        <v>2000</v>
      </c>
      <c r="B12" t="s">
        <v>17</v>
      </c>
      <c r="C12" s="2">
        <v>287.69418900000005</v>
      </c>
      <c r="D12" s="2">
        <v>0</v>
      </c>
      <c r="E12" s="2">
        <v>1030.0020119999999</v>
      </c>
      <c r="F12" s="2">
        <v>70152.803397000011</v>
      </c>
      <c r="G12" s="2">
        <v>315.25417800000002</v>
      </c>
      <c r="H12" s="2">
        <v>0</v>
      </c>
      <c r="I12" s="2">
        <v>0</v>
      </c>
      <c r="J12" s="2">
        <v>0</v>
      </c>
      <c r="K12" s="2">
        <v>2006010</v>
      </c>
      <c r="L12" s="2">
        <v>0</v>
      </c>
      <c r="M12" s="2">
        <v>0</v>
      </c>
      <c r="N12" s="2">
        <v>0</v>
      </c>
      <c r="O12" s="2">
        <f t="shared" si="0"/>
        <v>2077795.7537760001</v>
      </c>
    </row>
    <row r="13" spans="1:15">
      <c r="A13" s="1">
        <v>2001</v>
      </c>
      <c r="B13" t="s">
        <v>17</v>
      </c>
      <c r="C13" s="2">
        <v>0</v>
      </c>
      <c r="D13" s="2">
        <v>0</v>
      </c>
      <c r="E13" s="2">
        <v>237.69277199999999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207072</v>
      </c>
      <c r="L13" s="2">
        <v>0</v>
      </c>
      <c r="M13" s="2">
        <v>103536</v>
      </c>
      <c r="N13" s="2">
        <v>0</v>
      </c>
      <c r="O13" s="2">
        <f t="shared" si="0"/>
        <v>310845.69277199998</v>
      </c>
    </row>
    <row r="14" spans="1:15">
      <c r="A14" s="1">
        <v>2051</v>
      </c>
      <c r="B14" t="s">
        <v>17</v>
      </c>
      <c r="C14" s="2">
        <v>8314.8143849999997</v>
      </c>
      <c r="D14" s="2">
        <v>44365.868397000006</v>
      </c>
      <c r="E14" s="2">
        <v>92822.431211999996</v>
      </c>
      <c r="F14" s="2">
        <v>49647.757437000007</v>
      </c>
      <c r="G14" s="2">
        <v>49716.460044000007</v>
      </c>
      <c r="H14" s="2">
        <v>40318.859700000001</v>
      </c>
      <c r="I14" s="2">
        <v>53443.989000000001</v>
      </c>
      <c r="J14" s="2">
        <v>39086.1342</v>
      </c>
      <c r="K14" s="2">
        <v>44942.389199999998</v>
      </c>
      <c r="L14" s="2">
        <v>52286.974200000004</v>
      </c>
      <c r="M14" s="2">
        <v>62739.580500000004</v>
      </c>
      <c r="N14" s="2">
        <v>69409.2402</v>
      </c>
      <c r="O14" s="2">
        <f t="shared" si="0"/>
        <v>607094.49847500003</v>
      </c>
    </row>
    <row r="15" spans="1:15">
      <c r="A15" s="1">
        <v>2054</v>
      </c>
      <c r="B15" t="s">
        <v>15</v>
      </c>
      <c r="C15" s="2">
        <v>36986.74</v>
      </c>
      <c r="D15" s="2">
        <v>1653.77</v>
      </c>
      <c r="E15" s="2">
        <v>17807.97</v>
      </c>
      <c r="F15" s="2">
        <v>20751.379999999997</v>
      </c>
      <c r="G15" s="2">
        <v>12287.25</v>
      </c>
      <c r="H15" s="2">
        <v>147854.93220000001</v>
      </c>
      <c r="I15" s="2">
        <v>153816.83040000001</v>
      </c>
      <c r="J15" s="2">
        <v>13166.4252</v>
      </c>
      <c r="K15" s="2">
        <v>13535.0622</v>
      </c>
      <c r="L15" s="2">
        <v>14578.6986</v>
      </c>
      <c r="M15" s="2">
        <v>14742.6168</v>
      </c>
      <c r="N15" s="2">
        <v>13184.3202</v>
      </c>
      <c r="O15" s="2">
        <f t="shared" si="0"/>
        <v>460365.99560000002</v>
      </c>
    </row>
    <row r="16" spans="1:15">
      <c r="A16" s="1">
        <v>2055</v>
      </c>
      <c r="B16" t="s">
        <v>15</v>
      </c>
      <c r="C16" s="2">
        <v>700608.35999999929</v>
      </c>
      <c r="D16" s="2">
        <v>418109.44000000006</v>
      </c>
      <c r="E16" s="2">
        <v>1203096.5300000005</v>
      </c>
      <c r="F16" s="2">
        <v>356400.30999999976</v>
      </c>
      <c r="G16" s="2">
        <v>258653.53000000003</v>
      </c>
      <c r="H16" s="2">
        <v>410557.65359999996</v>
      </c>
      <c r="I16" s="2">
        <v>560134.15039999993</v>
      </c>
      <c r="J16" s="2">
        <v>396506.22479999997</v>
      </c>
      <c r="K16" s="2">
        <v>405734.84719999996</v>
      </c>
      <c r="L16" s="2">
        <v>431926.17999999993</v>
      </c>
      <c r="M16" s="2">
        <v>436028.49839999998</v>
      </c>
      <c r="N16" s="2">
        <v>396991.43839999998</v>
      </c>
      <c r="O16" s="2">
        <f t="shared" si="0"/>
        <v>5974747.1627999991</v>
      </c>
    </row>
    <row r="17" spans="1:15">
      <c r="A17" s="1">
        <v>2056</v>
      </c>
      <c r="B17" t="s">
        <v>15</v>
      </c>
      <c r="C17" s="2">
        <v>110809.17000000001</v>
      </c>
      <c r="D17" s="2">
        <v>117178.65000000001</v>
      </c>
      <c r="E17" s="2">
        <v>66114.62</v>
      </c>
      <c r="F17" s="2">
        <v>96634.44</v>
      </c>
      <c r="G17" s="2">
        <v>92687.49</v>
      </c>
      <c r="H17" s="2">
        <v>105435.51729680199</v>
      </c>
      <c r="I17" s="2">
        <v>140204.518732158</v>
      </c>
      <c r="J17" s="2">
        <v>102169.24290786799</v>
      </c>
      <c r="K17" s="2">
        <v>104314.88026911399</v>
      </c>
      <c r="L17" s="2">
        <v>110402.43713488299</v>
      </c>
      <c r="M17" s="2">
        <v>111355.991232238</v>
      </c>
      <c r="N17" s="2">
        <v>102287.38235355799</v>
      </c>
      <c r="O17" s="2">
        <f t="shared" si="0"/>
        <v>1259594.3399266209</v>
      </c>
    </row>
    <row r="18" spans="1:15">
      <c r="A18" s="1">
        <v>2057</v>
      </c>
      <c r="B18" t="s">
        <v>17</v>
      </c>
      <c r="C18" s="2">
        <v>16473.878270999998</v>
      </c>
      <c r="D18" s="2">
        <v>7498.9830600000005</v>
      </c>
      <c r="E18" s="2">
        <v>4388.7422070000011</v>
      </c>
      <c r="F18" s="2">
        <v>3047.5756890000002</v>
      </c>
      <c r="G18" s="2">
        <v>48937.636367999999</v>
      </c>
      <c r="H18" s="2">
        <v>107434.13039999999</v>
      </c>
      <c r="I18" s="2">
        <v>107434.13039999999</v>
      </c>
      <c r="J18" s="2">
        <v>117004.0923</v>
      </c>
      <c r="K18" s="2">
        <v>117004.0923</v>
      </c>
      <c r="L18" s="2">
        <v>117004.0923</v>
      </c>
      <c r="M18" s="2">
        <v>50013.711900000002</v>
      </c>
      <c r="N18" s="2">
        <v>40444.397100000002</v>
      </c>
      <c r="O18" s="2">
        <f t="shared" si="0"/>
        <v>736685.46229499998</v>
      </c>
    </row>
    <row r="19" spans="1:15">
      <c r="A19" s="1">
        <v>2058</v>
      </c>
      <c r="B19" t="s">
        <v>15</v>
      </c>
      <c r="C19" s="2">
        <v>86005.42</v>
      </c>
      <c r="D19" s="2">
        <v>124744.28</v>
      </c>
      <c r="E19" s="2">
        <v>166955.94</v>
      </c>
      <c r="F19" s="2">
        <v>89417.959999999992</v>
      </c>
      <c r="G19" s="2">
        <v>100917.76999999999</v>
      </c>
      <c r="H19" s="2">
        <v>133353</v>
      </c>
      <c r="I19" s="2">
        <v>183372</v>
      </c>
      <c r="J19" s="2">
        <v>183372</v>
      </c>
      <c r="K19" s="2">
        <v>183373</v>
      </c>
      <c r="L19" s="2">
        <v>183372</v>
      </c>
      <c r="M19" s="2">
        <v>143356</v>
      </c>
      <c r="N19" s="2">
        <v>143358</v>
      </c>
      <c r="O19" s="2">
        <f t="shared" si="0"/>
        <v>1721597.37</v>
      </c>
    </row>
    <row r="20" spans="1:15">
      <c r="A20" s="1">
        <v>2059</v>
      </c>
      <c r="B20" t="s">
        <v>15</v>
      </c>
      <c r="C20" s="2">
        <v>44218.62999999999</v>
      </c>
      <c r="D20" s="2">
        <v>36795.22</v>
      </c>
      <c r="E20" s="2">
        <v>14245.460000000001</v>
      </c>
      <c r="F20" s="2">
        <v>17081.59</v>
      </c>
      <c r="G20" s="2">
        <v>35704.899999999994</v>
      </c>
      <c r="H20" s="2">
        <v>78667.674700000003</v>
      </c>
      <c r="I20" s="2">
        <v>103467.56689999999</v>
      </c>
      <c r="J20" s="2">
        <v>76338.980499999991</v>
      </c>
      <c r="K20" s="2">
        <v>88253.304000000004</v>
      </c>
      <c r="L20" s="2">
        <v>102981.9443</v>
      </c>
      <c r="M20" s="2">
        <v>124429.6385</v>
      </c>
      <c r="N20" s="2">
        <v>138724.2775</v>
      </c>
      <c r="O20" s="2">
        <f t="shared" si="0"/>
        <v>860909.18640000001</v>
      </c>
    </row>
    <row r="21" spans="1:15">
      <c r="A21" s="1">
        <v>2060</v>
      </c>
      <c r="B21" t="s">
        <v>15</v>
      </c>
      <c r="C21" s="2">
        <v>485837.99</v>
      </c>
      <c r="D21" s="2">
        <v>602129.24000000011</v>
      </c>
      <c r="E21" s="2">
        <v>707128.28000000026</v>
      </c>
      <c r="F21" s="2">
        <v>460091.16000000003</v>
      </c>
      <c r="G21" s="2">
        <v>847962.55999999994</v>
      </c>
      <c r="H21" s="2">
        <v>552962.93980000005</v>
      </c>
      <c r="I21" s="2">
        <v>791923.08239999996</v>
      </c>
      <c r="J21" s="2">
        <v>530514.85459999996</v>
      </c>
      <c r="K21" s="2">
        <v>545257.32149999996</v>
      </c>
      <c r="L21" s="2">
        <v>587101.69689999998</v>
      </c>
      <c r="M21" s="2">
        <v>593656.82129999995</v>
      </c>
      <c r="N21" s="2">
        <v>531286.66339999996</v>
      </c>
      <c r="O21" s="2">
        <f t="shared" si="0"/>
        <v>7235852.6098999996</v>
      </c>
    </row>
    <row r="22" spans="1:15">
      <c r="A22" s="1">
        <v>2061</v>
      </c>
      <c r="B22" t="s">
        <v>15</v>
      </c>
      <c r="C22" s="2">
        <v>1135.53</v>
      </c>
      <c r="D22" s="2">
        <v>858.8</v>
      </c>
      <c r="E22" s="2">
        <v>880.06</v>
      </c>
      <c r="F22" s="2">
        <v>877.76</v>
      </c>
      <c r="G22" s="2">
        <v>875.48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f t="shared" si="0"/>
        <v>4627.6299999999992</v>
      </c>
    </row>
    <row r="23" spans="1:15">
      <c r="A23" s="1">
        <v>2070</v>
      </c>
      <c r="B23" t="s">
        <v>17</v>
      </c>
      <c r="C23" s="2">
        <v>74.675340000000006</v>
      </c>
      <c r="D23" s="2">
        <v>0</v>
      </c>
      <c r="E23" s="2">
        <v>0</v>
      </c>
      <c r="F23" s="2">
        <v>7.1116289999999989</v>
      </c>
      <c r="G23" s="2">
        <v>23461.555265999999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f t="shared" si="0"/>
        <v>23543.342235</v>
      </c>
    </row>
    <row r="24" spans="1:15">
      <c r="A24" s="1">
        <v>2073</v>
      </c>
      <c r="B24" t="s">
        <v>15</v>
      </c>
      <c r="C24" s="2">
        <v>26725.48</v>
      </c>
      <c r="D24" s="2">
        <v>3249.61</v>
      </c>
      <c r="E24" s="2">
        <v>3194.51</v>
      </c>
      <c r="F24" s="2">
        <v>3511.06</v>
      </c>
      <c r="G24" s="2">
        <v>4226.2</v>
      </c>
      <c r="H24" s="2">
        <v>16252.249999999998</v>
      </c>
      <c r="I24" s="2">
        <v>16252.249999999998</v>
      </c>
      <c r="J24" s="2">
        <v>16252.249999999998</v>
      </c>
      <c r="K24" s="2">
        <v>16252.249999999998</v>
      </c>
      <c r="L24" s="2">
        <v>16252.249999999998</v>
      </c>
      <c r="M24" s="2">
        <v>16252.249999999998</v>
      </c>
      <c r="N24" s="2">
        <v>16250.949819999998</v>
      </c>
      <c r="O24" s="2">
        <f t="shared" si="0"/>
        <v>154671.30981999999</v>
      </c>
    </row>
    <row r="25" spans="1:15">
      <c r="A25" s="1">
        <v>2204</v>
      </c>
      <c r="B25" t="s">
        <v>15</v>
      </c>
      <c r="C25" s="2">
        <v>3365.8019696000001</v>
      </c>
      <c r="D25" s="2">
        <v>0</v>
      </c>
      <c r="E25" s="2">
        <v>0</v>
      </c>
      <c r="F25" s="2">
        <v>0</v>
      </c>
      <c r="G25" s="2">
        <v>0</v>
      </c>
      <c r="H25" s="2">
        <v>1717.7531808839997</v>
      </c>
      <c r="I25" s="2">
        <v>1717.7531808839997</v>
      </c>
      <c r="J25" s="2">
        <v>1717.7531808839997</v>
      </c>
      <c r="K25" s="2">
        <v>1717.7531808839997</v>
      </c>
      <c r="L25" s="2">
        <v>1717.7531808839997</v>
      </c>
      <c r="M25" s="2">
        <v>1717.7531808839997</v>
      </c>
      <c r="N25" s="2">
        <v>23613.905900883998</v>
      </c>
      <c r="O25" s="2">
        <f t="shared" si="0"/>
        <v>37286.226955787992</v>
      </c>
    </row>
    <row r="26" spans="1:15">
      <c r="A26" s="1">
        <v>2214</v>
      </c>
      <c r="B26" t="s">
        <v>17</v>
      </c>
      <c r="C26" s="2">
        <v>-12649.038416999998</v>
      </c>
      <c r="D26" s="2">
        <v>19550.566989000003</v>
      </c>
      <c r="E26" s="2">
        <v>2038.915035</v>
      </c>
      <c r="F26" s="2">
        <v>2674.561365</v>
      </c>
      <c r="G26" s="2">
        <v>2319.4393560000003</v>
      </c>
      <c r="H26" s="2">
        <v>26500.686300000001</v>
      </c>
      <c r="I26" s="2">
        <v>26500.686300000001</v>
      </c>
      <c r="J26" s="2">
        <v>26500.686300000001</v>
      </c>
      <c r="K26" s="2">
        <v>26500.686300000001</v>
      </c>
      <c r="L26" s="2">
        <v>26500.686300000001</v>
      </c>
      <c r="M26" s="2">
        <v>26500.686300000001</v>
      </c>
      <c r="N26" s="2">
        <v>26500.686300000001</v>
      </c>
      <c r="O26" s="2">
        <f t="shared" si="0"/>
        <v>199439.24842800002</v>
      </c>
    </row>
    <row r="27" spans="1:15">
      <c r="A27" s="1">
        <v>2215</v>
      </c>
      <c r="B27" t="s">
        <v>17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64710</v>
      </c>
      <c r="K27" s="2">
        <v>0</v>
      </c>
      <c r="L27" s="2">
        <v>64710</v>
      </c>
      <c r="M27" s="2">
        <v>64710</v>
      </c>
      <c r="N27" s="2">
        <v>0</v>
      </c>
      <c r="O27" s="2">
        <f t="shared" si="0"/>
        <v>194130</v>
      </c>
    </row>
    <row r="28" spans="1:15">
      <c r="A28" s="1">
        <v>2217</v>
      </c>
      <c r="B28" t="s">
        <v>17</v>
      </c>
      <c r="C28" s="2">
        <v>3926.7257490000002</v>
      </c>
      <c r="D28" s="2">
        <v>3976.9784240000004</v>
      </c>
      <c r="E28" s="2">
        <v>3409.12</v>
      </c>
      <c r="F28" s="2">
        <v>6792.58</v>
      </c>
      <c r="G28" s="2">
        <v>4452</v>
      </c>
      <c r="H28" s="2">
        <v>0</v>
      </c>
      <c r="I28" s="2">
        <v>0</v>
      </c>
      <c r="J28" s="2">
        <v>0</v>
      </c>
      <c r="K28" s="2">
        <v>339727.5</v>
      </c>
      <c r="L28" s="2">
        <v>0</v>
      </c>
      <c r="M28" s="2">
        <v>0</v>
      </c>
      <c r="N28" s="2">
        <v>0</v>
      </c>
      <c r="O28" s="2">
        <f t="shared" si="0"/>
        <v>362284.90417300002</v>
      </c>
    </row>
    <row r="29" spans="1:15">
      <c r="A29" s="1">
        <v>2237</v>
      </c>
      <c r="B29" t="s">
        <v>15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31250</v>
      </c>
      <c r="I29" s="2">
        <v>62500</v>
      </c>
      <c r="J29" s="2">
        <v>62500</v>
      </c>
      <c r="K29" s="2">
        <v>62500</v>
      </c>
      <c r="L29" s="2">
        <v>62500</v>
      </c>
      <c r="M29" s="2">
        <v>37500</v>
      </c>
      <c r="N29" s="2">
        <v>37496</v>
      </c>
      <c r="O29" s="2">
        <f t="shared" si="0"/>
        <v>356246</v>
      </c>
    </row>
    <row r="30" spans="1:15">
      <c r="A30" s="1">
        <v>2251</v>
      </c>
      <c r="B30" t="s">
        <v>15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f t="shared" si="0"/>
        <v>0</v>
      </c>
    </row>
    <row r="31" spans="1:15">
      <c r="A31" s="1">
        <v>2252</v>
      </c>
      <c r="B31" t="s">
        <v>17</v>
      </c>
      <c r="C31" s="2">
        <v>76.163669999999996</v>
      </c>
      <c r="D31" s="2">
        <v>21239.56</v>
      </c>
      <c r="E31" s="2">
        <v>0</v>
      </c>
      <c r="F31" s="2">
        <v>0</v>
      </c>
      <c r="G31" s="2">
        <v>0</v>
      </c>
      <c r="H31" s="2">
        <v>48532.5</v>
      </c>
      <c r="I31" s="2">
        <v>0</v>
      </c>
      <c r="J31" s="2">
        <v>0</v>
      </c>
      <c r="K31" s="2">
        <v>48532.5</v>
      </c>
      <c r="L31" s="2">
        <v>32355</v>
      </c>
      <c r="M31" s="2">
        <v>0</v>
      </c>
      <c r="N31" s="2">
        <v>48532.5</v>
      </c>
      <c r="O31" s="2">
        <f t="shared" si="0"/>
        <v>199268.22367000001</v>
      </c>
    </row>
    <row r="32" spans="1:15">
      <c r="A32" s="1">
        <v>2253</v>
      </c>
      <c r="B32" t="s">
        <v>15</v>
      </c>
      <c r="C32" s="2">
        <v>0</v>
      </c>
      <c r="D32" s="2">
        <v>55137.1</v>
      </c>
      <c r="E32" s="2">
        <v>2626.3701009000001</v>
      </c>
      <c r="F32" s="2">
        <v>4371.1596536999996</v>
      </c>
      <c r="G32" s="2">
        <v>4371.2116608999995</v>
      </c>
      <c r="H32" s="2">
        <v>0</v>
      </c>
      <c r="I32" s="2">
        <v>8126.1249999999991</v>
      </c>
      <c r="J32" s="2">
        <v>0</v>
      </c>
      <c r="K32" s="2">
        <v>0</v>
      </c>
      <c r="L32" s="2">
        <v>8126.1249999999991</v>
      </c>
      <c r="M32" s="2">
        <v>0</v>
      </c>
      <c r="N32" s="2">
        <v>0</v>
      </c>
      <c r="O32" s="2">
        <f t="shared" si="0"/>
        <v>82758.091415499992</v>
      </c>
    </row>
    <row r="33" spans="1:15">
      <c r="A33" s="1">
        <v>2254</v>
      </c>
      <c r="B33" t="s">
        <v>17</v>
      </c>
      <c r="C33" s="2">
        <v>0</v>
      </c>
      <c r="D33" s="2">
        <v>15032.915991</v>
      </c>
      <c r="E33" s="2">
        <v>0</v>
      </c>
      <c r="F33" s="2">
        <v>25063.878401999998</v>
      </c>
      <c r="G33" s="2">
        <v>0</v>
      </c>
      <c r="H33" s="2">
        <v>19930.68</v>
      </c>
      <c r="I33" s="2">
        <v>19930.68</v>
      </c>
      <c r="J33" s="2">
        <v>22777.920000000002</v>
      </c>
      <c r="K33" s="2">
        <v>22777.920000000002</v>
      </c>
      <c r="L33" s="2">
        <v>22777.920000000002</v>
      </c>
      <c r="M33" s="2">
        <v>2847.2400000000002</v>
      </c>
      <c r="N33" s="2">
        <v>0</v>
      </c>
      <c r="O33" s="2">
        <f t="shared" si="0"/>
        <v>151139.154393</v>
      </c>
    </row>
    <row r="34" spans="1:15">
      <c r="A34" s="1">
        <v>2260</v>
      </c>
      <c r="B34" t="s">
        <v>17</v>
      </c>
      <c r="C34" s="2">
        <v>0</v>
      </c>
      <c r="D34" s="2">
        <v>0</v>
      </c>
      <c r="E34" s="2">
        <v>30253.419801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f t="shared" si="0"/>
        <v>30253.419801</v>
      </c>
    </row>
    <row r="35" spans="1:15">
      <c r="A35" s="1">
        <v>2273</v>
      </c>
      <c r="B35" t="s">
        <v>15</v>
      </c>
      <c r="C35" s="2">
        <v>31201.401095899997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f t="shared" si="0"/>
        <v>31201.401095899997</v>
      </c>
    </row>
    <row r="36" spans="1:15">
      <c r="A36" s="1">
        <v>2274</v>
      </c>
      <c r="B36" t="s">
        <v>17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f t="shared" si="0"/>
        <v>0</v>
      </c>
    </row>
    <row r="37" spans="1:15">
      <c r="A37" s="1">
        <v>2275</v>
      </c>
      <c r="B37" t="s">
        <v>15</v>
      </c>
      <c r="C37" s="2">
        <v>0</v>
      </c>
      <c r="D37" s="2">
        <v>67753.385339300003</v>
      </c>
      <c r="E37" s="2">
        <v>19755.6565199</v>
      </c>
      <c r="F37" s="2">
        <v>6745.4183517000001</v>
      </c>
      <c r="G37" s="2">
        <v>0</v>
      </c>
      <c r="H37" s="2">
        <v>0</v>
      </c>
      <c r="I37" s="2">
        <v>16252.249999999998</v>
      </c>
      <c r="J37" s="2">
        <v>0</v>
      </c>
      <c r="K37" s="2">
        <v>0</v>
      </c>
      <c r="L37" s="2">
        <v>16252.249999999998</v>
      </c>
      <c r="M37" s="2">
        <v>0</v>
      </c>
      <c r="N37" s="2">
        <v>0</v>
      </c>
      <c r="O37" s="2">
        <f t="shared" si="0"/>
        <v>126758.96021090001</v>
      </c>
    </row>
    <row r="38" spans="1:15">
      <c r="A38" s="1">
        <v>2276</v>
      </c>
      <c r="B38" t="s">
        <v>15</v>
      </c>
      <c r="C38" s="2">
        <v>24520.36</v>
      </c>
      <c r="D38" s="2">
        <v>1256.26</v>
      </c>
      <c r="E38" s="2">
        <v>2417.7799999999997</v>
      </c>
      <c r="F38" s="2">
        <v>25028.100000000002</v>
      </c>
      <c r="G38" s="2">
        <v>6792.9000000000005</v>
      </c>
      <c r="H38" s="2">
        <v>11376.574999999999</v>
      </c>
      <c r="I38" s="2">
        <v>11376.574999999999</v>
      </c>
      <c r="J38" s="2">
        <v>13001.8</v>
      </c>
      <c r="K38" s="2">
        <v>13001.8</v>
      </c>
      <c r="L38" s="2">
        <v>13001.8</v>
      </c>
      <c r="M38" s="2">
        <v>1625.2249999999999</v>
      </c>
      <c r="N38" s="2">
        <v>0</v>
      </c>
      <c r="O38" s="2">
        <f t="shared" si="0"/>
        <v>123399.17500000002</v>
      </c>
    </row>
    <row r="39" spans="1:15">
      <c r="A39" s="1">
        <v>2277</v>
      </c>
      <c r="B39" t="s">
        <v>18</v>
      </c>
      <c r="C39" s="2">
        <v>-99608.60199220982</v>
      </c>
      <c r="D39" s="2">
        <v>56.280408460500013</v>
      </c>
      <c r="E39" s="2">
        <v>0</v>
      </c>
      <c r="F39" s="2">
        <v>4156.1174866869005</v>
      </c>
      <c r="G39" s="2">
        <v>2415.8213517879003</v>
      </c>
      <c r="H39" s="2">
        <v>41293.351050000005</v>
      </c>
      <c r="I39" s="2">
        <v>41292.865245870002</v>
      </c>
      <c r="J39" s="2">
        <v>41292.865245870002</v>
      </c>
      <c r="K39" s="2">
        <v>41293.351050000005</v>
      </c>
      <c r="L39" s="2">
        <v>41292.865245870002</v>
      </c>
      <c r="M39" s="2">
        <v>41292.865245870002</v>
      </c>
      <c r="N39" s="2">
        <v>41296.751678910005</v>
      </c>
      <c r="O39" s="2">
        <f t="shared" si="0"/>
        <v>196074.5320171155</v>
      </c>
    </row>
    <row r="40" spans="1:15">
      <c r="A40" s="1">
        <v>2278</v>
      </c>
      <c r="B40" t="s">
        <v>15</v>
      </c>
      <c r="C40" s="2">
        <v>0</v>
      </c>
      <c r="D40" s="2">
        <v>331058.26452200004</v>
      </c>
      <c r="E40" s="2">
        <v>0</v>
      </c>
      <c r="F40" s="2">
        <v>0</v>
      </c>
      <c r="G40" s="2">
        <v>0</v>
      </c>
      <c r="H40" s="2">
        <v>418.00786999999997</v>
      </c>
      <c r="I40" s="2">
        <v>43756.907809999997</v>
      </c>
      <c r="J40" s="2">
        <v>418.00786999999997</v>
      </c>
      <c r="K40" s="2">
        <v>43757.5579</v>
      </c>
      <c r="L40" s="2">
        <v>418.00786999999997</v>
      </c>
      <c r="M40" s="2">
        <v>43757.5579</v>
      </c>
      <c r="N40" s="2">
        <v>418.00786999999997</v>
      </c>
      <c r="O40" s="2">
        <f t="shared" si="0"/>
        <v>464002.31961199996</v>
      </c>
    </row>
    <row r="41" spans="1:15">
      <c r="A41" s="1">
        <v>2280</v>
      </c>
      <c r="B41" t="s">
        <v>17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32355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f t="shared" si="0"/>
        <v>32355</v>
      </c>
    </row>
    <row r="42" spans="1:15">
      <c r="A42" s="1">
        <v>2283</v>
      </c>
      <c r="B42" t="s">
        <v>15</v>
      </c>
      <c r="C42" s="2">
        <v>58.209058599999992</v>
      </c>
      <c r="D42" s="2">
        <v>-0.01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f t="shared" si="0"/>
        <v>58.199058599999994</v>
      </c>
    </row>
    <row r="43" spans="1:15">
      <c r="A43" s="1">
        <v>2289</v>
      </c>
      <c r="B43" t="s">
        <v>15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83339</v>
      </c>
      <c r="I43" s="2">
        <v>83338</v>
      </c>
      <c r="J43" s="2">
        <v>83338</v>
      </c>
      <c r="K43" s="2">
        <v>958339</v>
      </c>
      <c r="L43" s="2">
        <v>83338</v>
      </c>
      <c r="M43" s="2">
        <v>83338</v>
      </c>
      <c r="N43" s="2">
        <v>233339</v>
      </c>
      <c r="O43" s="2">
        <f t="shared" si="0"/>
        <v>1608369</v>
      </c>
    </row>
    <row r="44" spans="1:15">
      <c r="A44" s="1">
        <v>2293</v>
      </c>
      <c r="B44" t="s">
        <v>15</v>
      </c>
      <c r="C44" s="2">
        <v>12273.652451600001</v>
      </c>
      <c r="D44" s="2">
        <v>1509.4925502000001</v>
      </c>
      <c r="E44" s="2">
        <v>0</v>
      </c>
      <c r="F44" s="2">
        <v>0</v>
      </c>
      <c r="G44" s="2">
        <v>5631.6500000000005</v>
      </c>
      <c r="H44" s="2">
        <v>0</v>
      </c>
      <c r="I44" s="2">
        <v>0</v>
      </c>
      <c r="J44" s="2">
        <v>0</v>
      </c>
      <c r="K44" s="2">
        <v>36979.719559999998</v>
      </c>
      <c r="L44" s="2">
        <v>0</v>
      </c>
      <c r="M44" s="2">
        <v>37568.701099999998</v>
      </c>
      <c r="N44" s="2">
        <v>0</v>
      </c>
      <c r="O44" s="2">
        <f t="shared" si="0"/>
        <v>93963.215661800001</v>
      </c>
    </row>
    <row r="45" spans="1:15">
      <c r="A45" s="1">
        <v>2294</v>
      </c>
      <c r="B45" t="s">
        <v>17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8088.75</v>
      </c>
      <c r="I45" s="2">
        <v>16177.5</v>
      </c>
      <c r="J45" s="2">
        <v>0</v>
      </c>
      <c r="K45" s="2">
        <v>8088.75</v>
      </c>
      <c r="L45" s="2">
        <v>16177.5</v>
      </c>
      <c r="M45" s="2">
        <v>0</v>
      </c>
      <c r="N45" s="2">
        <v>8088.75</v>
      </c>
      <c r="O45" s="2">
        <f t="shared" si="0"/>
        <v>56621.25</v>
      </c>
    </row>
    <row r="46" spans="1:15">
      <c r="A46" s="1">
        <v>2301</v>
      </c>
      <c r="B46" t="s">
        <v>17</v>
      </c>
      <c r="C46" s="2">
        <v>3830.8290440000001</v>
      </c>
      <c r="D46" s="2">
        <v>11238.599844</v>
      </c>
      <c r="E46" s="2">
        <v>3652.659486</v>
      </c>
      <c r="F46" s="2">
        <v>608.82403499999998</v>
      </c>
      <c r="G46" s="2">
        <v>14198.318766</v>
      </c>
      <c r="H46" s="2">
        <v>77101.964999999997</v>
      </c>
      <c r="I46" s="2">
        <v>77100.670800000007</v>
      </c>
      <c r="J46" s="2">
        <v>77100.670800000007</v>
      </c>
      <c r="K46" s="2">
        <v>77101.964999999997</v>
      </c>
      <c r="L46" s="2">
        <v>77100.670800000007</v>
      </c>
      <c r="M46" s="2">
        <v>77100.670800000007</v>
      </c>
      <c r="N46" s="2">
        <v>77101.964999999997</v>
      </c>
      <c r="O46" s="2">
        <f t="shared" si="0"/>
        <v>573237.80937500007</v>
      </c>
    </row>
    <row r="47" spans="1:15">
      <c r="A47" s="1">
        <v>2306</v>
      </c>
      <c r="B47" t="s">
        <v>15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f t="shared" si="0"/>
        <v>0</v>
      </c>
    </row>
    <row r="48" spans="1:15">
      <c r="A48" s="1">
        <v>2310</v>
      </c>
      <c r="B48" t="s">
        <v>17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f t="shared" si="0"/>
        <v>0</v>
      </c>
    </row>
    <row r="49" spans="1:15">
      <c r="A49" s="1">
        <v>2317</v>
      </c>
      <c r="B49" t="s">
        <v>15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f t="shared" si="0"/>
        <v>0</v>
      </c>
    </row>
    <row r="50" spans="1:15">
      <c r="A50" s="1">
        <v>2336</v>
      </c>
      <c r="B50" t="s">
        <v>15</v>
      </c>
      <c r="C50" s="2">
        <v>37.360672299999997</v>
      </c>
      <c r="D50" s="2">
        <v>0</v>
      </c>
      <c r="E50" s="2">
        <v>17366.094703299997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58508.1</v>
      </c>
      <c r="L50" s="2">
        <v>0</v>
      </c>
      <c r="M50" s="2">
        <v>58508.1</v>
      </c>
      <c r="N50" s="2">
        <v>0</v>
      </c>
      <c r="O50" s="2">
        <f t="shared" si="0"/>
        <v>134419.65537560001</v>
      </c>
    </row>
    <row r="51" spans="1:15">
      <c r="A51" s="1">
        <v>2341</v>
      </c>
      <c r="B51" t="s">
        <v>17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274999</v>
      </c>
      <c r="O51" s="2">
        <f t="shared" si="0"/>
        <v>274999</v>
      </c>
    </row>
    <row r="52" spans="1:15">
      <c r="A52" s="1">
        <v>2343</v>
      </c>
      <c r="B52" t="s">
        <v>15</v>
      </c>
      <c r="C52" s="2">
        <v>0</v>
      </c>
      <c r="D52" s="2">
        <v>18768.280325199998</v>
      </c>
      <c r="E52" s="2">
        <v>3388.1000565999998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f t="shared" si="0"/>
        <v>22156.380381799998</v>
      </c>
    </row>
    <row r="53" spans="1:15">
      <c r="A53" s="1">
        <v>2414</v>
      </c>
      <c r="B53" t="s">
        <v>15</v>
      </c>
      <c r="C53" s="2">
        <v>1.3642420526593924E-12</v>
      </c>
      <c r="D53" s="2">
        <v>0</v>
      </c>
      <c r="E53" s="2">
        <v>-7.2759576141834259E-11</v>
      </c>
      <c r="F53" s="2">
        <v>157904.46000000002</v>
      </c>
      <c r="G53" s="2">
        <v>0</v>
      </c>
      <c r="H53" s="2">
        <v>13543.32497</v>
      </c>
      <c r="I53" s="2">
        <v>13543.32497</v>
      </c>
      <c r="J53" s="2">
        <v>13543.32497</v>
      </c>
      <c r="K53" s="2">
        <v>13543.32497</v>
      </c>
      <c r="L53" s="2">
        <v>13543.32497</v>
      </c>
      <c r="M53" s="2">
        <v>13543.32497</v>
      </c>
      <c r="N53" s="2">
        <v>1150673.6019799998</v>
      </c>
      <c r="O53" s="2">
        <f t="shared" si="0"/>
        <v>1389838.0117999997</v>
      </c>
    </row>
    <row r="54" spans="1:15">
      <c r="A54" s="1">
        <v>2423</v>
      </c>
      <c r="B54" t="s">
        <v>15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1625224.9999999998</v>
      </c>
      <c r="O54" s="2">
        <f t="shared" si="0"/>
        <v>1625224.9999999998</v>
      </c>
    </row>
    <row r="55" spans="1:15">
      <c r="A55" s="1">
        <v>2425</v>
      </c>
      <c r="B55" t="s">
        <v>15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32504.499999999996</v>
      </c>
      <c r="M55" s="2">
        <v>0</v>
      </c>
      <c r="N55" s="2">
        <v>0</v>
      </c>
      <c r="O55" s="2">
        <f t="shared" si="0"/>
        <v>32504.499999999996</v>
      </c>
    </row>
    <row r="56" spans="1:15">
      <c r="A56" s="1">
        <v>2443</v>
      </c>
      <c r="B56" t="s">
        <v>15</v>
      </c>
      <c r="C56" s="2">
        <v>3199.06</v>
      </c>
      <c r="D56" s="2">
        <v>0</v>
      </c>
      <c r="E56" s="2">
        <v>52421.799999999996</v>
      </c>
      <c r="F56" s="2">
        <v>0</v>
      </c>
      <c r="G56" s="2">
        <v>134068.59</v>
      </c>
      <c r="H56" s="2">
        <v>1900000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126134</v>
      </c>
      <c r="O56" s="2">
        <f t="shared" si="0"/>
        <v>2215823.4500000002</v>
      </c>
    </row>
    <row r="57" spans="1:15">
      <c r="A57" s="1">
        <v>2446</v>
      </c>
      <c r="B57" t="s">
        <v>17</v>
      </c>
      <c r="C57" s="2">
        <v>0</v>
      </c>
      <c r="D57" s="2">
        <v>0</v>
      </c>
      <c r="E57" s="2">
        <v>452144.07391500002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500000</v>
      </c>
      <c r="O57" s="2">
        <f t="shared" si="0"/>
        <v>952144.07391500007</v>
      </c>
    </row>
    <row r="58" spans="1:15">
      <c r="A58" s="1">
        <v>2449</v>
      </c>
      <c r="B58" t="s">
        <v>17</v>
      </c>
      <c r="C58" s="2">
        <v>0</v>
      </c>
      <c r="D58" s="2">
        <v>242257.83000000002</v>
      </c>
      <c r="E58" s="2">
        <v>0</v>
      </c>
      <c r="F58" s="2">
        <v>11271.660183</v>
      </c>
      <c r="G58" s="2">
        <v>43611.688393999997</v>
      </c>
      <c r="H58" s="2">
        <v>0</v>
      </c>
      <c r="I58" s="2">
        <v>21569.784299999999</v>
      </c>
      <c r="J58" s="2">
        <v>0</v>
      </c>
      <c r="K58" s="2">
        <v>21570.431400000001</v>
      </c>
      <c r="L58" s="2">
        <v>0</v>
      </c>
      <c r="M58" s="2">
        <v>21569.784299999999</v>
      </c>
      <c r="N58" s="2">
        <v>0</v>
      </c>
      <c r="O58" s="2">
        <f t="shared" si="0"/>
        <v>361851.17857700004</v>
      </c>
    </row>
    <row r="59" spans="1:15">
      <c r="A59" s="1">
        <v>2457</v>
      </c>
      <c r="B59" t="s">
        <v>17</v>
      </c>
      <c r="C59" s="2">
        <v>94.198346999999998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f t="shared" si="0"/>
        <v>94.198346999999998</v>
      </c>
    </row>
    <row r="60" spans="1:15">
      <c r="A60" s="1">
        <v>2470</v>
      </c>
      <c r="B60" t="s">
        <v>15</v>
      </c>
      <c r="C60" s="2">
        <v>301222.58</v>
      </c>
      <c r="D60" s="2">
        <v>172414.02000000002</v>
      </c>
      <c r="E60" s="2">
        <v>74862.78</v>
      </c>
      <c r="F60" s="2">
        <v>265349.3</v>
      </c>
      <c r="G60" s="2">
        <v>375550.13000000006</v>
      </c>
      <c r="H60" s="2">
        <v>483268.45482999994</v>
      </c>
      <c r="I60" s="2">
        <v>535097.53016999993</v>
      </c>
      <c r="J60" s="2">
        <v>476763.00419999997</v>
      </c>
      <c r="K60" s="2">
        <v>480917.07929999998</v>
      </c>
      <c r="L60" s="2">
        <v>461311.66507999995</v>
      </c>
      <c r="M60" s="2">
        <v>400884.49939999997</v>
      </c>
      <c r="N60" s="2">
        <v>2442256.1617299998</v>
      </c>
      <c r="O60" s="2">
        <f t="shared" si="0"/>
        <v>6469897.2047099993</v>
      </c>
    </row>
    <row r="61" spans="1:15">
      <c r="A61" s="1">
        <v>2474</v>
      </c>
      <c r="B61" t="s">
        <v>17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f t="shared" si="0"/>
        <v>0</v>
      </c>
    </row>
    <row r="62" spans="1:15">
      <c r="A62" s="1">
        <v>2481</v>
      </c>
      <c r="B62" t="s">
        <v>17</v>
      </c>
      <c r="C62" s="2">
        <v>687.12313500000005</v>
      </c>
      <c r="D62" s="2">
        <v>105.908889</v>
      </c>
      <c r="E62" s="2">
        <v>2648.5205430000001</v>
      </c>
      <c r="F62" s="2">
        <v>10497.03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f t="shared" si="0"/>
        <v>13938.582567000001</v>
      </c>
    </row>
    <row r="63" spans="1:15">
      <c r="A63" s="1">
        <v>2483</v>
      </c>
      <c r="B63" t="s">
        <v>17</v>
      </c>
      <c r="C63" s="2">
        <v>0</v>
      </c>
      <c r="D63" s="2">
        <v>0</v>
      </c>
      <c r="E63" s="2">
        <v>0</v>
      </c>
      <c r="F63" s="2">
        <v>0</v>
      </c>
      <c r="G63" s="2">
        <v>1913.0100000000009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f t="shared" si="0"/>
        <v>1913.0100000000009</v>
      </c>
    </row>
    <row r="64" spans="1:15">
      <c r="A64" s="1">
        <v>2484</v>
      </c>
      <c r="B64" t="s">
        <v>17</v>
      </c>
      <c r="C64" s="2">
        <v>0</v>
      </c>
      <c r="D64" s="2">
        <v>0</v>
      </c>
      <c r="E64" s="2">
        <v>241.59478500000003</v>
      </c>
      <c r="F64" s="2">
        <v>332.64822599999997</v>
      </c>
      <c r="G64" s="2">
        <v>-566.08955100000003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f t="shared" si="0"/>
        <v>8.1534599999999955</v>
      </c>
    </row>
    <row r="65" spans="1:15">
      <c r="A65" s="1">
        <v>2492</v>
      </c>
      <c r="B65" t="s">
        <v>17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f t="shared" si="0"/>
        <v>0</v>
      </c>
    </row>
    <row r="66" spans="1:15">
      <c r="A66" s="1">
        <v>2493</v>
      </c>
      <c r="B66" t="s">
        <v>15</v>
      </c>
      <c r="C66" s="2">
        <v>0</v>
      </c>
      <c r="D66" s="2">
        <v>0</v>
      </c>
      <c r="E66" s="2">
        <v>79094.8</v>
      </c>
      <c r="F66" s="2">
        <v>26.84</v>
      </c>
      <c r="G66" s="2">
        <v>0</v>
      </c>
      <c r="H66" s="2">
        <v>0</v>
      </c>
      <c r="I66" s="2">
        <v>37922.350059999997</v>
      </c>
      <c r="J66" s="2">
        <v>0</v>
      </c>
      <c r="K66" s="2">
        <v>37921.699969999994</v>
      </c>
      <c r="L66" s="2">
        <v>0</v>
      </c>
      <c r="M66" s="2">
        <v>37921.699969999994</v>
      </c>
      <c r="N66" s="2">
        <v>0</v>
      </c>
      <c r="O66" s="2">
        <f t="shared" ref="O66:O132" si="1">SUM(C66:N66)</f>
        <v>192887.38999999998</v>
      </c>
    </row>
    <row r="67" spans="1:15">
      <c r="A67" s="1">
        <v>2502</v>
      </c>
      <c r="B67" t="s">
        <v>15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f t="shared" si="1"/>
        <v>0</v>
      </c>
    </row>
    <row r="68" spans="1:15">
      <c r="A68" s="1">
        <v>2505</v>
      </c>
      <c r="B68" t="s">
        <v>17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f t="shared" si="1"/>
        <v>0</v>
      </c>
    </row>
    <row r="69" spans="1:15">
      <c r="A69" s="1">
        <v>2514</v>
      </c>
      <c r="B69" t="s">
        <v>15</v>
      </c>
      <c r="C69" s="2">
        <v>105214.64999999997</v>
      </c>
      <c r="D69" s="2">
        <v>356842.42000000004</v>
      </c>
      <c r="E69" s="2">
        <v>370333.83</v>
      </c>
      <c r="F69" s="2">
        <v>130242.45</v>
      </c>
      <c r="G69" s="2">
        <v>6646.2300000000005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2121026</v>
      </c>
      <c r="O69" s="2">
        <f t="shared" si="1"/>
        <v>3090305.58</v>
      </c>
    </row>
    <row r="70" spans="1:15">
      <c r="A70" s="1">
        <v>2515</v>
      </c>
      <c r="B70" t="s">
        <v>15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f t="shared" si="1"/>
        <v>0</v>
      </c>
    </row>
    <row r="71" spans="1:15">
      <c r="A71" s="1">
        <v>2516</v>
      </c>
      <c r="B71" t="s">
        <v>15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519549.32763999997</v>
      </c>
      <c r="O71" s="2">
        <f t="shared" si="1"/>
        <v>519549.32763999997</v>
      </c>
    </row>
    <row r="72" spans="1:15">
      <c r="A72" s="1">
        <v>2522</v>
      </c>
      <c r="B72" t="s">
        <v>15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f t="shared" si="1"/>
        <v>0</v>
      </c>
    </row>
    <row r="73" spans="1:15">
      <c r="A73" s="1">
        <v>2526</v>
      </c>
      <c r="B73" t="s">
        <v>15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f t="shared" si="1"/>
        <v>0</v>
      </c>
    </row>
    <row r="74" spans="1:15">
      <c r="A74" s="1">
        <v>2529</v>
      </c>
      <c r="B74" t="s">
        <v>15</v>
      </c>
      <c r="C74" s="2">
        <v>2.9103830456733704E-11</v>
      </c>
      <c r="D74" s="2">
        <v>0</v>
      </c>
      <c r="E74" s="2">
        <v>0</v>
      </c>
      <c r="F74" s="2">
        <v>19656.78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f t="shared" si="1"/>
        <v>19656.780000000028</v>
      </c>
    </row>
    <row r="75" spans="1:15">
      <c r="A75" s="1">
        <v>2530</v>
      </c>
      <c r="B75" t="s">
        <v>15</v>
      </c>
      <c r="C75" s="2">
        <v>7033.8700000000026</v>
      </c>
      <c r="D75" s="2">
        <v>-309161.75000000006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f t="shared" si="1"/>
        <v>-302127.88000000006</v>
      </c>
    </row>
    <row r="76" spans="1:15">
      <c r="A76" s="1">
        <v>2531</v>
      </c>
      <c r="B76" t="s">
        <v>17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f t="shared" si="1"/>
        <v>0</v>
      </c>
    </row>
    <row r="77" spans="1:15">
      <c r="A77" s="1">
        <v>2532</v>
      </c>
      <c r="B77" t="s">
        <v>17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5047380</v>
      </c>
      <c r="L77" s="2">
        <v>0</v>
      </c>
      <c r="M77" s="2">
        <v>0</v>
      </c>
      <c r="N77" s="2">
        <v>339727.5</v>
      </c>
      <c r="O77" s="2">
        <f t="shared" si="1"/>
        <v>5387107.5</v>
      </c>
    </row>
    <row r="78" spans="1:15">
      <c r="A78" s="1">
        <v>2535</v>
      </c>
      <c r="B78" t="s">
        <v>15</v>
      </c>
      <c r="C78" s="2">
        <v>172816.02000000002</v>
      </c>
      <c r="D78" s="2">
        <v>217303.22</v>
      </c>
      <c r="E78" s="2">
        <v>267965.3</v>
      </c>
      <c r="F78" s="2">
        <v>132740.60999999999</v>
      </c>
      <c r="G78" s="2">
        <v>70442.099999999991</v>
      </c>
      <c r="H78" s="2">
        <v>274425.42299999995</v>
      </c>
      <c r="I78" s="2">
        <v>393590.82419999997</v>
      </c>
      <c r="J78" s="2">
        <v>263231.98019999999</v>
      </c>
      <c r="K78" s="2">
        <v>270583.44419999997</v>
      </c>
      <c r="L78" s="2">
        <v>291450.46799999999</v>
      </c>
      <c r="M78" s="2">
        <v>294719.73420000001</v>
      </c>
      <c r="N78" s="2">
        <v>263620.14359999995</v>
      </c>
      <c r="O78" s="2">
        <f t="shared" si="1"/>
        <v>2912889.2673999998</v>
      </c>
    </row>
    <row r="79" spans="1:15">
      <c r="A79" s="1">
        <v>2545</v>
      </c>
      <c r="B79" t="s">
        <v>17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f t="shared" si="1"/>
        <v>0</v>
      </c>
    </row>
    <row r="80" spans="1:15">
      <c r="A80" s="1">
        <v>2546</v>
      </c>
      <c r="B80" t="s">
        <v>15</v>
      </c>
      <c r="C80" s="2">
        <v>-9.0557536999999986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f t="shared" si="1"/>
        <v>-9.0557536999999986</v>
      </c>
    </row>
    <row r="81" spans="1:15">
      <c r="A81">
        <f>A80</f>
        <v>2546</v>
      </c>
      <c r="B81" t="s">
        <v>17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f t="shared" si="1"/>
        <v>0</v>
      </c>
    </row>
    <row r="82" spans="1:15">
      <c r="A82" s="1">
        <v>2547</v>
      </c>
      <c r="B82" t="s">
        <v>15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f t="shared" si="1"/>
        <v>0</v>
      </c>
    </row>
    <row r="83" spans="1:15">
      <c r="A83" s="1">
        <v>2549</v>
      </c>
      <c r="B83" t="s">
        <v>15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f t="shared" si="1"/>
        <v>0</v>
      </c>
    </row>
    <row r="84" spans="1:15">
      <c r="A84" s="1">
        <v>2550</v>
      </c>
      <c r="B84" t="s">
        <v>17</v>
      </c>
      <c r="C84" s="2">
        <v>0</v>
      </c>
      <c r="D84" s="2">
        <v>0</v>
      </c>
      <c r="E84" s="2">
        <v>82.796445000000006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f t="shared" si="1"/>
        <v>82.796445000000006</v>
      </c>
    </row>
    <row r="85" spans="1:15">
      <c r="A85" s="1">
        <v>2552</v>
      </c>
      <c r="B85" t="s">
        <v>17</v>
      </c>
      <c r="C85" s="2">
        <v>0</v>
      </c>
      <c r="D85" s="2">
        <v>19507.198347000001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2300000</v>
      </c>
      <c r="N85" s="2">
        <v>99999</v>
      </c>
      <c r="O85" s="2">
        <f t="shared" si="1"/>
        <v>2419506.1983469999</v>
      </c>
    </row>
    <row r="86" spans="1:15">
      <c r="A86" s="1">
        <v>2554</v>
      </c>
      <c r="B86" t="s">
        <v>15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f t="shared" si="1"/>
        <v>0</v>
      </c>
    </row>
    <row r="87" spans="1:15">
      <c r="A87" s="1">
        <v>2555</v>
      </c>
      <c r="B87" t="s">
        <v>17</v>
      </c>
      <c r="C87" s="2">
        <v>0</v>
      </c>
      <c r="D87" s="2">
        <v>0</v>
      </c>
      <c r="E87" s="2">
        <v>0</v>
      </c>
      <c r="F87" s="2">
        <v>0</v>
      </c>
      <c r="G87" s="2">
        <v>5489.0192790000001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f t="shared" si="1"/>
        <v>5489.0192790000001</v>
      </c>
    </row>
    <row r="88" spans="1:15">
      <c r="A88" s="1">
        <v>2556</v>
      </c>
      <c r="B88" t="s">
        <v>17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f t="shared" si="1"/>
        <v>0</v>
      </c>
    </row>
    <row r="89" spans="1:15">
      <c r="A89" s="1">
        <v>2557</v>
      </c>
      <c r="B89" t="s">
        <v>17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f t="shared" si="1"/>
        <v>0</v>
      </c>
    </row>
    <row r="90" spans="1:15">
      <c r="A90" s="1">
        <v>2559</v>
      </c>
      <c r="B90" t="s">
        <v>17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f t="shared" si="1"/>
        <v>0</v>
      </c>
    </row>
    <row r="91" spans="1:15">
      <c r="A91" s="1">
        <v>2560</v>
      </c>
      <c r="B91" t="s">
        <v>17</v>
      </c>
      <c r="C91" s="2">
        <v>18952.776009000001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f t="shared" si="1"/>
        <v>18952.776009000001</v>
      </c>
    </row>
    <row r="92" spans="1:15">
      <c r="A92" s="1">
        <v>2563</v>
      </c>
      <c r="B92" t="s">
        <v>15</v>
      </c>
      <c r="C92" s="2">
        <v>13470.235351299998</v>
      </c>
      <c r="D92" s="2">
        <v>2033.0329579000002</v>
      </c>
      <c r="E92" s="2">
        <v>76.002021900000003</v>
      </c>
      <c r="F92" s="2">
        <v>6820.4972458000002</v>
      </c>
      <c r="G92" s="2">
        <v>-6755.9433087999996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f t="shared" si="1"/>
        <v>15643.824268099997</v>
      </c>
    </row>
    <row r="93" spans="1:15">
      <c r="A93" s="1">
        <v>2564</v>
      </c>
      <c r="B93" t="s">
        <v>17</v>
      </c>
      <c r="C93" s="2">
        <v>86.523741000000001</v>
      </c>
      <c r="D93" s="2">
        <v>311.83749</v>
      </c>
      <c r="E93" s="2">
        <v>1174.7453399999999</v>
      </c>
      <c r="F93" s="2">
        <v>62.904590999999996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2554196.8824</v>
      </c>
      <c r="O93" s="2">
        <f t="shared" si="1"/>
        <v>2555832.8935619998</v>
      </c>
    </row>
    <row r="94" spans="1:15">
      <c r="A94" s="1">
        <v>2566</v>
      </c>
      <c r="B94" t="s">
        <v>15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f t="shared" si="1"/>
        <v>0</v>
      </c>
    </row>
    <row r="95" spans="1:15">
      <c r="A95" s="1">
        <v>2567</v>
      </c>
      <c r="B95" t="s">
        <v>15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f t="shared" si="1"/>
        <v>0</v>
      </c>
    </row>
    <row r="96" spans="1:15">
      <c r="A96" s="1">
        <v>2569</v>
      </c>
      <c r="B96" t="s">
        <v>15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1107800</v>
      </c>
      <c r="M96" s="2">
        <v>99291</v>
      </c>
      <c r="N96" s="2">
        <v>0</v>
      </c>
      <c r="O96" s="2">
        <f t="shared" si="1"/>
        <v>1207091</v>
      </c>
    </row>
    <row r="97" spans="1:15">
      <c r="A97" s="1">
        <v>2570</v>
      </c>
      <c r="B97" t="s">
        <v>15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f t="shared" si="1"/>
        <v>0</v>
      </c>
    </row>
    <row r="98" spans="1:15">
      <c r="A98" s="1">
        <v>2571</v>
      </c>
      <c r="B98" t="s">
        <v>17</v>
      </c>
      <c r="C98" s="2">
        <v>15872.088212999999</v>
      </c>
      <c r="D98" s="2">
        <v>23061.019778999998</v>
      </c>
      <c r="E98" s="2">
        <v>9045.4032270000007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323550</v>
      </c>
      <c r="M98" s="2">
        <v>0</v>
      </c>
      <c r="N98" s="2">
        <v>0</v>
      </c>
      <c r="O98" s="2">
        <f t="shared" si="1"/>
        <v>371528.51121899998</v>
      </c>
    </row>
    <row r="99" spans="1:15">
      <c r="A99" s="1">
        <v>2572</v>
      </c>
      <c r="B99" t="s">
        <v>15</v>
      </c>
      <c r="C99" s="2">
        <v>4796.6305568999996</v>
      </c>
      <c r="D99" s="2">
        <v>-4016.6200704000003</v>
      </c>
      <c r="E99" s="2">
        <v>13.047306299999999</v>
      </c>
      <c r="F99" s="2">
        <v>395.42374339999998</v>
      </c>
      <c r="G99" s="2">
        <v>330.55776320000001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f t="shared" si="1"/>
        <v>1519.0392993999992</v>
      </c>
    </row>
    <row r="100" spans="1:15">
      <c r="A100" s="1">
        <v>2573</v>
      </c>
      <c r="B100" t="s">
        <v>17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f t="shared" si="1"/>
        <v>0</v>
      </c>
    </row>
    <row r="101" spans="1:15">
      <c r="A101" s="1">
        <v>2577</v>
      </c>
      <c r="B101" t="s">
        <v>17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5057605.4742000001</v>
      </c>
      <c r="O101" s="2">
        <f t="shared" si="1"/>
        <v>5057605.4742000001</v>
      </c>
    </row>
    <row r="102" spans="1:15">
      <c r="A102" s="1">
        <v>2579</v>
      </c>
      <c r="B102" t="s">
        <v>17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323550</v>
      </c>
      <c r="O102" s="2">
        <f t="shared" si="1"/>
        <v>323550</v>
      </c>
    </row>
    <row r="103" spans="1:15">
      <c r="A103" s="1">
        <v>2580</v>
      </c>
      <c r="B103" t="s">
        <v>17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f t="shared" si="1"/>
        <v>0</v>
      </c>
    </row>
    <row r="104" spans="1:15">
      <c r="A104" s="1">
        <v>2581</v>
      </c>
      <c r="B104" t="s">
        <v>17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2131547.4</v>
      </c>
      <c r="O104" s="2">
        <f t="shared" si="1"/>
        <v>2131547.4</v>
      </c>
    </row>
    <row r="105" spans="1:15">
      <c r="A105" s="1">
        <v>2584</v>
      </c>
      <c r="B105" t="s">
        <v>15</v>
      </c>
      <c r="C105" s="2">
        <v>0</v>
      </c>
      <c r="D105" s="2">
        <v>0</v>
      </c>
      <c r="E105" s="2">
        <v>0</v>
      </c>
      <c r="F105" s="2">
        <v>3953.32</v>
      </c>
      <c r="G105" s="2">
        <v>11986.529999999999</v>
      </c>
      <c r="H105" s="2">
        <v>79859.005869999994</v>
      </c>
      <c r="I105" s="2">
        <v>86748.00959999999</v>
      </c>
      <c r="J105" s="2">
        <v>79211.516229999994</v>
      </c>
      <c r="K105" s="2">
        <v>79636.67508999999</v>
      </c>
      <c r="L105" s="2">
        <v>80843.242129999999</v>
      </c>
      <c r="M105" s="2">
        <v>81031.768229999987</v>
      </c>
      <c r="N105" s="2">
        <v>79235.569559999989</v>
      </c>
      <c r="O105" s="2">
        <f t="shared" si="1"/>
        <v>582505.63670999999</v>
      </c>
    </row>
    <row r="106" spans="1:15">
      <c r="A106" s="1">
        <v>2585</v>
      </c>
      <c r="B106" t="s">
        <v>15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f t="shared" si="1"/>
        <v>0</v>
      </c>
    </row>
    <row r="107" spans="1:15">
      <c r="A107" s="1">
        <v>2589</v>
      </c>
      <c r="B107" t="s">
        <v>15</v>
      </c>
      <c r="C107" s="2">
        <v>0</v>
      </c>
      <c r="D107" s="2">
        <v>0</v>
      </c>
      <c r="E107" s="2">
        <v>1694682.6178772</v>
      </c>
      <c r="F107" s="2">
        <v>2399.0661323999998</v>
      </c>
      <c r="G107" s="2">
        <v>554.04570339999998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f t="shared" si="1"/>
        <v>1697635.7297129999</v>
      </c>
    </row>
    <row r="108" spans="1:15">
      <c r="A108" s="1">
        <v>2590</v>
      </c>
      <c r="B108" t="s">
        <v>15</v>
      </c>
      <c r="C108" s="2">
        <v>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750000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f t="shared" si="1"/>
        <v>750000</v>
      </c>
    </row>
    <row r="109" spans="1:15">
      <c r="A109" s="1">
        <v>3000</v>
      </c>
      <c r="B109" t="s">
        <v>16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f t="shared" si="1"/>
        <v>0</v>
      </c>
    </row>
    <row r="110" spans="1:15">
      <c r="A110" s="1">
        <v>3001</v>
      </c>
      <c r="B110" t="s">
        <v>16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f t="shared" si="1"/>
        <v>0</v>
      </c>
    </row>
    <row r="111" spans="1:15">
      <c r="A111" s="1">
        <v>3002</v>
      </c>
      <c r="B111" t="s">
        <v>16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f t="shared" si="1"/>
        <v>0</v>
      </c>
    </row>
    <row r="112" spans="1:15">
      <c r="A112" s="1">
        <v>3003</v>
      </c>
      <c r="B112" t="s">
        <v>16</v>
      </c>
      <c r="C112" s="2">
        <v>0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f t="shared" si="1"/>
        <v>0</v>
      </c>
    </row>
    <row r="113" spans="1:15">
      <c r="A113" s="1">
        <v>3004</v>
      </c>
      <c r="B113" t="s">
        <v>16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f t="shared" si="1"/>
        <v>0</v>
      </c>
    </row>
    <row r="114" spans="1:15">
      <c r="A114" s="1">
        <v>3005</v>
      </c>
      <c r="B114" t="s">
        <v>16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f t="shared" si="1"/>
        <v>0</v>
      </c>
    </row>
    <row r="115" spans="1:15">
      <c r="A115" s="1">
        <v>3006</v>
      </c>
      <c r="B115" t="s">
        <v>16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f t="shared" si="1"/>
        <v>0</v>
      </c>
    </row>
    <row r="116" spans="1:15">
      <c r="A116" s="1">
        <v>3007</v>
      </c>
      <c r="B116" t="s">
        <v>16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f t="shared" si="1"/>
        <v>0</v>
      </c>
    </row>
    <row r="117" spans="1:15">
      <c r="A117" s="1">
        <v>3008</v>
      </c>
      <c r="B117" t="s">
        <v>16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f t="shared" si="1"/>
        <v>0</v>
      </c>
    </row>
    <row r="118" spans="1:15">
      <c r="A118" s="1">
        <v>3054</v>
      </c>
      <c r="B118" t="s">
        <v>16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f t="shared" si="1"/>
        <v>0</v>
      </c>
    </row>
    <row r="119" spans="1:15">
      <c r="A119" s="1">
        <v>3055</v>
      </c>
      <c r="B119" t="s">
        <v>16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f t="shared" si="1"/>
        <v>0</v>
      </c>
    </row>
    <row r="120" spans="1:15">
      <c r="A120" s="1">
        <v>3057</v>
      </c>
      <c r="B120" t="s">
        <v>16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f t="shared" si="1"/>
        <v>0</v>
      </c>
    </row>
    <row r="121" spans="1:15">
      <c r="A121" s="1">
        <v>3117</v>
      </c>
      <c r="B121" t="s">
        <v>16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f t="shared" si="1"/>
        <v>0</v>
      </c>
    </row>
    <row r="122" spans="1:15">
      <c r="A122" s="1">
        <v>3203</v>
      </c>
      <c r="B122" t="s">
        <v>16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f t="shared" si="1"/>
        <v>0</v>
      </c>
    </row>
    <row r="123" spans="1:15">
      <c r="A123" s="1">
        <v>3209</v>
      </c>
      <c r="B123" t="s">
        <v>16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f t="shared" si="1"/>
        <v>0</v>
      </c>
    </row>
    <row r="124" spans="1:15">
      <c r="A124" s="1">
        <v>3225</v>
      </c>
      <c r="B124" t="s">
        <v>16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f t="shared" si="1"/>
        <v>0</v>
      </c>
    </row>
    <row r="125" spans="1:15">
      <c r="A125" s="1">
        <v>3237</v>
      </c>
      <c r="B125" t="s">
        <v>16</v>
      </c>
      <c r="C125" s="2">
        <v>0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f t="shared" si="1"/>
        <v>0</v>
      </c>
    </row>
    <row r="126" spans="1:15">
      <c r="A126" s="1">
        <v>3246</v>
      </c>
      <c r="B126" t="s">
        <v>16</v>
      </c>
      <c r="C126" s="2">
        <v>0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f t="shared" si="1"/>
        <v>0</v>
      </c>
    </row>
    <row r="127" spans="1:15">
      <c r="A127" s="1">
        <v>3257</v>
      </c>
      <c r="B127" t="s">
        <v>16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f t="shared" si="1"/>
        <v>0</v>
      </c>
    </row>
    <row r="128" spans="1:15">
      <c r="A128" s="1">
        <v>3263</v>
      </c>
      <c r="B128" t="s">
        <v>16</v>
      </c>
      <c r="C128" s="2">
        <v>0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f t="shared" si="1"/>
        <v>0</v>
      </c>
    </row>
    <row r="129" spans="1:15">
      <c r="A129" s="1">
        <v>3268</v>
      </c>
      <c r="B129" t="s">
        <v>16</v>
      </c>
      <c r="C129" s="2">
        <v>0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f t="shared" si="1"/>
        <v>0</v>
      </c>
    </row>
    <row r="130" spans="1:15">
      <c r="A130" s="1">
        <v>3291</v>
      </c>
      <c r="B130" t="s">
        <v>16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f t="shared" si="1"/>
        <v>0</v>
      </c>
    </row>
    <row r="131" spans="1:15">
      <c r="A131" s="1">
        <v>3297</v>
      </c>
      <c r="B131" t="s">
        <v>16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f t="shared" si="1"/>
        <v>0</v>
      </c>
    </row>
    <row r="132" spans="1:15">
      <c r="A132" s="1">
        <v>3298</v>
      </c>
      <c r="B132" t="s">
        <v>16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f t="shared" si="1"/>
        <v>0</v>
      </c>
    </row>
    <row r="133" spans="1:15">
      <c r="A133" s="1">
        <v>3300</v>
      </c>
      <c r="B133" t="s">
        <v>16</v>
      </c>
      <c r="C133" s="2">
        <v>0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f t="shared" ref="O133:O193" si="2">SUM(C133:N133)</f>
        <v>0</v>
      </c>
    </row>
    <row r="134" spans="1:15">
      <c r="A134" s="1">
        <v>3301</v>
      </c>
      <c r="B134" t="s">
        <v>16</v>
      </c>
      <c r="C134" s="2">
        <v>0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f t="shared" si="2"/>
        <v>0</v>
      </c>
    </row>
    <row r="135" spans="1:15">
      <c r="A135" s="1">
        <v>3302</v>
      </c>
      <c r="B135" t="s">
        <v>16</v>
      </c>
      <c r="C135" s="2">
        <v>0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f t="shared" si="2"/>
        <v>0</v>
      </c>
    </row>
    <row r="136" spans="1:15">
      <c r="A136" s="1">
        <v>3303</v>
      </c>
      <c r="B136" t="s">
        <v>16</v>
      </c>
      <c r="C136" s="2">
        <v>0</v>
      </c>
      <c r="D136" s="2">
        <v>0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f t="shared" si="2"/>
        <v>0</v>
      </c>
    </row>
    <row r="137" spans="1:15">
      <c r="A137" s="1">
        <v>3305</v>
      </c>
      <c r="B137" t="s">
        <v>16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f t="shared" si="2"/>
        <v>0</v>
      </c>
    </row>
    <row r="138" spans="1:15">
      <c r="A138" s="1">
        <v>3306</v>
      </c>
      <c r="B138" t="s">
        <v>16</v>
      </c>
      <c r="C138" s="2">
        <v>0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f t="shared" si="2"/>
        <v>0</v>
      </c>
    </row>
    <row r="139" spans="1:15">
      <c r="A139" s="1">
        <v>3307</v>
      </c>
      <c r="B139" t="s">
        <v>16</v>
      </c>
      <c r="C139" s="2">
        <v>0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f t="shared" si="2"/>
        <v>0</v>
      </c>
    </row>
    <row r="140" spans="1:15">
      <c r="A140" s="1">
        <v>4108</v>
      </c>
      <c r="B140" t="s">
        <v>19</v>
      </c>
      <c r="C140" s="2">
        <v>97830.15692400001</v>
      </c>
      <c r="D140" s="2">
        <v>5025.7021500000001</v>
      </c>
      <c r="E140" s="2">
        <v>96.320835000000002</v>
      </c>
      <c r="F140" s="2">
        <v>0</v>
      </c>
      <c r="G140" s="2">
        <v>0</v>
      </c>
      <c r="H140" s="2">
        <v>40443.75</v>
      </c>
      <c r="I140" s="2">
        <v>0</v>
      </c>
      <c r="J140" s="2">
        <v>0</v>
      </c>
      <c r="K140" s="2">
        <v>40443.75</v>
      </c>
      <c r="L140" s="2">
        <v>0</v>
      </c>
      <c r="M140" s="2">
        <v>0</v>
      </c>
      <c r="N140" s="2">
        <v>40443.75</v>
      </c>
      <c r="O140" s="2">
        <f t="shared" si="2"/>
        <v>224283.429909</v>
      </c>
    </row>
    <row r="141" spans="1:15">
      <c r="A141" s="1">
        <v>4116</v>
      </c>
      <c r="B141" t="s">
        <v>20</v>
      </c>
      <c r="C141" s="2">
        <v>303575.96430000005</v>
      </c>
      <c r="D141" s="2">
        <v>9598.4343000000008</v>
      </c>
      <c r="E141" s="2">
        <v>14275.673100000002</v>
      </c>
      <c r="F141" s="2">
        <v>21461.304456000005</v>
      </c>
      <c r="G141" s="2">
        <v>63759.876012000001</v>
      </c>
      <c r="H141" s="2">
        <v>77441.045400000003</v>
      </c>
      <c r="I141" s="2">
        <v>77441.045400000003</v>
      </c>
      <c r="J141" s="2">
        <v>70987.517099999997</v>
      </c>
      <c r="K141" s="2">
        <v>70987.517099999997</v>
      </c>
      <c r="L141" s="2">
        <v>58081.107600000003</v>
      </c>
      <c r="M141" s="2">
        <v>51627.579299999998</v>
      </c>
      <c r="N141" s="2">
        <v>1022278.2264</v>
      </c>
      <c r="O141" s="2">
        <f t="shared" si="2"/>
        <v>1841515.2904680003</v>
      </c>
    </row>
    <row r="142" spans="1:15">
      <c r="A142" s="1">
        <v>4139</v>
      </c>
      <c r="B142" t="s">
        <v>19</v>
      </c>
      <c r="C142" s="2">
        <v>0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f t="shared" si="2"/>
        <v>0</v>
      </c>
    </row>
    <row r="143" spans="1:15">
      <c r="A143" s="1">
        <v>4140</v>
      </c>
      <c r="B143" t="s">
        <v>19</v>
      </c>
      <c r="C143" s="2">
        <v>6696.7796609999996</v>
      </c>
      <c r="D143" s="2">
        <v>-3618.479664</v>
      </c>
      <c r="E143" s="2">
        <v>84557.773547999997</v>
      </c>
      <c r="F143" s="2">
        <v>173.02806899999999</v>
      </c>
      <c r="G143" s="2">
        <v>2125549.0871369997</v>
      </c>
      <c r="H143" s="2">
        <v>0</v>
      </c>
      <c r="I143" s="2">
        <v>0</v>
      </c>
      <c r="J143" s="2">
        <v>0</v>
      </c>
      <c r="K143" s="2">
        <v>647100</v>
      </c>
      <c r="L143" s="2">
        <v>0</v>
      </c>
      <c r="M143" s="2">
        <v>0</v>
      </c>
      <c r="N143" s="2">
        <v>0</v>
      </c>
      <c r="O143" s="2">
        <f t="shared" si="2"/>
        <v>2860458.1887509995</v>
      </c>
    </row>
    <row r="144" spans="1:15">
      <c r="A144" s="1">
        <v>4142</v>
      </c>
      <c r="B144" t="s">
        <v>21</v>
      </c>
      <c r="C144" s="2">
        <v>0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f t="shared" si="2"/>
        <v>0</v>
      </c>
    </row>
    <row r="145" spans="1:15">
      <c r="A145" s="1">
        <v>4143</v>
      </c>
      <c r="B145" t="s">
        <v>21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f t="shared" si="2"/>
        <v>0</v>
      </c>
    </row>
    <row r="146" spans="1:15">
      <c r="A146" s="1">
        <v>4147</v>
      </c>
      <c r="B146" t="s">
        <v>19</v>
      </c>
      <c r="C146" s="2">
        <v>0</v>
      </c>
      <c r="D146" s="2">
        <v>0</v>
      </c>
      <c r="E146" s="2">
        <v>284071.66496100003</v>
      </c>
      <c r="F146" s="2">
        <v>284106.23951400002</v>
      </c>
      <c r="G146" s="2">
        <v>1277.6148270000001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743517.9</v>
      </c>
      <c r="O146" s="2">
        <f t="shared" si="2"/>
        <v>1312973.419302</v>
      </c>
    </row>
    <row r="147" spans="1:15">
      <c r="A147" s="1">
        <v>4148</v>
      </c>
      <c r="B147" t="s">
        <v>19</v>
      </c>
      <c r="C147" s="2">
        <v>11338.609149000002</v>
      </c>
      <c r="D147" s="2">
        <v>7706.8186380000006</v>
      </c>
      <c r="E147" s="2">
        <v>466696.07812800002</v>
      </c>
      <c r="F147" s="2">
        <v>1728.9606059999999</v>
      </c>
      <c r="G147" s="2">
        <v>89.189793000000009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2676406.2470999998</v>
      </c>
      <c r="O147" s="2">
        <f t="shared" si="2"/>
        <v>3163965.9034139998</v>
      </c>
    </row>
    <row r="148" spans="1:15">
      <c r="A148" s="1">
        <v>4149</v>
      </c>
      <c r="B148" t="s">
        <v>21</v>
      </c>
      <c r="C148" s="2">
        <v>46249.712387999993</v>
      </c>
      <c r="D148" s="2">
        <v>326.882565</v>
      </c>
      <c r="E148" s="2">
        <v>115431.65871300003</v>
      </c>
      <c r="F148" s="2">
        <v>103860.88949700001</v>
      </c>
      <c r="G148" s="2">
        <v>-17.711127000000005</v>
      </c>
      <c r="H148" s="2">
        <v>0</v>
      </c>
      <c r="I148" s="2">
        <v>1423620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f t="shared" si="2"/>
        <v>1689471.4320360001</v>
      </c>
    </row>
    <row r="149" spans="1:15">
      <c r="A149" s="1">
        <v>4150</v>
      </c>
      <c r="B149" t="s">
        <v>21</v>
      </c>
      <c r="C149" s="2">
        <v>0</v>
      </c>
      <c r="D149" s="2">
        <v>0</v>
      </c>
      <c r="E149" s="2">
        <v>0</v>
      </c>
      <c r="F149" s="2">
        <v>0</v>
      </c>
      <c r="G149" s="2">
        <v>3400.2516600000004</v>
      </c>
      <c r="H149" s="2">
        <v>0</v>
      </c>
      <c r="I149" s="2">
        <v>323550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f t="shared" si="2"/>
        <v>326950.25166000001</v>
      </c>
    </row>
    <row r="150" spans="1:15">
      <c r="A150" s="1">
        <v>4151</v>
      </c>
      <c r="B150" t="s">
        <v>20</v>
      </c>
      <c r="C150" s="2">
        <v>0</v>
      </c>
      <c r="D150" s="2">
        <v>0</v>
      </c>
      <c r="E150" s="2">
        <v>1180956.231684</v>
      </c>
      <c r="F150" s="2">
        <v>41.517935999999999</v>
      </c>
      <c r="G150" s="2">
        <v>4235.8454190000002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f t="shared" si="2"/>
        <v>1185233.5950389998</v>
      </c>
    </row>
    <row r="151" spans="1:15">
      <c r="A151" s="1">
        <v>4152</v>
      </c>
      <c r="B151" t="s">
        <v>19</v>
      </c>
      <c r="C151" s="2">
        <v>0</v>
      </c>
      <c r="D151" s="2">
        <v>0</v>
      </c>
      <c r="E151" s="2">
        <v>2313800.9666280001</v>
      </c>
      <c r="F151" s="2">
        <v>14374.964124</v>
      </c>
      <c r="G151" s="2">
        <v>12870.799587000001</v>
      </c>
      <c r="H151" s="2">
        <v>0</v>
      </c>
      <c r="I151" s="2">
        <v>0</v>
      </c>
      <c r="J151" s="2">
        <v>7830930.4767000005</v>
      </c>
      <c r="K151" s="2">
        <v>0</v>
      </c>
      <c r="L151" s="2">
        <v>0</v>
      </c>
      <c r="M151" s="2">
        <v>487562.02470000001</v>
      </c>
      <c r="N151" s="2">
        <v>1164780</v>
      </c>
      <c r="O151" s="2">
        <f t="shared" si="2"/>
        <v>11824319.231739001</v>
      </c>
    </row>
    <row r="152" spans="1:15">
      <c r="A152" s="1">
        <v>4161</v>
      </c>
      <c r="B152" t="s">
        <v>19</v>
      </c>
      <c r="C152" s="2">
        <v>0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f t="shared" si="2"/>
        <v>0</v>
      </c>
    </row>
    <row r="153" spans="1:15">
      <c r="A153" s="1">
        <v>4162</v>
      </c>
      <c r="B153" t="s">
        <v>18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f t="shared" si="2"/>
        <v>0</v>
      </c>
    </row>
    <row r="154" spans="1:15">
      <c r="A154" s="1">
        <v>4162</v>
      </c>
      <c r="B154" t="s">
        <v>19</v>
      </c>
      <c r="C154" s="2">
        <v>0</v>
      </c>
      <c r="D154" s="2">
        <v>0</v>
      </c>
      <c r="E154" s="2">
        <v>0</v>
      </c>
      <c r="F154" s="2">
        <v>0</v>
      </c>
      <c r="G154" s="2">
        <v>0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f t="shared" si="2"/>
        <v>0</v>
      </c>
    </row>
    <row r="155" spans="1:15">
      <c r="A155" s="1">
        <v>4163</v>
      </c>
      <c r="B155" t="s">
        <v>19</v>
      </c>
      <c r="C155" s="2">
        <v>0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f t="shared" si="2"/>
        <v>0</v>
      </c>
    </row>
    <row r="156" spans="1:15">
      <c r="A156" s="1">
        <v>4164</v>
      </c>
      <c r="B156" t="s">
        <v>19</v>
      </c>
      <c r="C156" s="2">
        <v>0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f t="shared" si="2"/>
        <v>0</v>
      </c>
    </row>
    <row r="157" spans="1:15">
      <c r="A157" s="1">
        <v>4166</v>
      </c>
      <c r="B157" t="s">
        <v>19</v>
      </c>
      <c r="C157" s="2">
        <v>0</v>
      </c>
      <c r="D157" s="2">
        <v>0</v>
      </c>
      <c r="E157" s="2">
        <v>420402.802968</v>
      </c>
      <c r="F157" s="2">
        <v>343.24772400000006</v>
      </c>
      <c r="G157" s="2">
        <v>122.949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f t="shared" si="2"/>
        <v>420868.99969200004</v>
      </c>
    </row>
    <row r="158" spans="1:15">
      <c r="A158" s="1">
        <v>4168</v>
      </c>
      <c r="B158" t="s">
        <v>20</v>
      </c>
      <c r="C158" s="2">
        <v>3122.8269479999999</v>
      </c>
      <c r="D158" s="2">
        <v>1648.1960550000001</v>
      </c>
      <c r="E158" s="2">
        <v>0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f t="shared" si="2"/>
        <v>4771.0230030000002</v>
      </c>
    </row>
    <row r="159" spans="1:15">
      <c r="A159" s="1">
        <v>4169</v>
      </c>
      <c r="B159" t="s">
        <v>19</v>
      </c>
      <c r="C159" s="2">
        <v>0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f t="shared" si="2"/>
        <v>0</v>
      </c>
    </row>
    <row r="160" spans="1:15">
      <c r="A160" s="1">
        <v>4170</v>
      </c>
      <c r="B160" t="s">
        <v>20</v>
      </c>
      <c r="C160" s="2">
        <v>0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f t="shared" si="2"/>
        <v>0</v>
      </c>
    </row>
    <row r="161" spans="1:15">
      <c r="A161" s="1">
        <v>4171</v>
      </c>
      <c r="B161" t="s">
        <v>19</v>
      </c>
      <c r="C161" s="2">
        <v>0</v>
      </c>
      <c r="D161" s="2">
        <v>0</v>
      </c>
      <c r="E161" s="2">
        <v>0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f t="shared" si="2"/>
        <v>0</v>
      </c>
    </row>
    <row r="162" spans="1:15">
      <c r="A162" s="1">
        <v>5005</v>
      </c>
      <c r="B162" t="s">
        <v>22</v>
      </c>
      <c r="C162" s="2">
        <v>163126.53739820718</v>
      </c>
      <c r="D162" s="2">
        <v>177646.47710835055</v>
      </c>
      <c r="E162" s="2">
        <v>1021528.3337231204</v>
      </c>
      <c r="F162" s="2">
        <v>162764.51315554991</v>
      </c>
      <c r="G162" s="2">
        <v>918373.63163704798</v>
      </c>
      <c r="H162" s="2">
        <v>2258362.0313681704</v>
      </c>
      <c r="I162" s="2">
        <v>0</v>
      </c>
      <c r="J162" s="2">
        <v>0</v>
      </c>
      <c r="K162" s="2">
        <v>2258362.0313681704</v>
      </c>
      <c r="L162" s="2">
        <v>0</v>
      </c>
      <c r="M162" s="2">
        <v>0</v>
      </c>
      <c r="N162" s="2">
        <v>2258362.0313681704</v>
      </c>
      <c r="O162" s="2">
        <f t="shared" si="2"/>
        <v>9218525.5871267859</v>
      </c>
    </row>
    <row r="163" spans="1:15">
      <c r="A163" s="1">
        <v>5006</v>
      </c>
      <c r="B163" t="s">
        <v>18</v>
      </c>
      <c r="C163" s="2">
        <v>0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f t="shared" si="2"/>
        <v>0</v>
      </c>
    </row>
    <row r="164" spans="1:15">
      <c r="A164">
        <f>A163</f>
        <v>5006</v>
      </c>
      <c r="B164" t="s">
        <v>22</v>
      </c>
      <c r="C164" s="2">
        <v>143752.74850679544</v>
      </c>
      <c r="D164" s="2">
        <v>189404.75568622793</v>
      </c>
      <c r="E164" s="2">
        <v>275856.33413161326</v>
      </c>
      <c r="F164" s="2">
        <v>225675.78466566218</v>
      </c>
      <c r="G164" s="2">
        <v>102724.46379253591</v>
      </c>
      <c r="H164" s="2">
        <v>718474.67421807011</v>
      </c>
      <c r="I164" s="2">
        <v>6275.1319472100004</v>
      </c>
      <c r="J164" s="2">
        <v>6275.1319472100004</v>
      </c>
      <c r="K164" s="2">
        <v>718474.67421807011</v>
      </c>
      <c r="L164" s="2">
        <v>6275.1319472100004</v>
      </c>
      <c r="M164" s="2">
        <v>6275.1319472100004</v>
      </c>
      <c r="N164" s="2">
        <v>742764.88071807008</v>
      </c>
      <c r="O164" s="2">
        <f t="shared" si="2"/>
        <v>3142228.8437258853</v>
      </c>
    </row>
    <row r="165" spans="1:15">
      <c r="A165" s="1">
        <v>5010</v>
      </c>
      <c r="B165" t="s">
        <v>22</v>
      </c>
      <c r="C165" s="2">
        <v>0</v>
      </c>
      <c r="D165" s="2">
        <v>0</v>
      </c>
      <c r="E165" s="2">
        <v>98321.523801519914</v>
      </c>
      <c r="F165" s="2">
        <v>3614.6693516367004</v>
      </c>
      <c r="G165" s="2">
        <v>295708.46091166738</v>
      </c>
      <c r="H165" s="2">
        <v>54652.964625000008</v>
      </c>
      <c r="I165" s="2">
        <v>0</v>
      </c>
      <c r="J165" s="2">
        <v>0</v>
      </c>
      <c r="K165" s="2">
        <v>54652.964625000008</v>
      </c>
      <c r="L165" s="2">
        <v>0</v>
      </c>
      <c r="M165" s="2">
        <v>0</v>
      </c>
      <c r="N165" s="2">
        <v>54652.964625000008</v>
      </c>
      <c r="O165" s="2">
        <f t="shared" si="2"/>
        <v>561603.54793982406</v>
      </c>
    </row>
    <row r="166" spans="1:15">
      <c r="A166" s="1">
        <v>5014</v>
      </c>
      <c r="B166" t="s">
        <v>18</v>
      </c>
      <c r="C166" s="2">
        <v>12936.464170000003</v>
      </c>
      <c r="D166" s="2">
        <v>-495137.01821851329</v>
      </c>
      <c r="E166" s="2">
        <v>140850.81448611742</v>
      </c>
      <c r="F166" s="2">
        <v>4692.0729774632</v>
      </c>
      <c r="G166" s="2">
        <v>59191.365802824497</v>
      </c>
      <c r="H166" s="2">
        <v>461513.92350000003</v>
      </c>
      <c r="I166" s="2">
        <v>0</v>
      </c>
      <c r="J166" s="2">
        <v>0</v>
      </c>
      <c r="K166" s="2">
        <v>461513.92350000003</v>
      </c>
      <c r="L166" s="2">
        <v>0</v>
      </c>
      <c r="M166" s="2">
        <v>0</v>
      </c>
      <c r="N166" s="2">
        <v>461513.92350000003</v>
      </c>
      <c r="O166" s="2">
        <f t="shared" si="2"/>
        <v>1107075.4697178919</v>
      </c>
    </row>
    <row r="167" spans="1:15">
      <c r="A167" s="1">
        <v>5106</v>
      </c>
      <c r="B167" t="s">
        <v>18</v>
      </c>
      <c r="C167" s="2">
        <v>0</v>
      </c>
      <c r="D167" s="2">
        <v>0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  <c r="J167" s="2">
        <v>779565.32754576008</v>
      </c>
      <c r="K167" s="2">
        <v>0</v>
      </c>
      <c r="L167" s="2">
        <v>0</v>
      </c>
      <c r="M167" s="2">
        <v>0</v>
      </c>
      <c r="N167" s="2">
        <v>0</v>
      </c>
      <c r="O167" s="2">
        <f t="shared" si="2"/>
        <v>779565.32754576008</v>
      </c>
    </row>
    <row r="168" spans="1:15">
      <c r="A168" s="1">
        <v>5121</v>
      </c>
      <c r="B168" t="s">
        <v>18</v>
      </c>
      <c r="C168" s="2">
        <v>5840.5543000000007</v>
      </c>
      <c r="D168" s="2">
        <v>11412.346820000002</v>
      </c>
      <c r="E168" s="2">
        <v>10840.68993</v>
      </c>
      <c r="F168" s="2">
        <v>5931.3705500000005</v>
      </c>
      <c r="G168" s="2">
        <v>318576.84673842235</v>
      </c>
      <c r="H168" s="2">
        <v>286949.92546710005</v>
      </c>
      <c r="I168" s="2">
        <v>0</v>
      </c>
      <c r="J168" s="2">
        <v>0</v>
      </c>
      <c r="K168" s="2">
        <v>286949.92546710005</v>
      </c>
      <c r="L168" s="2">
        <v>0</v>
      </c>
      <c r="M168" s="2">
        <v>0</v>
      </c>
      <c r="N168" s="2">
        <v>286949.92546710005</v>
      </c>
      <c r="O168" s="2">
        <f t="shared" si="2"/>
        <v>1213451.5847397223</v>
      </c>
    </row>
    <row r="169" spans="1:15">
      <c r="A169" s="1">
        <v>5127</v>
      </c>
      <c r="B169" t="s">
        <v>18</v>
      </c>
      <c r="C169" s="2">
        <v>0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f t="shared" si="2"/>
        <v>0</v>
      </c>
    </row>
    <row r="170" spans="1:15">
      <c r="A170" s="1">
        <v>5138</v>
      </c>
      <c r="B170" t="s">
        <v>22</v>
      </c>
      <c r="C170" s="2">
        <v>0</v>
      </c>
      <c r="D170" s="2">
        <v>41772981.338213898</v>
      </c>
      <c r="E170" s="2">
        <v>1693258.4074879391</v>
      </c>
      <c r="F170" s="2">
        <v>1052800.1261399854</v>
      </c>
      <c r="G170" s="2">
        <v>1071920.3370759473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f t="shared" si="2"/>
        <v>45590960.208917767</v>
      </c>
    </row>
    <row r="171" spans="1:15">
      <c r="A171" s="1">
        <v>5142</v>
      </c>
      <c r="B171" t="s">
        <v>18</v>
      </c>
      <c r="C171" s="2">
        <v>-6156.5554900000006</v>
      </c>
      <c r="D171" s="2">
        <v>0</v>
      </c>
      <c r="E171" s="2">
        <v>221404.99</v>
      </c>
      <c r="F171" s="2">
        <v>178139.94</v>
      </c>
      <c r="G171" s="2">
        <v>7653.84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488220.01200000005</v>
      </c>
      <c r="N171" s="2">
        <v>0</v>
      </c>
      <c r="O171" s="2">
        <f t="shared" si="2"/>
        <v>889262.22651000007</v>
      </c>
    </row>
    <row r="172" spans="1:15">
      <c r="A172" s="1">
        <v>5143</v>
      </c>
      <c r="B172" t="s">
        <v>22</v>
      </c>
      <c r="C172" s="2">
        <v>215.81362671120002</v>
      </c>
      <c r="D172" s="2">
        <v>477.16653256860008</v>
      </c>
      <c r="E172" s="2">
        <v>449.46598107600005</v>
      </c>
      <c r="F172" s="2">
        <v>331.17753346230006</v>
      </c>
      <c r="G172" s="2">
        <v>62.858196380700015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2003941.5504458703</v>
      </c>
      <c r="N172" s="2">
        <v>0</v>
      </c>
      <c r="O172" s="2">
        <f t="shared" si="2"/>
        <v>2005478.0323160691</v>
      </c>
    </row>
    <row r="173" spans="1:15">
      <c r="A173" s="1">
        <v>5144</v>
      </c>
      <c r="B173" t="s">
        <v>22</v>
      </c>
      <c r="C173" s="2">
        <v>0</v>
      </c>
      <c r="D173" s="2">
        <v>0</v>
      </c>
      <c r="E173" s="2">
        <v>0</v>
      </c>
      <c r="F173" s="2">
        <v>0</v>
      </c>
      <c r="G173" s="2">
        <v>0</v>
      </c>
      <c r="H173" s="2">
        <v>54652.964625000008</v>
      </c>
      <c r="I173" s="2">
        <v>0</v>
      </c>
      <c r="J173" s="2">
        <v>0</v>
      </c>
      <c r="K173" s="2">
        <v>54652.964625000008</v>
      </c>
      <c r="L173" s="2">
        <v>0</v>
      </c>
      <c r="M173" s="2">
        <v>0</v>
      </c>
      <c r="N173" s="2">
        <v>54652.964625000008</v>
      </c>
      <c r="O173" s="2">
        <f t="shared" si="2"/>
        <v>163958.89387500001</v>
      </c>
    </row>
    <row r="174" spans="1:15">
      <c r="A174" s="1">
        <v>5146</v>
      </c>
      <c r="B174" t="s">
        <v>18</v>
      </c>
      <c r="C174" s="2">
        <v>0</v>
      </c>
      <c r="D174" s="2">
        <v>0</v>
      </c>
      <c r="E174" s="2">
        <v>0</v>
      </c>
      <c r="F174" s="2">
        <v>0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f t="shared" si="2"/>
        <v>0</v>
      </c>
    </row>
    <row r="175" spans="1:15">
      <c r="A175" s="1">
        <v>5147</v>
      </c>
      <c r="B175" t="s">
        <v>22</v>
      </c>
      <c r="C175" s="2">
        <v>0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f t="shared" si="2"/>
        <v>0</v>
      </c>
    </row>
    <row r="176" spans="1:15">
      <c r="A176" s="1">
        <v>5149</v>
      </c>
      <c r="B176" t="s">
        <v>22</v>
      </c>
      <c r="C176" s="2">
        <v>0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f t="shared" si="2"/>
        <v>0</v>
      </c>
    </row>
    <row r="177" spans="1:15">
      <c r="A177" s="1">
        <v>5150</v>
      </c>
      <c r="B177" t="s">
        <v>22</v>
      </c>
      <c r="C177" s="2">
        <v>0</v>
      </c>
      <c r="D177" s="2">
        <v>0</v>
      </c>
      <c r="E177" s="2">
        <v>0</v>
      </c>
      <c r="F177" s="2">
        <v>0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f t="shared" si="2"/>
        <v>0</v>
      </c>
    </row>
    <row r="178" spans="1:15">
      <c r="A178" s="1">
        <v>6000</v>
      </c>
      <c r="B178" t="s">
        <v>15</v>
      </c>
      <c r="C178" s="2">
        <v>0</v>
      </c>
      <c r="D178" s="2">
        <v>0</v>
      </c>
      <c r="E178" s="2">
        <v>0</v>
      </c>
      <c r="F178" s="2">
        <v>0</v>
      </c>
      <c r="G178" s="2">
        <v>0</v>
      </c>
      <c r="H178" s="2">
        <v>24378.374999999996</v>
      </c>
      <c r="I178" s="2">
        <v>0</v>
      </c>
      <c r="J178" s="2">
        <v>0</v>
      </c>
      <c r="K178" s="2">
        <v>24378.374999999996</v>
      </c>
      <c r="L178" s="2">
        <v>0</v>
      </c>
      <c r="M178" s="2">
        <v>0</v>
      </c>
      <c r="N178" s="2">
        <v>24378.374999999996</v>
      </c>
      <c r="O178" s="2">
        <f t="shared" si="2"/>
        <v>73135.124999999985</v>
      </c>
    </row>
    <row r="179" spans="1:15">
      <c r="A179" s="1">
        <v>6001</v>
      </c>
      <c r="B179" t="s">
        <v>19</v>
      </c>
      <c r="C179" s="2">
        <v>0</v>
      </c>
      <c r="D179" s="2">
        <v>0</v>
      </c>
      <c r="E179" s="2">
        <v>0</v>
      </c>
      <c r="F179" s="2">
        <v>44797.736466000002</v>
      </c>
      <c r="G179" s="2">
        <v>0</v>
      </c>
      <c r="H179" s="2">
        <v>11324.25</v>
      </c>
      <c r="I179" s="2">
        <v>0</v>
      </c>
      <c r="J179" s="2">
        <v>0</v>
      </c>
      <c r="K179" s="2">
        <v>11324.25</v>
      </c>
      <c r="L179" s="2">
        <v>0</v>
      </c>
      <c r="M179" s="2">
        <v>0</v>
      </c>
      <c r="N179" s="2">
        <v>11324.25</v>
      </c>
      <c r="O179" s="2">
        <f t="shared" si="2"/>
        <v>78770.486466000002</v>
      </c>
    </row>
    <row r="180" spans="1:15">
      <c r="A180" s="1">
        <v>6002</v>
      </c>
      <c r="B180" t="s">
        <v>18</v>
      </c>
      <c r="C180" s="2">
        <v>0</v>
      </c>
      <c r="D180" s="2">
        <v>0</v>
      </c>
      <c r="E180" s="2">
        <v>0</v>
      </c>
      <c r="F180" s="2">
        <v>78637.33</v>
      </c>
      <c r="G180" s="2">
        <v>0</v>
      </c>
      <c r="H180" s="2">
        <v>14145.607000000002</v>
      </c>
      <c r="I180" s="2">
        <v>14145.607000000002</v>
      </c>
      <c r="J180" s="2">
        <v>14145.607000000002</v>
      </c>
      <c r="K180" s="2">
        <v>14145.607000000002</v>
      </c>
      <c r="L180" s="2">
        <v>14145.607000000002</v>
      </c>
      <c r="M180" s="2">
        <v>14145.607000000002</v>
      </c>
      <c r="N180" s="2">
        <v>14145.607000000002</v>
      </c>
      <c r="O180" s="2">
        <f t="shared" si="2"/>
        <v>177656.57899999997</v>
      </c>
    </row>
    <row r="181" spans="1:15">
      <c r="A181" s="1">
        <v>6100</v>
      </c>
      <c r="B181" t="s">
        <v>19</v>
      </c>
      <c r="C181" s="2">
        <v>0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v>0</v>
      </c>
      <c r="J181" s="2">
        <v>9706.5</v>
      </c>
      <c r="K181" s="2">
        <v>9706.5</v>
      </c>
      <c r="L181" s="2">
        <v>9706.5</v>
      </c>
      <c r="M181" s="2">
        <v>6471</v>
      </c>
      <c r="N181" s="2">
        <v>0</v>
      </c>
      <c r="O181" s="2">
        <f t="shared" si="2"/>
        <v>35590.5</v>
      </c>
    </row>
    <row r="182" spans="1:15">
      <c r="A182" s="1">
        <v>6101</v>
      </c>
      <c r="B182" t="s">
        <v>17</v>
      </c>
      <c r="C182" s="2">
        <v>2959.6736249999999</v>
      </c>
      <c r="D182" s="2">
        <v>0</v>
      </c>
      <c r="E182" s="2">
        <v>0</v>
      </c>
      <c r="F182" s="2">
        <v>0</v>
      </c>
      <c r="G182" s="2">
        <v>0</v>
      </c>
      <c r="H182" s="2">
        <v>16177.5</v>
      </c>
      <c r="I182" s="2">
        <v>0</v>
      </c>
      <c r="J182" s="2">
        <v>0</v>
      </c>
      <c r="K182" s="2">
        <v>16177.5</v>
      </c>
      <c r="L182" s="2">
        <v>0</v>
      </c>
      <c r="M182" s="2">
        <v>0</v>
      </c>
      <c r="N182" s="2">
        <v>16177.5</v>
      </c>
      <c r="O182" s="2">
        <f t="shared" si="2"/>
        <v>51492.173624999996</v>
      </c>
    </row>
    <row r="183" spans="1:15">
      <c r="A183" s="1">
        <v>6103</v>
      </c>
      <c r="B183" t="s">
        <v>19</v>
      </c>
      <c r="C183" s="2">
        <v>5668.6865940000007</v>
      </c>
      <c r="D183" s="2">
        <v>2379.64554</v>
      </c>
      <c r="E183" s="2">
        <v>46220.346989999998</v>
      </c>
      <c r="F183" s="2">
        <v>69334.176600000006</v>
      </c>
      <c r="G183" s="2">
        <v>6258225.2953589996</v>
      </c>
      <c r="H183" s="2">
        <v>665069.3199</v>
      </c>
      <c r="I183" s="2">
        <v>603043.49069999997</v>
      </c>
      <c r="J183" s="2">
        <v>580096.03049999999</v>
      </c>
      <c r="K183" s="2">
        <v>622605.97080000001</v>
      </c>
      <c r="L183" s="2">
        <v>644090.98499999999</v>
      </c>
      <c r="M183" s="2">
        <v>771368.43689999997</v>
      </c>
      <c r="N183" s="2">
        <v>2197162.6929000001</v>
      </c>
      <c r="O183" s="2">
        <f t="shared" si="2"/>
        <v>12465265.077783</v>
      </c>
    </row>
    <row r="184" spans="1:15">
      <c r="A184" s="1">
        <v>6107</v>
      </c>
      <c r="B184" t="s">
        <v>19</v>
      </c>
      <c r="C184" s="2">
        <v>47355.127434000009</v>
      </c>
      <c r="D184" s="2">
        <v>306.220662</v>
      </c>
      <c r="E184" s="2">
        <v>219.93634800000169</v>
      </c>
      <c r="F184" s="2">
        <v>242.513667</v>
      </c>
      <c r="G184" s="2">
        <v>242.21600100000001</v>
      </c>
      <c r="H184" s="2">
        <v>24913.35</v>
      </c>
      <c r="I184" s="2">
        <v>24913.35</v>
      </c>
      <c r="J184" s="2">
        <v>24913.35</v>
      </c>
      <c r="K184" s="2">
        <v>24913.35</v>
      </c>
      <c r="L184" s="2">
        <v>24913.35</v>
      </c>
      <c r="M184" s="2">
        <v>24913.35</v>
      </c>
      <c r="N184" s="2">
        <v>24719.22</v>
      </c>
      <c r="O184" s="2">
        <f t="shared" si="2"/>
        <v>222565.33411200004</v>
      </c>
    </row>
    <row r="185" spans="1:15">
      <c r="A185" s="1">
        <v>6109</v>
      </c>
      <c r="B185" t="s">
        <v>18</v>
      </c>
      <c r="C185" s="2">
        <v>0</v>
      </c>
      <c r="D185" s="2">
        <v>0</v>
      </c>
      <c r="E185" s="2">
        <v>0</v>
      </c>
      <c r="F185" s="2">
        <v>0</v>
      </c>
      <c r="G185" s="2">
        <v>60989.590790000002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f t="shared" si="2"/>
        <v>60989.590790000002</v>
      </c>
    </row>
    <row r="186" spans="1:15">
      <c r="A186" s="1">
        <v>7000</v>
      </c>
      <c r="B186" t="s">
        <v>23</v>
      </c>
      <c r="C186" s="2">
        <v>147072.26971280001</v>
      </c>
      <c r="D186" s="2">
        <v>251662.97183080003</v>
      </c>
      <c r="E186" s="2">
        <v>244341.38699918485</v>
      </c>
      <c r="F186" s="2">
        <v>160433.54920000001</v>
      </c>
      <c r="G186" s="2">
        <v>194737.97125543118</v>
      </c>
      <c r="H186" s="2">
        <v>311497.12235187006</v>
      </c>
      <c r="I186" s="2">
        <v>312587.75262372004</v>
      </c>
      <c r="J186" s="2">
        <v>311390.73124740005</v>
      </c>
      <c r="K186" s="2">
        <v>311461.65865038004</v>
      </c>
      <c r="L186" s="2">
        <v>311649.66484869004</v>
      </c>
      <c r="M186" s="2">
        <v>311679.78470475005</v>
      </c>
      <c r="N186" s="2">
        <v>311398.01830935001</v>
      </c>
      <c r="O186" s="2">
        <f t="shared" si="2"/>
        <v>3179912.8817343763</v>
      </c>
    </row>
    <row r="187" spans="1:15">
      <c r="A187" s="1">
        <v>7001</v>
      </c>
      <c r="B187" t="s">
        <v>18</v>
      </c>
      <c r="C187" s="2">
        <v>1590.3721223397004</v>
      </c>
      <c r="D187" s="2">
        <v>349513.51079120289</v>
      </c>
      <c r="E187" s="2">
        <v>432991.31452037103</v>
      </c>
      <c r="F187" s="2">
        <v>-75719.71019840287</v>
      </c>
      <c r="G187" s="2">
        <v>106194.79778500021</v>
      </c>
      <c r="H187" s="2">
        <v>136897.17481335002</v>
      </c>
      <c r="I187" s="2">
        <v>140572.76886093002</v>
      </c>
      <c r="J187" s="2">
        <v>136549.82486040003</v>
      </c>
      <c r="K187" s="2">
        <v>136778.15280150002</v>
      </c>
      <c r="L187" s="2">
        <v>137420.87166549001</v>
      </c>
      <c r="M187" s="2">
        <v>137521.91892453001</v>
      </c>
      <c r="N187" s="2">
        <v>136562.45576778002</v>
      </c>
      <c r="O187" s="2">
        <f t="shared" si="2"/>
        <v>1776873.4527144912</v>
      </c>
    </row>
    <row r="188" spans="1:15">
      <c r="A188" s="1">
        <v>7002</v>
      </c>
      <c r="B188" t="s">
        <v>18</v>
      </c>
      <c r="C188" s="2">
        <v>0</v>
      </c>
      <c r="D188" s="2">
        <v>0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f t="shared" si="2"/>
        <v>0</v>
      </c>
    </row>
    <row r="189" spans="1:15">
      <c r="A189" s="1">
        <v>7003</v>
      </c>
      <c r="B189" t="s">
        <v>18</v>
      </c>
      <c r="C189" s="2">
        <v>0</v>
      </c>
      <c r="D189" s="2">
        <v>6592.0365553329011</v>
      </c>
      <c r="E189" s="2">
        <v>6116.9249742342008</v>
      </c>
      <c r="F189" s="2">
        <v>2369.4027671664003</v>
      </c>
      <c r="G189" s="2">
        <v>31.742441854200006</v>
      </c>
      <c r="H189" s="2">
        <v>48423.984070140003</v>
      </c>
      <c r="I189" s="2">
        <v>49169.693409690008</v>
      </c>
      <c r="J189" s="2">
        <v>48353.542471290006</v>
      </c>
      <c r="K189" s="2">
        <v>48400.179667770004</v>
      </c>
      <c r="L189" s="2">
        <v>48529.889370480007</v>
      </c>
      <c r="M189" s="2">
        <v>48550.778948070008</v>
      </c>
      <c r="N189" s="2">
        <v>48357.428904330009</v>
      </c>
      <c r="O189" s="2">
        <f t="shared" si="2"/>
        <v>354895.60358035774</v>
      </c>
    </row>
    <row r="190" spans="1:15">
      <c r="A190" s="1">
        <v>7005</v>
      </c>
      <c r="B190" t="s">
        <v>18</v>
      </c>
      <c r="C190" s="2">
        <v>9892.7214656592023</v>
      </c>
      <c r="D190" s="2">
        <v>4838.7313075416005</v>
      </c>
      <c r="E190" s="2">
        <v>15149.619556696802</v>
      </c>
      <c r="F190" s="2">
        <v>2898.6267059232</v>
      </c>
      <c r="G190" s="2">
        <v>20064.824966071203</v>
      </c>
      <c r="H190" s="2">
        <v>26247.025535640005</v>
      </c>
      <c r="I190" s="2">
        <v>26246.539731510002</v>
      </c>
      <c r="J190" s="2">
        <v>26246.539731510002</v>
      </c>
      <c r="K190" s="2">
        <v>26247.025535640005</v>
      </c>
      <c r="L190" s="2">
        <v>26246.539731510002</v>
      </c>
      <c r="M190" s="2">
        <v>26246.539731510002</v>
      </c>
      <c r="N190" s="2">
        <v>26245.568123250003</v>
      </c>
      <c r="O190" s="2">
        <f t="shared" si="2"/>
        <v>236570.30212246208</v>
      </c>
    </row>
    <row r="191" spans="1:15">
      <c r="A191" s="1">
        <v>7006</v>
      </c>
      <c r="B191" t="s">
        <v>18</v>
      </c>
      <c r="C191" s="2">
        <v>82221.262234753609</v>
      </c>
      <c r="D191" s="2">
        <v>26330.559555793505</v>
      </c>
      <c r="E191" s="2">
        <v>133098.93465511021</v>
      </c>
      <c r="F191" s="2">
        <v>112713.38856606781</v>
      </c>
      <c r="G191" s="2">
        <v>101249.67418880582</v>
      </c>
      <c r="H191" s="2">
        <v>0</v>
      </c>
      <c r="I191" s="2">
        <v>0</v>
      </c>
      <c r="J191" s="2">
        <v>0</v>
      </c>
      <c r="K191" s="2">
        <v>0</v>
      </c>
      <c r="L191" s="2">
        <v>137644.82736942</v>
      </c>
      <c r="M191" s="2">
        <v>137644.82736942</v>
      </c>
      <c r="N191" s="2">
        <v>137643.85576116003</v>
      </c>
      <c r="O191" s="2">
        <f t="shared" si="2"/>
        <v>868547.32970053097</v>
      </c>
    </row>
    <row r="192" spans="1:15">
      <c r="A192">
        <v>7060</v>
      </c>
      <c r="B192" t="s">
        <v>18</v>
      </c>
      <c r="C192" s="2">
        <v>0</v>
      </c>
      <c r="D192" s="2">
        <v>0</v>
      </c>
      <c r="E192" s="2">
        <v>0</v>
      </c>
      <c r="F192" s="2">
        <v>0</v>
      </c>
      <c r="G192" s="2">
        <v>3102049.46</v>
      </c>
      <c r="H192" s="2">
        <v>83497.58484375001</v>
      </c>
      <c r="I192" s="2">
        <v>83496.613235490004</v>
      </c>
      <c r="J192" s="2">
        <v>83496.613235490004</v>
      </c>
      <c r="K192" s="2">
        <v>83497.58484375001</v>
      </c>
      <c r="L192" s="2">
        <v>83496.613235490004</v>
      </c>
      <c r="M192" s="2">
        <v>83496.613235490004</v>
      </c>
      <c r="N192" s="2">
        <v>83497.58484375001</v>
      </c>
      <c r="O192" s="2">
        <f t="shared" si="2"/>
        <v>3686528.66747321</v>
      </c>
    </row>
    <row r="193" spans="1:15">
      <c r="A193" s="1">
        <v>7101</v>
      </c>
      <c r="B193" t="s">
        <v>18</v>
      </c>
      <c r="C193" s="2">
        <v>1449.3771896898002</v>
      </c>
      <c r="D193" s="2">
        <v>0</v>
      </c>
      <c r="E193" s="2">
        <v>0</v>
      </c>
      <c r="F193" s="2">
        <v>-4.2416283104103065E-11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4493688.2025000006</v>
      </c>
      <c r="O193" s="2">
        <f t="shared" si="2"/>
        <v>4495137.5796896899</v>
      </c>
    </row>
    <row r="194" spans="1:15">
      <c r="A194" s="1">
        <v>7107</v>
      </c>
      <c r="B194" t="s">
        <v>18</v>
      </c>
      <c r="C194" s="2">
        <v>24.183203704800004</v>
      </c>
      <c r="D194" s="2">
        <v>21.841341396000004</v>
      </c>
      <c r="E194" s="2">
        <v>24.183203704800004</v>
      </c>
      <c r="F194" s="2">
        <v>23.402582935200005</v>
      </c>
      <c r="G194" s="2">
        <v>24.183203704800004</v>
      </c>
      <c r="H194" s="2">
        <v>0</v>
      </c>
      <c r="I194" s="2">
        <v>0</v>
      </c>
      <c r="J194" s="2">
        <v>0</v>
      </c>
      <c r="K194" s="2">
        <v>0</v>
      </c>
      <c r="L194" s="2">
        <v>0</v>
      </c>
      <c r="M194" s="2">
        <v>0</v>
      </c>
      <c r="N194" s="2">
        <v>0</v>
      </c>
      <c r="O194" s="2">
        <f t="shared" ref="O194:O208" si="3">SUM(C194:N194)</f>
        <v>117.79353544560003</v>
      </c>
    </row>
    <row r="195" spans="1:15">
      <c r="A195" s="1">
        <v>7108</v>
      </c>
      <c r="B195" t="s">
        <v>15</v>
      </c>
      <c r="C195" s="2">
        <v>0</v>
      </c>
      <c r="D195" s="2">
        <v>0</v>
      </c>
      <c r="E195" s="2">
        <v>0</v>
      </c>
      <c r="F195" s="2">
        <v>0</v>
      </c>
      <c r="G195" s="2">
        <v>0</v>
      </c>
      <c r="H195" s="2">
        <v>35615</v>
      </c>
      <c r="I195" s="2">
        <v>35614</v>
      </c>
      <c r="J195" s="2">
        <v>35614</v>
      </c>
      <c r="K195" s="2">
        <v>35615</v>
      </c>
      <c r="L195" s="2">
        <v>35614</v>
      </c>
      <c r="M195" s="2">
        <v>35614</v>
      </c>
      <c r="N195" s="2">
        <v>35615</v>
      </c>
      <c r="O195" s="2">
        <f t="shared" si="3"/>
        <v>249301</v>
      </c>
    </row>
    <row r="196" spans="1:15">
      <c r="A196" s="1">
        <v>7114</v>
      </c>
      <c r="B196" t="s">
        <v>23</v>
      </c>
      <c r="C196" s="2">
        <v>0</v>
      </c>
      <c r="D196" s="2">
        <v>0</v>
      </c>
      <c r="E196" s="2">
        <v>0</v>
      </c>
      <c r="F196" s="2">
        <v>0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f t="shared" si="3"/>
        <v>0</v>
      </c>
    </row>
    <row r="197" spans="1:15">
      <c r="A197" s="1">
        <v>7120</v>
      </c>
      <c r="B197" t="s">
        <v>18</v>
      </c>
      <c r="C197" s="2">
        <v>0</v>
      </c>
      <c r="D197" s="2">
        <v>0</v>
      </c>
      <c r="E197" s="2">
        <v>0</v>
      </c>
      <c r="F197" s="2">
        <v>0</v>
      </c>
      <c r="G197" s="2">
        <v>0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f t="shared" si="3"/>
        <v>0</v>
      </c>
    </row>
    <row r="198" spans="1:15">
      <c r="A198" s="1">
        <v>7126</v>
      </c>
      <c r="B198" t="s">
        <v>18</v>
      </c>
      <c r="C198" s="2">
        <v>7.2461150302842732E-11</v>
      </c>
      <c r="D198" s="2">
        <v>316.37993966250002</v>
      </c>
      <c r="E198" s="2">
        <v>0</v>
      </c>
      <c r="F198" s="2">
        <v>0</v>
      </c>
      <c r="G198" s="2">
        <v>0</v>
      </c>
      <c r="H198" s="2">
        <v>0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2">
        <v>4129335.1050000004</v>
      </c>
      <c r="O198" s="2">
        <f t="shared" si="3"/>
        <v>4129651.4849396632</v>
      </c>
    </row>
    <row r="199" spans="1:15">
      <c r="A199" s="1">
        <v>7127</v>
      </c>
      <c r="B199" t="s">
        <v>23</v>
      </c>
      <c r="C199" s="2">
        <v>8561.7327528000005</v>
      </c>
      <c r="D199" s="2">
        <v>2158.1829304000003</v>
      </c>
      <c r="E199" s="2">
        <v>14760.130000000001</v>
      </c>
      <c r="F199" s="2">
        <v>0</v>
      </c>
      <c r="G199" s="2">
        <v>0</v>
      </c>
      <c r="H199" s="2">
        <v>0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2">
        <v>0</v>
      </c>
      <c r="O199" s="2">
        <f t="shared" si="3"/>
        <v>25480.045683200002</v>
      </c>
    </row>
    <row r="200" spans="1:15">
      <c r="A200" s="1">
        <v>7129</v>
      </c>
      <c r="B200" t="s">
        <v>22</v>
      </c>
      <c r="C200" s="2">
        <v>0</v>
      </c>
      <c r="D200" s="2">
        <v>0</v>
      </c>
      <c r="E200" s="2">
        <v>0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f t="shared" si="3"/>
        <v>0</v>
      </c>
    </row>
    <row r="201" spans="1:15">
      <c r="A201" s="1">
        <v>7130</v>
      </c>
      <c r="B201" t="s">
        <v>20</v>
      </c>
      <c r="C201" s="2">
        <v>0</v>
      </c>
      <c r="D201" s="2">
        <v>0</v>
      </c>
      <c r="E201" s="2">
        <v>0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f t="shared" si="3"/>
        <v>0</v>
      </c>
    </row>
    <row r="202" spans="1:15">
      <c r="A202" s="1">
        <v>7131</v>
      </c>
      <c r="B202" t="s">
        <v>18</v>
      </c>
      <c r="C202" s="2">
        <v>0</v>
      </c>
      <c r="D202" s="2">
        <v>0</v>
      </c>
      <c r="E202" s="2">
        <v>0</v>
      </c>
      <c r="F202" s="2">
        <v>0</v>
      </c>
      <c r="G202" s="2">
        <v>1047725.6833902771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971608.26000000013</v>
      </c>
      <c r="O202" s="2">
        <f t="shared" si="3"/>
        <v>2019333.9433902772</v>
      </c>
    </row>
    <row r="203" spans="1:15">
      <c r="A203" s="1">
        <v>7132</v>
      </c>
      <c r="B203" t="s">
        <v>18</v>
      </c>
      <c r="C203" s="2">
        <v>0</v>
      </c>
      <c r="D203" s="2">
        <v>0</v>
      </c>
      <c r="E203" s="2">
        <v>0</v>
      </c>
      <c r="F203" s="2">
        <v>0</v>
      </c>
      <c r="G203" s="2">
        <v>0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f t="shared" si="3"/>
        <v>0</v>
      </c>
    </row>
    <row r="204" spans="1:15">
      <c r="A204" s="1">
        <v>7135</v>
      </c>
      <c r="B204" t="s">
        <v>18</v>
      </c>
      <c r="C204" s="2">
        <v>0</v>
      </c>
      <c r="D204" s="2">
        <v>0</v>
      </c>
      <c r="E204" s="2">
        <v>0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>
        <v>2165460</v>
      </c>
      <c r="O204" s="2">
        <f t="shared" si="3"/>
        <v>2165460</v>
      </c>
    </row>
    <row r="205" spans="1:15">
      <c r="A205" s="1">
        <v>7137</v>
      </c>
      <c r="B205" t="s">
        <v>18</v>
      </c>
      <c r="C205" s="2">
        <v>0</v>
      </c>
      <c r="D205" s="2">
        <v>0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f t="shared" si="3"/>
        <v>0</v>
      </c>
    </row>
    <row r="206" spans="1:15">
      <c r="A206" s="1">
        <v>7200</v>
      </c>
      <c r="B206" t="s">
        <v>22</v>
      </c>
      <c r="C206" s="2">
        <v>29922.658447550406</v>
      </c>
      <c r="D206" s="2">
        <v>0</v>
      </c>
      <c r="E206" s="2">
        <v>0</v>
      </c>
      <c r="F206" s="2">
        <v>0</v>
      </c>
      <c r="G206" s="2">
        <v>0</v>
      </c>
      <c r="H206" s="2">
        <v>2429.0206500000004</v>
      </c>
      <c r="I206" s="2">
        <v>2429.0206500000004</v>
      </c>
      <c r="J206" s="2">
        <v>2429.0206500000004</v>
      </c>
      <c r="K206" s="2">
        <v>2429.0206500000004</v>
      </c>
      <c r="L206" s="2">
        <v>2429.0206500000004</v>
      </c>
      <c r="M206" s="2">
        <v>2429.0206500000004</v>
      </c>
      <c r="N206" s="2">
        <v>2429.0206500000004</v>
      </c>
      <c r="O206" s="2">
        <f t="shared" si="3"/>
        <v>46925.802997550396</v>
      </c>
    </row>
    <row r="207" spans="1:15">
      <c r="A207" s="1">
        <v>7201</v>
      </c>
      <c r="B207" t="s">
        <v>24</v>
      </c>
      <c r="C207" s="2">
        <v>0</v>
      </c>
      <c r="D207" s="2">
        <v>0</v>
      </c>
      <c r="E207" s="2">
        <v>0</v>
      </c>
      <c r="F207" s="2">
        <v>0</v>
      </c>
      <c r="G207" s="2">
        <v>0</v>
      </c>
      <c r="H207" s="2">
        <v>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f t="shared" si="3"/>
        <v>0</v>
      </c>
    </row>
    <row r="208" spans="1:15">
      <c r="A208" s="1">
        <v>7205</v>
      </c>
      <c r="B208" t="s">
        <v>18</v>
      </c>
      <c r="C208" s="2">
        <v>0</v>
      </c>
      <c r="D208" s="2">
        <v>0</v>
      </c>
      <c r="E208" s="2">
        <v>0</v>
      </c>
      <c r="F208" s="2">
        <v>0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f t="shared" si="3"/>
        <v>0</v>
      </c>
    </row>
    <row r="210" spans="1:15" s="6" customFormat="1" ht="15.75" thickBot="1">
      <c r="B210" s="6" t="s">
        <v>25</v>
      </c>
      <c r="C210" s="7">
        <f t="shared" ref="C210:O210" si="4">SUM(C4:C208)</f>
        <v>3573574.5504508</v>
      </c>
      <c r="D210" s="7">
        <f t="shared" si="4"/>
        <v>45607370.817321025</v>
      </c>
      <c r="E210" s="7">
        <f t="shared" si="4"/>
        <v>15539290.748967387</v>
      </c>
      <c r="F210" s="7">
        <f t="shared" si="4"/>
        <v>4926435.7836525366</v>
      </c>
      <c r="G210" s="7">
        <f t="shared" si="4"/>
        <v>18691087.630270857</v>
      </c>
      <c r="H210" s="7">
        <f t="shared" si="4"/>
        <v>10322312.137510004</v>
      </c>
      <c r="I210" s="7">
        <f t="shared" si="4"/>
        <v>7723060.7676967448</v>
      </c>
      <c r="J210" s="7">
        <f t="shared" si="4"/>
        <v>13263223.345762966</v>
      </c>
      <c r="K210" s="7">
        <f t="shared" si="4"/>
        <v>17626314.439816605</v>
      </c>
      <c r="L210" s="7">
        <f t="shared" si="4"/>
        <v>6535427.5596992094</v>
      </c>
      <c r="M210" s="7">
        <f t="shared" si="4"/>
        <v>10262613.294355124</v>
      </c>
      <c r="N210" s="7">
        <f t="shared" si="4"/>
        <v>46137108.364770539</v>
      </c>
      <c r="O210" s="7">
        <f t="shared" si="4"/>
        <v>200207819.44027373</v>
      </c>
    </row>
    <row r="214" spans="1:15">
      <c r="A214" s="6" t="s">
        <v>27</v>
      </c>
    </row>
    <row r="215" spans="1:15">
      <c r="B215" t="str">
        <f>B4</f>
        <v>Elec Distribution 360-373</v>
      </c>
      <c r="C215" s="8">
        <f ca="1">SUMIF($B$4:$C$208,"Elec Distribution 360-373",C$4:C$208)</f>
        <v>2491907.0241029989</v>
      </c>
      <c r="D215" s="8">
        <f>SUMIF($B$4:$B$208,"Elec Distribution 360-373",D$4:D$208)</f>
        <v>2877574.5690619005</v>
      </c>
      <c r="E215" s="8">
        <f t="shared" ref="E215:N215" si="5">SUMIF($B$4:$B$208,"Elec Distribution 360-373",E$4:E$208)</f>
        <v>5700398.1248336993</v>
      </c>
      <c r="F215" s="8">
        <f t="shared" si="5"/>
        <v>2286350.1085553998</v>
      </c>
      <c r="G215" s="8">
        <f t="shared" si="5"/>
        <v>2617788.370975099</v>
      </c>
      <c r="H215" s="8">
        <f t="shared" si="5"/>
        <v>4627642.9966919124</v>
      </c>
      <c r="I215" s="8">
        <f t="shared" si="5"/>
        <v>4272119.4480923256</v>
      </c>
      <c r="J215" s="8">
        <f t="shared" si="5"/>
        <v>2949664.7639280357</v>
      </c>
      <c r="K215" s="8">
        <f t="shared" si="5"/>
        <v>3717488.3037142246</v>
      </c>
      <c r="L215" s="8">
        <f t="shared" si="5"/>
        <v>4257041.7424350502</v>
      </c>
      <c r="M215" s="8">
        <f t="shared" si="5"/>
        <v>2910208.5794524052</v>
      </c>
      <c r="N215" s="8">
        <f t="shared" si="5"/>
        <v>10268031.234328669</v>
      </c>
      <c r="O215" s="2">
        <f t="shared" ref="O215:O223" ca="1" si="6">SUM(C215:N215)</f>
        <v>48976215.266171724</v>
      </c>
    </row>
    <row r="216" spans="1:15">
      <c r="B216" t="s">
        <v>17</v>
      </c>
      <c r="C216" s="8">
        <f ca="1">SUMIF($B$4:$C$208,"Elec Transmission 350-359",C$4:C$208)</f>
        <v>58988.125301</v>
      </c>
      <c r="D216" s="8">
        <f t="shared" ref="D216:N216" ca="1" si="7">SUMIF($B$4:$C$208,"Elec Transmission 350-359",D$4:D$208)</f>
        <v>408147.26721000008</v>
      </c>
      <c r="E216" s="8">
        <f t="shared" ca="1" si="7"/>
        <v>603170.11677999992</v>
      </c>
      <c r="F216" s="8">
        <f t="shared" ca="1" si="7"/>
        <v>180159.33495400002</v>
      </c>
      <c r="G216" s="8">
        <f t="shared" ca="1" si="7"/>
        <v>193848.29210000002</v>
      </c>
      <c r="H216" s="8">
        <f t="shared" ca="1" si="7"/>
        <v>376440.07140000002</v>
      </c>
      <c r="I216" s="8">
        <f t="shared" ca="1" si="7"/>
        <v>322157.44079999998</v>
      </c>
      <c r="J216" s="8">
        <f t="shared" ca="1" si="7"/>
        <v>347179.5036</v>
      </c>
      <c r="K216" s="8">
        <f t="shared" ca="1" si="7"/>
        <v>7982885.7342000008</v>
      </c>
      <c r="L216" s="8">
        <f t="shared" ca="1" si="7"/>
        <v>732462.84360000002</v>
      </c>
      <c r="M216" s="8">
        <f t="shared" ca="1" si="7"/>
        <v>2709017.6738</v>
      </c>
      <c r="N216" s="8">
        <f t="shared" ca="1" si="7"/>
        <v>11567880.2952</v>
      </c>
      <c r="O216" s="2">
        <f t="shared" ca="1" si="6"/>
        <v>25482336.698945001</v>
      </c>
    </row>
    <row r="217" spans="1:15">
      <c r="B217" t="s">
        <v>19</v>
      </c>
      <c r="C217" s="8">
        <f ca="1">SUMIF($B$4:$C$208,"Hydro 331-336",C$4:C$208)</f>
        <v>168889.35976200001</v>
      </c>
      <c r="D217" s="8">
        <f t="shared" ref="D217:N217" ca="1" si="8">SUMIF($B$4:$C$208,"Hydro 331-336",D$4:D$208)</f>
        <v>11799.907326</v>
      </c>
      <c r="E217" s="8">
        <f t="shared" ca="1" si="8"/>
        <v>3616065.8904060004</v>
      </c>
      <c r="F217" s="8">
        <f t="shared" ca="1" si="8"/>
        <v>415100.86676999996</v>
      </c>
      <c r="G217" s="8">
        <f t="shared" ca="1" si="8"/>
        <v>8398377.1517040003</v>
      </c>
      <c r="H217" s="8">
        <f t="shared" ca="1" si="8"/>
        <v>741750.66989999998</v>
      </c>
      <c r="I217" s="8">
        <f t="shared" ca="1" si="8"/>
        <v>627956.84069999994</v>
      </c>
      <c r="J217" s="8">
        <f t="shared" ca="1" si="8"/>
        <v>8445646.3572000004</v>
      </c>
      <c r="K217" s="8">
        <f t="shared" ca="1" si="8"/>
        <v>1356093.8208000001</v>
      </c>
      <c r="L217" s="8">
        <f t="shared" ca="1" si="8"/>
        <v>678710.83499999996</v>
      </c>
      <c r="M217" s="8">
        <f t="shared" ca="1" si="8"/>
        <v>1290314.8116000001</v>
      </c>
      <c r="N217" s="8">
        <f t="shared" ca="1" si="8"/>
        <v>6858354.0599999996</v>
      </c>
      <c r="O217" s="2">
        <f t="shared" ca="1" si="6"/>
        <v>32609060.571168002</v>
      </c>
    </row>
    <row r="218" spans="1:15">
      <c r="B218" t="s">
        <v>21</v>
      </c>
      <c r="C218" s="8">
        <f ca="1">SUMIF($B$4:$C$208,"Other Elec Production / Turbines 340-346",C$4:C$208)</f>
        <v>46249.712387999993</v>
      </c>
      <c r="D218" s="8">
        <f t="shared" ref="D218:N218" ca="1" si="9">SUMIF($B$4:$C$208,"Other Elec Production / Turbines 340-346",D$4:D$208)</f>
        <v>326.882565</v>
      </c>
      <c r="E218" s="8">
        <f t="shared" ca="1" si="9"/>
        <v>115431.65871300003</v>
      </c>
      <c r="F218" s="8">
        <f t="shared" ca="1" si="9"/>
        <v>103860.88949700001</v>
      </c>
      <c r="G218" s="8">
        <f t="shared" ca="1" si="9"/>
        <v>3382.5405330000003</v>
      </c>
      <c r="H218" s="8">
        <f t="shared" ca="1" si="9"/>
        <v>0</v>
      </c>
      <c r="I218" s="8">
        <f t="shared" ca="1" si="9"/>
        <v>1747170</v>
      </c>
      <c r="J218" s="8">
        <f t="shared" ca="1" si="9"/>
        <v>0</v>
      </c>
      <c r="K218" s="8">
        <f t="shared" ca="1" si="9"/>
        <v>0</v>
      </c>
      <c r="L218" s="8">
        <f t="shared" ca="1" si="9"/>
        <v>0</v>
      </c>
      <c r="M218" s="8">
        <f t="shared" ca="1" si="9"/>
        <v>0</v>
      </c>
      <c r="N218" s="8">
        <f t="shared" ca="1" si="9"/>
        <v>0</v>
      </c>
      <c r="O218" s="2">
        <f t="shared" ca="1" si="6"/>
        <v>2016421.6836960001</v>
      </c>
    </row>
    <row r="219" spans="1:15">
      <c r="B219" t="s">
        <v>20</v>
      </c>
      <c r="C219" s="8">
        <f ca="1">SUMIF($B$4:$C$208,"Thermal 311-316",C$4:C$208)</f>
        <v>306698.79124800005</v>
      </c>
      <c r="D219" s="8">
        <f t="shared" ref="D219:N219" ca="1" si="10">SUMIF($B$4:$C$208,"Thermal 311-316",D$4:D$208)</f>
        <v>11246.630355000001</v>
      </c>
      <c r="E219" s="8">
        <f t="shared" ca="1" si="10"/>
        <v>1195231.904784</v>
      </c>
      <c r="F219" s="8">
        <f t="shared" ca="1" si="10"/>
        <v>21502.822392000005</v>
      </c>
      <c r="G219" s="8">
        <f t="shared" ca="1" si="10"/>
        <v>67995.721430999998</v>
      </c>
      <c r="H219" s="8">
        <f t="shared" ca="1" si="10"/>
        <v>77441.045400000003</v>
      </c>
      <c r="I219" s="8">
        <f t="shared" ca="1" si="10"/>
        <v>77441.045400000003</v>
      </c>
      <c r="J219" s="8">
        <f t="shared" ca="1" si="10"/>
        <v>70987.517099999997</v>
      </c>
      <c r="K219" s="8">
        <f t="shared" ca="1" si="10"/>
        <v>70987.517099999997</v>
      </c>
      <c r="L219" s="8">
        <f t="shared" ca="1" si="10"/>
        <v>58081.107600000003</v>
      </c>
      <c r="M219" s="8">
        <f t="shared" ca="1" si="10"/>
        <v>51627.579299999998</v>
      </c>
      <c r="N219" s="8">
        <f t="shared" ca="1" si="10"/>
        <v>1022278.2264</v>
      </c>
      <c r="O219" s="2">
        <f t="shared" ca="1" si="6"/>
        <v>3031519.9085100004</v>
      </c>
    </row>
    <row r="220" spans="1:15">
      <c r="B220" t="s">
        <v>18</v>
      </c>
      <c r="C220" s="8">
        <f ca="1">SUMIF($B$4:$C$209,"General 389-391 / 393-395 / 397-398",C$4:C$209)</f>
        <v>8189.7772039373694</v>
      </c>
      <c r="D220" s="8">
        <f t="shared" ref="D220:N220" ca="1" si="11">SUMIF($B$4:$C$209,"General 389-391 / 393-395 / 397-398",D$4:D$209)</f>
        <v>-96055.331499123451</v>
      </c>
      <c r="E220" s="8">
        <f t="shared" ca="1" si="11"/>
        <v>960477.47132623452</v>
      </c>
      <c r="F220" s="8">
        <f t="shared" ca="1" si="11"/>
        <v>313841.94143783976</v>
      </c>
      <c r="G220" s="8">
        <f t="shared" ca="1" si="11"/>
        <v>4826167.8306587478</v>
      </c>
      <c r="H220" s="8">
        <f t="shared" ca="1" si="11"/>
        <v>1098968.5762799801</v>
      </c>
      <c r="I220" s="8">
        <f t="shared" ca="1" si="11"/>
        <v>354924.08748349</v>
      </c>
      <c r="J220" s="8">
        <f t="shared" ca="1" si="11"/>
        <v>1129650.32009032</v>
      </c>
      <c r="K220" s="8">
        <f t="shared" ca="1" si="11"/>
        <v>1098825.7498657601</v>
      </c>
      <c r="L220" s="8">
        <f t="shared" ca="1" si="11"/>
        <v>488777.21361826005</v>
      </c>
      <c r="M220" s="8">
        <f t="shared" ca="1" si="11"/>
        <v>977119.16245489009</v>
      </c>
      <c r="N220" s="8">
        <f t="shared" ca="1" si="11"/>
        <v>12996304.66854628</v>
      </c>
      <c r="O220" s="2">
        <f t="shared" ca="1" si="6"/>
        <v>24157191.467466615</v>
      </c>
    </row>
    <row r="221" spans="1:15">
      <c r="B221" t="s">
        <v>22</v>
      </c>
      <c r="C221" s="8">
        <f ca="1">SUMIF($B$4:$C$210,"Software 303",C$4:C$210)</f>
        <v>337017.75797926425</v>
      </c>
      <c r="D221" s="8">
        <f t="shared" ref="D221:N221" ca="1" si="12">SUMIF($B$4:$C$210,"Software 303",D$4:D$210)</f>
        <v>42140509.737541042</v>
      </c>
      <c r="E221" s="8">
        <f t="shared" ca="1" si="12"/>
        <v>3089414.0651252689</v>
      </c>
      <c r="F221" s="8">
        <f t="shared" ca="1" si="12"/>
        <v>1445186.2708462966</v>
      </c>
      <c r="G221" s="8">
        <f t="shared" ca="1" si="12"/>
        <v>2388789.7516135792</v>
      </c>
      <c r="H221" s="8">
        <f t="shared" ca="1" si="12"/>
        <v>3088571.6554862405</v>
      </c>
      <c r="I221" s="8">
        <f t="shared" ca="1" si="12"/>
        <v>8704.1525972100007</v>
      </c>
      <c r="J221" s="8">
        <f t="shared" ca="1" si="12"/>
        <v>8704.1525972100007</v>
      </c>
      <c r="K221" s="8">
        <f t="shared" ca="1" si="12"/>
        <v>3088571.6554862405</v>
      </c>
      <c r="L221" s="8">
        <f t="shared" ca="1" si="12"/>
        <v>8704.1525972100007</v>
      </c>
      <c r="M221" s="8">
        <f t="shared" ca="1" si="12"/>
        <v>2012645.7030430804</v>
      </c>
      <c r="N221" s="8">
        <f t="shared" ca="1" si="12"/>
        <v>3112861.8619862404</v>
      </c>
      <c r="O221" s="2">
        <f t="shared" ca="1" si="6"/>
        <v>60729680.916898899</v>
      </c>
    </row>
    <row r="222" spans="1:15">
      <c r="B222" t="s">
        <v>23</v>
      </c>
      <c r="C222" s="8">
        <f ca="1">SUMIF($B$4:$C$208,"Transportation and Tools 392 / 396",C$4:C$208)</f>
        <v>155634.0024656</v>
      </c>
      <c r="D222" s="8">
        <f t="shared" ref="D222:N222" ca="1" si="13">SUMIF($B$4:$C$208,"Transportation and Tools 392 / 396",D$4:D$208)</f>
        <v>253821.15476120004</v>
      </c>
      <c r="E222" s="8">
        <f t="shared" ca="1" si="13"/>
        <v>259101.51699918485</v>
      </c>
      <c r="F222" s="8">
        <f t="shared" ca="1" si="13"/>
        <v>160433.54920000001</v>
      </c>
      <c r="G222" s="8">
        <f t="shared" ca="1" si="13"/>
        <v>194737.97125543118</v>
      </c>
      <c r="H222" s="8">
        <f t="shared" ca="1" si="13"/>
        <v>311497.12235187006</v>
      </c>
      <c r="I222" s="8">
        <f t="shared" ca="1" si="13"/>
        <v>312587.75262372004</v>
      </c>
      <c r="J222" s="8">
        <f t="shared" ca="1" si="13"/>
        <v>311390.73124740005</v>
      </c>
      <c r="K222" s="8">
        <f t="shared" ca="1" si="13"/>
        <v>311461.65865038004</v>
      </c>
      <c r="L222" s="8">
        <f t="shared" ca="1" si="13"/>
        <v>311649.66484869004</v>
      </c>
      <c r="M222" s="8">
        <f t="shared" ca="1" si="13"/>
        <v>311679.78470475005</v>
      </c>
      <c r="N222" s="8">
        <f t="shared" ca="1" si="13"/>
        <v>311398.01830935001</v>
      </c>
      <c r="O222" s="2">
        <f t="shared" ca="1" si="6"/>
        <v>3205392.9274175763</v>
      </c>
    </row>
    <row r="223" spans="1:15">
      <c r="B223" t="s">
        <v>16</v>
      </c>
      <c r="C223" s="8">
        <f ca="1">SUMIF($B$4:$C$208,"Gas Distribution 374-387",C$4:C$208)</f>
        <v>0</v>
      </c>
      <c r="D223" s="8">
        <f t="shared" ref="D223:N223" ca="1" si="14">SUMIF($B$4:$C$208,"Gas Distribution 374-387",D$4:D$208)</f>
        <v>0</v>
      </c>
      <c r="E223" s="8">
        <f t="shared" ca="1" si="14"/>
        <v>0</v>
      </c>
      <c r="F223" s="8">
        <f t="shared" ca="1" si="14"/>
        <v>0</v>
      </c>
      <c r="G223" s="8">
        <f t="shared" ca="1" si="14"/>
        <v>0</v>
      </c>
      <c r="H223" s="8">
        <f t="shared" ca="1" si="14"/>
        <v>0</v>
      </c>
      <c r="I223" s="8">
        <f t="shared" ca="1" si="14"/>
        <v>0</v>
      </c>
      <c r="J223" s="8">
        <f t="shared" ca="1" si="14"/>
        <v>0</v>
      </c>
      <c r="K223" s="8">
        <f t="shared" ca="1" si="14"/>
        <v>0</v>
      </c>
      <c r="L223" s="8">
        <f t="shared" ca="1" si="14"/>
        <v>0</v>
      </c>
      <c r="M223" s="8">
        <f t="shared" ca="1" si="14"/>
        <v>0</v>
      </c>
      <c r="N223" s="8">
        <f t="shared" ca="1" si="14"/>
        <v>0</v>
      </c>
      <c r="O223" s="2">
        <f t="shared" ca="1" si="6"/>
        <v>0</v>
      </c>
    </row>
    <row r="224" spans="1:15" ht="15.75" thickBot="1">
      <c r="B224" s="6" t="s">
        <v>26</v>
      </c>
      <c r="C224" s="9">
        <f ca="1">SUM(C215:C223)</f>
        <v>3573574.5504508009</v>
      </c>
      <c r="D224" s="9">
        <f t="shared" ref="D224:O224" ca="1" si="15">SUM(D215:D223)</f>
        <v>45607370.817321025</v>
      </c>
      <c r="E224" s="10">
        <f t="shared" ca="1" si="15"/>
        <v>15539290.748967387</v>
      </c>
      <c r="F224" s="9">
        <f t="shared" ca="1" si="15"/>
        <v>4926435.7836525366</v>
      </c>
      <c r="G224" s="9">
        <f t="shared" ca="1" si="15"/>
        <v>18691087.630270861</v>
      </c>
      <c r="H224" s="9">
        <f t="shared" ca="1" si="15"/>
        <v>10322312.137510004</v>
      </c>
      <c r="I224" s="9">
        <f t="shared" ca="1" si="15"/>
        <v>7723060.7676967457</v>
      </c>
      <c r="J224" s="9">
        <f t="shared" ca="1" si="15"/>
        <v>13263223.345762966</v>
      </c>
      <c r="K224" s="9">
        <f t="shared" ca="1" si="15"/>
        <v>17626314.439816609</v>
      </c>
      <c r="L224" s="9">
        <f t="shared" ca="1" si="15"/>
        <v>6535427.5596992103</v>
      </c>
      <c r="M224" s="9">
        <f t="shared" ca="1" si="15"/>
        <v>10262613.294355126</v>
      </c>
      <c r="N224" s="9">
        <f t="shared" ca="1" si="15"/>
        <v>46137108.364770539</v>
      </c>
      <c r="O224" s="9">
        <f t="shared" ca="1" si="15"/>
        <v>200207819.44027382</v>
      </c>
    </row>
  </sheetData>
  <autoFilter ref="A3:O298"/>
  <pageMargins left="0.7" right="0.7" top="0.75" bottom="0.75" header="0.3" footer="0.3"/>
  <pageSetup scale="62" fitToHeight="24" orientation="landscape" r:id="rId1"/>
  <headerFooter>
    <oddFooter>&amp;L&amp;F&amp;C&amp;A&amp;RPage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2" tint="-9.9978637043366805E-2"/>
    <pageSetUpPr fitToPage="1"/>
  </sheetPr>
  <dimension ref="A1:O224"/>
  <sheetViews>
    <sheetView tabSelected="1" topLeftCell="A193" workbookViewId="0">
      <selection activeCell="G227" sqref="G227"/>
    </sheetView>
  </sheetViews>
  <sheetFormatPr defaultRowHeight="15"/>
  <cols>
    <col min="2" max="2" width="37.7109375" bestFit="1" customWidth="1"/>
    <col min="3" max="3" width="11.5703125" bestFit="1" customWidth="1"/>
    <col min="4" max="4" width="11.7109375" bestFit="1" customWidth="1"/>
    <col min="5" max="14" width="10.7109375" bestFit="1" customWidth="1"/>
    <col min="15" max="15" width="11.7109375" bestFit="1" customWidth="1"/>
  </cols>
  <sheetData>
    <row r="1" spans="1:15"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</row>
    <row r="2" spans="1:15">
      <c r="C2" t="str">
        <f>INDEX('[1]2015 Inputs'!$B$5:$B$16,'Actl Forcst - WA G'!C$1)</f>
        <v>Actual</v>
      </c>
      <c r="D2" t="str">
        <f>INDEX('[1]2015 Inputs'!$B$5:$B$16,'Actl Forcst - WA G'!D$1)</f>
        <v>Actual</v>
      </c>
      <c r="E2" t="str">
        <f>INDEX('[1]2015 Inputs'!$B$5:$B$16,'Actl Forcst - WA G'!E$1)</f>
        <v>Actual</v>
      </c>
      <c r="F2" t="str">
        <f>INDEX('[1]2015 Inputs'!$B$5:$B$16,'Actl Forcst - WA G'!F$1)</f>
        <v>Actual</v>
      </c>
      <c r="G2" t="str">
        <f>INDEX('[1]2015 Inputs'!$B$5:$B$16,'Actl Forcst - WA G'!G$1)</f>
        <v>Actual</v>
      </c>
      <c r="H2" t="str">
        <f>INDEX('[1]2015 Inputs'!$B$5:$B$16,'Actl Forcst - WA G'!H$1)</f>
        <v>Forecast</v>
      </c>
      <c r="I2" t="str">
        <f>INDEX('[1]2015 Inputs'!$B$5:$B$16,'Actl Forcst - WA G'!I$1)</f>
        <v>Forecast</v>
      </c>
      <c r="J2" t="str">
        <f>INDEX('[1]2015 Inputs'!$B$5:$B$16,'Actl Forcst - WA G'!J$1)</f>
        <v>Forecast</v>
      </c>
      <c r="K2" t="str">
        <f>INDEX('[1]2015 Inputs'!$B$5:$B$16,'Actl Forcst - WA G'!K$1)</f>
        <v>Forecast</v>
      </c>
      <c r="L2" t="str">
        <f>INDEX('[1]2015 Inputs'!$B$5:$B$16,'Actl Forcst - WA G'!L$1)</f>
        <v>Forecast</v>
      </c>
      <c r="M2" t="str">
        <f>INDEX('[1]2015 Inputs'!$B$5:$B$16,'Actl Forcst - WA G'!M$1)</f>
        <v>Forecast</v>
      </c>
      <c r="N2" t="str">
        <f>INDEX('[1]2015 Inputs'!$B$5:$B$16,'Actl Forcst - WA G'!N$1)</f>
        <v>Forecast</v>
      </c>
    </row>
    <row r="3" spans="1:1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</row>
    <row r="4" spans="1:15">
      <c r="A4" s="1">
        <v>1002</v>
      </c>
      <c r="B4" t="s">
        <v>15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f t="shared" ref="O4:O63" si="0">SUM(C4:N4)</f>
        <v>0</v>
      </c>
    </row>
    <row r="5" spans="1:15">
      <c r="A5" s="1">
        <v>1003</v>
      </c>
      <c r="B5" t="s">
        <v>15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f t="shared" si="0"/>
        <v>0</v>
      </c>
    </row>
    <row r="6" spans="1:15">
      <c r="A6" s="1">
        <v>1006</v>
      </c>
      <c r="B6" t="s">
        <v>15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f t="shared" si="0"/>
        <v>0</v>
      </c>
    </row>
    <row r="7" spans="1:15">
      <c r="A7" s="1">
        <v>1050</v>
      </c>
      <c r="B7" t="s">
        <v>16</v>
      </c>
      <c r="C7" s="2">
        <f>79289.22*0.576</f>
        <v>45670.59072</v>
      </c>
      <c r="D7" s="2">
        <f>46760.44*0.576</f>
        <v>26934.013439999999</v>
      </c>
      <c r="E7" s="2">
        <f>216755.25*0.576</f>
        <v>124851.02399999999</v>
      </c>
      <c r="F7" s="2">
        <f>32877.94*0.576</f>
        <v>18937.693439999999</v>
      </c>
      <c r="G7" s="2">
        <f>107602.61*0.576</f>
        <v>61979.103359999994</v>
      </c>
      <c r="H7" s="2">
        <f>31224.9679999488*0.576</f>
        <v>17985.581567970508</v>
      </c>
      <c r="I7" s="2">
        <f>92339.6452602624*0.576</f>
        <v>53187.635669911142</v>
      </c>
      <c r="J7" s="2">
        <f>31224.63871296*0.576</f>
        <v>17985.391898664959</v>
      </c>
      <c r="K7" s="2">
        <f>31224.9679999488*0.576</f>
        <v>17985.581567970508</v>
      </c>
      <c r="L7" s="2">
        <f>92339.6452602624*0.576</f>
        <v>53187.635669911142</v>
      </c>
      <c r="M7" s="2">
        <f>31224.63871296*0.576</f>
        <v>17985.391898664959</v>
      </c>
      <c r="N7" s="2">
        <f>31225.6265739264*0.576</f>
        <v>17985.960906581608</v>
      </c>
      <c r="O7" s="2">
        <f t="shared" si="0"/>
        <v>474675.6041396748</v>
      </c>
    </row>
    <row r="8" spans="1:15">
      <c r="A8" s="1">
        <v>1051</v>
      </c>
      <c r="B8" t="s">
        <v>16</v>
      </c>
      <c r="C8" s="2">
        <f>11883.31*0.576</f>
        <v>6844.7865599999996</v>
      </c>
      <c r="D8" s="2">
        <f>11718*0.576</f>
        <v>6749.5679999999993</v>
      </c>
      <c r="E8" s="2">
        <f>26756.54*0.576</f>
        <v>15411.767039999999</v>
      </c>
      <c r="F8" s="2">
        <f>10229.59*0.576</f>
        <v>5892.2438400000001</v>
      </c>
      <c r="G8" s="2">
        <f>5751*0.576</f>
        <v>3312.5759999999996</v>
      </c>
      <c r="H8" s="2">
        <f>9044.1964343808*0.576</f>
        <v>5209.45714620334</v>
      </c>
      <c r="I8" s="2">
        <f>9043.867147392*0.576</f>
        <v>5209.2674768977922</v>
      </c>
      <c r="J8" s="2">
        <f>9043.867147392*0.576</f>
        <v>5209.2674768977922</v>
      </c>
      <c r="K8" s="2">
        <f>9044.1964343808*0.576</f>
        <v>5209.45714620334</v>
      </c>
      <c r="L8" s="2">
        <f>9043.867147392*0.576</f>
        <v>5209.2674768977922</v>
      </c>
      <c r="M8" s="2">
        <f>9043.867147392*0.576</f>
        <v>5209.2674768977922</v>
      </c>
      <c r="N8" s="2">
        <f>9044.1964343808*0.576</f>
        <v>5209.45714620334</v>
      </c>
      <c r="O8" s="2">
        <f t="shared" si="0"/>
        <v>74676.382786201182</v>
      </c>
    </row>
    <row r="9" spans="1:15">
      <c r="A9" s="1">
        <v>1053</v>
      </c>
      <c r="B9" t="s">
        <v>16</v>
      </c>
      <c r="C9" s="2">
        <f>2332.3*0.576</f>
        <v>1343.4048</v>
      </c>
      <c r="D9" s="2">
        <f>3240.98*0.576</f>
        <v>1866.8044799999998</v>
      </c>
      <c r="E9" s="2">
        <f>136287.16*0.576</f>
        <v>78501.404159999991</v>
      </c>
      <c r="F9" s="2">
        <v>0</v>
      </c>
      <c r="G9" s="2">
        <f>2360.96*0.576</f>
        <v>1359.9129599999999</v>
      </c>
      <c r="H9" s="2">
        <f t="shared" ref="H9:M9" si="1">18613.9349028863*0.576</f>
        <v>10721.626504062508</v>
      </c>
      <c r="I9" s="2">
        <f t="shared" si="1"/>
        <v>10721.626504062508</v>
      </c>
      <c r="J9" s="2">
        <f t="shared" si="1"/>
        <v>10721.626504062508</v>
      </c>
      <c r="K9" s="2">
        <f t="shared" si="1"/>
        <v>10721.626504062508</v>
      </c>
      <c r="L9" s="2">
        <f t="shared" si="1"/>
        <v>10721.626504062508</v>
      </c>
      <c r="M9" s="2">
        <f t="shared" si="1"/>
        <v>10721.626504062508</v>
      </c>
      <c r="N9" s="2">
        <f>18612.94704192*0.576</f>
        <v>10721.057496145919</v>
      </c>
      <c r="O9" s="2">
        <f t="shared" si="0"/>
        <v>158122.34292052092</v>
      </c>
    </row>
    <row r="10" spans="1:15">
      <c r="A10" s="1">
        <v>1106</v>
      </c>
      <c r="B10" t="s">
        <v>15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f t="shared" si="0"/>
        <v>0</v>
      </c>
    </row>
    <row r="11" spans="1:15">
      <c r="A11" s="1">
        <v>1107</v>
      </c>
      <c r="B11" t="s">
        <v>15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f t="shared" si="0"/>
        <v>0</v>
      </c>
    </row>
    <row r="12" spans="1:15">
      <c r="A12" s="1">
        <v>2000</v>
      </c>
      <c r="B12" t="s">
        <v>17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f t="shared" si="0"/>
        <v>0</v>
      </c>
    </row>
    <row r="13" spans="1:15">
      <c r="A13" s="1">
        <v>2001</v>
      </c>
      <c r="B13" t="s">
        <v>17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f t="shared" si="0"/>
        <v>0</v>
      </c>
    </row>
    <row r="14" spans="1:15">
      <c r="A14" s="1">
        <v>2051</v>
      </c>
      <c r="B14" t="s">
        <v>17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f t="shared" si="0"/>
        <v>0</v>
      </c>
    </row>
    <row r="15" spans="1:15">
      <c r="A15" s="1">
        <v>2054</v>
      </c>
      <c r="B15" t="s">
        <v>15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f t="shared" si="0"/>
        <v>0</v>
      </c>
    </row>
    <row r="16" spans="1:15">
      <c r="A16" s="1">
        <v>2055</v>
      </c>
      <c r="B16" t="s">
        <v>15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f t="shared" si="0"/>
        <v>0</v>
      </c>
    </row>
    <row r="17" spans="1:15">
      <c r="A17" s="1">
        <v>2056</v>
      </c>
      <c r="B17" t="s">
        <v>15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f t="shared" si="0"/>
        <v>0</v>
      </c>
    </row>
    <row r="18" spans="1:15">
      <c r="A18" s="1">
        <v>2057</v>
      </c>
      <c r="B18" t="s">
        <v>17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f t="shared" si="0"/>
        <v>0</v>
      </c>
    </row>
    <row r="19" spans="1:15">
      <c r="A19" s="1">
        <v>2058</v>
      </c>
      <c r="B19" t="s">
        <v>15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f t="shared" si="0"/>
        <v>0</v>
      </c>
    </row>
    <row r="20" spans="1:15">
      <c r="A20" s="1">
        <v>2059</v>
      </c>
      <c r="B20" t="s">
        <v>15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f t="shared" si="0"/>
        <v>0</v>
      </c>
    </row>
    <row r="21" spans="1:15">
      <c r="A21" s="1">
        <v>2060</v>
      </c>
      <c r="B21" t="s">
        <v>15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f t="shared" si="0"/>
        <v>0</v>
      </c>
    </row>
    <row r="22" spans="1:15">
      <c r="A22" s="1">
        <v>2061</v>
      </c>
      <c r="B22" t="s">
        <v>15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f t="shared" si="0"/>
        <v>0</v>
      </c>
    </row>
    <row r="23" spans="1:15">
      <c r="A23" s="1">
        <v>2070</v>
      </c>
      <c r="B23" t="s">
        <v>17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f t="shared" si="0"/>
        <v>0</v>
      </c>
    </row>
    <row r="24" spans="1:15">
      <c r="A24" s="1">
        <v>2073</v>
      </c>
      <c r="B24" t="s">
        <v>15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f t="shared" si="0"/>
        <v>0</v>
      </c>
    </row>
    <row r="25" spans="1:15">
      <c r="A25" s="1">
        <v>2204</v>
      </c>
      <c r="B25" t="s">
        <v>15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f t="shared" si="0"/>
        <v>0</v>
      </c>
    </row>
    <row r="26" spans="1:15">
      <c r="A26" s="1">
        <v>2214</v>
      </c>
      <c r="B26" t="s">
        <v>17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f t="shared" si="0"/>
        <v>0</v>
      </c>
    </row>
    <row r="27" spans="1:15">
      <c r="A27" s="1">
        <v>2215</v>
      </c>
      <c r="B27" t="s">
        <v>17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f t="shared" si="0"/>
        <v>0</v>
      </c>
    </row>
    <row r="28" spans="1:15">
      <c r="A28" s="1">
        <v>2217</v>
      </c>
      <c r="B28" t="s">
        <v>17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f t="shared" si="0"/>
        <v>0</v>
      </c>
    </row>
    <row r="29" spans="1:15">
      <c r="A29" s="1">
        <v>2237</v>
      </c>
      <c r="B29" t="s">
        <v>15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f t="shared" si="0"/>
        <v>0</v>
      </c>
    </row>
    <row r="30" spans="1:15">
      <c r="A30" s="1">
        <v>2251</v>
      </c>
      <c r="B30" t="s">
        <v>15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f t="shared" si="0"/>
        <v>0</v>
      </c>
    </row>
    <row r="31" spans="1:15">
      <c r="A31" s="1">
        <v>2252</v>
      </c>
      <c r="B31" t="s">
        <v>17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f t="shared" si="0"/>
        <v>0</v>
      </c>
    </row>
    <row r="32" spans="1:15">
      <c r="A32" s="1">
        <v>2253</v>
      </c>
      <c r="B32" t="s">
        <v>15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f t="shared" si="0"/>
        <v>0</v>
      </c>
    </row>
    <row r="33" spans="1:15">
      <c r="A33" s="1">
        <v>2254</v>
      </c>
      <c r="B33" t="s">
        <v>17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f t="shared" si="0"/>
        <v>0</v>
      </c>
    </row>
    <row r="34" spans="1:15">
      <c r="A34" s="1">
        <v>2260</v>
      </c>
      <c r="B34" t="s">
        <v>17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f t="shared" si="0"/>
        <v>0</v>
      </c>
    </row>
    <row r="35" spans="1:15">
      <c r="A35" s="1">
        <v>2273</v>
      </c>
      <c r="B35" t="s">
        <v>15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f t="shared" si="0"/>
        <v>0</v>
      </c>
    </row>
    <row r="36" spans="1:15">
      <c r="A36" s="1">
        <v>2274</v>
      </c>
      <c r="B36" t="s">
        <v>17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f t="shared" si="0"/>
        <v>0</v>
      </c>
    </row>
    <row r="37" spans="1:15">
      <c r="A37" s="1">
        <v>2275</v>
      </c>
      <c r="B37" t="s">
        <v>15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f t="shared" si="0"/>
        <v>0</v>
      </c>
    </row>
    <row r="38" spans="1:15">
      <c r="A38" s="1">
        <v>2276</v>
      </c>
      <c r="B38" t="s">
        <v>15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f t="shared" si="0"/>
        <v>0</v>
      </c>
    </row>
    <row r="39" spans="1:15">
      <c r="A39" s="1">
        <v>2277</v>
      </c>
      <c r="B39" t="s">
        <v>18</v>
      </c>
      <c r="C39" s="2">
        <v>-3778.7436669861363</v>
      </c>
      <c r="D39" s="2">
        <v>462.20069108399406</v>
      </c>
      <c r="E39" s="2">
        <v>0</v>
      </c>
      <c r="F39" s="2">
        <v>1195.6147142553539</v>
      </c>
      <c r="G39" s="2">
        <v>694.97350940201397</v>
      </c>
      <c r="H39" s="2">
        <v>11879.100692999999</v>
      </c>
      <c r="I39" s="2">
        <v>11878.960938874199</v>
      </c>
      <c r="J39" s="2">
        <v>11878.960938874199</v>
      </c>
      <c r="K39" s="2">
        <v>11879.100692999999</v>
      </c>
      <c r="L39" s="2">
        <v>11878.960938874199</v>
      </c>
      <c r="M39" s="2">
        <v>11878.960938874199</v>
      </c>
      <c r="N39" s="2">
        <v>11880.078971880599</v>
      </c>
      <c r="O39" s="2">
        <f t="shared" si="0"/>
        <v>81728.169361132619</v>
      </c>
    </row>
    <row r="40" spans="1:15">
      <c r="A40" s="1">
        <v>2278</v>
      </c>
      <c r="B40" t="s">
        <v>15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f t="shared" si="0"/>
        <v>0</v>
      </c>
    </row>
    <row r="41" spans="1:15">
      <c r="A41" s="1">
        <v>2280</v>
      </c>
      <c r="B41" t="s">
        <v>17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f t="shared" si="0"/>
        <v>0</v>
      </c>
    </row>
    <row r="42" spans="1:15">
      <c r="A42" s="1">
        <v>2283</v>
      </c>
      <c r="B42" t="s">
        <v>15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f t="shared" si="0"/>
        <v>0</v>
      </c>
    </row>
    <row r="43" spans="1:15">
      <c r="A43" s="1">
        <v>2289</v>
      </c>
      <c r="B43" t="s">
        <v>15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f t="shared" si="0"/>
        <v>0</v>
      </c>
    </row>
    <row r="44" spans="1:15">
      <c r="A44" s="1">
        <v>2293</v>
      </c>
      <c r="B44" t="s">
        <v>15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f t="shared" si="0"/>
        <v>0</v>
      </c>
    </row>
    <row r="45" spans="1:15">
      <c r="A45" s="1">
        <v>2294</v>
      </c>
      <c r="B45" t="s">
        <v>17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f t="shared" si="0"/>
        <v>0</v>
      </c>
    </row>
    <row r="46" spans="1:15">
      <c r="A46" s="1">
        <v>2301</v>
      </c>
      <c r="B46" t="s">
        <v>17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f t="shared" si="0"/>
        <v>0</v>
      </c>
    </row>
    <row r="47" spans="1:15">
      <c r="A47" s="1">
        <v>2306</v>
      </c>
      <c r="B47" t="s">
        <v>15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f t="shared" si="0"/>
        <v>0</v>
      </c>
    </row>
    <row r="48" spans="1:15">
      <c r="A48" s="1">
        <v>2310</v>
      </c>
      <c r="B48" t="s">
        <v>17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f t="shared" si="0"/>
        <v>0</v>
      </c>
    </row>
    <row r="49" spans="1:15">
      <c r="A49" s="1">
        <v>2317</v>
      </c>
      <c r="B49" t="s">
        <v>15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f t="shared" si="0"/>
        <v>0</v>
      </c>
    </row>
    <row r="50" spans="1:15">
      <c r="A50" s="1">
        <v>2336</v>
      </c>
      <c r="B50" t="s">
        <v>15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f t="shared" si="0"/>
        <v>0</v>
      </c>
    </row>
    <row r="51" spans="1:15">
      <c r="A51" s="1">
        <v>2341</v>
      </c>
      <c r="B51" t="s">
        <v>17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f t="shared" si="0"/>
        <v>0</v>
      </c>
    </row>
    <row r="52" spans="1:15">
      <c r="A52" s="1">
        <v>2343</v>
      </c>
      <c r="B52" t="s">
        <v>15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f t="shared" si="0"/>
        <v>0</v>
      </c>
    </row>
    <row r="53" spans="1:15">
      <c r="A53" s="1">
        <v>2414</v>
      </c>
      <c r="B53" t="s">
        <v>15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f t="shared" si="0"/>
        <v>0</v>
      </c>
    </row>
    <row r="54" spans="1:15">
      <c r="A54" s="1">
        <v>2423</v>
      </c>
      <c r="B54" t="s">
        <v>15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f t="shared" si="0"/>
        <v>0</v>
      </c>
    </row>
    <row r="55" spans="1:15">
      <c r="A55" s="1">
        <v>2425</v>
      </c>
      <c r="B55" t="s">
        <v>15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f t="shared" si="0"/>
        <v>0</v>
      </c>
    </row>
    <row r="56" spans="1:15">
      <c r="A56" s="1">
        <v>2443</v>
      </c>
      <c r="B56" t="s">
        <v>15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f t="shared" si="0"/>
        <v>0</v>
      </c>
    </row>
    <row r="57" spans="1:15">
      <c r="A57" s="1">
        <v>2446</v>
      </c>
      <c r="B57" t="s">
        <v>17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f t="shared" si="0"/>
        <v>0</v>
      </c>
    </row>
    <row r="58" spans="1:15">
      <c r="A58" s="1">
        <v>2449</v>
      </c>
      <c r="B58" t="s">
        <v>17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f t="shared" si="0"/>
        <v>0</v>
      </c>
    </row>
    <row r="59" spans="1:15">
      <c r="A59" s="1">
        <v>2457</v>
      </c>
      <c r="B59" t="s">
        <v>17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f t="shared" si="0"/>
        <v>0</v>
      </c>
    </row>
    <row r="60" spans="1:15">
      <c r="A60" s="1">
        <v>2470</v>
      </c>
      <c r="B60" t="s">
        <v>15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f t="shared" si="0"/>
        <v>0</v>
      </c>
    </row>
    <row r="61" spans="1:15">
      <c r="A61" s="1">
        <v>2474</v>
      </c>
      <c r="B61" t="s">
        <v>17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f t="shared" si="0"/>
        <v>0</v>
      </c>
    </row>
    <row r="62" spans="1:15">
      <c r="A62" s="1">
        <v>2481</v>
      </c>
      <c r="B62" t="s">
        <v>17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f t="shared" si="0"/>
        <v>0</v>
      </c>
    </row>
    <row r="63" spans="1:15">
      <c r="A63" s="1">
        <v>2483</v>
      </c>
      <c r="B63" t="s">
        <v>17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f t="shared" si="0"/>
        <v>0</v>
      </c>
    </row>
    <row r="64" spans="1:15">
      <c r="A64" s="1">
        <v>2484</v>
      </c>
      <c r="B64" t="s">
        <v>17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f t="shared" ref="O64:O127" si="2">SUM(C64:N64)</f>
        <v>0</v>
      </c>
    </row>
    <row r="65" spans="1:15">
      <c r="A65" s="1">
        <v>2492</v>
      </c>
      <c r="B65" t="s">
        <v>17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f t="shared" si="2"/>
        <v>0</v>
      </c>
    </row>
    <row r="66" spans="1:15">
      <c r="A66" s="1">
        <v>2493</v>
      </c>
      <c r="B66" t="s">
        <v>15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f t="shared" si="2"/>
        <v>0</v>
      </c>
    </row>
    <row r="67" spans="1:15">
      <c r="A67" s="1">
        <v>2502</v>
      </c>
      <c r="B67" t="s">
        <v>15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f t="shared" si="2"/>
        <v>0</v>
      </c>
    </row>
    <row r="68" spans="1:15">
      <c r="A68" s="1">
        <v>2505</v>
      </c>
      <c r="B68" t="s">
        <v>17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f t="shared" si="2"/>
        <v>0</v>
      </c>
    </row>
    <row r="69" spans="1:15">
      <c r="A69" s="1">
        <v>2514</v>
      </c>
      <c r="B69" t="s">
        <v>15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f t="shared" si="2"/>
        <v>0</v>
      </c>
    </row>
    <row r="70" spans="1:15">
      <c r="A70" s="1">
        <v>2515</v>
      </c>
      <c r="B70" t="s">
        <v>15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f t="shared" si="2"/>
        <v>0</v>
      </c>
    </row>
    <row r="71" spans="1:15">
      <c r="A71" s="1">
        <v>2516</v>
      </c>
      <c r="B71" t="s">
        <v>15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f t="shared" si="2"/>
        <v>0</v>
      </c>
    </row>
    <row r="72" spans="1:15">
      <c r="A72" s="1">
        <v>2522</v>
      </c>
      <c r="B72" t="s">
        <v>15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f t="shared" si="2"/>
        <v>0</v>
      </c>
    </row>
    <row r="73" spans="1:15">
      <c r="A73" s="1">
        <v>2526</v>
      </c>
      <c r="B73" t="s">
        <v>15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f t="shared" si="2"/>
        <v>0</v>
      </c>
    </row>
    <row r="74" spans="1:15">
      <c r="A74" s="1">
        <v>2529</v>
      </c>
      <c r="B74" t="s">
        <v>15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f t="shared" si="2"/>
        <v>0</v>
      </c>
    </row>
    <row r="75" spans="1:15">
      <c r="A75" s="1">
        <v>2530</v>
      </c>
      <c r="B75" t="s">
        <v>15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f t="shared" si="2"/>
        <v>0</v>
      </c>
    </row>
    <row r="76" spans="1:15">
      <c r="A76" s="1">
        <v>2531</v>
      </c>
      <c r="B76" t="s">
        <v>17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f t="shared" si="2"/>
        <v>0</v>
      </c>
    </row>
    <row r="77" spans="1:15">
      <c r="A77" s="1">
        <v>2532</v>
      </c>
      <c r="B77" t="s">
        <v>17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f t="shared" si="2"/>
        <v>0</v>
      </c>
    </row>
    <row r="78" spans="1:15">
      <c r="A78" s="1">
        <v>2535</v>
      </c>
      <c r="B78" t="s">
        <v>15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f t="shared" si="2"/>
        <v>0</v>
      </c>
    </row>
    <row r="79" spans="1:15">
      <c r="A79" s="1">
        <v>2545</v>
      </c>
      <c r="B79" t="s">
        <v>17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f t="shared" si="2"/>
        <v>0</v>
      </c>
    </row>
    <row r="80" spans="1:15">
      <c r="A80" s="1">
        <v>2546</v>
      </c>
      <c r="B80" t="s">
        <v>15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f t="shared" si="2"/>
        <v>0</v>
      </c>
    </row>
    <row r="81" spans="1:15">
      <c r="A81">
        <f>A80</f>
        <v>2546</v>
      </c>
      <c r="B81" t="s">
        <v>17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f t="shared" si="2"/>
        <v>0</v>
      </c>
    </row>
    <row r="82" spans="1:15">
      <c r="A82" s="1">
        <v>2547</v>
      </c>
      <c r="B82" t="s">
        <v>15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f t="shared" si="2"/>
        <v>0</v>
      </c>
    </row>
    <row r="83" spans="1:15">
      <c r="A83" s="1">
        <v>2549</v>
      </c>
      <c r="B83" t="s">
        <v>15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f t="shared" si="2"/>
        <v>0</v>
      </c>
    </row>
    <row r="84" spans="1:15">
      <c r="A84" s="1">
        <v>2550</v>
      </c>
      <c r="B84" t="s">
        <v>17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f t="shared" si="2"/>
        <v>0</v>
      </c>
    </row>
    <row r="85" spans="1:15">
      <c r="A85" s="1">
        <v>2552</v>
      </c>
      <c r="B85" t="s">
        <v>17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f t="shared" si="2"/>
        <v>0</v>
      </c>
    </row>
    <row r="86" spans="1:15">
      <c r="A86" s="1">
        <v>2554</v>
      </c>
      <c r="B86" t="s">
        <v>15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f t="shared" si="2"/>
        <v>0</v>
      </c>
    </row>
    <row r="87" spans="1:15">
      <c r="A87" s="1">
        <v>2555</v>
      </c>
      <c r="B87" t="s">
        <v>17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f t="shared" si="2"/>
        <v>0</v>
      </c>
    </row>
    <row r="88" spans="1:15">
      <c r="A88" s="1">
        <v>2556</v>
      </c>
      <c r="B88" t="s">
        <v>17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f t="shared" si="2"/>
        <v>0</v>
      </c>
    </row>
    <row r="89" spans="1:15">
      <c r="A89" s="1">
        <v>2557</v>
      </c>
      <c r="B89" t="s">
        <v>17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f t="shared" si="2"/>
        <v>0</v>
      </c>
    </row>
    <row r="90" spans="1:15">
      <c r="A90" s="1">
        <v>2559</v>
      </c>
      <c r="B90" t="s">
        <v>17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f t="shared" si="2"/>
        <v>0</v>
      </c>
    </row>
    <row r="91" spans="1:15">
      <c r="A91" s="1">
        <v>2560</v>
      </c>
      <c r="B91" t="s">
        <v>17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f t="shared" si="2"/>
        <v>0</v>
      </c>
    </row>
    <row r="92" spans="1:15">
      <c r="A92" s="1">
        <v>2563</v>
      </c>
      <c r="B92" t="s">
        <v>15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f t="shared" si="2"/>
        <v>0</v>
      </c>
    </row>
    <row r="93" spans="1:15">
      <c r="A93" s="1">
        <v>2564</v>
      </c>
      <c r="B93" t="s">
        <v>17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f t="shared" si="2"/>
        <v>0</v>
      </c>
    </row>
    <row r="94" spans="1:15">
      <c r="A94" s="1">
        <v>2566</v>
      </c>
      <c r="B94" t="s">
        <v>15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f t="shared" si="2"/>
        <v>0</v>
      </c>
    </row>
    <row r="95" spans="1:15">
      <c r="A95" s="1">
        <v>2567</v>
      </c>
      <c r="B95" t="s">
        <v>15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f t="shared" si="2"/>
        <v>0</v>
      </c>
    </row>
    <row r="96" spans="1:15">
      <c r="A96" s="1">
        <v>2569</v>
      </c>
      <c r="B96" t="s">
        <v>15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f t="shared" si="2"/>
        <v>0</v>
      </c>
    </row>
    <row r="97" spans="1:15">
      <c r="A97" s="1">
        <v>2570</v>
      </c>
      <c r="B97" t="s">
        <v>15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f t="shared" si="2"/>
        <v>0</v>
      </c>
    </row>
    <row r="98" spans="1:15">
      <c r="A98" s="1">
        <v>2571</v>
      </c>
      <c r="B98" t="s">
        <v>17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f t="shared" si="2"/>
        <v>0</v>
      </c>
    </row>
    <row r="99" spans="1:15">
      <c r="A99" s="1">
        <v>2572</v>
      </c>
      <c r="B99" t="s">
        <v>15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f t="shared" si="2"/>
        <v>0</v>
      </c>
    </row>
    <row r="100" spans="1:15">
      <c r="A100" s="1">
        <v>2573</v>
      </c>
      <c r="B100" t="s">
        <v>17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f t="shared" si="2"/>
        <v>0</v>
      </c>
    </row>
    <row r="101" spans="1:15">
      <c r="A101" s="1">
        <v>2577</v>
      </c>
      <c r="B101" t="s">
        <v>17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f t="shared" si="2"/>
        <v>0</v>
      </c>
    </row>
    <row r="102" spans="1:15">
      <c r="A102" s="1">
        <v>2579</v>
      </c>
      <c r="B102" t="s">
        <v>17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f t="shared" si="2"/>
        <v>0</v>
      </c>
    </row>
    <row r="103" spans="1:15">
      <c r="A103" s="1">
        <v>2580</v>
      </c>
      <c r="B103" t="s">
        <v>17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f t="shared" si="2"/>
        <v>0</v>
      </c>
    </row>
    <row r="104" spans="1:15">
      <c r="A104" s="1">
        <v>2581</v>
      </c>
      <c r="B104" t="s">
        <v>17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f t="shared" si="2"/>
        <v>0</v>
      </c>
    </row>
    <row r="105" spans="1:15">
      <c r="A105" s="1">
        <v>2584</v>
      </c>
      <c r="B105" t="s">
        <v>15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f t="shared" si="2"/>
        <v>0</v>
      </c>
    </row>
    <row r="106" spans="1:15">
      <c r="A106" s="1">
        <v>2585</v>
      </c>
      <c r="B106" t="s">
        <v>15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f t="shared" si="2"/>
        <v>0</v>
      </c>
    </row>
    <row r="107" spans="1:15">
      <c r="A107" s="1">
        <v>2589</v>
      </c>
      <c r="B107" t="s">
        <v>15</v>
      </c>
      <c r="C107" s="2">
        <v>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f t="shared" si="2"/>
        <v>0</v>
      </c>
    </row>
    <row r="108" spans="1:15">
      <c r="A108" s="1">
        <v>2590</v>
      </c>
      <c r="B108" t="s">
        <v>15</v>
      </c>
      <c r="C108" s="2">
        <v>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f t="shared" si="2"/>
        <v>0</v>
      </c>
    </row>
    <row r="109" spans="1:15">
      <c r="A109" s="1">
        <v>3000</v>
      </c>
      <c r="B109" t="s">
        <v>16</v>
      </c>
      <c r="C109" s="2">
        <v>1713.71</v>
      </c>
      <c r="D109" s="2">
        <v>0</v>
      </c>
      <c r="E109" s="2">
        <v>0</v>
      </c>
      <c r="F109" s="2">
        <v>0</v>
      </c>
      <c r="G109" s="2">
        <v>0</v>
      </c>
      <c r="H109" s="2">
        <v>45052.375</v>
      </c>
      <c r="I109" s="2">
        <v>50890.635999999999</v>
      </c>
      <c r="J109" s="2">
        <v>41870.063999999998</v>
      </c>
      <c r="K109" s="2">
        <v>42230.483</v>
      </c>
      <c r="L109" s="2">
        <v>37984.474999999999</v>
      </c>
      <c r="M109" s="2">
        <v>35511.148999999998</v>
      </c>
      <c r="N109" s="2">
        <v>33987.819000000003</v>
      </c>
      <c r="O109" s="2">
        <f t="shared" si="2"/>
        <v>289240.71100000001</v>
      </c>
    </row>
    <row r="110" spans="1:15">
      <c r="A110" s="1">
        <v>3001</v>
      </c>
      <c r="B110" t="s">
        <v>16</v>
      </c>
      <c r="C110" s="2">
        <v>0</v>
      </c>
      <c r="D110" s="2">
        <v>0</v>
      </c>
      <c r="E110" s="2">
        <v>0</v>
      </c>
      <c r="F110" s="2">
        <v>7.2759576141834259E-12</v>
      </c>
      <c r="G110" s="2">
        <v>0</v>
      </c>
      <c r="H110" s="2">
        <v>16260.000000000002</v>
      </c>
      <c r="I110" s="2">
        <v>16260.000000000002</v>
      </c>
      <c r="J110" s="2">
        <v>14905.000000000002</v>
      </c>
      <c r="K110" s="2">
        <v>14905.000000000002</v>
      </c>
      <c r="L110" s="2">
        <v>12195</v>
      </c>
      <c r="M110" s="2">
        <v>10840</v>
      </c>
      <c r="N110" s="2">
        <v>10840</v>
      </c>
      <c r="O110" s="2">
        <f t="shared" si="2"/>
        <v>96205.000000000015</v>
      </c>
    </row>
    <row r="111" spans="1:15">
      <c r="A111" s="1">
        <v>3002</v>
      </c>
      <c r="B111" t="s">
        <v>16</v>
      </c>
      <c r="C111" s="2">
        <v>48.160000000000004</v>
      </c>
      <c r="D111" s="2">
        <v>0</v>
      </c>
      <c r="E111" s="2">
        <v>0</v>
      </c>
      <c r="F111" s="2">
        <v>13559.960000000001</v>
      </c>
      <c r="G111" s="2">
        <v>16479.16</v>
      </c>
      <c r="H111" s="2">
        <v>33093.740400000002</v>
      </c>
      <c r="I111" s="2">
        <v>35362.364399999999</v>
      </c>
      <c r="J111" s="2">
        <v>30558.0648</v>
      </c>
      <c r="K111" s="2">
        <v>30698.1636</v>
      </c>
      <c r="L111" s="2">
        <v>26450.878799999999</v>
      </c>
      <c r="M111" s="2">
        <v>24190.142400000001</v>
      </c>
      <c r="N111" s="2">
        <v>23598.572400000001</v>
      </c>
      <c r="O111" s="2">
        <f t="shared" si="2"/>
        <v>234039.20680000001</v>
      </c>
    </row>
    <row r="112" spans="1:15">
      <c r="A112" s="1">
        <v>3003</v>
      </c>
      <c r="B112" t="s">
        <v>16</v>
      </c>
      <c r="C112" s="2">
        <v>5593.8399999999992</v>
      </c>
      <c r="D112" s="2">
        <v>15531.16</v>
      </c>
      <c r="E112" s="2">
        <v>-134.28999999999996</v>
      </c>
      <c r="F112" s="2">
        <v>81944.130000000019</v>
      </c>
      <c r="G112" s="2">
        <v>76292.109999999986</v>
      </c>
      <c r="H112" s="2">
        <v>92557.08</v>
      </c>
      <c r="I112" s="2">
        <v>90871.502399999998</v>
      </c>
      <c r="J112" s="2">
        <v>98451.611999999994</v>
      </c>
      <c r="K112" s="2">
        <v>98807.461200000005</v>
      </c>
      <c r="L112" s="2">
        <v>97785.500400000004</v>
      </c>
      <c r="M112" s="2">
        <v>74567.757599999997</v>
      </c>
      <c r="N112" s="2">
        <v>125235.78479999999</v>
      </c>
      <c r="O112" s="2">
        <f t="shared" si="2"/>
        <v>857503.64840000006</v>
      </c>
    </row>
    <row r="113" spans="1:15">
      <c r="A113" s="1">
        <v>3004</v>
      </c>
      <c r="B113" t="s">
        <v>16</v>
      </c>
      <c r="C113" s="2">
        <v>48328.37</v>
      </c>
      <c r="D113" s="2">
        <v>247.23000000000002</v>
      </c>
      <c r="E113" s="2">
        <v>221980.89</v>
      </c>
      <c r="F113" s="2">
        <v>11827.79</v>
      </c>
      <c r="G113" s="2">
        <v>9236.23</v>
      </c>
      <c r="H113" s="2">
        <v>69768</v>
      </c>
      <c r="I113" s="2">
        <v>68159.916000000012</v>
      </c>
      <c r="J113" s="2">
        <v>68220.108000000007</v>
      </c>
      <c r="K113" s="2">
        <v>68268.672000000006</v>
      </c>
      <c r="L113" s="2">
        <v>60670.8</v>
      </c>
      <c r="M113" s="2">
        <v>49642.668000000005</v>
      </c>
      <c r="N113" s="2">
        <v>66195.468000000008</v>
      </c>
      <c r="O113" s="2">
        <f t="shared" si="2"/>
        <v>742546.14200000011</v>
      </c>
    </row>
    <row r="114" spans="1:15">
      <c r="A114" s="1">
        <v>3005</v>
      </c>
      <c r="B114" t="s">
        <v>16</v>
      </c>
      <c r="C114" s="2">
        <v>123916.43999999997</v>
      </c>
      <c r="D114" s="2">
        <v>133811.18999999997</v>
      </c>
      <c r="E114" s="2">
        <v>231707.05999999997</v>
      </c>
      <c r="F114" s="2">
        <v>380432.58</v>
      </c>
      <c r="G114" s="2">
        <v>352659.39</v>
      </c>
      <c r="H114" s="2">
        <v>192130.34640000001</v>
      </c>
      <c r="I114" s="2">
        <v>201273.33600000001</v>
      </c>
      <c r="J114" s="2">
        <v>199182.65040000001</v>
      </c>
      <c r="K114" s="2">
        <v>200427.13200000001</v>
      </c>
      <c r="L114" s="2">
        <v>199774.44959999999</v>
      </c>
      <c r="M114" s="2">
        <v>165104.3664</v>
      </c>
      <c r="N114" s="2">
        <v>237129.91680000001</v>
      </c>
      <c r="O114" s="2">
        <f t="shared" si="2"/>
        <v>2617548.8575999998</v>
      </c>
    </row>
    <row r="115" spans="1:15">
      <c r="A115" s="1">
        <v>3006</v>
      </c>
      <c r="B115" t="s">
        <v>16</v>
      </c>
      <c r="C115" s="2">
        <v>0</v>
      </c>
      <c r="D115" s="2">
        <v>0</v>
      </c>
      <c r="E115" s="2">
        <v>0</v>
      </c>
      <c r="F115" s="2">
        <v>0</v>
      </c>
      <c r="G115" s="2">
        <v>1039.71</v>
      </c>
      <c r="H115" s="2">
        <v>15332.609499999999</v>
      </c>
      <c r="I115" s="2">
        <v>17688.946499999998</v>
      </c>
      <c r="J115" s="2">
        <v>15159.367999999999</v>
      </c>
      <c r="K115" s="2">
        <v>15308.191499999999</v>
      </c>
      <c r="L115" s="2">
        <v>15730.0335</v>
      </c>
      <c r="M115" s="2">
        <v>15636.1505</v>
      </c>
      <c r="N115" s="2">
        <v>15380.814</v>
      </c>
      <c r="O115" s="2">
        <f t="shared" si="2"/>
        <v>111275.8235</v>
      </c>
    </row>
    <row r="116" spans="1:15">
      <c r="A116" s="1">
        <v>3007</v>
      </c>
      <c r="B116" t="s">
        <v>16</v>
      </c>
      <c r="C116" s="2">
        <v>54587.64</v>
      </c>
      <c r="D116" s="2">
        <v>45752.800000000003</v>
      </c>
      <c r="E116" s="2">
        <v>55952.850000000006</v>
      </c>
      <c r="F116" s="2">
        <v>82703.790000000008</v>
      </c>
      <c r="G116" s="2">
        <v>109810.06</v>
      </c>
      <c r="H116" s="2">
        <v>223736.283</v>
      </c>
      <c r="I116" s="2">
        <v>237845.223</v>
      </c>
      <c r="J116" s="2">
        <v>237740.96600000001</v>
      </c>
      <c r="K116" s="2">
        <v>239655.64199999999</v>
      </c>
      <c r="L116" s="2">
        <v>245088.421</v>
      </c>
      <c r="M116" s="2">
        <v>195181.28</v>
      </c>
      <c r="N116" s="2">
        <v>305517.14799999999</v>
      </c>
      <c r="O116" s="2">
        <f t="shared" si="2"/>
        <v>2033572.1030000001</v>
      </c>
    </row>
    <row r="117" spans="1:15">
      <c r="A117" s="1">
        <v>3008</v>
      </c>
      <c r="B117" t="s">
        <v>16</v>
      </c>
      <c r="C117" s="2">
        <v>117253.37999999999</v>
      </c>
      <c r="D117" s="2">
        <v>207848.91000000003</v>
      </c>
      <c r="E117" s="2">
        <v>273430.11</v>
      </c>
      <c r="F117" s="2">
        <v>191736.01</v>
      </c>
      <c r="G117" s="2">
        <v>819552.22000000009</v>
      </c>
      <c r="H117" s="2">
        <v>712807.2</v>
      </c>
      <c r="I117" s="2">
        <v>676201.91999999993</v>
      </c>
      <c r="J117" s="2">
        <v>780143.52</v>
      </c>
      <c r="K117" s="2">
        <v>782235.84</v>
      </c>
      <c r="L117" s="2">
        <v>788175.35999999999</v>
      </c>
      <c r="M117" s="2">
        <v>577538.88</v>
      </c>
      <c r="N117" s="2">
        <v>1062343.2</v>
      </c>
      <c r="O117" s="2">
        <f t="shared" si="2"/>
        <v>6989266.5500000007</v>
      </c>
    </row>
    <row r="118" spans="1:15">
      <c r="A118" s="1">
        <v>3054</v>
      </c>
      <c r="B118" t="s">
        <v>16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f t="shared" si="2"/>
        <v>0</v>
      </c>
    </row>
    <row r="119" spans="1:15">
      <c r="A119" s="1">
        <v>3055</v>
      </c>
      <c r="B119" t="s">
        <v>16</v>
      </c>
      <c r="C119" s="2">
        <v>13406.96</v>
      </c>
      <c r="D119" s="2">
        <v>6712.3799999999992</v>
      </c>
      <c r="E119" s="2">
        <v>72527.05</v>
      </c>
      <c r="F119" s="2">
        <v>82619.05</v>
      </c>
      <c r="G119" s="2">
        <v>36147.67</v>
      </c>
      <c r="H119" s="2">
        <v>53134.950000000004</v>
      </c>
      <c r="I119" s="2">
        <v>62350.750000000007</v>
      </c>
      <c r="J119" s="2">
        <v>50813.950000000004</v>
      </c>
      <c r="K119" s="2">
        <v>51422.8</v>
      </c>
      <c r="L119" s="2">
        <v>49058.9</v>
      </c>
      <c r="M119" s="2">
        <v>45329.350000000006</v>
      </c>
      <c r="N119" s="2">
        <v>47312.65</v>
      </c>
      <c r="O119" s="2">
        <f t="shared" si="2"/>
        <v>570836.46000000008</v>
      </c>
    </row>
    <row r="120" spans="1:15">
      <c r="A120" s="1">
        <v>3057</v>
      </c>
      <c r="B120" t="s">
        <v>16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f t="shared" si="2"/>
        <v>0</v>
      </c>
    </row>
    <row r="121" spans="1:15">
      <c r="A121" s="1">
        <v>3117</v>
      </c>
      <c r="B121" t="s">
        <v>16</v>
      </c>
      <c r="C121" s="2">
        <v>3511.1813108840001</v>
      </c>
      <c r="D121" s="2">
        <v>965.7255632639999</v>
      </c>
      <c r="E121" s="2">
        <v>1393.0211655359999</v>
      </c>
      <c r="F121" s="2">
        <v>123.05957848799999</v>
      </c>
      <c r="G121" s="2">
        <v>0</v>
      </c>
      <c r="H121" s="2">
        <v>23601.7628</v>
      </c>
      <c r="I121" s="2">
        <v>26885.905200000001</v>
      </c>
      <c r="J121" s="2">
        <v>24578.646400000001</v>
      </c>
      <c r="K121" s="2">
        <v>24869.090400000001</v>
      </c>
      <c r="L121" s="2">
        <v>25692.251200000002</v>
      </c>
      <c r="M121" s="2">
        <v>21564.404399999999</v>
      </c>
      <c r="N121" s="2">
        <v>30272.765600000002</v>
      </c>
      <c r="O121" s="2">
        <f t="shared" si="2"/>
        <v>183457.81361817202</v>
      </c>
    </row>
    <row r="122" spans="1:15">
      <c r="A122" s="1">
        <v>3203</v>
      </c>
      <c r="B122" t="s">
        <v>16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f t="shared" si="2"/>
        <v>0</v>
      </c>
    </row>
    <row r="123" spans="1:15">
      <c r="A123" s="1">
        <v>3209</v>
      </c>
      <c r="B123" t="s">
        <v>16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f t="shared" si="2"/>
        <v>0</v>
      </c>
    </row>
    <row r="124" spans="1:15">
      <c r="A124" s="1">
        <v>3225</v>
      </c>
      <c r="B124" t="s">
        <v>16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f t="shared" si="2"/>
        <v>0</v>
      </c>
    </row>
    <row r="125" spans="1:15">
      <c r="A125" s="1">
        <v>3237</v>
      </c>
      <c r="B125" t="s">
        <v>16</v>
      </c>
      <c r="C125" s="2">
        <v>0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f t="shared" si="2"/>
        <v>0</v>
      </c>
    </row>
    <row r="126" spans="1:15">
      <c r="A126" s="1">
        <v>3246</v>
      </c>
      <c r="B126" t="s">
        <v>16</v>
      </c>
      <c r="C126" s="2">
        <v>0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f t="shared" si="2"/>
        <v>0</v>
      </c>
    </row>
    <row r="127" spans="1:15">
      <c r="A127" s="1">
        <v>3257</v>
      </c>
      <c r="B127" t="s">
        <v>16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f t="shared" si="2"/>
        <v>0</v>
      </c>
    </row>
    <row r="128" spans="1:15">
      <c r="A128" s="1">
        <v>3263</v>
      </c>
      <c r="B128" t="s">
        <v>16</v>
      </c>
      <c r="C128" s="2">
        <v>0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f t="shared" ref="O128:O191" si="3">SUM(C128:N128)</f>
        <v>0</v>
      </c>
    </row>
    <row r="129" spans="1:15">
      <c r="A129" s="1">
        <v>3268</v>
      </c>
      <c r="B129" t="s">
        <v>16</v>
      </c>
      <c r="C129" s="2">
        <v>0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f t="shared" si="3"/>
        <v>0</v>
      </c>
    </row>
    <row r="130" spans="1:15">
      <c r="A130" s="1">
        <v>3291</v>
      </c>
      <c r="B130" t="s">
        <v>16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f t="shared" si="3"/>
        <v>0</v>
      </c>
    </row>
    <row r="131" spans="1:15">
      <c r="A131" s="1">
        <v>3297</v>
      </c>
      <c r="B131" t="s">
        <v>16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f t="shared" si="3"/>
        <v>0</v>
      </c>
    </row>
    <row r="132" spans="1:15">
      <c r="A132" s="1">
        <v>3298</v>
      </c>
      <c r="B132" t="s">
        <v>16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f t="shared" si="3"/>
        <v>0</v>
      </c>
    </row>
    <row r="133" spans="1:15">
      <c r="A133" s="1">
        <v>3300</v>
      </c>
      <c r="B133" t="s">
        <v>16</v>
      </c>
      <c r="C133" s="2">
        <v>0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f t="shared" si="3"/>
        <v>0</v>
      </c>
    </row>
    <row r="134" spans="1:15">
      <c r="A134" s="1">
        <v>3301</v>
      </c>
      <c r="B134" t="s">
        <v>16</v>
      </c>
      <c r="C134" s="2">
        <v>0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f t="shared" si="3"/>
        <v>0</v>
      </c>
    </row>
    <row r="135" spans="1:15">
      <c r="A135" s="1">
        <v>3302</v>
      </c>
      <c r="B135" t="s">
        <v>16</v>
      </c>
      <c r="C135" s="2">
        <v>0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f t="shared" si="3"/>
        <v>0</v>
      </c>
    </row>
    <row r="136" spans="1:15">
      <c r="A136" s="1">
        <v>3303</v>
      </c>
      <c r="B136" t="s">
        <v>16</v>
      </c>
      <c r="C136" s="2">
        <v>0</v>
      </c>
      <c r="D136" s="2">
        <v>0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f t="shared" si="3"/>
        <v>0</v>
      </c>
    </row>
    <row r="137" spans="1:15">
      <c r="A137" s="1">
        <v>3305</v>
      </c>
      <c r="B137" t="s">
        <v>16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f t="shared" si="3"/>
        <v>0</v>
      </c>
    </row>
    <row r="138" spans="1:15">
      <c r="A138" s="1">
        <v>3306</v>
      </c>
      <c r="B138" t="s">
        <v>16</v>
      </c>
      <c r="C138" s="2">
        <v>0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2955130</v>
      </c>
      <c r="M138" s="2">
        <v>274890</v>
      </c>
      <c r="N138" s="2">
        <v>274891</v>
      </c>
      <c r="O138" s="2">
        <f t="shared" si="3"/>
        <v>3504911</v>
      </c>
    </row>
    <row r="139" spans="1:15">
      <c r="A139" s="1">
        <v>3307</v>
      </c>
      <c r="B139" t="s">
        <v>16</v>
      </c>
      <c r="C139" s="2">
        <v>0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f t="shared" si="3"/>
        <v>0</v>
      </c>
    </row>
    <row r="140" spans="1:15">
      <c r="A140" s="1">
        <v>4108</v>
      </c>
      <c r="B140" t="s">
        <v>19</v>
      </c>
      <c r="C140" s="2">
        <v>0</v>
      </c>
      <c r="D140" s="2">
        <v>0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f t="shared" si="3"/>
        <v>0</v>
      </c>
    </row>
    <row r="141" spans="1:15">
      <c r="A141" s="1">
        <v>4116</v>
      </c>
      <c r="B141" t="s">
        <v>20</v>
      </c>
      <c r="C141" s="2">
        <v>0</v>
      </c>
      <c r="D141" s="2">
        <v>0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f t="shared" si="3"/>
        <v>0</v>
      </c>
    </row>
    <row r="142" spans="1:15">
      <c r="A142" s="1">
        <v>4139</v>
      </c>
      <c r="B142" t="s">
        <v>19</v>
      </c>
      <c r="C142" s="2">
        <v>0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f t="shared" si="3"/>
        <v>0</v>
      </c>
    </row>
    <row r="143" spans="1:15">
      <c r="A143" s="1">
        <v>4140</v>
      </c>
      <c r="B143" t="s">
        <v>19</v>
      </c>
      <c r="C143" s="2">
        <v>0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f t="shared" si="3"/>
        <v>0</v>
      </c>
    </row>
    <row r="144" spans="1:15">
      <c r="A144" s="1">
        <v>4142</v>
      </c>
      <c r="B144" t="s">
        <v>21</v>
      </c>
      <c r="C144" s="2">
        <v>0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f t="shared" si="3"/>
        <v>0</v>
      </c>
    </row>
    <row r="145" spans="1:15">
      <c r="A145" s="1">
        <v>4143</v>
      </c>
      <c r="B145" t="s">
        <v>21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f t="shared" si="3"/>
        <v>0</v>
      </c>
    </row>
    <row r="146" spans="1:15">
      <c r="A146" s="1">
        <v>4147</v>
      </c>
      <c r="B146" t="s">
        <v>19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f t="shared" si="3"/>
        <v>0</v>
      </c>
    </row>
    <row r="147" spans="1:15">
      <c r="A147" s="1">
        <v>4148</v>
      </c>
      <c r="B147" t="s">
        <v>19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f t="shared" si="3"/>
        <v>0</v>
      </c>
    </row>
    <row r="148" spans="1:15">
      <c r="A148" s="1">
        <v>4149</v>
      </c>
      <c r="B148" t="s">
        <v>21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f t="shared" si="3"/>
        <v>0</v>
      </c>
    </row>
    <row r="149" spans="1:15">
      <c r="A149" s="1">
        <v>4150</v>
      </c>
      <c r="B149" t="s">
        <v>21</v>
      </c>
      <c r="C149" s="2">
        <v>0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f t="shared" si="3"/>
        <v>0</v>
      </c>
    </row>
    <row r="150" spans="1:15">
      <c r="A150" s="1">
        <v>4151</v>
      </c>
      <c r="B150" t="s">
        <v>20</v>
      </c>
      <c r="C150" s="2">
        <v>0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f t="shared" si="3"/>
        <v>0</v>
      </c>
    </row>
    <row r="151" spans="1:15">
      <c r="A151" s="1">
        <v>4152</v>
      </c>
      <c r="B151" t="s">
        <v>19</v>
      </c>
      <c r="C151" s="2">
        <v>0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f t="shared" si="3"/>
        <v>0</v>
      </c>
    </row>
    <row r="152" spans="1:15">
      <c r="A152" s="1">
        <v>4161</v>
      </c>
      <c r="B152" t="s">
        <v>19</v>
      </c>
      <c r="C152" s="2">
        <v>0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f t="shared" si="3"/>
        <v>0</v>
      </c>
    </row>
    <row r="153" spans="1:15">
      <c r="A153" s="1">
        <v>4162</v>
      </c>
      <c r="B153" t="s">
        <v>18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f t="shared" si="3"/>
        <v>0</v>
      </c>
    </row>
    <row r="154" spans="1:15">
      <c r="A154" s="1">
        <v>4162</v>
      </c>
      <c r="B154" t="s">
        <v>19</v>
      </c>
      <c r="C154" s="2">
        <v>0</v>
      </c>
      <c r="D154" s="2">
        <v>0</v>
      </c>
      <c r="E154" s="2">
        <v>0</v>
      </c>
      <c r="F154" s="2">
        <v>0</v>
      </c>
      <c r="G154" s="2">
        <v>0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f t="shared" si="3"/>
        <v>0</v>
      </c>
    </row>
    <row r="155" spans="1:15">
      <c r="A155" s="1">
        <v>4163</v>
      </c>
      <c r="B155" t="s">
        <v>19</v>
      </c>
      <c r="C155" s="2">
        <v>0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f t="shared" si="3"/>
        <v>0</v>
      </c>
    </row>
    <row r="156" spans="1:15">
      <c r="A156" s="1">
        <v>4164</v>
      </c>
      <c r="B156" t="s">
        <v>19</v>
      </c>
      <c r="C156" s="2">
        <v>0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f t="shared" si="3"/>
        <v>0</v>
      </c>
    </row>
    <row r="157" spans="1:15">
      <c r="A157" s="1">
        <v>4166</v>
      </c>
      <c r="B157" t="s">
        <v>19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f t="shared" si="3"/>
        <v>0</v>
      </c>
    </row>
    <row r="158" spans="1:15">
      <c r="A158" s="1">
        <v>4168</v>
      </c>
      <c r="B158" t="s">
        <v>20</v>
      </c>
      <c r="C158" s="2">
        <v>0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f t="shared" si="3"/>
        <v>0</v>
      </c>
    </row>
    <row r="159" spans="1:15">
      <c r="A159" s="1">
        <v>4169</v>
      </c>
      <c r="B159" t="s">
        <v>19</v>
      </c>
      <c r="C159" s="2">
        <v>0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f t="shared" si="3"/>
        <v>0</v>
      </c>
    </row>
    <row r="160" spans="1:15">
      <c r="A160" s="1">
        <v>4170</v>
      </c>
      <c r="B160" t="s">
        <v>20</v>
      </c>
      <c r="C160" s="2">
        <v>0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f t="shared" si="3"/>
        <v>0</v>
      </c>
    </row>
    <row r="161" spans="1:15">
      <c r="A161" s="1">
        <v>4171</v>
      </c>
      <c r="B161" t="s">
        <v>19</v>
      </c>
      <c r="C161" s="2">
        <v>0</v>
      </c>
      <c r="D161" s="2">
        <v>0</v>
      </c>
      <c r="E161" s="2">
        <v>0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f t="shared" si="3"/>
        <v>0</v>
      </c>
    </row>
    <row r="162" spans="1:15">
      <c r="A162" s="1">
        <v>5005</v>
      </c>
      <c r="B162" t="s">
        <v>22</v>
      </c>
      <c r="C162" s="2">
        <v>39064.2386207667</v>
      </c>
      <c r="D162" s="2">
        <v>46939.057515201333</v>
      </c>
      <c r="E162" s="2">
        <v>281488.33137811336</v>
      </c>
      <c r="F162" s="2">
        <v>44807.999957444925</v>
      </c>
      <c r="G162" s="2">
        <v>262680.69612090971</v>
      </c>
      <c r="H162" s="2">
        <v>649676.26239359216</v>
      </c>
      <c r="I162" s="2">
        <v>0</v>
      </c>
      <c r="J162" s="2">
        <v>0</v>
      </c>
      <c r="K162" s="2">
        <v>649676.26239359216</v>
      </c>
      <c r="L162" s="2">
        <v>0</v>
      </c>
      <c r="M162" s="2">
        <v>0</v>
      </c>
      <c r="N162" s="2">
        <v>649676.26239359216</v>
      </c>
      <c r="O162" s="2">
        <f t="shared" si="3"/>
        <v>2624009.1107732123</v>
      </c>
    </row>
    <row r="163" spans="1:15">
      <c r="A163" s="1">
        <v>5006</v>
      </c>
      <c r="B163" t="s">
        <v>18</v>
      </c>
      <c r="C163" s="2">
        <v>0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f t="shared" si="3"/>
        <v>0</v>
      </c>
    </row>
    <row r="164" spans="1:15">
      <c r="A164">
        <f>A163</f>
        <v>5006</v>
      </c>
      <c r="B164" t="s">
        <v>22</v>
      </c>
      <c r="C164" s="2">
        <v>41238.728498456963</v>
      </c>
      <c r="D164" s="2">
        <v>53887.729724434197</v>
      </c>
      <c r="E164" s="2">
        <v>79166.469330440712</v>
      </c>
      <c r="F164" s="2">
        <v>64760.967620914998</v>
      </c>
      <c r="G164" s="2">
        <v>29551.349502935689</v>
      </c>
      <c r="H164" s="2">
        <v>206687.82705652618</v>
      </c>
      <c r="I164" s="2">
        <v>1805.2040429585998</v>
      </c>
      <c r="J164" s="2">
        <v>1805.2040429585998</v>
      </c>
      <c r="K164" s="2">
        <v>206687.82705652618</v>
      </c>
      <c r="L164" s="2">
        <v>1805.2040429585998</v>
      </c>
      <c r="M164" s="2">
        <v>1805.2040429585998</v>
      </c>
      <c r="N164" s="2">
        <v>213675.53334652618</v>
      </c>
      <c r="O164" s="2">
        <f t="shared" si="3"/>
        <v>902877.2483085955</v>
      </c>
    </row>
    <row r="165" spans="1:15">
      <c r="A165" s="1">
        <v>5010</v>
      </c>
      <c r="B165" t="s">
        <v>22</v>
      </c>
      <c r="C165" s="2">
        <v>0</v>
      </c>
      <c r="D165" s="2">
        <v>0</v>
      </c>
      <c r="E165" s="2">
        <v>28284.729909985133</v>
      </c>
      <c r="F165" s="2">
        <v>1039.853150886222</v>
      </c>
      <c r="G165" s="2">
        <v>637.30816201441792</v>
      </c>
      <c r="H165" s="2">
        <v>15722.339152499999</v>
      </c>
      <c r="I165" s="2">
        <v>0</v>
      </c>
      <c r="J165" s="2">
        <v>0</v>
      </c>
      <c r="K165" s="2">
        <v>15722.339152499999</v>
      </c>
      <c r="L165" s="2">
        <v>0</v>
      </c>
      <c r="M165" s="2">
        <v>0</v>
      </c>
      <c r="N165" s="2">
        <v>15722.339152499999</v>
      </c>
      <c r="O165" s="2">
        <f t="shared" si="3"/>
        <v>77128.908680385764</v>
      </c>
    </row>
    <row r="166" spans="1:15">
      <c r="A166" s="1">
        <v>5014</v>
      </c>
      <c r="B166" t="s">
        <v>18</v>
      </c>
      <c r="C166" s="2">
        <v>0</v>
      </c>
      <c r="D166" s="2">
        <v>-143906.83719321276</v>
      </c>
      <c r="E166" s="2">
        <v>39821.537810369482</v>
      </c>
      <c r="F166" s="2">
        <v>1189.9560697017118</v>
      </c>
      <c r="G166" s="2">
        <v>17005.093359274168</v>
      </c>
      <c r="H166" s="2">
        <v>132766.41950999998</v>
      </c>
      <c r="I166" s="2">
        <v>0</v>
      </c>
      <c r="J166" s="2">
        <v>0</v>
      </c>
      <c r="K166" s="2">
        <v>132766.41950999998</v>
      </c>
      <c r="L166" s="2">
        <v>0</v>
      </c>
      <c r="M166" s="2">
        <v>0</v>
      </c>
      <c r="N166" s="2">
        <v>132766.41950999998</v>
      </c>
      <c r="O166" s="2">
        <f t="shared" si="3"/>
        <v>312409.00857613253</v>
      </c>
    </row>
    <row r="167" spans="1:15">
      <c r="A167" s="1">
        <v>5106</v>
      </c>
      <c r="B167" t="s">
        <v>18</v>
      </c>
      <c r="C167" s="2">
        <v>0</v>
      </c>
      <c r="D167" s="2">
        <v>0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  <c r="J167" s="2">
        <v>219291.7830817248</v>
      </c>
      <c r="K167" s="2">
        <v>0</v>
      </c>
      <c r="L167" s="2">
        <v>0</v>
      </c>
      <c r="M167" s="2">
        <v>0</v>
      </c>
      <c r="N167" s="2">
        <v>0</v>
      </c>
      <c r="O167" s="2">
        <f t="shared" si="3"/>
        <v>219291.7830817248</v>
      </c>
    </row>
    <row r="168" spans="1:15">
      <c r="A168" s="1">
        <v>5121</v>
      </c>
      <c r="B168" t="s">
        <v>18</v>
      </c>
      <c r="C168" s="2">
        <v>0</v>
      </c>
      <c r="D168" s="2">
        <v>0</v>
      </c>
      <c r="E168" s="2">
        <v>0</v>
      </c>
      <c r="F168" s="2">
        <v>0</v>
      </c>
      <c r="G168" s="2">
        <v>88083.351355772713</v>
      </c>
      <c r="H168" s="2">
        <v>82548.569486285996</v>
      </c>
      <c r="I168" s="2">
        <v>0</v>
      </c>
      <c r="J168" s="2">
        <v>0</v>
      </c>
      <c r="K168" s="2">
        <v>82548.569486285996</v>
      </c>
      <c r="L168" s="2">
        <v>0</v>
      </c>
      <c r="M168" s="2">
        <v>0</v>
      </c>
      <c r="N168" s="2">
        <v>82548.569486285996</v>
      </c>
      <c r="O168" s="2">
        <f t="shared" si="3"/>
        <v>335729.05981463072</v>
      </c>
    </row>
    <row r="169" spans="1:15">
      <c r="A169" s="1">
        <v>5127</v>
      </c>
      <c r="B169" t="s">
        <v>18</v>
      </c>
      <c r="C169" s="2">
        <v>0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f t="shared" si="3"/>
        <v>0</v>
      </c>
    </row>
    <row r="170" spans="1:15">
      <c r="A170" s="1">
        <v>5138</v>
      </c>
      <c r="B170" t="s">
        <v>22</v>
      </c>
      <c r="C170" s="2">
        <v>-1.7743818086279999</v>
      </c>
      <c r="D170" s="2">
        <v>12017397.022841971</v>
      </c>
      <c r="E170" s="2">
        <v>487164.46932590526</v>
      </c>
      <c r="F170" s="2">
        <v>302865.19233754429</v>
      </c>
      <c r="G170" s="2">
        <v>308365.61565520312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f t="shared" si="3"/>
        <v>13115790.525778815</v>
      </c>
    </row>
    <row r="171" spans="1:15">
      <c r="A171" s="1">
        <v>5142</v>
      </c>
      <c r="B171" t="s">
        <v>18</v>
      </c>
      <c r="C171" s="2">
        <v>0</v>
      </c>
      <c r="D171" s="2">
        <v>0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f t="shared" si="3"/>
        <v>0</v>
      </c>
    </row>
    <row r="172" spans="1:15">
      <c r="A172" s="1">
        <v>5143</v>
      </c>
      <c r="B172" t="s">
        <v>22</v>
      </c>
      <c r="C172" s="2">
        <v>62.084372845391997</v>
      </c>
      <c r="D172" s="2">
        <v>137.269297443276</v>
      </c>
      <c r="E172" s="2">
        <v>129.30051719016001</v>
      </c>
      <c r="F172" s="2">
        <v>95.271785099117992</v>
      </c>
      <c r="G172" s="2">
        <v>18.082786337262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576485.62917087413</v>
      </c>
      <c r="N172" s="2">
        <v>0</v>
      </c>
      <c r="O172" s="2">
        <f t="shared" si="3"/>
        <v>576927.63792978937</v>
      </c>
    </row>
    <row r="173" spans="1:15">
      <c r="A173" s="1">
        <v>5144</v>
      </c>
      <c r="B173" t="s">
        <v>22</v>
      </c>
      <c r="C173" s="2">
        <v>-6.5989406105999997</v>
      </c>
      <c r="D173" s="2">
        <v>0</v>
      </c>
      <c r="E173" s="2">
        <v>0</v>
      </c>
      <c r="F173" s="2">
        <v>0</v>
      </c>
      <c r="G173" s="2">
        <v>0</v>
      </c>
      <c r="H173" s="2">
        <v>15722.339152499999</v>
      </c>
      <c r="I173" s="2">
        <v>0</v>
      </c>
      <c r="J173" s="2">
        <v>0</v>
      </c>
      <c r="K173" s="2">
        <v>15722.339152499999</v>
      </c>
      <c r="L173" s="2">
        <v>0</v>
      </c>
      <c r="M173" s="2">
        <v>0</v>
      </c>
      <c r="N173" s="2">
        <v>15722.339152499999</v>
      </c>
      <c r="O173" s="2">
        <f t="shared" si="3"/>
        <v>47160.418516889396</v>
      </c>
    </row>
    <row r="174" spans="1:15">
      <c r="A174" s="1">
        <v>5146</v>
      </c>
      <c r="B174" t="s">
        <v>18</v>
      </c>
      <c r="C174" s="2">
        <v>0</v>
      </c>
      <c r="D174" s="2">
        <v>0</v>
      </c>
      <c r="E174" s="2">
        <v>0</v>
      </c>
      <c r="F174" s="2">
        <v>0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f t="shared" si="3"/>
        <v>0</v>
      </c>
    </row>
    <row r="175" spans="1:15">
      <c r="A175" s="1">
        <v>5147</v>
      </c>
      <c r="B175" t="s">
        <v>22</v>
      </c>
      <c r="C175" s="2">
        <v>0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f t="shared" si="3"/>
        <v>0</v>
      </c>
    </row>
    <row r="176" spans="1:15">
      <c r="A176" s="1">
        <v>5149</v>
      </c>
      <c r="B176" t="s">
        <v>22</v>
      </c>
      <c r="C176" s="2">
        <v>0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f t="shared" si="3"/>
        <v>0</v>
      </c>
    </row>
    <row r="177" spans="1:15">
      <c r="A177" s="1">
        <v>5150</v>
      </c>
      <c r="B177" t="s">
        <v>22</v>
      </c>
      <c r="C177" s="2">
        <v>0</v>
      </c>
      <c r="D177" s="2">
        <v>0</v>
      </c>
      <c r="E177" s="2">
        <v>0</v>
      </c>
      <c r="F177" s="2">
        <v>0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f t="shared" si="3"/>
        <v>0</v>
      </c>
    </row>
    <row r="178" spans="1:15">
      <c r="A178" s="1">
        <v>6000</v>
      </c>
      <c r="B178" t="s">
        <v>15</v>
      </c>
      <c r="C178" s="2">
        <v>0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  <c r="O178" s="2">
        <f t="shared" si="3"/>
        <v>0</v>
      </c>
    </row>
    <row r="179" spans="1:15">
      <c r="A179" s="1">
        <v>6001</v>
      </c>
      <c r="B179" t="s">
        <v>19</v>
      </c>
      <c r="C179" s="2">
        <v>0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f t="shared" si="3"/>
        <v>0</v>
      </c>
    </row>
    <row r="180" spans="1:15">
      <c r="A180" s="1">
        <v>6002</v>
      </c>
      <c r="B180" t="s">
        <v>18</v>
      </c>
      <c r="C180" s="2">
        <v>0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f t="shared" si="3"/>
        <v>0</v>
      </c>
    </row>
    <row r="181" spans="1:15">
      <c r="A181" s="1">
        <v>6100</v>
      </c>
      <c r="B181" t="s">
        <v>19</v>
      </c>
      <c r="C181" s="2">
        <v>0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f t="shared" si="3"/>
        <v>0</v>
      </c>
    </row>
    <row r="182" spans="1:15">
      <c r="A182" s="1">
        <v>6101</v>
      </c>
      <c r="B182" t="s">
        <v>17</v>
      </c>
      <c r="C182" s="2">
        <v>0</v>
      </c>
      <c r="D182" s="2">
        <v>0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f t="shared" si="3"/>
        <v>0</v>
      </c>
    </row>
    <row r="183" spans="1:15">
      <c r="A183" s="1">
        <v>6103</v>
      </c>
      <c r="B183" t="s">
        <v>19</v>
      </c>
      <c r="C183" s="2">
        <v>0</v>
      </c>
      <c r="D183" s="2">
        <v>0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f t="shared" si="3"/>
        <v>0</v>
      </c>
    </row>
    <row r="184" spans="1:15">
      <c r="A184" s="1">
        <v>6107</v>
      </c>
      <c r="B184" t="s">
        <v>19</v>
      </c>
      <c r="C184" s="2">
        <v>0</v>
      </c>
      <c r="D184" s="2">
        <v>0</v>
      </c>
      <c r="E184" s="2">
        <v>0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v>0</v>
      </c>
      <c r="M184" s="2">
        <v>0</v>
      </c>
      <c r="N184" s="2">
        <v>0</v>
      </c>
      <c r="O184" s="2">
        <f t="shared" si="3"/>
        <v>0</v>
      </c>
    </row>
    <row r="185" spans="1:15">
      <c r="A185" s="1">
        <v>6109</v>
      </c>
      <c r="B185" t="s">
        <v>18</v>
      </c>
      <c r="C185" s="2">
        <v>0</v>
      </c>
      <c r="D185" s="2">
        <v>0</v>
      </c>
      <c r="E185" s="2">
        <v>0</v>
      </c>
      <c r="F185" s="2">
        <v>0</v>
      </c>
      <c r="G185" s="2">
        <v>5548.9800000000005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f t="shared" si="3"/>
        <v>5548.9800000000005</v>
      </c>
    </row>
    <row r="186" spans="1:15">
      <c r="A186" s="1">
        <v>7000</v>
      </c>
      <c r="B186" t="s">
        <v>23</v>
      </c>
      <c r="C186" s="2">
        <v>183710.61968159999</v>
      </c>
      <c r="D186" s="2">
        <v>36852.474107399998</v>
      </c>
      <c r="E186" s="2">
        <v>156136.54373455551</v>
      </c>
      <c r="F186" s="2">
        <v>0</v>
      </c>
      <c r="G186" s="2">
        <v>232377.82055536823</v>
      </c>
      <c r="H186" s="2">
        <v>89610.205708834197</v>
      </c>
      <c r="I186" s="2">
        <v>89923.953721255195</v>
      </c>
      <c r="J186" s="2">
        <v>89579.599555283989</v>
      </c>
      <c r="K186" s="2">
        <v>89600.003657650799</v>
      </c>
      <c r="L186" s="2">
        <v>89654.088504335392</v>
      </c>
      <c r="M186" s="2">
        <v>89662.753260134996</v>
      </c>
      <c r="N186" s="2">
        <v>89581.695867170987</v>
      </c>
      <c r="O186" s="2">
        <f t="shared" si="3"/>
        <v>1236689.7583535893</v>
      </c>
    </row>
    <row r="187" spans="1:15">
      <c r="A187" s="1">
        <v>7001</v>
      </c>
      <c r="B187" t="s">
        <v>18</v>
      </c>
      <c r="C187" s="2">
        <v>457.51168409020204</v>
      </c>
      <c r="D187" s="2">
        <v>100546.60333149784</v>
      </c>
      <c r="E187" s="2">
        <v>128393.21353899284</v>
      </c>
      <c r="F187" s="2">
        <v>72670.98126413209</v>
      </c>
      <c r="G187" s="2">
        <v>8145.8617927742753</v>
      </c>
      <c r="H187" s="2">
        <v>39382.013879810998</v>
      </c>
      <c r="I187" s="2">
        <v>40439.393595613794</v>
      </c>
      <c r="J187" s="2">
        <v>39282.089679863995</v>
      </c>
      <c r="K187" s="2">
        <v>39347.774118989997</v>
      </c>
      <c r="L187" s="2">
        <v>39532.668827423397</v>
      </c>
      <c r="M187" s="2">
        <v>39561.737685589796</v>
      </c>
      <c r="N187" s="2">
        <v>39285.723287134795</v>
      </c>
      <c r="O187" s="2">
        <f t="shared" si="3"/>
        <v>587045.572685914</v>
      </c>
    </row>
    <row r="188" spans="1:15">
      <c r="A188" s="1">
        <v>7002</v>
      </c>
      <c r="B188" t="s">
        <v>18</v>
      </c>
      <c r="C188" s="2">
        <v>0</v>
      </c>
      <c r="D188" s="2">
        <v>0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f t="shared" si="3"/>
        <v>0</v>
      </c>
    </row>
    <row r="189" spans="1:15">
      <c r="A189" s="1">
        <v>7003</v>
      </c>
      <c r="B189" t="s">
        <v>18</v>
      </c>
      <c r="C189" s="2">
        <v>0</v>
      </c>
      <c r="D189" s="2">
        <v>1896.3698518417139</v>
      </c>
      <c r="E189" s="2">
        <v>1759.6917143505718</v>
      </c>
      <c r="F189" s="2">
        <v>681.62000268182396</v>
      </c>
      <c r="G189" s="2">
        <v>9.1315345797719996</v>
      </c>
      <c r="H189" s="2">
        <v>13930.411751492398</v>
      </c>
      <c r="I189" s="2">
        <v>14144.934334595398</v>
      </c>
      <c r="J189" s="2">
        <v>13910.1474032514</v>
      </c>
      <c r="K189" s="2">
        <v>13923.5637993282</v>
      </c>
      <c r="L189" s="2">
        <v>13960.878150916798</v>
      </c>
      <c r="M189" s="2">
        <v>13966.887578326199</v>
      </c>
      <c r="N189" s="2">
        <v>13911.2654362578</v>
      </c>
      <c r="O189" s="2">
        <f t="shared" si="3"/>
        <v>102094.90155762208</v>
      </c>
    </row>
    <row r="190" spans="1:15">
      <c r="A190" s="1">
        <v>7005</v>
      </c>
      <c r="B190" t="s">
        <v>18</v>
      </c>
      <c r="C190" s="2">
        <v>2782.8232645556163</v>
      </c>
      <c r="D190" s="2">
        <v>1361.135467151568</v>
      </c>
      <c r="E190" s="2">
        <v>4261.5890781812641</v>
      </c>
      <c r="F190" s="2">
        <v>815.38390224633588</v>
      </c>
      <c r="G190" s="2">
        <v>5644.2367157153758</v>
      </c>
      <c r="H190" s="2">
        <v>7550.6359087223991</v>
      </c>
      <c r="I190" s="2">
        <v>7550.4961545965998</v>
      </c>
      <c r="J190" s="2">
        <v>7550.4961545965998</v>
      </c>
      <c r="K190" s="2">
        <v>7550.6359087223991</v>
      </c>
      <c r="L190" s="2">
        <v>7550.4961545965998</v>
      </c>
      <c r="M190" s="2">
        <v>7550.4961545965998</v>
      </c>
      <c r="N190" s="2">
        <v>7550.2166463449994</v>
      </c>
      <c r="O190" s="2">
        <f t="shared" si="3"/>
        <v>67718.641510026355</v>
      </c>
    </row>
    <row r="191" spans="1:15">
      <c r="A191" s="1">
        <v>7006</v>
      </c>
      <c r="B191" t="s">
        <v>18</v>
      </c>
      <c r="C191" s="2">
        <v>27246.104634135703</v>
      </c>
      <c r="D191" s="2">
        <v>9480.0691830791329</v>
      </c>
      <c r="E191" s="2">
        <v>38289.351837408729</v>
      </c>
      <c r="F191" s="2">
        <v>43226.160994017788</v>
      </c>
      <c r="G191" s="2">
        <v>110165.29519115848</v>
      </c>
      <c r="H191" s="2">
        <v>0</v>
      </c>
      <c r="I191" s="2">
        <v>0</v>
      </c>
      <c r="J191" s="2">
        <v>0</v>
      </c>
      <c r="K191" s="2">
        <v>0</v>
      </c>
      <c r="L191" s="2">
        <v>39597.095479417199</v>
      </c>
      <c r="M191" s="2">
        <v>39597.095479417199</v>
      </c>
      <c r="N191" s="2">
        <v>39596.815971165597</v>
      </c>
      <c r="O191" s="2">
        <f t="shared" si="3"/>
        <v>347197.98876979982</v>
      </c>
    </row>
    <row r="192" spans="1:15">
      <c r="A192">
        <v>7060</v>
      </c>
      <c r="B192" t="s">
        <v>18</v>
      </c>
      <c r="C192" s="2">
        <v>0</v>
      </c>
      <c r="D192" s="2">
        <v>0</v>
      </c>
      <c r="E192" s="2">
        <v>0</v>
      </c>
      <c r="F192" s="2">
        <v>0</v>
      </c>
      <c r="G192" s="2">
        <v>0</v>
      </c>
      <c r="H192" s="2">
        <v>24020.240371874999</v>
      </c>
      <c r="I192" s="2">
        <v>24019.960863623397</v>
      </c>
      <c r="J192" s="2">
        <v>24019.960863623397</v>
      </c>
      <c r="K192" s="2">
        <v>24020.240371874999</v>
      </c>
      <c r="L192" s="2">
        <v>24019.960863623397</v>
      </c>
      <c r="M192" s="2">
        <v>24019.960863623397</v>
      </c>
      <c r="N192" s="2">
        <v>24020.240371874999</v>
      </c>
      <c r="O192" s="2">
        <f t="shared" ref="O192:O208" si="4">SUM(C192:N192)</f>
        <v>168140.56457011859</v>
      </c>
    </row>
    <row r="193" spans="1:15">
      <c r="A193" s="1">
        <v>7101</v>
      </c>
      <c r="B193" t="s">
        <v>18</v>
      </c>
      <c r="C193" s="2">
        <v>416.950844159268</v>
      </c>
      <c r="D193" s="2">
        <v>0</v>
      </c>
      <c r="E193" s="2">
        <v>0</v>
      </c>
      <c r="F193" s="2">
        <v>-1.2202141148736699E-11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1292725.66365</v>
      </c>
      <c r="O193" s="2">
        <f t="shared" si="4"/>
        <v>1293142.6144941594</v>
      </c>
    </row>
    <row r="194" spans="1:15">
      <c r="A194" s="1">
        <v>7107</v>
      </c>
      <c r="B194" t="s">
        <v>18</v>
      </c>
      <c r="C194" s="2">
        <v>6.8027369531040005</v>
      </c>
      <c r="D194" s="2">
        <v>6.1439709160799998</v>
      </c>
      <c r="E194" s="2">
        <v>6.8027369531040005</v>
      </c>
      <c r="F194" s="2">
        <v>6.5831482740960006</v>
      </c>
      <c r="G194" s="2">
        <v>6.8027369531040005</v>
      </c>
      <c r="H194" s="2">
        <v>0</v>
      </c>
      <c r="I194" s="2">
        <v>0</v>
      </c>
      <c r="J194" s="2">
        <v>0</v>
      </c>
      <c r="K194" s="2">
        <v>0</v>
      </c>
      <c r="L194" s="2">
        <v>0</v>
      </c>
      <c r="M194" s="2">
        <v>0</v>
      </c>
      <c r="N194" s="2">
        <v>0</v>
      </c>
      <c r="O194" s="2">
        <f t="shared" si="4"/>
        <v>33.135330049487997</v>
      </c>
    </row>
    <row r="195" spans="1:15">
      <c r="A195" s="1">
        <v>7108</v>
      </c>
      <c r="B195" t="s">
        <v>15</v>
      </c>
      <c r="C195" s="2">
        <v>0</v>
      </c>
      <c r="D195" s="2">
        <v>0</v>
      </c>
      <c r="E195" s="2">
        <v>0</v>
      </c>
      <c r="F195" s="2">
        <v>0</v>
      </c>
      <c r="G195" s="2">
        <v>0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f t="shared" si="4"/>
        <v>0</v>
      </c>
    </row>
    <row r="196" spans="1:15">
      <c r="A196" s="1">
        <v>7114</v>
      </c>
      <c r="B196" t="s">
        <v>23</v>
      </c>
      <c r="C196" s="2">
        <v>0</v>
      </c>
      <c r="D196" s="2">
        <v>0</v>
      </c>
      <c r="E196" s="2">
        <v>0</v>
      </c>
      <c r="F196" s="2">
        <v>0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f t="shared" si="4"/>
        <v>0</v>
      </c>
    </row>
    <row r="197" spans="1:15">
      <c r="A197" s="1">
        <v>7120</v>
      </c>
      <c r="B197" t="s">
        <v>18</v>
      </c>
      <c r="C197" s="2">
        <v>0</v>
      </c>
      <c r="D197" s="2">
        <v>0</v>
      </c>
      <c r="E197" s="2">
        <v>0</v>
      </c>
      <c r="F197" s="2">
        <v>0</v>
      </c>
      <c r="G197" s="2">
        <v>0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f t="shared" si="4"/>
        <v>0</v>
      </c>
    </row>
    <row r="198" spans="1:15">
      <c r="A198" s="1">
        <v>7126</v>
      </c>
      <c r="B198" t="s">
        <v>18</v>
      </c>
      <c r="C198" s="2">
        <v>2.0845324462425195E-11</v>
      </c>
      <c r="D198" s="2">
        <v>91.014874427249993</v>
      </c>
      <c r="E198" s="2">
        <v>0</v>
      </c>
      <c r="F198" s="2">
        <v>0</v>
      </c>
      <c r="G198" s="2">
        <v>0</v>
      </c>
      <c r="H198" s="2">
        <v>0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2">
        <v>1187910.0692999999</v>
      </c>
      <c r="O198" s="2">
        <f t="shared" si="4"/>
        <v>1188001.0841744272</v>
      </c>
    </row>
    <row r="199" spans="1:15">
      <c r="A199" s="1">
        <v>7127</v>
      </c>
      <c r="B199" t="s">
        <v>23</v>
      </c>
      <c r="C199" s="2">
        <v>2311.1372472000003</v>
      </c>
      <c r="D199" s="2">
        <v>12802.287069599999</v>
      </c>
      <c r="E199" s="2">
        <v>12438.27</v>
      </c>
      <c r="F199" s="2">
        <v>0</v>
      </c>
      <c r="G199" s="2">
        <v>58532.19</v>
      </c>
      <c r="H199" s="2">
        <v>0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2">
        <v>0</v>
      </c>
      <c r="O199" s="2">
        <f t="shared" si="4"/>
        <v>86083.884316800002</v>
      </c>
    </row>
    <row r="200" spans="1:15">
      <c r="A200" s="1">
        <v>7129</v>
      </c>
      <c r="B200" t="s">
        <v>22</v>
      </c>
      <c r="C200" s="2">
        <v>0</v>
      </c>
      <c r="D200" s="2">
        <v>0</v>
      </c>
      <c r="E200" s="2">
        <v>0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f t="shared" si="4"/>
        <v>0</v>
      </c>
    </row>
    <row r="201" spans="1:15">
      <c r="A201" s="1">
        <v>7130</v>
      </c>
      <c r="B201" t="s">
        <v>20</v>
      </c>
      <c r="C201" s="2">
        <v>0</v>
      </c>
      <c r="D201" s="2">
        <v>0</v>
      </c>
      <c r="E201" s="2">
        <v>0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f t="shared" si="4"/>
        <v>0</v>
      </c>
    </row>
    <row r="202" spans="1:15">
      <c r="A202" s="1">
        <v>7131</v>
      </c>
      <c r="B202" t="s">
        <v>18</v>
      </c>
      <c r="C202" s="2">
        <v>0</v>
      </c>
      <c r="D202" s="2">
        <v>0</v>
      </c>
      <c r="E202" s="2">
        <v>0</v>
      </c>
      <c r="F202" s="2">
        <v>0</v>
      </c>
      <c r="G202" s="2">
        <v>301405.39760420669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279508.25159999996</v>
      </c>
      <c r="O202" s="2">
        <f t="shared" si="4"/>
        <v>580913.64920420665</v>
      </c>
    </row>
    <row r="203" spans="1:15">
      <c r="A203" s="1">
        <v>7132</v>
      </c>
      <c r="B203" t="s">
        <v>18</v>
      </c>
      <c r="C203" s="2">
        <v>0</v>
      </c>
      <c r="D203" s="2">
        <v>0</v>
      </c>
      <c r="E203" s="2">
        <v>0</v>
      </c>
      <c r="F203" s="2">
        <v>0</v>
      </c>
      <c r="G203" s="2">
        <v>0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f t="shared" si="4"/>
        <v>0</v>
      </c>
    </row>
    <row r="204" spans="1:15">
      <c r="A204" s="1">
        <v>7135</v>
      </c>
      <c r="B204" t="s">
        <v>18</v>
      </c>
      <c r="C204" s="2">
        <v>0</v>
      </c>
      <c r="D204" s="2">
        <v>0</v>
      </c>
      <c r="E204" s="2">
        <v>0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>
        <v>584540</v>
      </c>
      <c r="O204" s="2">
        <f t="shared" si="4"/>
        <v>584540</v>
      </c>
    </row>
    <row r="205" spans="1:15">
      <c r="A205" s="1">
        <v>7137</v>
      </c>
      <c r="B205" t="s">
        <v>18</v>
      </c>
      <c r="C205" s="2">
        <v>0</v>
      </c>
      <c r="D205" s="2">
        <v>0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f t="shared" si="4"/>
        <v>0</v>
      </c>
    </row>
    <row r="206" spans="1:15">
      <c r="A206" s="1">
        <v>7200</v>
      </c>
      <c r="B206" t="s">
        <v>22</v>
      </c>
      <c r="C206" s="2">
        <v>8608.0268048552643</v>
      </c>
      <c r="D206" s="2">
        <v>0</v>
      </c>
      <c r="E206" s="2">
        <v>0</v>
      </c>
      <c r="F206" s="2">
        <v>0</v>
      </c>
      <c r="G206" s="2">
        <v>0</v>
      </c>
      <c r="H206" s="2">
        <v>698.77062899999999</v>
      </c>
      <c r="I206" s="2">
        <v>698.77062899999999</v>
      </c>
      <c r="J206" s="2">
        <v>698.77062899999999</v>
      </c>
      <c r="K206" s="2">
        <v>698.77062899999999</v>
      </c>
      <c r="L206" s="2">
        <v>698.77062899999999</v>
      </c>
      <c r="M206" s="2">
        <v>698.77062899999999</v>
      </c>
      <c r="N206" s="2">
        <v>698.77062899999999</v>
      </c>
      <c r="O206" s="2">
        <f t="shared" si="4"/>
        <v>13499.421207855268</v>
      </c>
    </row>
    <row r="207" spans="1:15">
      <c r="A207" s="1">
        <v>7201</v>
      </c>
      <c r="B207" t="s">
        <v>24</v>
      </c>
      <c r="C207" s="2">
        <v>31605.067648000004</v>
      </c>
      <c r="D207" s="2">
        <v>518.69048000000009</v>
      </c>
      <c r="E207" s="2">
        <v>71129.841860000015</v>
      </c>
      <c r="F207" s="2">
        <v>-55730.536400000005</v>
      </c>
      <c r="G207" s="2">
        <v>55800.016272000001</v>
      </c>
      <c r="H207" s="2">
        <v>241785.12398040001</v>
      </c>
      <c r="I207" s="2">
        <v>207436.76954000001</v>
      </c>
      <c r="J207" s="2">
        <v>147913.10534000001</v>
      </c>
      <c r="K207" s="2">
        <v>2133.8913596000002</v>
      </c>
      <c r="L207" s="2">
        <v>23468.3246798</v>
      </c>
      <c r="M207" s="2">
        <v>23468.3246798</v>
      </c>
      <c r="N207" s="2">
        <v>2133.2513202</v>
      </c>
      <c r="O207" s="2">
        <f t="shared" si="4"/>
        <v>751661.87075980008</v>
      </c>
    </row>
    <row r="208" spans="1:15">
      <c r="A208" s="1">
        <v>7205</v>
      </c>
      <c r="B208" t="s">
        <v>18</v>
      </c>
      <c r="C208" s="2">
        <v>0</v>
      </c>
      <c r="D208" s="2">
        <v>0</v>
      </c>
      <c r="E208" s="2">
        <v>0</v>
      </c>
      <c r="F208" s="2">
        <v>0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f t="shared" si="4"/>
        <v>0</v>
      </c>
    </row>
    <row r="210" spans="1:15" ht="15.75" thickBot="1">
      <c r="B210" s="6" t="s">
        <v>25</v>
      </c>
      <c r="C210" s="7">
        <f>SUM(C4:C208)</f>
        <v>755941.44243909686</v>
      </c>
      <c r="D210" s="7">
        <f t="shared" ref="D210:O210" si="5">SUM(D4:D208)</f>
        <v>12584891.012696097</v>
      </c>
      <c r="E210" s="7">
        <f t="shared" si="5"/>
        <v>2404091.0291379816</v>
      </c>
      <c r="F210" s="7">
        <f t="shared" si="5"/>
        <v>1347401.3554056869</v>
      </c>
      <c r="G210" s="7">
        <f t="shared" si="5"/>
        <v>2972540.345174605</v>
      </c>
      <c r="H210" s="7">
        <f t="shared" si="5"/>
        <v>3043371.2719927756</v>
      </c>
      <c r="I210" s="7">
        <f t="shared" si="5"/>
        <v>1950807.4729713881</v>
      </c>
      <c r="J210" s="7">
        <f t="shared" si="5"/>
        <v>2151470.3531688019</v>
      </c>
      <c r="K210" s="7">
        <f t="shared" si="5"/>
        <v>2895022.878207807</v>
      </c>
      <c r="L210" s="7">
        <f t="shared" si="5"/>
        <v>4835021.0474218195</v>
      </c>
      <c r="M210" s="7">
        <f t="shared" si="5"/>
        <v>2352608.2546628201</v>
      </c>
      <c r="N210" s="7">
        <f t="shared" si="5"/>
        <v>6950075.1202413635</v>
      </c>
      <c r="O210" s="7">
        <f t="shared" si="5"/>
        <v>44243241.583520249</v>
      </c>
    </row>
    <row r="213" spans="1:15">
      <c r="A213" s="6" t="s">
        <v>27</v>
      </c>
    </row>
    <row r="214" spans="1:15">
      <c r="B214" t="str">
        <f>B3</f>
        <v>Depreciation category</v>
      </c>
      <c r="C214" s="8">
        <f ca="1">SUMIF($B$4:$C$208,"Elec Distribution 360-373",C$4:C$208)</f>
        <v>0</v>
      </c>
      <c r="D214" s="8">
        <f t="shared" ref="D214:N214" ca="1" si="6">SUMIF($B$4:$C$208,"Elec Distribution 360-373",D$4:D$208)</f>
        <v>0</v>
      </c>
      <c r="E214" s="8">
        <f t="shared" ca="1" si="6"/>
        <v>0</v>
      </c>
      <c r="F214" s="8">
        <f t="shared" ca="1" si="6"/>
        <v>0</v>
      </c>
      <c r="G214" s="8">
        <f t="shared" ca="1" si="6"/>
        <v>0</v>
      </c>
      <c r="H214" s="8">
        <f t="shared" ca="1" si="6"/>
        <v>0</v>
      </c>
      <c r="I214" s="8">
        <f t="shared" ca="1" si="6"/>
        <v>0</v>
      </c>
      <c r="J214" s="8">
        <f t="shared" ca="1" si="6"/>
        <v>0</v>
      </c>
      <c r="K214" s="8">
        <f t="shared" ca="1" si="6"/>
        <v>0</v>
      </c>
      <c r="L214" s="8">
        <f t="shared" ca="1" si="6"/>
        <v>0</v>
      </c>
      <c r="M214" s="8">
        <f t="shared" ca="1" si="6"/>
        <v>0</v>
      </c>
      <c r="N214" s="8">
        <f t="shared" ca="1" si="6"/>
        <v>0</v>
      </c>
      <c r="O214" s="2">
        <f t="shared" ref="O214:O223" ca="1" si="7">SUM(C214:N214)</f>
        <v>0</v>
      </c>
    </row>
    <row r="215" spans="1:15">
      <c r="B215" t="s">
        <v>17</v>
      </c>
      <c r="C215" s="8">
        <f ca="1">SUMIF($B$4:$C$208,"Elec Transmission 350-359",C$4:C$208)</f>
        <v>0</v>
      </c>
      <c r="D215" s="8">
        <f t="shared" ref="D215:N215" ca="1" si="8">SUMIF($B$4:$C$208,"Elec Transmission 350-359",D$4:D$208)</f>
        <v>0</v>
      </c>
      <c r="E215" s="8">
        <f t="shared" ca="1" si="8"/>
        <v>0</v>
      </c>
      <c r="F215" s="8">
        <f t="shared" ca="1" si="8"/>
        <v>0</v>
      </c>
      <c r="G215" s="8">
        <f t="shared" ca="1" si="8"/>
        <v>0</v>
      </c>
      <c r="H215" s="8">
        <f t="shared" ca="1" si="8"/>
        <v>0</v>
      </c>
      <c r="I215" s="8">
        <f t="shared" ca="1" si="8"/>
        <v>0</v>
      </c>
      <c r="J215" s="8">
        <f t="shared" ca="1" si="8"/>
        <v>0</v>
      </c>
      <c r="K215" s="8">
        <f t="shared" ca="1" si="8"/>
        <v>0</v>
      </c>
      <c r="L215" s="8">
        <f t="shared" ca="1" si="8"/>
        <v>0</v>
      </c>
      <c r="M215" s="8">
        <f t="shared" ca="1" si="8"/>
        <v>0</v>
      </c>
      <c r="N215" s="8">
        <f t="shared" ca="1" si="8"/>
        <v>0</v>
      </c>
      <c r="O215" s="2"/>
    </row>
    <row r="216" spans="1:15">
      <c r="B216" t="s">
        <v>19</v>
      </c>
      <c r="C216" s="8">
        <f ca="1">SUMIF($B$4:$C$208,"Hydro 331-336",C$4:C$208)</f>
        <v>0</v>
      </c>
      <c r="D216" s="8">
        <f t="shared" ref="D216:N216" ca="1" si="9">SUMIF($B$4:$C$208,"Hydro 331-336",D$4:D$208)</f>
        <v>0</v>
      </c>
      <c r="E216" s="8">
        <f t="shared" ca="1" si="9"/>
        <v>0</v>
      </c>
      <c r="F216" s="8">
        <f t="shared" ca="1" si="9"/>
        <v>0</v>
      </c>
      <c r="G216" s="8">
        <f t="shared" ca="1" si="9"/>
        <v>0</v>
      </c>
      <c r="H216" s="8">
        <f t="shared" ca="1" si="9"/>
        <v>0</v>
      </c>
      <c r="I216" s="8">
        <f t="shared" ca="1" si="9"/>
        <v>0</v>
      </c>
      <c r="J216" s="8">
        <f t="shared" ca="1" si="9"/>
        <v>0</v>
      </c>
      <c r="K216" s="8">
        <f t="shared" ca="1" si="9"/>
        <v>0</v>
      </c>
      <c r="L216" s="8">
        <f t="shared" ca="1" si="9"/>
        <v>0</v>
      </c>
      <c r="M216" s="8">
        <f t="shared" ca="1" si="9"/>
        <v>0</v>
      </c>
      <c r="N216" s="8">
        <f t="shared" ca="1" si="9"/>
        <v>0</v>
      </c>
      <c r="O216" s="2">
        <f t="shared" ca="1" si="7"/>
        <v>0</v>
      </c>
    </row>
    <row r="217" spans="1:15">
      <c r="B217" t="s">
        <v>21</v>
      </c>
      <c r="C217" s="8">
        <f ca="1">SUMIF($B$4:$C$208,"Other Elec Production / Turbines 340-346",C$4:C$208)</f>
        <v>0</v>
      </c>
      <c r="D217" s="8">
        <f t="shared" ref="D217:N217" ca="1" si="10">SUMIF($B$4:$C$208,"Other Elec Production / Turbines 340-346",D$4:D$208)</f>
        <v>0</v>
      </c>
      <c r="E217" s="8">
        <f t="shared" ca="1" si="10"/>
        <v>0</v>
      </c>
      <c r="F217" s="8">
        <f t="shared" ca="1" si="10"/>
        <v>0</v>
      </c>
      <c r="G217" s="8">
        <f t="shared" ca="1" si="10"/>
        <v>0</v>
      </c>
      <c r="H217" s="8">
        <f t="shared" ca="1" si="10"/>
        <v>0</v>
      </c>
      <c r="I217" s="8">
        <f t="shared" ca="1" si="10"/>
        <v>0</v>
      </c>
      <c r="J217" s="8">
        <f t="shared" ca="1" si="10"/>
        <v>0</v>
      </c>
      <c r="K217" s="8">
        <f t="shared" ca="1" si="10"/>
        <v>0</v>
      </c>
      <c r="L217" s="8">
        <f t="shared" ca="1" si="10"/>
        <v>0</v>
      </c>
      <c r="M217" s="8">
        <f t="shared" ca="1" si="10"/>
        <v>0</v>
      </c>
      <c r="N217" s="8">
        <f t="shared" ca="1" si="10"/>
        <v>0</v>
      </c>
      <c r="O217" s="2">
        <f t="shared" ca="1" si="7"/>
        <v>0</v>
      </c>
    </row>
    <row r="218" spans="1:15">
      <c r="B218" t="s">
        <v>20</v>
      </c>
      <c r="C218" s="8">
        <f ca="1">SUMIF($B$4:$C$208,"Thermal 311-316",C$4:C$208)</f>
        <v>0</v>
      </c>
      <c r="D218" s="8">
        <f t="shared" ref="D218:N218" ca="1" si="11">SUMIF($B$4:$C$208,"Thermal 311-316",D$4:D$208)</f>
        <v>0</v>
      </c>
      <c r="E218" s="8">
        <f t="shared" ca="1" si="11"/>
        <v>0</v>
      </c>
      <c r="F218" s="8">
        <f t="shared" ca="1" si="11"/>
        <v>0</v>
      </c>
      <c r="G218" s="8">
        <f t="shared" ca="1" si="11"/>
        <v>0</v>
      </c>
      <c r="H218" s="8">
        <f t="shared" ca="1" si="11"/>
        <v>0</v>
      </c>
      <c r="I218" s="8">
        <f t="shared" ca="1" si="11"/>
        <v>0</v>
      </c>
      <c r="J218" s="8">
        <f t="shared" ca="1" si="11"/>
        <v>0</v>
      </c>
      <c r="K218" s="8">
        <f t="shared" ca="1" si="11"/>
        <v>0</v>
      </c>
      <c r="L218" s="8">
        <f t="shared" ca="1" si="11"/>
        <v>0</v>
      </c>
      <c r="M218" s="8">
        <f t="shared" ca="1" si="11"/>
        <v>0</v>
      </c>
      <c r="N218" s="8">
        <f t="shared" ca="1" si="11"/>
        <v>0</v>
      </c>
      <c r="O218" s="2">
        <f t="shared" ca="1" si="7"/>
        <v>0</v>
      </c>
    </row>
    <row r="219" spans="1:15">
      <c r="B219" t="s">
        <v>18</v>
      </c>
      <c r="C219" s="8">
        <f ca="1">SUMIF($B$4:$C$209,"General 389-391 / 393-395 / 397-398",C$4:C$209)</f>
        <v>27131.449496907782</v>
      </c>
      <c r="D219" s="8">
        <f t="shared" ref="D219:N219" ca="1" si="12">SUMIF($B$4:$C$209,"General 389-391 / 393-395 / 397-398",D$4:D$209)</f>
        <v>-30063.29982321518</v>
      </c>
      <c r="E219" s="8">
        <f t="shared" ca="1" si="12"/>
        <v>212532.18671625599</v>
      </c>
      <c r="F219" s="8">
        <f t="shared" ca="1" si="12"/>
        <v>119786.30009530918</v>
      </c>
      <c r="G219" s="8">
        <f t="shared" ca="1" si="12"/>
        <v>536709.12379983661</v>
      </c>
      <c r="H219" s="8">
        <f t="shared" ca="1" si="12"/>
        <v>312077.39160118677</v>
      </c>
      <c r="I219" s="8">
        <f t="shared" ca="1" si="12"/>
        <v>98033.745887303376</v>
      </c>
      <c r="J219" s="8">
        <f t="shared" ca="1" si="12"/>
        <v>315933.43812193442</v>
      </c>
      <c r="K219" s="8">
        <f t="shared" ca="1" si="12"/>
        <v>312036.3038882016</v>
      </c>
      <c r="L219" s="8">
        <f t="shared" ca="1" si="12"/>
        <v>136540.06041485158</v>
      </c>
      <c r="M219" s="8">
        <f t="shared" ca="1" si="12"/>
        <v>136575.1387004274</v>
      </c>
      <c r="N219" s="8">
        <f t="shared" ca="1" si="12"/>
        <v>3696243.314230945</v>
      </c>
      <c r="O219" s="2">
        <f t="shared" ca="1" si="7"/>
        <v>5873535.1531299446</v>
      </c>
    </row>
    <row r="220" spans="1:15">
      <c r="B220" t="s">
        <v>22</v>
      </c>
      <c r="C220" s="8">
        <f ca="1">SUMIF($B$4:$C$208,"Software 303",C$4:C$208)</f>
        <v>88964.704974505104</v>
      </c>
      <c r="D220" s="8">
        <f t="shared" ref="D220:N220" ca="1" si="13">SUMIF($B$4:$C$210,"Software 303",D$4:D$210)</f>
        <v>12118361.07937905</v>
      </c>
      <c r="E220" s="8">
        <f t="shared" ca="1" si="13"/>
        <v>876233.30046163464</v>
      </c>
      <c r="F220" s="8">
        <f t="shared" ca="1" si="13"/>
        <v>413569.28485188953</v>
      </c>
      <c r="G220" s="8">
        <f t="shared" ca="1" si="13"/>
        <v>601253.05222740024</v>
      </c>
      <c r="H220" s="8">
        <f t="shared" ca="1" si="13"/>
        <v>888507.53838411847</v>
      </c>
      <c r="I220" s="8">
        <f t="shared" ca="1" si="13"/>
        <v>2503.9746719585996</v>
      </c>
      <c r="J220" s="8">
        <f t="shared" ca="1" si="13"/>
        <v>2503.9746719585996</v>
      </c>
      <c r="K220" s="8">
        <f t="shared" ca="1" si="13"/>
        <v>888507.53838411847</v>
      </c>
      <c r="L220" s="8">
        <f t="shared" ca="1" si="13"/>
        <v>2503.9746719585996</v>
      </c>
      <c r="M220" s="8">
        <f t="shared" ca="1" si="13"/>
        <v>578989.60384283273</v>
      </c>
      <c r="N220" s="8">
        <f t="shared" ca="1" si="13"/>
        <v>895495.24467411847</v>
      </c>
      <c r="O220" s="2">
        <f t="shared" ca="1" si="7"/>
        <v>17357393.271195542</v>
      </c>
    </row>
    <row r="221" spans="1:15">
      <c r="B221" t="s">
        <v>23</v>
      </c>
      <c r="C221" s="8">
        <f ca="1">SUMIF($B$4:$C$208,"Transportation and Tools 392 / 396",C$4:C$208)</f>
        <v>186021.75692879999</v>
      </c>
      <c r="D221" s="8">
        <f t="shared" ref="D221:N221" ca="1" si="14">SUMIF($B$4:$C$208,"Transportation and Tools 392 / 396",D$4:D$208)</f>
        <v>49654.761176999993</v>
      </c>
      <c r="E221" s="8">
        <f t="shared" ca="1" si="14"/>
        <v>168574.8137345555</v>
      </c>
      <c r="F221" s="8">
        <f t="shared" ca="1" si="14"/>
        <v>0</v>
      </c>
      <c r="G221" s="8">
        <f t="shared" ca="1" si="14"/>
        <v>290910.01055536827</v>
      </c>
      <c r="H221" s="8">
        <f t="shared" ca="1" si="14"/>
        <v>89610.205708834197</v>
      </c>
      <c r="I221" s="8">
        <f t="shared" ca="1" si="14"/>
        <v>89923.953721255195</v>
      </c>
      <c r="J221" s="8">
        <f t="shared" ca="1" si="14"/>
        <v>89579.599555283989</v>
      </c>
      <c r="K221" s="8">
        <f t="shared" ca="1" si="14"/>
        <v>89600.003657650799</v>
      </c>
      <c r="L221" s="8">
        <f t="shared" ca="1" si="14"/>
        <v>89654.088504335392</v>
      </c>
      <c r="M221" s="8">
        <f t="shared" ca="1" si="14"/>
        <v>89662.753260134996</v>
      </c>
      <c r="N221" s="8">
        <f t="shared" ca="1" si="14"/>
        <v>89581.695867170987</v>
      </c>
      <c r="O221" s="2">
        <f t="shared" ca="1" si="7"/>
        <v>1322773.6426703895</v>
      </c>
    </row>
    <row r="222" spans="1:15">
      <c r="B222" t="s">
        <v>16</v>
      </c>
      <c r="C222" s="8">
        <f ca="1">SUMIF($B$4:$C$208,"Gas Distribution 374-387",C$4:C$208)</f>
        <v>422218.46339088399</v>
      </c>
      <c r="D222" s="8">
        <f t="shared" ref="D222:N222" ca="1" si="15">SUMIF($B$4:$C$208,"Gas Distribution 374-387",D$4:D$208)</f>
        <v>446419.781483264</v>
      </c>
      <c r="E222" s="8">
        <f t="shared" ca="1" si="15"/>
        <v>1075620.8863655359</v>
      </c>
      <c r="F222" s="8">
        <f t="shared" ca="1" si="15"/>
        <v>869776.30685848813</v>
      </c>
      <c r="G222" s="8">
        <f t="shared" ca="1" si="15"/>
        <v>1487868.1423200001</v>
      </c>
      <c r="H222" s="8">
        <f t="shared" ca="1" si="15"/>
        <v>1511391.0123182363</v>
      </c>
      <c r="I222" s="8">
        <f t="shared" ca="1" si="15"/>
        <v>1552909.0291508711</v>
      </c>
      <c r="J222" s="8">
        <f t="shared" ca="1" si="15"/>
        <v>1595540.2354796252</v>
      </c>
      <c r="K222" s="8">
        <f t="shared" ca="1" si="15"/>
        <v>1602745.1409182365</v>
      </c>
      <c r="L222" s="8">
        <f t="shared" ca="1" si="15"/>
        <v>4582854.5991508719</v>
      </c>
      <c r="M222" s="8">
        <f t="shared" ca="1" si="15"/>
        <v>1523912.4341796255</v>
      </c>
      <c r="N222" s="8">
        <f t="shared" ca="1" si="15"/>
        <v>2266621.6141489306</v>
      </c>
      <c r="O222" s="2">
        <f t="shared" ca="1" si="7"/>
        <v>18937877.645764567</v>
      </c>
    </row>
    <row r="223" spans="1:15">
      <c r="B223" t="s">
        <v>24</v>
      </c>
      <c r="C223" s="8">
        <f ca="1">SUMIF($B$4:$C$208,"Gas Underground Storage 350-357",C$4:C$208)</f>
        <v>31605.067648000004</v>
      </c>
      <c r="D223" s="8">
        <f t="shared" ref="D223:N223" ca="1" si="16">SUMIF($B$4:$C$208,"Gas Underground Storage 350-357",D$4:D$208)</f>
        <v>518.69048000000009</v>
      </c>
      <c r="E223" s="8">
        <f t="shared" ca="1" si="16"/>
        <v>71129.841860000015</v>
      </c>
      <c r="F223" s="8">
        <f t="shared" ca="1" si="16"/>
        <v>-55730.536400000005</v>
      </c>
      <c r="G223" s="8">
        <f t="shared" ca="1" si="16"/>
        <v>55800.016272000001</v>
      </c>
      <c r="H223" s="8">
        <f t="shared" ca="1" si="16"/>
        <v>241785.12398040001</v>
      </c>
      <c r="I223" s="8">
        <f t="shared" ca="1" si="16"/>
        <v>207436.76954000001</v>
      </c>
      <c r="J223" s="8">
        <f t="shared" ca="1" si="16"/>
        <v>147913.10534000001</v>
      </c>
      <c r="K223" s="8">
        <f t="shared" ca="1" si="16"/>
        <v>2133.8913596000002</v>
      </c>
      <c r="L223" s="8">
        <f t="shared" ca="1" si="16"/>
        <v>23468.3246798</v>
      </c>
      <c r="M223" s="8">
        <f t="shared" ca="1" si="16"/>
        <v>23468.3246798</v>
      </c>
      <c r="N223" s="8">
        <f t="shared" ca="1" si="16"/>
        <v>2133.2513202</v>
      </c>
      <c r="O223" s="2">
        <f t="shared" ca="1" si="7"/>
        <v>751661.87075980008</v>
      </c>
    </row>
    <row r="224" spans="1:15" ht="15.75" thickBot="1">
      <c r="B224" s="6" t="s">
        <v>26</v>
      </c>
      <c r="C224" s="11">
        <f ca="1">SUM(C214:C223)</f>
        <v>755941.44243909686</v>
      </c>
      <c r="D224" s="11">
        <f t="shared" ref="D224:O224" ca="1" si="17">SUM(D214:D223)</f>
        <v>12584891.012696099</v>
      </c>
      <c r="E224" s="11">
        <f t="shared" ca="1" si="17"/>
        <v>2404091.0291379821</v>
      </c>
      <c r="F224" s="11">
        <f t="shared" ca="1" si="17"/>
        <v>1347401.3554056869</v>
      </c>
      <c r="G224" s="11">
        <f t="shared" ca="1" si="17"/>
        <v>2972540.3451746055</v>
      </c>
      <c r="H224" s="11">
        <f t="shared" ca="1" si="17"/>
        <v>3043371.2719927756</v>
      </c>
      <c r="I224" s="11">
        <f t="shared" ca="1" si="17"/>
        <v>1950807.4729713884</v>
      </c>
      <c r="J224" s="11">
        <f t="shared" ca="1" si="17"/>
        <v>2151470.3531688023</v>
      </c>
      <c r="K224" s="11">
        <f t="shared" ca="1" si="17"/>
        <v>2895022.878207807</v>
      </c>
      <c r="L224" s="11">
        <f t="shared" ca="1" si="17"/>
        <v>4835021.0474218177</v>
      </c>
      <c r="M224" s="11">
        <f t="shared" ca="1" si="17"/>
        <v>2352608.2546628206</v>
      </c>
      <c r="N224" s="11">
        <f t="shared" ca="1" si="17"/>
        <v>6950075.1202413645</v>
      </c>
      <c r="O224" s="11">
        <f t="shared" ca="1" si="17"/>
        <v>44243241.583520249</v>
      </c>
    </row>
  </sheetData>
  <pageMargins left="0.7" right="0.7" top="0.75" bottom="0.75" header="0.3" footer="0.3"/>
  <pageSetup scale="64" fitToHeight="17" orientation="landscape" r:id="rId1"/>
  <headerFooter>
    <oddFooter>&amp;L&amp;F&amp;C&amp;A&amp;RPage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2015-02-09T08:00:00+00:00</OpenedDate>
    <Date1 xmlns="dc463f71-b30c-4ab2-9473-d307f9d35888">2015-07-27T07:00:00+00:00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150204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7FA5D4F63E4AB4AAE35AF92A0E8AE17" ma:contentTypeVersion="119" ma:contentTypeDescription="" ma:contentTypeScope="" ma:versionID="a36623e24926dd0089eeb1dc00071bb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5CE28F-15EB-4AFF-827C-DDCDF70F5D81}"/>
</file>

<file path=customXml/itemProps2.xml><?xml version="1.0" encoding="utf-8"?>
<ds:datastoreItem xmlns:ds="http://schemas.openxmlformats.org/officeDocument/2006/customXml" ds:itemID="{65A20A42-7A53-420A-AEF2-4AA2431FB9B7}"/>
</file>

<file path=customXml/itemProps3.xml><?xml version="1.0" encoding="utf-8"?>
<ds:datastoreItem xmlns:ds="http://schemas.openxmlformats.org/officeDocument/2006/customXml" ds:itemID="{9F4EC099-3666-4A29-A183-05D5E3A574C6}"/>
</file>

<file path=customXml/itemProps4.xml><?xml version="1.0" encoding="utf-8"?>
<ds:datastoreItem xmlns:ds="http://schemas.openxmlformats.org/officeDocument/2006/customXml" ds:itemID="{31E6F0CC-F181-46E7-85B4-F6CD00A892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Actl Forcst - WA E</vt:lpstr>
      <vt:lpstr>Actl Forcst - WA G</vt:lpstr>
    </vt:vector>
  </TitlesOfParts>
  <Company>Avista 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Machado</dc:creator>
  <cp:lastModifiedBy>jzlfgj</cp:lastModifiedBy>
  <cp:lastPrinted>2015-06-11T16:03:47Z</cp:lastPrinted>
  <dcterms:created xsi:type="dcterms:W3CDTF">2015-06-10T20:31:24Z</dcterms:created>
  <dcterms:modified xsi:type="dcterms:W3CDTF">2015-06-11T16:03:49Z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0x0101006E56B4D1795A2E4DB2F0B01679ED314A0097FA5D4F63E4AB4AAE35AF92A0E8AE17</vt:lpwstr>
  </property>
  <property fmtid="{D5CDD505-2E9C-101B-9397-08002B2CF9AE}" pid="3" name="_docset_NoMedatataSyncRequired">
    <vt:lpwstr>False</vt:lpwstr>
  </property>
</Properties>
</file>