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Cover-Ele" sheetId="1" r:id="rId1"/>
    <sheet name="Cover-Gas" sheetId="2" r:id="rId2"/>
    <sheet name="E-DS-1 AMA New Rates 8-23 " sheetId="3" r:id="rId3"/>
    <sheet name="G-DS-1 AMA New Rates 8-23 " sheetId="4" r:id="rId4"/>
  </sheets>
  <externalReferences>
    <externalReference r:id="rId5"/>
    <externalReference r:id="rId6"/>
    <externalReference r:id="rId7"/>
  </externalReferences>
  <definedNames>
    <definedName name="AMA">#REF!</definedName>
    <definedName name="_xlnm.Auto_Open" localSheetId="2">#REF!</definedName>
    <definedName name="_xlnm.Auto_Open" localSheetId="3">#REF!</definedName>
    <definedName name="_xlnm.Auto_Open">#REF!</definedName>
    <definedName name="Common">#REF!</definedName>
    <definedName name="Electric">#REF!</definedName>
    <definedName name="GasOR">#REF!</definedName>
    <definedName name="GasWAID">#REF!</definedName>
    <definedName name="Macro1" localSheetId="2">#REF!</definedName>
    <definedName name="Macro1" localSheetId="3">#REF!</definedName>
    <definedName name="Macro1">#REF!</definedName>
    <definedName name="Macro2" localSheetId="2">#REF!</definedName>
    <definedName name="Macro2" localSheetId="3">#REF!</definedName>
    <definedName name="Macro2">#REF!</definedName>
    <definedName name="Macro3" localSheetId="2">#REF!</definedName>
    <definedName name="Macro3" localSheetId="3">#REF!</definedName>
    <definedName name="Macro3">#REF!</definedName>
    <definedName name="Macro4" localSheetId="2">#REF!</definedName>
    <definedName name="Macro4" localSheetId="3">#REF!</definedName>
    <definedName name="Macro4">#REF!</definedName>
    <definedName name="Macro5" localSheetId="2">#REF!</definedName>
    <definedName name="Macro5" localSheetId="3">#REF!</definedName>
    <definedName name="Macro5">#REF!</definedName>
    <definedName name="Macro6" localSheetId="2">#REF!</definedName>
    <definedName name="Macro6" localSheetId="3">#REF!</definedName>
    <definedName name="Macro6">#REF!</definedName>
    <definedName name="Macro7" localSheetId="2">#REF!</definedName>
    <definedName name="Macro7" localSheetId="3">#REF!</definedName>
    <definedName name="Macro7">#REF!</definedName>
    <definedName name="Macro8" localSheetId="2">#REF!</definedName>
    <definedName name="Macro8" localSheetId="3">#REF!</definedName>
    <definedName name="Macro8">#REF!</definedName>
    <definedName name="Recover" localSheetId="2">#REF!</definedName>
    <definedName name="Recover" localSheetId="3">#REF!</definedName>
    <definedName name="Recover">#REF!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24" i="4" l="1"/>
  <c r="J23" i="4"/>
  <c r="H23" i="4"/>
  <c r="L23" i="4" s="1"/>
  <c r="J22" i="4"/>
  <c r="F22" i="4"/>
  <c r="H22" i="4" s="1"/>
  <c r="L22" i="4" s="1"/>
  <c r="F21" i="4"/>
  <c r="H21" i="4" s="1"/>
  <c r="L21" i="4" s="1"/>
  <c r="J20" i="4"/>
  <c r="J24" i="4" s="1"/>
  <c r="F20" i="4"/>
  <c r="F24" i="4" s="1"/>
  <c r="D18" i="4"/>
  <c r="J17" i="4"/>
  <c r="F17" i="4"/>
  <c r="H17" i="4" s="1"/>
  <c r="L17" i="4" s="1"/>
  <c r="H16" i="4"/>
  <c r="L16" i="4" s="1"/>
  <c r="J15" i="4"/>
  <c r="F15" i="4"/>
  <c r="H15" i="4" s="1"/>
  <c r="L15" i="4" s="1"/>
  <c r="J14" i="4"/>
  <c r="J18" i="4" s="1"/>
  <c r="F14" i="4"/>
  <c r="F18" i="4" s="1"/>
  <c r="J11" i="4"/>
  <c r="J26" i="4" s="1"/>
  <c r="F11" i="4"/>
  <c r="F26" i="4" s="1"/>
  <c r="D11" i="4"/>
  <c r="D26" i="4" s="1"/>
  <c r="L10" i="4"/>
  <c r="H10" i="4"/>
  <c r="L9" i="4"/>
  <c r="H9" i="4"/>
  <c r="L8" i="4"/>
  <c r="L11" i="4" s="1"/>
  <c r="E35" i="2" s="1"/>
  <c r="E37" i="2" s="1"/>
  <c r="H8" i="4"/>
  <c r="H11" i="4" s="1"/>
  <c r="L5" i="4"/>
  <c r="H5" i="4"/>
  <c r="J28" i="3"/>
  <c r="H28" i="3"/>
  <c r="L28" i="3" s="1"/>
  <c r="F28" i="3"/>
  <c r="L27" i="3"/>
  <c r="H27" i="3"/>
  <c r="J26" i="3"/>
  <c r="H26" i="3"/>
  <c r="L26" i="3" s="1"/>
  <c r="F26" i="3"/>
  <c r="J25" i="3"/>
  <c r="J29" i="3" s="1"/>
  <c r="F25" i="3"/>
  <c r="H25" i="3" s="1"/>
  <c r="K22" i="3"/>
  <c r="J21" i="3"/>
  <c r="H21" i="3"/>
  <c r="L21" i="3" s="1"/>
  <c r="J20" i="3"/>
  <c r="H20" i="3"/>
  <c r="L20" i="3" s="1"/>
  <c r="F20" i="3"/>
  <c r="J19" i="3"/>
  <c r="J22" i="3" s="1"/>
  <c r="F19" i="3"/>
  <c r="F22" i="3" s="1"/>
  <c r="J16" i="3"/>
  <c r="F16" i="3"/>
  <c r="H15" i="3"/>
  <c r="L15" i="3" s="1"/>
  <c r="L14" i="3"/>
  <c r="H14" i="3"/>
  <c r="H16" i="3" s="1"/>
  <c r="L11" i="3"/>
  <c r="H11" i="3"/>
  <c r="J9" i="3"/>
  <c r="F9" i="3"/>
  <c r="H8" i="3"/>
  <c r="L8" i="3" s="1"/>
  <c r="H7" i="3"/>
  <c r="L7" i="3" s="1"/>
  <c r="H6" i="3"/>
  <c r="H9" i="3" s="1"/>
  <c r="E29" i="2"/>
  <c r="E31" i="2" s="1"/>
  <c r="E81" i="1"/>
  <c r="E71" i="1"/>
  <c r="E64" i="1"/>
  <c r="E72" i="1" s="1"/>
  <c r="E75" i="1" s="1"/>
  <c r="E79" i="1" s="1"/>
  <c r="E32" i="1"/>
  <c r="E34" i="1" s="1"/>
  <c r="E17" i="1"/>
  <c r="E19" i="1" s="1"/>
  <c r="E10" i="1"/>
  <c r="E51" i="1" l="1"/>
  <c r="J32" i="3"/>
  <c r="L16" i="3"/>
  <c r="H29" i="3"/>
  <c r="L25" i="3"/>
  <c r="L29" i="3" s="1"/>
  <c r="F29" i="3"/>
  <c r="F32" i="3" s="1"/>
  <c r="H14" i="4"/>
  <c r="L6" i="3"/>
  <c r="L9" i="3" s="1"/>
  <c r="H19" i="3"/>
  <c r="H20" i="4"/>
  <c r="L19" i="3" l="1"/>
  <c r="L22" i="3" s="1"/>
  <c r="E42" i="1" s="1"/>
  <c r="E44" i="1" s="1"/>
  <c r="H22" i="3"/>
  <c r="H32" i="3" s="1"/>
  <c r="H18" i="4"/>
  <c r="L14" i="4"/>
  <c r="L18" i="4" s="1"/>
  <c r="L20" i="4"/>
  <c r="L24" i="4" s="1"/>
  <c r="L26" i="4" s="1"/>
  <c r="H24" i="4"/>
  <c r="L32" i="3"/>
  <c r="E25" i="1"/>
  <c r="E28" i="1" s="1"/>
  <c r="H26" i="4" l="1"/>
  <c r="E45" i="2"/>
  <c r="E48" i="2" s="1"/>
  <c r="E49" i="2" s="1"/>
  <c r="E51" i="2" s="1"/>
  <c r="E45" i="1"/>
  <c r="E47" i="1" s="1"/>
  <c r="E59" i="2" l="1"/>
  <c r="E54" i="2"/>
  <c r="E55" i="1"/>
  <c r="E88" i="1" s="1"/>
  <c r="E50" i="1"/>
</calcChain>
</file>

<file path=xl/sharedStrings.xml><?xml version="1.0" encoding="utf-8"?>
<sst xmlns="http://schemas.openxmlformats.org/spreadsheetml/2006/main" count="202" uniqueCount="156">
  <si>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</si>
  <si>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</si>
  <si>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</si>
  <si>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</si>
  <si>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>Line</t>
  </si>
  <si>
    <t xml:space="preserve">Depreciation </t>
  </si>
  <si>
    <t>No.</t>
  </si>
  <si>
    <t>DESCRIPTION</t>
  </si>
  <si>
    <t>Study</t>
  </si>
  <si>
    <t xml:space="preserve">Adjustment Number </t>
  </si>
  <si>
    <t>Workpaper Reference</t>
  </si>
  <si>
    <t>E-DS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</si>
  <si>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</si>
  <si>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</si>
  <si>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</si>
  <si>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</si>
  <si>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</si>
  <si>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</si>
  <si>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</si>
  <si>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</si>
  <si>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</si>
  <si>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</si>
  <si>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</si>
  <si>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</si>
  <si>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</si>
  <si>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</si>
  <si>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</si>
  <si>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</si>
  <si>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</si>
  <si>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</si>
  <si>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</si>
  <si>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</si>
  <si>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</si>
  <si>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</si>
  <si>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</si>
  <si>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</si>
  <si>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</si>
  <si>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</si>
  <si>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</si>
  <si>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</si>
  <si>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</si>
  <si>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</si>
  <si>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</si>
  <si>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</si>
  <si>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</si>
  <si>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</si>
  <si>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</si>
  <si>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</si>
  <si>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</si>
  <si>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</si>
  <si>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</si>
  <si>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</si>
  <si>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</si>
  <si>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</si>
  <si>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</si>
  <si>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 xml:space="preserve">DEFERRED DEBITS AND CREDITS </t>
  </si>
  <si>
    <t xml:space="preserve">WORKING CAPITAL </t>
  </si>
  <si>
    <t xml:space="preserve">TOTAL RATE BASE  </t>
  </si>
  <si>
    <t xml:space="preserve">RATE OF RETURN  </t>
  </si>
  <si>
    <t>REVENUE REQUIREMENT</t>
  </si>
  <si>
    <t>Revised Allowed Rate of Return - agreed to</t>
  </si>
  <si>
    <t>Revenue Conversion Factor</t>
  </si>
  <si>
    <t>NOI Requirement</t>
  </si>
  <si>
    <t>AVISTA UTILITIES</t>
  </si>
  <si>
    <t xml:space="preserve">WASHINGTON NATURAL GAS RESULTS </t>
  </si>
  <si>
    <t xml:space="preserve">(000'S OF DOLLARS)   </t>
  </si>
  <si>
    <t>Depreciation</t>
  </si>
  <si>
    <t>Adjsutment Number</t>
  </si>
  <si>
    <t>G-DS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</si>
  <si>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</si>
  <si>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</si>
  <si>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</si>
  <si>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</si>
  <si>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</si>
  <si>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</si>
  <si>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</si>
  <si>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</si>
  <si>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</si>
  <si>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</si>
  <si>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</si>
  <si>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</si>
  <si>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</si>
  <si>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</si>
  <si>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</si>
  <si>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</si>
  <si>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</si>
  <si>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</si>
  <si>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</si>
  <si>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</si>
  <si>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</si>
  <si>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</si>
  <si>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</si>
  <si>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</si>
  <si>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</si>
  <si>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</si>
  <si>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</si>
  <si>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</si>
  <si>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</si>
  <si>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</si>
  <si>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</si>
  <si>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</si>
  <si>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</si>
  <si>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</si>
  <si>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</si>
  <si>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</si>
  <si>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</si>
  <si>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</si>
  <si>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</si>
  <si>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</si>
  <si>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</si>
  <si>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</si>
  <si>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RATE OF RETURN</t>
  </si>
  <si>
    <t>Pro Forma Rate of Return</t>
  </si>
  <si>
    <t>Revenue Requirement</t>
  </si>
  <si>
    <t>Originally Filed with Staff_DR_215 Attachment A</t>
  </si>
  <si>
    <t>Transportation FERC A/C's 392000 &amp; 396000</t>
  </si>
  <si>
    <t>Subtotal: Originally Filed Less 392000 &amp; 396000</t>
  </si>
  <si>
    <t>ADJ #2 AMA W/New Rates</t>
  </si>
  <si>
    <t>Total Adjustment</t>
  </si>
  <si>
    <t>Production Plant:</t>
  </si>
  <si>
    <t>Steam Production Plant</t>
  </si>
  <si>
    <t>DS-4 AMA New Rates</t>
  </si>
  <si>
    <t>Hydraulic Production Plant</t>
  </si>
  <si>
    <t>Other Production Plant</t>
  </si>
  <si>
    <t xml:space="preserve">   Total Production Plant</t>
  </si>
  <si>
    <t>Transmission Plant</t>
  </si>
  <si>
    <t xml:space="preserve">Distribution Plant: </t>
  </si>
  <si>
    <t xml:space="preserve">Washington </t>
  </si>
  <si>
    <t>Idaho</t>
  </si>
  <si>
    <t>Common Electric Plant :</t>
  </si>
  <si>
    <t>Electric Direct Allocated North (ED AN)</t>
  </si>
  <si>
    <t>Electric Direct Washington (ED WA)</t>
  </si>
  <si>
    <t>Electric Direct Idaho (ED ID)</t>
  </si>
  <si>
    <t xml:space="preserve">Common Plant: </t>
  </si>
  <si>
    <t>Common Allocated All (CD AA)</t>
  </si>
  <si>
    <t>Common Allocated North (CD AN)</t>
  </si>
  <si>
    <t>Common Idaho (CD ID)</t>
  </si>
  <si>
    <t>Common Washington (CD WA)</t>
  </si>
  <si>
    <t>TOTAL ELECTRIC PLANT</t>
  </si>
  <si>
    <t xml:space="preserve">Note: </t>
  </si>
  <si>
    <t xml:space="preserve">Adjustment #1 above is listed in the restating 2011 capital adjustment. </t>
  </si>
  <si>
    <t>In preparing this data response the Company was asked to prepare this on an AMA level, therefore, there is no adjusment to EOP in the first column.</t>
  </si>
  <si>
    <t xml:space="preserve">Originally Filed with Staff_DR_215 Attachment A </t>
  </si>
  <si>
    <t>Underground Storage Plant</t>
  </si>
  <si>
    <t xml:space="preserve">Allocated North: </t>
  </si>
  <si>
    <t xml:space="preserve">Idaho </t>
  </si>
  <si>
    <t>Common Direct Allocated All (CD AA)</t>
  </si>
  <si>
    <t>Comon Direct Allocated Norther (CD AN)</t>
  </si>
  <si>
    <t xml:space="preserve">Common Direct Idaho </t>
  </si>
  <si>
    <t xml:space="preserve">Common Direct Washington </t>
  </si>
  <si>
    <t xml:space="preserve">Common Gas Plant: </t>
  </si>
  <si>
    <t>Gas Direct Allocated North (GD AN)</t>
  </si>
  <si>
    <t>Gas Direct Idaho (GD ID)</t>
  </si>
  <si>
    <t>Gas Direct Washington (GD WA)</t>
  </si>
  <si>
    <t xml:space="preserve">Gas Direct Allocated All (GD AA) </t>
  </si>
  <si>
    <t>TOTAL GAS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</si>
</sst>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#,##0.00;[Red]\(#,##0.00\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9"/>
      <color rgb="FF0033CC"/>
      <name val="Times New Roman"/>
      <family val="1"/>
    </font>
    <font>
      <sz val="10"/>
      <name val="Tahoma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FF"/>
      <name val="Times New Roman"/>
      <family val="1"/>
    </font>
    <font>
      <b/>
      <sz val="10"/>
      <color rgb="FFFF000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  <xf numFmtId="166" fontId="16" fillId="2" borderId="0" applyBorder="0">
      <alignment horizontal="right"/>
    </xf>
    <xf numFmtId="0" fontId="17" fillId="3" borderId="0" applyBorder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3" applyNumberFormat="1" applyFont="1" applyAlignment="1">
      <alignment horizontal="left"/>
    </xf>
    <xf numFmtId="0" fontId="3" fillId="0" borderId="0" xfId="3" applyFont="1"/>
    <xf numFmtId="0" fontId="3" fillId="0" borderId="0" xfId="3" applyNumberFormat="1" applyFont="1" applyAlignment="1">
      <alignment horizontal="center"/>
    </xf>
    <xf numFmtId="41" fontId="3" fillId="0" borderId="0" xfId="3" applyNumberFormat="1" applyFont="1" applyFill="1"/>
    <xf numFmtId="0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41" fontId="5" fillId="0" borderId="0" xfId="3" applyNumberFormat="1" applyFont="1" applyFill="1" applyAlignment="1">
      <alignment horizontal="center"/>
    </xf>
    <xf numFmtId="0" fontId="5" fillId="0" borderId="1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41" fontId="5" fillId="0" borderId="4" xfId="4" applyNumberFormat="1" applyFont="1" applyFill="1" applyBorder="1" applyAlignment="1">
      <alignment horizontal="center"/>
    </xf>
    <xf numFmtId="0" fontId="5" fillId="0" borderId="5" xfId="3" applyNumberFormat="1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41" fontId="5" fillId="0" borderId="7" xfId="4" applyNumberFormat="1" applyFont="1" applyFill="1" applyBorder="1" applyAlignment="1">
      <alignment horizontal="center"/>
    </xf>
    <xf numFmtId="0" fontId="5" fillId="0" borderId="8" xfId="3" applyNumberFormat="1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41" fontId="5" fillId="0" borderId="11" xfId="4" applyNumberFormat="1" applyFont="1" applyFill="1" applyBorder="1" applyAlignment="1">
      <alignment horizontal="center"/>
    </xf>
    <xf numFmtId="2" fontId="5" fillId="0" borderId="0" xfId="3" applyNumberFormat="1" applyFont="1" applyAlignment="1">
      <alignment horizontal="center"/>
    </xf>
    <xf numFmtId="2" fontId="3" fillId="0" borderId="0" xfId="3" applyNumberFormat="1" applyFont="1" applyAlignment="1">
      <alignment horizontal="left"/>
    </xf>
    <xf numFmtId="2" fontId="5" fillId="0" borderId="0" xfId="5" applyNumberFormat="1" applyFont="1" applyFill="1" applyAlignment="1" applyProtection="1">
      <alignment horizontal="center"/>
    </xf>
    <xf numFmtId="2" fontId="5" fillId="0" borderId="0" xfId="5" applyNumberFormat="1" applyFont="1" applyAlignment="1" applyProtection="1">
      <alignment horizontal="center"/>
    </xf>
    <xf numFmtId="37" fontId="3" fillId="0" borderId="0" xfId="3" applyNumberFormat="1" applyFont="1" applyAlignment="1">
      <alignment horizontal="center"/>
    </xf>
    <xf numFmtId="5" fontId="3" fillId="0" borderId="0" xfId="3" applyNumberFormat="1" applyFont="1"/>
    <xf numFmtId="5" fontId="7" fillId="0" borderId="0" xfId="6" applyNumberFormat="1" applyFont="1" applyFill="1" applyBorder="1"/>
    <xf numFmtId="37" fontId="3" fillId="0" borderId="0" xfId="3" applyNumberFormat="1" applyFont="1"/>
    <xf numFmtId="41" fontId="7" fillId="0" borderId="0" xfId="3" applyNumberFormat="1" applyFont="1" applyFill="1"/>
    <xf numFmtId="41" fontId="7" fillId="0" borderId="10" xfId="3" applyNumberFormat="1" applyFont="1" applyFill="1" applyBorder="1"/>
    <xf numFmtId="37" fontId="3" fillId="0" borderId="0" xfId="3" applyNumberFormat="1" applyFont="1" applyFill="1"/>
    <xf numFmtId="37" fontId="3" fillId="0" borderId="0" xfId="3" applyNumberFormat="1" applyFont="1" applyFill="1" applyAlignment="1">
      <alignment horizontal="center"/>
    </xf>
    <xf numFmtId="41" fontId="3" fillId="0" borderId="10" xfId="3" applyNumberFormat="1" applyFont="1" applyFill="1" applyBorder="1"/>
    <xf numFmtId="1" fontId="3" fillId="0" borderId="0" xfId="7" applyNumberFormat="1" applyFont="1" applyAlignment="1">
      <alignment horizontal="center"/>
    </xf>
    <xf numFmtId="9" fontId="3" fillId="0" borderId="0" xfId="2" applyFont="1"/>
    <xf numFmtId="41" fontId="3" fillId="0" borderId="0" xfId="3" applyNumberFormat="1" applyFont="1"/>
    <xf numFmtId="3" fontId="3" fillId="0" borderId="0" xfId="7" applyNumberFormat="1" applyFont="1" applyAlignment="1">
      <alignment horizontal="center"/>
    </xf>
    <xf numFmtId="41" fontId="3" fillId="0" borderId="12" xfId="3" applyNumberFormat="1" applyFont="1" applyFill="1" applyBorder="1"/>
    <xf numFmtId="3" fontId="3" fillId="0" borderId="0" xfId="7" applyNumberFormat="1" applyFont="1" applyFill="1" applyAlignment="1">
      <alignment horizontal="center"/>
    </xf>
    <xf numFmtId="5" fontId="7" fillId="0" borderId="0" xfId="3" applyNumberFormat="1" applyFont="1" applyFill="1"/>
    <xf numFmtId="41" fontId="7" fillId="0" borderId="0" xfId="3" applyNumberFormat="1" applyFont="1"/>
    <xf numFmtId="41" fontId="3" fillId="0" borderId="3" xfId="3" applyNumberFormat="1" applyFont="1" applyFill="1" applyBorder="1"/>
    <xf numFmtId="41" fontId="3" fillId="0" borderId="0" xfId="3" applyNumberFormat="1" applyFont="1" applyFill="1" applyBorder="1"/>
    <xf numFmtId="5" fontId="3" fillId="0" borderId="12" xfId="3" applyNumberFormat="1" applyFont="1" applyFill="1" applyBorder="1"/>
    <xf numFmtId="41" fontId="3" fillId="0" borderId="0" xfId="2" applyNumberFormat="1" applyFont="1" applyFill="1"/>
    <xf numFmtId="41" fontId="3" fillId="0" borderId="13" xfId="3" applyNumberFormat="1" applyFont="1" applyFill="1" applyBorder="1"/>
    <xf numFmtId="0" fontId="9" fillId="0" borderId="0" xfId="4" applyNumberFormat="1" applyFont="1" applyAlignment="1">
      <alignment horizontal="left"/>
    </xf>
    <xf numFmtId="0" fontId="9" fillId="0" borderId="0" xfId="4" applyFont="1"/>
    <xf numFmtId="3" fontId="9" fillId="0" borderId="0" xfId="4" applyNumberFormat="1" applyFont="1" applyFill="1"/>
    <xf numFmtId="0" fontId="10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3" fontId="10" fillId="0" borderId="0" xfId="4" applyNumberFormat="1" applyFont="1" applyFill="1" applyAlignment="1">
      <alignment horizontal="center"/>
    </xf>
    <xf numFmtId="0" fontId="10" fillId="0" borderId="1" xfId="4" applyNumberFormat="1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9" fillId="0" borderId="4" xfId="4" applyFont="1" applyBorder="1"/>
    <xf numFmtId="3" fontId="10" fillId="0" borderId="1" xfId="4" applyNumberFormat="1" applyFont="1" applyFill="1" applyBorder="1" applyAlignment="1">
      <alignment horizontal="center"/>
    </xf>
    <xf numFmtId="0" fontId="10" fillId="0" borderId="5" xfId="4" applyNumberFormat="1" applyFont="1" applyBorder="1" applyAlignment="1">
      <alignment horizontal="center"/>
    </xf>
    <xf numFmtId="0" fontId="10" fillId="0" borderId="6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9" fillId="0" borderId="7" xfId="4" applyFont="1" applyBorder="1"/>
    <xf numFmtId="3" fontId="10" fillId="0" borderId="5" xfId="4" applyNumberFormat="1" applyFont="1" applyFill="1" applyBorder="1" applyAlignment="1">
      <alignment horizontal="center"/>
    </xf>
    <xf numFmtId="0" fontId="10" fillId="0" borderId="8" xfId="4" applyNumberFormat="1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10" fillId="0" borderId="10" xfId="4" applyFont="1" applyBorder="1" applyAlignment="1">
      <alignment horizontal="center"/>
    </xf>
    <xf numFmtId="0" fontId="10" fillId="0" borderId="11" xfId="4" applyFont="1" applyBorder="1" applyAlignment="1">
      <alignment horizontal="center"/>
    </xf>
    <xf numFmtId="3" fontId="10" fillId="0" borderId="8" xfId="4" applyNumberFormat="1" applyFont="1" applyFill="1" applyBorder="1" applyAlignment="1">
      <alignment horizontal="center"/>
    </xf>
    <xf numFmtId="0" fontId="9" fillId="0" borderId="0" xfId="4" applyFont="1" applyAlignment="1">
      <alignment horizontal="left"/>
    </xf>
    <xf numFmtId="4" fontId="10" fillId="0" borderId="0" xfId="4" applyNumberFormat="1" applyFont="1" applyFill="1" applyBorder="1" applyAlignment="1">
      <alignment horizontal="center"/>
    </xf>
    <xf numFmtId="0" fontId="9" fillId="0" borderId="0" xfId="4" applyNumberFormat="1" applyFont="1" applyAlignment="1">
      <alignment horizontal="center"/>
    </xf>
    <xf numFmtId="5" fontId="9" fillId="0" borderId="0" xfId="4" applyNumberFormat="1" applyFont="1"/>
    <xf numFmtId="42" fontId="11" fillId="0" borderId="0" xfId="6" applyNumberFormat="1" applyFont="1" applyFill="1"/>
    <xf numFmtId="37" fontId="9" fillId="0" borderId="0" xfId="4" applyNumberFormat="1" applyFont="1"/>
    <xf numFmtId="41" fontId="11" fillId="0" borderId="0" xfId="6" applyNumberFormat="1" applyFont="1" applyFill="1"/>
    <xf numFmtId="41" fontId="11" fillId="0" borderId="10" xfId="6" applyNumberFormat="1" applyFont="1" applyFill="1" applyBorder="1"/>
    <xf numFmtId="41" fontId="9" fillId="0" borderId="0" xfId="4" applyNumberFormat="1" applyFont="1"/>
    <xf numFmtId="41" fontId="9" fillId="0" borderId="0" xfId="6" applyNumberFormat="1" applyFont="1" applyFill="1"/>
    <xf numFmtId="41" fontId="9" fillId="0" borderId="0" xfId="4" applyNumberFormat="1" applyFont="1" applyFill="1"/>
    <xf numFmtId="41" fontId="11" fillId="0" borderId="0" xfId="6" applyNumberFormat="1" applyFont="1" applyFill="1" applyBorder="1"/>
    <xf numFmtId="0" fontId="3" fillId="0" borderId="0" xfId="0" applyFont="1"/>
    <xf numFmtId="41" fontId="9" fillId="0" borderId="10" xfId="4" applyNumberFormat="1" applyFont="1" applyFill="1" applyBorder="1"/>
    <xf numFmtId="41" fontId="9" fillId="0" borderId="10" xfId="4" applyNumberFormat="1" applyFont="1" applyBorder="1"/>
    <xf numFmtId="42" fontId="9" fillId="0" borderId="12" xfId="4" applyNumberFormat="1" applyFont="1" applyFill="1" applyBorder="1"/>
    <xf numFmtId="41" fontId="9" fillId="0" borderId="13" xfId="4" applyNumberFormat="1" applyFont="1" applyFill="1" applyBorder="1"/>
    <xf numFmtId="41" fontId="9" fillId="0" borderId="0" xfId="4" applyNumberFormat="1" applyFont="1" applyBorder="1"/>
    <xf numFmtId="0" fontId="9" fillId="0" borderId="0" xfId="4" applyNumberFormat="1" applyFont="1" applyBorder="1" applyAlignment="1">
      <alignment horizontal="center"/>
    </xf>
    <xf numFmtId="37" fontId="9" fillId="0" borderId="0" xfId="4" applyNumberFormat="1" applyFont="1" applyBorder="1"/>
    <xf numFmtId="5" fontId="10" fillId="0" borderId="0" xfId="4" applyNumberFormat="1" applyFont="1"/>
    <xf numFmtId="42" fontId="10" fillId="0" borderId="12" xfId="4" applyNumberFormat="1" applyFont="1" applyBorder="1"/>
    <xf numFmtId="3" fontId="9" fillId="0" borderId="0" xfId="4" applyNumberFormat="1" applyFont="1"/>
    <xf numFmtId="0" fontId="9" fillId="0" borderId="0" xfId="4" applyNumberFormat="1" applyFont="1" applyFill="1" applyAlignment="1">
      <alignment horizontal="left"/>
    </xf>
    <xf numFmtId="0" fontId="9" fillId="0" borderId="0" xfId="4" applyFont="1" applyFill="1"/>
    <xf numFmtId="0" fontId="9" fillId="0" borderId="0" xfId="3" applyFont="1" applyFill="1"/>
    <xf numFmtId="0" fontId="9" fillId="0" borderId="0" xfId="4" applyNumberFormat="1" applyFont="1" applyFill="1" applyAlignment="1">
      <alignment horizontal="center"/>
    </xf>
    <xf numFmtId="41" fontId="9" fillId="0" borderId="0" xfId="3" applyNumberFormat="1" applyFont="1" applyFill="1"/>
    <xf numFmtId="3" fontId="9" fillId="0" borderId="0" xfId="3" applyNumberFormat="1" applyFont="1" applyFill="1"/>
    <xf numFmtId="0" fontId="9" fillId="0" borderId="0" xfId="3" applyFont="1" applyFill="1" applyAlignment="1">
      <alignment horizontal="right"/>
    </xf>
    <xf numFmtId="0" fontId="8" fillId="0" borderId="0" xfId="8" applyFont="1" applyAlignment="1">
      <alignment horizontal="center" wrapText="1"/>
    </xf>
    <xf numFmtId="49" fontId="8" fillId="0" borderId="0" xfId="8" applyNumberFormat="1" applyFont="1" applyBorder="1" applyAlignment="1">
      <alignment horizontal="center" wrapText="1"/>
    </xf>
    <xf numFmtId="0" fontId="8" fillId="0" borderId="10" xfId="8" applyFont="1" applyBorder="1" applyAlignment="1">
      <alignment horizontal="center" wrapText="1"/>
    </xf>
    <xf numFmtId="0" fontId="8" fillId="0" borderId="0" xfId="8" applyFont="1" applyBorder="1" applyAlignment="1">
      <alignment horizontal="center" wrapText="1"/>
    </xf>
    <xf numFmtId="0" fontId="8" fillId="0" borderId="0" xfId="8" applyFont="1" applyFill="1" applyAlignment="1">
      <alignment horizontal="center" wrapText="1"/>
    </xf>
    <xf numFmtId="0" fontId="8" fillId="0" borderId="0" xfId="8" applyFont="1" applyAlignment="1">
      <alignment wrapText="1"/>
    </xf>
    <xf numFmtId="0" fontId="8" fillId="0" borderId="0" xfId="8" applyFont="1" applyBorder="1" applyAlignment="1">
      <alignment wrapText="1"/>
    </xf>
    <xf numFmtId="0" fontId="8" fillId="0" borderId="0" xfId="8" applyFont="1" applyFill="1" applyAlignment="1">
      <alignment wrapText="1"/>
    </xf>
    <xf numFmtId="0" fontId="8" fillId="0" borderId="0" xfId="8" applyFont="1"/>
    <xf numFmtId="0" fontId="12" fillId="0" borderId="0" xfId="8" applyFont="1" applyAlignment="1">
      <alignment horizontal="center"/>
    </xf>
    <xf numFmtId="0" fontId="12" fillId="0" borderId="0" xfId="8" applyFont="1" applyAlignment="1">
      <alignment horizontal="center" wrapText="1"/>
    </xf>
    <xf numFmtId="164" fontId="8" fillId="0" borderId="0" xfId="8" applyNumberFormat="1" applyFont="1"/>
    <xf numFmtId="0" fontId="8" fillId="0" borderId="0" xfId="8" applyFont="1" applyFill="1"/>
    <xf numFmtId="164" fontId="8" fillId="0" borderId="0" xfId="8" applyNumberFormat="1" applyFont="1" applyBorder="1"/>
    <xf numFmtId="164" fontId="8" fillId="0" borderId="10" xfId="8" applyNumberFormat="1" applyFont="1" applyBorder="1"/>
    <xf numFmtId="165" fontId="13" fillId="0" borderId="0" xfId="8" applyNumberFormat="1" applyFont="1"/>
    <xf numFmtId="164" fontId="13" fillId="0" borderId="0" xfId="1" applyNumberFormat="1" applyFont="1"/>
    <xf numFmtId="164" fontId="14" fillId="0" borderId="14" xfId="8" applyNumberFormat="1" applyFont="1" applyBorder="1"/>
    <xf numFmtId="164" fontId="14" fillId="0" borderId="0" xfId="8" applyNumberFormat="1" applyFont="1" applyBorder="1"/>
    <xf numFmtId="164" fontId="8" fillId="0" borderId="15" xfId="8" applyNumberFormat="1" applyFont="1" applyBorder="1"/>
    <xf numFmtId="0" fontId="8" fillId="0" borderId="0" xfId="8" applyFont="1" applyBorder="1"/>
    <xf numFmtId="0" fontId="14" fillId="0" borderId="0" xfId="8" applyFont="1" applyAlignment="1">
      <alignment horizontal="right"/>
    </xf>
    <xf numFmtId="0" fontId="8" fillId="0" borderId="0" xfId="8" applyFont="1" applyAlignment="1">
      <alignment horizontal="left" wrapText="1"/>
    </xf>
    <xf numFmtId="164" fontId="8" fillId="0" borderId="16" xfId="8" applyNumberFormat="1" applyFont="1" applyBorder="1"/>
    <xf numFmtId="0" fontId="8" fillId="0" borderId="0" xfId="8" applyFont="1" applyAlignment="1">
      <alignment horizontal="left" wrapText="1"/>
    </xf>
    <xf numFmtId="0" fontId="12" fillId="0" borderId="0" xfId="8" applyFont="1" applyBorder="1" applyAlignment="1">
      <alignment horizontal="center" wrapText="1"/>
    </xf>
  </cellXfs>
  <cellStyles count="15">
    <cellStyle name="Comma" xfId="1" builtinId="3"/>
    <cellStyle name="Comma 2" xfId="9"/>
    <cellStyle name="Followed Hyperlink" xfId="5" builtinId="9"/>
    <cellStyle name="Normal" xfId="0" builtinId="0"/>
    <cellStyle name="Normal 2" xfId="10"/>
    <cellStyle name="Normal 2 2" xfId="8"/>
    <cellStyle name="Normal 3" xfId="11"/>
    <cellStyle name="Normal_DFIT-WaEle_SUM" xfId="7"/>
    <cellStyle name="Normal_IDGas6_97" xfId="6"/>
    <cellStyle name="Normal_WAElec6_97" xfId="3"/>
    <cellStyle name="Normal_WAGas6_97" xfId="4"/>
    <cellStyle name="OUTPUT AMOUNTS" xfId="12"/>
    <cellStyle name="OUTPUT LINE ITEMS" xfId="13"/>
    <cellStyle name="Percent" xfId="2" builtinId="5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9525</xdr:rowOff>
    </xdr:from>
    <xdr:to>
      <xdr:col>2</xdr:col>
      <xdr:colOff>561976</xdr:colOff>
      <xdr:row>27</xdr:row>
      <xdr:rowOff>47625</xdr:rowOff>
    </xdr:to>
    <xdr:cxnSp macro="">
      <xdr:nvCxnSpPr>
        <xdr:cNvPr id="2" name="Straight Connector 1"/>
        <xdr:cNvCxnSpPr/>
      </xdr:nvCxnSpPr>
      <xdr:spPr>
        <a:xfrm flipH="1">
          <a:off x="3427095" y="1685925"/>
          <a:ext cx="1" cy="3558540"/>
        </a:xfrm>
        <a:prstGeom prst="line">
          <a:avLst/>
        </a:prstGeom>
        <a:ln cap="rnd"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333376</xdr:colOff>
      <xdr:row>6</xdr:row>
      <xdr:rowOff>47625</xdr:rowOff>
    </xdr:from>
    <xdr:to>
      <xdr:col>2</xdr:col>
      <xdr:colOff>342900</xdr:colOff>
      <xdr:row>23</xdr:row>
      <xdr:rowOff>47625</xdr:rowOff>
    </xdr:to>
    <xdr:cxnSp macro="">
      <xdr:nvCxnSpPr>
        <xdr:cNvPr id="2" name="Straight Connector 1"/>
        <xdr:cNvCxnSpPr/>
      </xdr:nvCxnSpPr>
      <xdr:spPr>
        <a:xfrm flipH="1">
          <a:off x="2962276" y="1708785"/>
          <a:ext cx="9524" cy="2849880"/>
        </a:xfrm>
        <a:prstGeom prst="line">
          <a:avLst/>
        </a:prstGeom>
        <a:ln cap="rnd"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vista/UE-120436%20GRC/Company's%20workpaper/N.%20UE__Andrews%20Electric%20WPs%20(AVA-Apr2012)/2012%20WA%20Electric%20RR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vista/UE-120436%20GRC/Joanna%20Huang/Depn%20Study/UE-120436-%20Depreciation%20Study-updated%20J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AppData/Local/Microsoft/Windows/Temporary%20Internet%20Files/Content.Outlook/EYEHSKME/Staff_DR_215%20Attachment%20A%202011-%20Depreciation%20Study-to%20Joanna%208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RETAIL REVENUE CREDIT"/>
      <sheetName val="COMPARISON -SETTLEMENT"/>
    </sheetNames>
    <sheetDataSet>
      <sheetData sheetId="0" refreshError="1"/>
      <sheetData sheetId="1">
        <row r="11">
          <cell r="N11">
            <v>2.9700000000000001E-2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Summary-Application"/>
      <sheetName val="Cover-Ele"/>
      <sheetName val="Cover-Gas"/>
      <sheetName val="E-DS-1 AMA New Rates 8-23 "/>
      <sheetName val="G-DS-1 AMA New Rates 8-23 "/>
      <sheetName val="Attachment C-Summary"/>
      <sheetName val="Attachment C.1-392 &amp; 396"/>
      <sheetName val="Attachment B.2-Cap vs O&amp;M split"/>
      <sheetName val="Attachment C.2-Allc. AMA New  "/>
      <sheetName val="Attachment C.3 - AMA New Rates"/>
      <sheetName val="FA Subledger-Transp 201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O7">
            <v>-11600.145986399999</v>
          </cell>
        </row>
        <row r="9">
          <cell r="O9">
            <v>-21078.439999999995</v>
          </cell>
        </row>
        <row r="12">
          <cell r="O12">
            <v>1308.4261886999993</v>
          </cell>
        </row>
        <row r="14">
          <cell r="O14">
            <v>3500.3500000000058</v>
          </cell>
        </row>
        <row r="20">
          <cell r="Q20">
            <v>-296.7677582999998</v>
          </cell>
        </row>
        <row r="22">
          <cell r="Q22">
            <v>-1827.6400000000031</v>
          </cell>
        </row>
        <row r="25">
          <cell r="Q25">
            <v>-2072.9406008999999</v>
          </cell>
        </row>
        <row r="26">
          <cell r="Q26">
            <v>-61328.570000000007</v>
          </cell>
        </row>
        <row r="40">
          <cell r="O40">
            <v>692.0550616624796</v>
          </cell>
          <cell r="Q40">
            <v>187.77015473735989</v>
          </cell>
        </row>
        <row r="41">
          <cell r="O41">
            <v>1804.6523322239987</v>
          </cell>
          <cell r="Q41">
            <v>481.52655532799957</v>
          </cell>
        </row>
        <row r="43">
          <cell r="O43">
            <v>560.19892999999968</v>
          </cell>
          <cell r="Q43">
            <v>148.24106999999992</v>
          </cell>
        </row>
        <row r="46">
          <cell r="O46">
            <v>-6666.4348292605691</v>
          </cell>
          <cell r="Q46">
            <v>-1808.7542000339761</v>
          </cell>
        </row>
        <row r="47">
          <cell r="O47">
            <v>-4723.8608706051755</v>
          </cell>
          <cell r="Q47">
            <v>-1260.4446918969747</v>
          </cell>
        </row>
        <row r="49">
          <cell r="O49">
            <v>-11532.345445000008</v>
          </cell>
          <cell r="Q49">
            <v>-3051.7145550000023</v>
          </cell>
        </row>
      </sheetData>
      <sheetData sheetId="7"/>
      <sheetData sheetId="8">
        <row r="4">
          <cell r="M4">
            <v>12726.130610863725</v>
          </cell>
          <cell r="O4">
            <v>3452.886405121264</v>
          </cell>
        </row>
        <row r="5">
          <cell r="M5">
            <v>11945.828398942409</v>
          </cell>
          <cell r="O5">
            <v>3187.4469651410654</v>
          </cell>
        </row>
        <row r="7">
          <cell r="M7">
            <v>148327.40127520839</v>
          </cell>
          <cell r="O7">
            <v>39250.722373490178</v>
          </cell>
        </row>
        <row r="8">
          <cell r="M8">
            <v>137240.17189133781</v>
          </cell>
        </row>
        <row r="10">
          <cell r="M10">
            <v>468319.20013668464</v>
          </cell>
        </row>
        <row r="11">
          <cell r="O11">
            <v>10969.482049075898</v>
          </cell>
        </row>
        <row r="12">
          <cell r="O12">
            <v>10287.568730191351</v>
          </cell>
        </row>
        <row r="15">
          <cell r="O15">
            <v>238991.18165275897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DS-1 AMA New Rates (2)"/>
      <sheetName val="DS-4 AMA New Rates (2)"/>
      <sheetName val="E-DS-1 AMA New Rates"/>
      <sheetName val="G-DS-1 AMA New Rates"/>
      <sheetName val="DS-4 AMA New Rates"/>
      <sheetName val="Detail"/>
      <sheetName val="FA Subledger -Original 2011"/>
      <sheetName val="FA Subledger 2010"/>
      <sheetName val="FA Subledger-Original-2010"/>
      <sheetName val="Parameters"/>
    </sheetNames>
    <sheetDataSet>
      <sheetData sheetId="0" refreshError="1"/>
      <sheetData sheetId="1">
        <row r="287">
          <cell r="V28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8"/>
  <sheetViews>
    <sheetView tabSelected="1" workbookViewId="0">
      <selection activeCell="H9" sqref="H9"/>
    </sheetView>
  </sheetViews>
  <sheetFormatPr defaultRowHeight="13.2"/>
  <cols>
    <col min="1" max="1" width="4.6640625" style="3" customWidth="1"/>
    <col min="2" max="3" width="1.6640625" style="2" customWidth="1"/>
    <col min="4" max="4" width="33.6640625" style="2" customWidth="1"/>
    <col min="5" max="5" width="14.6640625" style="4" customWidth="1"/>
  </cols>
  <sheetData>
    <row r="2" spans="1:5">
      <c r="A2" s="1" t="s">
        <v>0</v>
      </c>
      <c r="D2" s="3"/>
    </row>
    <row r="3" spans="1:5">
      <c r="A3" s="1" t="s">
        <v>1</v>
      </c>
      <c r="D3" s="3"/>
    </row>
    <row r="4" spans="1:5">
      <c r="A4" s="1" t="s">
        <v>2</v>
      </c>
      <c r="D4" s="3"/>
    </row>
    <row r="5" spans="1:5">
      <c r="A5" s="1" t="s">
        <v>3</v>
      </c>
      <c r="D5" s="3"/>
    </row>
    <row r="6" spans="1:5">
      <c r="A6" s="5"/>
      <c r="B6" s="6"/>
      <c r="C6" s="6"/>
      <c r="D6" s="5"/>
      <c r="E6" s="7"/>
    </row>
    <row r="7" spans="1:5">
      <c r="A7" s="8"/>
      <c r="B7" s="9"/>
      <c r="C7" s="10"/>
      <c r="D7" s="10"/>
      <c r="E7" s="11"/>
    </row>
    <row r="8" spans="1:5">
      <c r="A8" s="12" t="s">
        <v>4</v>
      </c>
      <c r="B8" s="13"/>
      <c r="C8" s="14"/>
      <c r="D8" s="14"/>
      <c r="E8" s="15" t="s">
        <v>5</v>
      </c>
    </row>
    <row r="9" spans="1:5">
      <c r="A9" s="16" t="s">
        <v>6</v>
      </c>
      <c r="B9" s="17"/>
      <c r="C9" s="18"/>
      <c r="D9" s="18" t="s">
        <v>7</v>
      </c>
      <c r="E9" s="19" t="s">
        <v>8</v>
      </c>
    </row>
    <row r="10" spans="1:5">
      <c r="A10" s="20"/>
      <c r="B10" s="21" t="s">
        <v>9</v>
      </c>
      <c r="C10" s="20"/>
      <c r="D10" s="20"/>
      <c r="E10" s="22">
        <f>4.05</f>
        <v>4.05</v>
      </c>
    </row>
    <row r="11" spans="1:5">
      <c r="A11" s="20"/>
      <c r="B11" s="21" t="s">
        <v>10</v>
      </c>
      <c r="C11" s="20"/>
      <c r="D11" s="20"/>
      <c r="E11" s="23" t="s">
        <v>11</v>
      </c>
    </row>
    <row r="12" spans="1:5">
      <c r="A12" s="20"/>
      <c r="B12" s="21"/>
      <c r="C12" s="20"/>
      <c r="D12" s="20"/>
      <c r="E12" s="23"/>
    </row>
    <row r="13" spans="1:5">
      <c r="B13" s="2" t="s">
        <v>12</v>
      </c>
    </row>
    <row r="14" spans="1:5">
      <c r="A14" s="24">
        <v>1</v>
      </c>
      <c r="B14" s="25" t="s">
        <v>13</v>
      </c>
      <c r="C14" s="25"/>
      <c r="D14" s="25"/>
      <c r="E14" s="26">
        <v>0</v>
      </c>
    </row>
    <row r="15" spans="1:5">
      <c r="A15" s="24">
        <v>2</v>
      </c>
      <c r="B15" s="27" t="s">
        <v>14</v>
      </c>
      <c r="C15" s="27"/>
      <c r="D15" s="27"/>
      <c r="E15" s="28">
        <v>0</v>
      </c>
    </row>
    <row r="16" spans="1:5">
      <c r="A16" s="24">
        <v>3</v>
      </c>
      <c r="B16" s="27" t="s">
        <v>15</v>
      </c>
      <c r="C16" s="27"/>
      <c r="D16" s="27"/>
      <c r="E16" s="29">
        <v>0</v>
      </c>
    </row>
    <row r="17" spans="1:5">
      <c r="A17" s="24">
        <v>4</v>
      </c>
      <c r="B17" s="27" t="s">
        <v>16</v>
      </c>
      <c r="C17" s="27"/>
      <c r="D17" s="27"/>
      <c r="E17" s="4">
        <f>SUM(E14:E16)</f>
        <v>0</v>
      </c>
    </row>
    <row r="18" spans="1:5">
      <c r="A18" s="24">
        <v>5</v>
      </c>
      <c r="B18" s="27" t="s">
        <v>17</v>
      </c>
      <c r="C18" s="27"/>
      <c r="D18" s="27"/>
      <c r="E18" s="29">
        <v>0</v>
      </c>
    </row>
    <row r="19" spans="1:5">
      <c r="A19" s="24">
        <v>6</v>
      </c>
      <c r="B19" s="27" t="s">
        <v>18</v>
      </c>
      <c r="C19" s="27"/>
      <c r="D19" s="27"/>
      <c r="E19" s="4">
        <f>SUM(E17:E18)</f>
        <v>0</v>
      </c>
    </row>
    <row r="20" spans="1:5">
      <c r="A20" s="24"/>
      <c r="B20" s="27"/>
      <c r="C20" s="27"/>
      <c r="D20" s="27"/>
    </row>
    <row r="21" spans="1:5">
      <c r="A21" s="24"/>
      <c r="B21" s="27" t="s">
        <v>19</v>
      </c>
      <c r="C21" s="27"/>
      <c r="D21" s="27"/>
    </row>
    <row r="22" spans="1:5">
      <c r="A22" s="24"/>
      <c r="B22" s="27" t="s">
        <v>20</v>
      </c>
      <c r="C22" s="27"/>
      <c r="D22" s="27"/>
    </row>
    <row r="23" spans="1:5">
      <c r="A23" s="24">
        <v>7</v>
      </c>
      <c r="B23" s="27"/>
      <c r="C23" s="27" t="s">
        <v>21</v>
      </c>
      <c r="D23" s="27"/>
      <c r="E23" s="28">
        <v>0</v>
      </c>
    </row>
    <row r="24" spans="1:5">
      <c r="A24" s="24">
        <v>8</v>
      </c>
      <c r="B24" s="27"/>
      <c r="C24" s="27" t="s">
        <v>22</v>
      </c>
      <c r="D24" s="27"/>
      <c r="E24" s="28">
        <v>0</v>
      </c>
    </row>
    <row r="25" spans="1:5">
      <c r="A25" s="24">
        <v>9</v>
      </c>
      <c r="B25" s="27"/>
      <c r="C25" s="27" t="s">
        <v>23</v>
      </c>
      <c r="D25" s="27"/>
      <c r="E25" s="28">
        <f>ROUND((+'E-DS-1 AMA New Rates 8-23 '!L9+'E-DS-1 AMA New Rates 8-23 '!L11)/1000,0)</f>
        <v>-3242</v>
      </c>
    </row>
    <row r="26" spans="1:5">
      <c r="A26" s="24">
        <v>10</v>
      </c>
      <c r="B26" s="27"/>
      <c r="C26" s="30" t="s">
        <v>24</v>
      </c>
      <c r="D26" s="30"/>
      <c r="E26" s="28">
        <v>0</v>
      </c>
    </row>
    <row r="27" spans="1:5">
      <c r="A27" s="24">
        <v>11</v>
      </c>
      <c r="B27" s="27"/>
      <c r="C27" s="27" t="s">
        <v>25</v>
      </c>
      <c r="D27" s="27"/>
      <c r="E27" s="29">
        <v>0</v>
      </c>
    </row>
    <row r="28" spans="1:5">
      <c r="A28" s="24">
        <v>12</v>
      </c>
      <c r="B28" s="27" t="s">
        <v>26</v>
      </c>
      <c r="C28" s="27"/>
      <c r="D28" s="27"/>
      <c r="E28" s="4">
        <f>SUM(E23:E27)</f>
        <v>-3242</v>
      </c>
    </row>
    <row r="29" spans="1:5">
      <c r="A29" s="24"/>
      <c r="B29" s="27"/>
      <c r="C29" s="27"/>
      <c r="D29" s="27"/>
    </row>
    <row r="30" spans="1:5">
      <c r="A30" s="24"/>
      <c r="B30" s="27" t="s">
        <v>27</v>
      </c>
      <c r="C30" s="27"/>
      <c r="D30" s="27"/>
    </row>
    <row r="31" spans="1:5">
      <c r="A31" s="24">
        <v>13</v>
      </c>
      <c r="B31" s="27"/>
      <c r="C31" s="27" t="s">
        <v>21</v>
      </c>
      <c r="D31" s="27"/>
      <c r="E31" s="28">
        <v>0</v>
      </c>
    </row>
    <row r="32" spans="1:5">
      <c r="A32" s="24">
        <v>14</v>
      </c>
      <c r="B32" s="27"/>
      <c r="C32" s="27" t="s">
        <v>28</v>
      </c>
      <c r="D32" s="27"/>
      <c r="E32" s="28">
        <f>ROUND((+'E-DS-1 AMA New Rates 8-23 '!L14/1000),0)</f>
        <v>468</v>
      </c>
    </row>
    <row r="33" spans="1:5">
      <c r="A33" s="24">
        <v>15</v>
      </c>
      <c r="B33" s="27"/>
      <c r="C33" s="27" t="s">
        <v>25</v>
      </c>
      <c r="D33" s="27"/>
      <c r="E33" s="29">
        <v>0</v>
      </c>
    </row>
    <row r="34" spans="1:5">
      <c r="A34" s="24">
        <v>16</v>
      </c>
      <c r="B34" s="27" t="s">
        <v>29</v>
      </c>
      <c r="C34" s="27"/>
      <c r="D34" s="27"/>
      <c r="E34" s="4">
        <f>SUM(E31:E33)</f>
        <v>468</v>
      </c>
    </row>
    <row r="35" spans="1:5">
      <c r="A35" s="27"/>
      <c r="B35" s="27"/>
      <c r="C35" s="27"/>
      <c r="D35" s="27"/>
    </row>
    <row r="36" spans="1:5">
      <c r="A36" s="24">
        <v>17</v>
      </c>
      <c r="B36" s="27" t="s">
        <v>30</v>
      </c>
      <c r="C36" s="27"/>
      <c r="D36" s="27"/>
      <c r="E36" s="28">
        <v>0</v>
      </c>
    </row>
    <row r="37" spans="1:5">
      <c r="A37" s="24">
        <v>18</v>
      </c>
      <c r="B37" s="27" t="s">
        <v>31</v>
      </c>
      <c r="C37" s="27"/>
      <c r="D37" s="27"/>
      <c r="E37" s="28">
        <v>0</v>
      </c>
    </row>
    <row r="38" spans="1:5">
      <c r="A38" s="24">
        <v>19</v>
      </c>
      <c r="B38" s="27" t="s">
        <v>32</v>
      </c>
      <c r="C38" s="27"/>
      <c r="D38" s="27"/>
      <c r="E38" s="28">
        <v>0</v>
      </c>
    </row>
    <row r="39" spans="1:5">
      <c r="A39" s="24"/>
      <c r="B39" s="27"/>
      <c r="C39" s="27"/>
      <c r="D39" s="27"/>
      <c r="E39" s="28"/>
    </row>
    <row r="40" spans="1:5">
      <c r="A40" s="27"/>
      <c r="B40" s="27" t="s">
        <v>33</v>
      </c>
      <c r="C40" s="27"/>
      <c r="D40" s="27"/>
      <c r="E40" s="28"/>
    </row>
    <row r="41" spans="1:5">
      <c r="A41" s="24">
        <v>20</v>
      </c>
      <c r="B41" s="27"/>
      <c r="C41" s="27" t="s">
        <v>21</v>
      </c>
      <c r="D41" s="27"/>
      <c r="E41" s="28">
        <v>0</v>
      </c>
    </row>
    <row r="42" spans="1:5">
      <c r="A42" s="24">
        <v>21</v>
      </c>
      <c r="B42" s="27"/>
      <c r="C42" s="27" t="s">
        <v>28</v>
      </c>
      <c r="D42" s="27"/>
      <c r="E42" s="28">
        <f>+ROUND((+'E-DS-1 AMA New Rates 8-23 '!L22+'E-DS-1 AMA New Rates 8-23 '!L29)/1000,0)</f>
        <v>714</v>
      </c>
    </row>
    <row r="43" spans="1:5">
      <c r="A43" s="31">
        <v>22</v>
      </c>
      <c r="B43" s="27"/>
      <c r="C43" s="27" t="s">
        <v>25</v>
      </c>
      <c r="D43" s="27"/>
      <c r="E43" s="29">
        <v>0</v>
      </c>
    </row>
    <row r="44" spans="1:5">
      <c r="A44" s="24">
        <v>23</v>
      </c>
      <c r="B44" s="27" t="s">
        <v>34</v>
      </c>
      <c r="C44" s="27"/>
      <c r="D44" s="27"/>
      <c r="E44" s="32">
        <f>SUM(E41:E43)</f>
        <v>714</v>
      </c>
    </row>
    <row r="45" spans="1:5">
      <c r="A45" s="24">
        <v>24</v>
      </c>
      <c r="B45" s="27" t="s">
        <v>35</v>
      </c>
      <c r="C45" s="27"/>
      <c r="D45" s="27"/>
      <c r="E45" s="32">
        <f>E44+E38+E37+E36+E34+E28</f>
        <v>-2060</v>
      </c>
    </row>
    <row r="46" spans="1:5">
      <c r="A46" s="27"/>
      <c r="B46" s="27"/>
      <c r="C46" s="27"/>
      <c r="D46" s="27"/>
    </row>
    <row r="47" spans="1:5">
      <c r="A47" s="24">
        <v>25</v>
      </c>
      <c r="B47" s="27" t="s">
        <v>36</v>
      </c>
      <c r="C47" s="27"/>
      <c r="D47" s="27"/>
      <c r="E47" s="4">
        <f>E19-E45</f>
        <v>2060</v>
      </c>
    </row>
    <row r="48" spans="1:5">
      <c r="A48" s="24"/>
      <c r="B48" s="27"/>
      <c r="C48" s="27"/>
      <c r="D48" s="27"/>
    </row>
    <row r="49" spans="1:5">
      <c r="A49" s="33"/>
      <c r="B49" s="27" t="s">
        <v>37</v>
      </c>
      <c r="C49" s="27"/>
      <c r="D49" s="27"/>
    </row>
    <row r="50" spans="1:5">
      <c r="A50" s="31">
        <v>26</v>
      </c>
      <c r="B50" s="27" t="s">
        <v>38</v>
      </c>
      <c r="C50" s="27"/>
      <c r="D50" s="34"/>
      <c r="E50" s="35">
        <f>E47*0.35</f>
        <v>721</v>
      </c>
    </row>
    <row r="51" spans="1:5">
      <c r="A51" s="24">
        <v>27</v>
      </c>
      <c r="B51" s="30" t="s">
        <v>39</v>
      </c>
      <c r="C51" s="30"/>
      <c r="D51" s="30"/>
      <c r="E51" s="4">
        <f>(E79*'[1]RR SUMMARY'!$N$11)*-0.35</f>
        <v>0</v>
      </c>
    </row>
    <row r="52" spans="1:5">
      <c r="A52" s="24">
        <v>28</v>
      </c>
      <c r="B52" s="27" t="s">
        <v>40</v>
      </c>
      <c r="C52" s="27"/>
      <c r="D52" s="27"/>
      <c r="E52" s="28">
        <v>0</v>
      </c>
    </row>
    <row r="53" spans="1:5">
      <c r="A53" s="33">
        <v>29</v>
      </c>
      <c r="B53" s="27" t="s">
        <v>41</v>
      </c>
      <c r="C53" s="27"/>
      <c r="D53" s="27"/>
      <c r="E53" s="29">
        <v>0</v>
      </c>
    </row>
    <row r="55" spans="1:5" ht="13.8" thickBot="1">
      <c r="A55" s="36">
        <v>30</v>
      </c>
      <c r="B55" s="25" t="s">
        <v>42</v>
      </c>
      <c r="C55" s="25"/>
      <c r="D55" s="25"/>
      <c r="E55" s="37">
        <f>E47-SUM(E50:E53)</f>
        <v>1339</v>
      </c>
    </row>
    <row r="56" spans="1:5" ht="13.8" thickTop="1">
      <c r="A56" s="36"/>
    </row>
    <row r="57" spans="1:5">
      <c r="A57" s="36"/>
      <c r="B57" s="2" t="s">
        <v>43</v>
      </c>
    </row>
    <row r="58" spans="1:5">
      <c r="B58" s="2" t="s">
        <v>44</v>
      </c>
    </row>
    <row r="59" spans="1:5">
      <c r="A59" s="38">
        <v>31</v>
      </c>
      <c r="B59" s="25"/>
      <c r="C59" s="25" t="s">
        <v>45</v>
      </c>
      <c r="D59" s="25"/>
      <c r="E59" s="39">
        <v>0</v>
      </c>
    </row>
    <row r="60" spans="1:5">
      <c r="A60" s="36">
        <v>32</v>
      </c>
      <c r="B60" s="27"/>
      <c r="C60" s="27" t="s">
        <v>46</v>
      </c>
      <c r="D60" s="27"/>
      <c r="E60" s="28">
        <v>0</v>
      </c>
    </row>
    <row r="61" spans="1:5">
      <c r="A61" s="36">
        <v>33</v>
      </c>
      <c r="B61" s="27"/>
      <c r="C61" s="27" t="s">
        <v>47</v>
      </c>
      <c r="D61" s="27"/>
      <c r="E61" s="28">
        <v>0</v>
      </c>
    </row>
    <row r="62" spans="1:5">
      <c r="A62" s="36">
        <v>34</v>
      </c>
      <c r="B62" s="27"/>
      <c r="C62" s="27" t="s">
        <v>27</v>
      </c>
      <c r="D62" s="27"/>
      <c r="E62" s="28">
        <v>0</v>
      </c>
    </row>
    <row r="63" spans="1:5">
      <c r="A63" s="36">
        <v>35</v>
      </c>
      <c r="B63" s="27"/>
      <c r="C63" s="27" t="s">
        <v>48</v>
      </c>
      <c r="D63" s="27"/>
      <c r="E63" s="29">
        <v>0</v>
      </c>
    </row>
    <row r="64" spans="1:5">
      <c r="A64" s="36">
        <v>36</v>
      </c>
      <c r="B64" s="27" t="s">
        <v>49</v>
      </c>
      <c r="C64" s="27"/>
      <c r="D64" s="27"/>
      <c r="E64" s="4">
        <f>SUM(E59:E63)</f>
        <v>0</v>
      </c>
    </row>
    <row r="65" spans="1:5">
      <c r="A65" s="36"/>
      <c r="B65" s="27" t="s">
        <v>50</v>
      </c>
      <c r="C65" s="27"/>
      <c r="D65" s="27"/>
      <c r="E65" s="28"/>
    </row>
    <row r="66" spans="1:5">
      <c r="A66" s="36">
        <v>37</v>
      </c>
      <c r="B66" s="27"/>
      <c r="C66" s="25" t="s">
        <v>45</v>
      </c>
      <c r="D66" s="27"/>
      <c r="E66" s="40">
        <v>0</v>
      </c>
    </row>
    <row r="67" spans="1:5">
      <c r="A67" s="36">
        <v>38</v>
      </c>
      <c r="B67" s="27"/>
      <c r="C67" s="27" t="s">
        <v>46</v>
      </c>
      <c r="D67" s="27"/>
      <c r="E67" s="40">
        <v>0</v>
      </c>
    </row>
    <row r="68" spans="1:5">
      <c r="A68" s="36">
        <v>39</v>
      </c>
      <c r="B68" s="27"/>
      <c r="C68" s="27" t="s">
        <v>47</v>
      </c>
      <c r="D68" s="27"/>
      <c r="E68" s="40">
        <v>0</v>
      </c>
    </row>
    <row r="69" spans="1:5">
      <c r="A69" s="36">
        <v>40</v>
      </c>
      <c r="B69" s="27"/>
      <c r="C69" s="27" t="s">
        <v>27</v>
      </c>
      <c r="D69" s="27"/>
      <c r="E69" s="40">
        <v>0</v>
      </c>
    </row>
    <row r="70" spans="1:5">
      <c r="A70" s="36">
        <v>41</v>
      </c>
      <c r="B70" s="27"/>
      <c r="C70" s="27" t="s">
        <v>48</v>
      </c>
      <c r="D70" s="27"/>
      <c r="E70" s="40">
        <v>0</v>
      </c>
    </row>
    <row r="71" spans="1:5">
      <c r="A71" s="36">
        <v>42</v>
      </c>
      <c r="B71" s="27" t="s">
        <v>51</v>
      </c>
      <c r="C71" s="27"/>
      <c r="D71" s="27"/>
      <c r="E71" s="41">
        <f>SUM(E66:E70)</f>
        <v>0</v>
      </c>
    </row>
    <row r="72" spans="1:5">
      <c r="A72" s="36">
        <v>43</v>
      </c>
      <c r="B72" s="27" t="s">
        <v>52</v>
      </c>
      <c r="C72" s="27"/>
      <c r="D72" s="27"/>
      <c r="E72" s="41">
        <f t="shared" ref="E72" si="0">E64-E71</f>
        <v>0</v>
      </c>
    </row>
    <row r="73" spans="1:5">
      <c r="A73" s="36"/>
      <c r="B73" s="27"/>
      <c r="C73" s="27"/>
      <c r="D73" s="27"/>
      <c r="E73" s="42"/>
    </row>
    <row r="74" spans="1:5">
      <c r="A74" s="33">
        <v>44</v>
      </c>
      <c r="B74" s="27" t="s">
        <v>53</v>
      </c>
      <c r="C74" s="27"/>
      <c r="D74" s="27"/>
      <c r="E74" s="29">
        <v>0</v>
      </c>
    </row>
    <row r="75" spans="1:5">
      <c r="A75" s="33">
        <v>45</v>
      </c>
      <c r="B75" s="27"/>
      <c r="C75" s="27" t="s">
        <v>54</v>
      </c>
      <c r="D75" s="27"/>
      <c r="E75" s="42">
        <f t="shared" ref="E75" si="1">SUM(E72:E74)</f>
        <v>0</v>
      </c>
    </row>
    <row r="76" spans="1:5">
      <c r="A76" s="36">
        <v>46</v>
      </c>
      <c r="B76" s="27" t="s">
        <v>55</v>
      </c>
      <c r="C76" s="27"/>
      <c r="D76" s="27"/>
      <c r="E76" s="28">
        <v>0</v>
      </c>
    </row>
    <row r="77" spans="1:5">
      <c r="A77" s="36">
        <v>47</v>
      </c>
      <c r="B77" s="27" t="s">
        <v>56</v>
      </c>
      <c r="C77" s="27"/>
      <c r="D77" s="27"/>
      <c r="E77" s="29">
        <v>0</v>
      </c>
    </row>
    <row r="78" spans="1:5">
      <c r="A78" s="33"/>
      <c r="B78" s="27"/>
      <c r="C78" s="27"/>
      <c r="D78" s="27"/>
    </row>
    <row r="79" spans="1:5" ht="13.8" thickBot="1">
      <c r="A79" s="24">
        <v>48</v>
      </c>
      <c r="B79" s="25" t="s">
        <v>57</v>
      </c>
      <c r="C79" s="25"/>
      <c r="D79" s="25"/>
      <c r="E79" s="43">
        <f t="shared" ref="E79" si="2">SUM(E75:E77)</f>
        <v>0</v>
      </c>
    </row>
    <row r="80" spans="1:5" ht="13.8" hidden="1" thickTop="1">
      <c r="A80" s="24">
        <v>49</v>
      </c>
      <c r="B80" s="2" t="s">
        <v>58</v>
      </c>
    </row>
    <row r="81" spans="1:5" ht="13.8" hidden="1" thickTop="1">
      <c r="A81" s="3">
        <v>50</v>
      </c>
      <c r="B81" s="2" t="s">
        <v>59</v>
      </c>
      <c r="E81" s="44" t="e">
        <f>#REF!</f>
        <v>#REF!</v>
      </c>
    </row>
    <row r="82" spans="1:5" ht="13.8" thickTop="1"/>
    <row r="85" spans="1:5">
      <c r="D85" s="2" t="s">
        <v>60</v>
      </c>
    </row>
    <row r="86" spans="1:5">
      <c r="D86" s="2" t="s">
        <v>61</v>
      </c>
    </row>
    <row r="88" spans="1:5">
      <c r="D88" s="2" t="s">
        <v>62</v>
      </c>
      <c r="E88" s="45">
        <f t="shared" ref="E88" si="3">E79*$E$84-E55</f>
        <v>-1339</v>
      </c>
    </row>
  </sheetData>
  <pageMargins left="0.7" right="0.7" top="0.75" bottom="0.75" header="0.3" footer="0.3"/>
  <pageSetup scale="64" fitToWidth="0" orientation="portrait" r:id="rId1"/>
  <headerFooter>
    <oddHeader>&amp;RExhibit No. ___ (JH-7)
Dockets UE-120436 &amp;&amp; UG-120437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8"/>
  <sheetViews>
    <sheetView tabSelected="1" workbookViewId="0">
      <selection activeCell="H9" sqref="H9"/>
    </sheetView>
  </sheetViews>
  <sheetFormatPr defaultRowHeight="13.2"/>
  <cols>
    <col min="1" max="1" width="5.6640625" style="69" customWidth="1"/>
    <col min="2" max="3" width="1.6640625" style="47" customWidth="1"/>
    <col min="4" max="4" width="28.6640625" style="47" customWidth="1"/>
    <col min="5" max="5" width="13.88671875" style="48" customWidth="1"/>
  </cols>
  <sheetData>
    <row r="2" spans="1:5">
      <c r="A2" s="46" t="s">
        <v>63</v>
      </c>
    </row>
    <row r="3" spans="1:5">
      <c r="A3" s="46" t="s">
        <v>64</v>
      </c>
    </row>
    <row r="4" spans="1:5">
      <c r="A4" s="46" t="s">
        <v>2</v>
      </c>
    </row>
    <row r="5" spans="1:5">
      <c r="A5" s="46" t="s">
        <v>65</v>
      </c>
      <c r="B5" s="46"/>
      <c r="C5" s="46"/>
      <c r="D5" s="46"/>
    </row>
    <row r="6" spans="1:5">
      <c r="A6" s="46"/>
    </row>
    <row r="7" spans="1:5">
      <c r="A7" s="49"/>
      <c r="B7" s="50"/>
      <c r="C7" s="50"/>
      <c r="D7" s="50"/>
      <c r="E7" s="51"/>
    </row>
    <row r="8" spans="1:5">
      <c r="A8" s="52"/>
      <c r="B8" s="53"/>
      <c r="C8" s="54"/>
      <c r="D8" s="55"/>
      <c r="E8" s="56"/>
    </row>
    <row r="9" spans="1:5">
      <c r="A9" s="57" t="s">
        <v>4</v>
      </c>
      <c r="B9" s="58"/>
      <c r="C9" s="59"/>
      <c r="D9" s="60"/>
      <c r="E9" s="61" t="s">
        <v>66</v>
      </c>
    </row>
    <row r="10" spans="1:5">
      <c r="A10" s="62" t="s">
        <v>6</v>
      </c>
      <c r="B10" s="63"/>
      <c r="C10" s="64"/>
      <c r="D10" s="65" t="s">
        <v>7</v>
      </c>
      <c r="E10" s="66" t="s">
        <v>8</v>
      </c>
    </row>
    <row r="11" spans="1:5">
      <c r="A11" s="49"/>
      <c r="B11" s="67" t="s">
        <v>67</v>
      </c>
      <c r="C11" s="50"/>
      <c r="D11" s="50"/>
      <c r="E11" s="68">
        <v>4.0199999999999996</v>
      </c>
    </row>
    <row r="12" spans="1:5">
      <c r="A12" s="49"/>
      <c r="B12" s="67" t="s">
        <v>10</v>
      </c>
      <c r="C12" s="50"/>
      <c r="D12" s="50"/>
      <c r="E12" s="51" t="s">
        <v>68</v>
      </c>
    </row>
    <row r="14" spans="1:5">
      <c r="B14" s="47" t="s">
        <v>69</v>
      </c>
    </row>
    <row r="15" spans="1:5">
      <c r="A15" s="69">
        <v>1</v>
      </c>
      <c r="B15" s="70" t="s">
        <v>70</v>
      </c>
      <c r="C15" s="70"/>
      <c r="D15" s="70"/>
      <c r="E15" s="71">
        <v>0</v>
      </c>
    </row>
    <row r="16" spans="1:5">
      <c r="A16" s="69">
        <v>2</v>
      </c>
      <c r="B16" s="72" t="s">
        <v>71</v>
      </c>
      <c r="D16" s="72"/>
      <c r="E16" s="73">
        <v>0</v>
      </c>
    </row>
    <row r="17" spans="1:5">
      <c r="A17" s="69">
        <v>3</v>
      </c>
      <c r="B17" s="72" t="s">
        <v>72</v>
      </c>
      <c r="D17" s="72"/>
      <c r="E17" s="74">
        <v>0</v>
      </c>
    </row>
    <row r="18" spans="1:5">
      <c r="A18" s="69">
        <v>4</v>
      </c>
      <c r="B18" s="47" t="s">
        <v>73</v>
      </c>
      <c r="C18" s="72"/>
      <c r="D18" s="72"/>
      <c r="E18" s="75">
        <v>0</v>
      </c>
    </row>
    <row r="19" spans="1:5">
      <c r="C19" s="72"/>
      <c r="D19" s="72"/>
      <c r="E19" s="76"/>
    </row>
    <row r="20" spans="1:5">
      <c r="B20" s="47" t="s">
        <v>74</v>
      </c>
      <c r="C20" s="72"/>
      <c r="D20" s="72"/>
      <c r="E20" s="76"/>
    </row>
    <row r="21" spans="1:5">
      <c r="B21" s="72" t="s">
        <v>75</v>
      </c>
      <c r="D21" s="72"/>
      <c r="E21" s="73"/>
    </row>
    <row r="22" spans="1:5">
      <c r="A22" s="69">
        <v>5</v>
      </c>
      <c r="C22" s="72" t="s">
        <v>76</v>
      </c>
      <c r="D22" s="72"/>
      <c r="E22" s="73">
        <v>0</v>
      </c>
    </row>
    <row r="23" spans="1:5">
      <c r="A23" s="69">
        <v>6</v>
      </c>
      <c r="C23" s="72" t="s">
        <v>77</v>
      </c>
      <c r="D23" s="72"/>
      <c r="E23" s="73">
        <v>0</v>
      </c>
    </row>
    <row r="24" spans="1:5">
      <c r="A24" s="69">
        <v>7</v>
      </c>
      <c r="C24" s="72" t="s">
        <v>78</v>
      </c>
      <c r="D24" s="72"/>
      <c r="E24" s="74">
        <v>0</v>
      </c>
    </row>
    <row r="25" spans="1:5">
      <c r="A25" s="69">
        <v>8</v>
      </c>
      <c r="B25" s="72" t="s">
        <v>79</v>
      </c>
      <c r="C25" s="72"/>
      <c r="E25" s="75">
        <v>0</v>
      </c>
    </row>
    <row r="26" spans="1:5">
      <c r="B26" s="72"/>
      <c r="C26" s="72"/>
      <c r="E26" s="77"/>
    </row>
    <row r="27" spans="1:5">
      <c r="B27" s="72" t="s">
        <v>80</v>
      </c>
      <c r="D27" s="72"/>
      <c r="E27" s="76"/>
    </row>
    <row r="28" spans="1:5">
      <c r="A28" s="69">
        <v>9</v>
      </c>
      <c r="C28" s="72" t="s">
        <v>81</v>
      </c>
      <c r="D28" s="72"/>
      <c r="E28" s="73">
        <v>0</v>
      </c>
    </row>
    <row r="29" spans="1:5">
      <c r="A29" s="69">
        <v>10</v>
      </c>
      <c r="C29" s="72" t="s">
        <v>28</v>
      </c>
      <c r="D29" s="72"/>
      <c r="E29" s="73">
        <f>+ROUND(('G-DS-1 AMA New Rates 8-23 '!L5/1000),0)</f>
        <v>-63</v>
      </c>
    </row>
    <row r="30" spans="1:5">
      <c r="A30" s="69">
        <v>11</v>
      </c>
      <c r="C30" s="72" t="s">
        <v>82</v>
      </c>
      <c r="D30" s="72"/>
      <c r="E30" s="74">
        <v>0</v>
      </c>
    </row>
    <row r="31" spans="1:5">
      <c r="A31" s="69">
        <v>12</v>
      </c>
      <c r="B31" s="72" t="s">
        <v>83</v>
      </c>
      <c r="C31" s="72"/>
      <c r="E31" s="77">
        <f>SUM(E28:E30)</f>
        <v>-63</v>
      </c>
    </row>
    <row r="32" spans="1:5">
      <c r="B32" s="72"/>
      <c r="C32" s="72"/>
      <c r="E32" s="77"/>
    </row>
    <row r="33" spans="1:5">
      <c r="B33" s="72" t="s">
        <v>84</v>
      </c>
      <c r="D33" s="72"/>
      <c r="E33" s="76"/>
    </row>
    <row r="34" spans="1:5">
      <c r="A34" s="69">
        <v>13</v>
      </c>
      <c r="C34" s="72" t="s">
        <v>81</v>
      </c>
      <c r="D34" s="72"/>
      <c r="E34" s="73">
        <v>0</v>
      </c>
    </row>
    <row r="35" spans="1:5">
      <c r="A35" s="69">
        <v>14</v>
      </c>
      <c r="C35" s="72" t="s">
        <v>28</v>
      </c>
      <c r="D35" s="72"/>
      <c r="E35" s="73">
        <f>+ROUND(('G-DS-1 AMA New Rates 8-23 '!L11/1000),0)</f>
        <v>325</v>
      </c>
    </row>
    <row r="36" spans="1:5">
      <c r="A36" s="69">
        <v>15</v>
      </c>
      <c r="C36" s="72" t="s">
        <v>82</v>
      </c>
      <c r="D36" s="72"/>
      <c r="E36" s="74">
        <v>0</v>
      </c>
    </row>
    <row r="37" spans="1:5">
      <c r="A37" s="69">
        <v>16</v>
      </c>
      <c r="B37" s="72" t="s">
        <v>85</v>
      </c>
      <c r="C37" s="72"/>
      <c r="E37" s="77">
        <f>SUM(E34:E36)</f>
        <v>325</v>
      </c>
    </row>
    <row r="38" spans="1:5">
      <c r="C38" s="72"/>
      <c r="D38" s="72"/>
      <c r="E38" s="77"/>
    </row>
    <row r="39" spans="1:5">
      <c r="A39" s="69">
        <v>17</v>
      </c>
      <c r="B39" s="47" t="s">
        <v>86</v>
      </c>
      <c r="C39" s="72"/>
      <c r="D39" s="72"/>
      <c r="E39" s="78">
        <v>0</v>
      </c>
    </row>
    <row r="40" spans="1:5">
      <c r="A40" s="69">
        <v>18</v>
      </c>
      <c r="B40" s="47" t="s">
        <v>87</v>
      </c>
      <c r="C40" s="72"/>
      <c r="D40" s="72"/>
      <c r="E40" s="73">
        <v>0</v>
      </c>
    </row>
    <row r="41" spans="1:5">
      <c r="A41" s="69">
        <v>19</v>
      </c>
      <c r="B41" s="47" t="s">
        <v>88</v>
      </c>
      <c r="C41" s="72"/>
      <c r="D41" s="72"/>
      <c r="E41" s="73">
        <v>0</v>
      </c>
    </row>
    <row r="42" spans="1:5">
      <c r="C42" s="72"/>
      <c r="D42" s="72"/>
      <c r="E42" s="73"/>
    </row>
    <row r="43" spans="1:5">
      <c r="B43" s="47" t="s">
        <v>89</v>
      </c>
      <c r="C43" s="72"/>
      <c r="D43" s="72"/>
      <c r="E43" s="73"/>
    </row>
    <row r="44" spans="1:5">
      <c r="A44" s="69">
        <v>20</v>
      </c>
      <c r="C44" s="72" t="s">
        <v>81</v>
      </c>
      <c r="D44" s="72"/>
      <c r="E44" s="73">
        <v>0</v>
      </c>
    </row>
    <row r="45" spans="1:5">
      <c r="A45" s="69">
        <v>21</v>
      </c>
      <c r="C45" s="72" t="s">
        <v>28</v>
      </c>
      <c r="D45" s="72"/>
      <c r="E45" s="73">
        <f>+ROUND((('G-DS-1 AMA New Rates 8-23 '!L18+'G-DS-1 AMA New Rates 8-23 '!L24)/1000),0)</f>
        <v>581</v>
      </c>
    </row>
    <row r="46" spans="1:5">
      <c r="A46" s="69">
        <v>22</v>
      </c>
      <c r="C46" s="79" t="s">
        <v>90</v>
      </c>
      <c r="D46" s="72"/>
      <c r="E46" s="73"/>
    </row>
    <row r="47" spans="1:5">
      <c r="A47" s="69">
        <v>23</v>
      </c>
      <c r="C47" s="72" t="s">
        <v>82</v>
      </c>
      <c r="D47" s="72"/>
      <c r="E47" s="74">
        <v>0</v>
      </c>
    </row>
    <row r="48" spans="1:5">
      <c r="A48" s="69">
        <v>24</v>
      </c>
      <c r="B48" s="72" t="s">
        <v>91</v>
      </c>
      <c r="C48" s="72"/>
      <c r="E48" s="80">
        <f>SUM(E44:E47)</f>
        <v>581</v>
      </c>
    </row>
    <row r="49" spans="1:5">
      <c r="A49" s="69">
        <v>25</v>
      </c>
      <c r="B49" s="47" t="s">
        <v>92</v>
      </c>
      <c r="C49" s="72"/>
      <c r="D49" s="72"/>
      <c r="E49" s="81">
        <f>+E48+E37+E31</f>
        <v>843</v>
      </c>
    </row>
    <row r="50" spans="1:5">
      <c r="C50" s="72"/>
      <c r="D50" s="72"/>
      <c r="E50" s="77"/>
    </row>
    <row r="51" spans="1:5">
      <c r="A51" s="69">
        <v>26</v>
      </c>
      <c r="B51" s="47" t="s">
        <v>93</v>
      </c>
      <c r="C51" s="72"/>
      <c r="D51" s="72"/>
      <c r="E51" s="77">
        <f>+-E49</f>
        <v>-843</v>
      </c>
    </row>
    <row r="52" spans="1:5">
      <c r="C52" s="72"/>
      <c r="D52" s="72"/>
      <c r="E52" s="77"/>
    </row>
    <row r="53" spans="1:5">
      <c r="B53" s="47" t="s">
        <v>94</v>
      </c>
      <c r="C53" s="72"/>
      <c r="D53" s="72"/>
      <c r="E53" s="76"/>
    </row>
    <row r="54" spans="1:5">
      <c r="A54" s="69">
        <v>27</v>
      </c>
      <c r="B54" s="72" t="s">
        <v>95</v>
      </c>
      <c r="D54" s="72"/>
      <c r="E54" s="76">
        <f>+E51*0.35</f>
        <v>-295.04999999999995</v>
      </c>
    </row>
    <row r="55" spans="1:5">
      <c r="A55" s="69">
        <v>28</v>
      </c>
      <c r="B55" s="72" t="s">
        <v>39</v>
      </c>
      <c r="D55" s="72"/>
      <c r="E55" s="76">
        <v>0</v>
      </c>
    </row>
    <row r="56" spans="1:5">
      <c r="A56" s="69">
        <v>29</v>
      </c>
      <c r="B56" s="72" t="s">
        <v>96</v>
      </c>
      <c r="D56" s="72"/>
      <c r="E56" s="73">
        <v>0</v>
      </c>
    </row>
    <row r="57" spans="1:5">
      <c r="A57" s="69">
        <v>30</v>
      </c>
      <c r="B57" s="72" t="s">
        <v>97</v>
      </c>
      <c r="D57" s="72"/>
      <c r="E57" s="74">
        <v>0</v>
      </c>
    </row>
    <row r="58" spans="1:5">
      <c r="E58" s="77"/>
    </row>
    <row r="59" spans="1:5" ht="13.8" thickBot="1">
      <c r="A59" s="69">
        <v>31</v>
      </c>
      <c r="B59" s="70" t="s">
        <v>98</v>
      </c>
      <c r="C59" s="70"/>
      <c r="D59" s="70"/>
      <c r="E59" s="82">
        <f>+E51-E54</f>
        <v>-547.95000000000005</v>
      </c>
    </row>
    <row r="60" spans="1:5" ht="13.8" thickTop="1">
      <c r="E60" s="77"/>
    </row>
    <row r="61" spans="1:5">
      <c r="B61" s="47" t="s">
        <v>99</v>
      </c>
      <c r="E61" s="77"/>
    </row>
    <row r="62" spans="1:5">
      <c r="B62" s="47" t="s">
        <v>100</v>
      </c>
      <c r="E62" s="76"/>
    </row>
    <row r="63" spans="1:5">
      <c r="A63" s="69">
        <v>32</v>
      </c>
      <c r="B63" s="72"/>
      <c r="C63" s="72" t="s">
        <v>80</v>
      </c>
      <c r="D63" s="72"/>
      <c r="E63" s="71">
        <v>0</v>
      </c>
    </row>
    <row r="64" spans="1:5">
      <c r="A64" s="69">
        <v>33</v>
      </c>
      <c r="B64" s="72"/>
      <c r="C64" s="72" t="s">
        <v>101</v>
      </c>
      <c r="D64" s="72"/>
      <c r="E64" s="73">
        <v>0</v>
      </c>
    </row>
    <row r="65" spans="1:5">
      <c r="A65" s="69">
        <v>34</v>
      </c>
      <c r="B65" s="72"/>
      <c r="C65" s="72" t="s">
        <v>102</v>
      </c>
      <c r="D65" s="72"/>
      <c r="E65" s="74">
        <v>0</v>
      </c>
    </row>
    <row r="66" spans="1:5">
      <c r="A66" s="69">
        <v>35</v>
      </c>
      <c r="B66" s="72" t="s">
        <v>103</v>
      </c>
      <c r="C66" s="72"/>
      <c r="E66" s="77">
        <v>0</v>
      </c>
    </row>
    <row r="67" spans="1:5">
      <c r="B67" s="72"/>
      <c r="C67" s="72"/>
      <c r="E67" s="77"/>
    </row>
    <row r="68" spans="1:5">
      <c r="B68" s="72" t="s">
        <v>50</v>
      </c>
      <c r="C68" s="72"/>
      <c r="D68" s="72"/>
      <c r="E68" s="76"/>
    </row>
    <row r="69" spans="1:5">
      <c r="A69" s="69">
        <v>36</v>
      </c>
      <c r="B69" s="72"/>
      <c r="C69" s="72" t="s">
        <v>80</v>
      </c>
      <c r="D69" s="72"/>
      <c r="E69" s="76">
        <v>0</v>
      </c>
    </row>
    <row r="70" spans="1:5">
      <c r="A70" s="69">
        <v>37</v>
      </c>
      <c r="B70" s="72"/>
      <c r="C70" s="72" t="s">
        <v>101</v>
      </c>
      <c r="D70" s="72"/>
      <c r="E70" s="76">
        <v>0</v>
      </c>
    </row>
    <row r="71" spans="1:5">
      <c r="A71" s="69">
        <v>38</v>
      </c>
      <c r="B71" s="72"/>
      <c r="C71" s="72" t="s">
        <v>102</v>
      </c>
      <c r="D71" s="72"/>
      <c r="E71" s="76">
        <v>0</v>
      </c>
    </row>
    <row r="72" spans="1:5">
      <c r="A72" s="69">
        <v>39</v>
      </c>
      <c r="B72" s="72" t="s">
        <v>104</v>
      </c>
      <c r="C72" s="72"/>
      <c r="E72" s="83">
        <v>0</v>
      </c>
    </row>
    <row r="73" spans="1:5">
      <c r="A73" s="69">
        <v>40</v>
      </c>
      <c r="B73" s="72" t="s">
        <v>105</v>
      </c>
      <c r="C73" s="72"/>
      <c r="D73" s="72"/>
      <c r="E73" s="84">
        <v>0</v>
      </c>
    </row>
    <row r="74" spans="1:5">
      <c r="A74" s="85">
        <v>41</v>
      </c>
      <c r="B74" s="86" t="s">
        <v>106</v>
      </c>
      <c r="C74" s="86"/>
      <c r="D74" s="86"/>
      <c r="E74" s="74"/>
    </row>
    <row r="75" spans="1:5">
      <c r="A75" s="85">
        <v>42</v>
      </c>
      <c r="B75" s="86" t="s">
        <v>54</v>
      </c>
      <c r="C75" s="86"/>
      <c r="D75" s="86"/>
      <c r="E75" s="84">
        <v>0</v>
      </c>
    </row>
    <row r="76" spans="1:5">
      <c r="A76" s="69">
        <v>43</v>
      </c>
      <c r="B76" s="72" t="s">
        <v>107</v>
      </c>
      <c r="C76" s="72"/>
      <c r="D76" s="72"/>
      <c r="E76" s="73"/>
    </row>
    <row r="77" spans="1:5">
      <c r="A77" s="85">
        <v>44</v>
      </c>
      <c r="B77" s="86" t="s">
        <v>108</v>
      </c>
      <c r="C77" s="86"/>
      <c r="D77" s="86"/>
      <c r="E77" s="78"/>
    </row>
    <row r="78" spans="1:5">
      <c r="A78" s="85">
        <v>45</v>
      </c>
      <c r="B78" s="86" t="s">
        <v>109</v>
      </c>
      <c r="C78" s="86"/>
      <c r="D78" s="86"/>
      <c r="E78" s="78"/>
    </row>
    <row r="79" spans="1:5">
      <c r="A79" s="69">
        <v>46</v>
      </c>
      <c r="B79" s="72" t="s">
        <v>56</v>
      </c>
      <c r="C79" s="72"/>
      <c r="D79" s="72"/>
      <c r="E79" s="74"/>
    </row>
    <row r="81" spans="1:5">
      <c r="E81" s="77"/>
    </row>
    <row r="82" spans="1:5" ht="13.8" thickBot="1">
      <c r="A82" s="49">
        <v>47</v>
      </c>
      <c r="B82" s="87" t="s">
        <v>110</v>
      </c>
      <c r="C82" s="87"/>
      <c r="D82" s="87"/>
      <c r="E82" s="88">
        <v>0</v>
      </c>
    </row>
    <row r="83" spans="1:5" ht="13.8" hidden="1" thickTop="1">
      <c r="A83" s="69">
        <v>48</v>
      </c>
      <c r="B83" s="47" t="s">
        <v>111</v>
      </c>
      <c r="E83" s="77"/>
    </row>
    <row r="84" spans="1:5" ht="13.8" hidden="1" thickTop="1">
      <c r="A84" s="69">
        <v>49</v>
      </c>
      <c r="B84" s="47" t="s">
        <v>59</v>
      </c>
      <c r="E84" s="89">
        <v>525.48514373137937</v>
      </c>
    </row>
    <row r="85" spans="1:5" ht="13.8" hidden="1" thickTop="1">
      <c r="E85" s="77"/>
    </row>
    <row r="86" spans="1:5" ht="13.8" hidden="1" thickTop="1">
      <c r="A86" s="90"/>
      <c r="B86" s="91"/>
      <c r="C86" s="91"/>
      <c r="D86" s="92" t="s">
        <v>112</v>
      </c>
      <c r="E86" s="77"/>
    </row>
    <row r="87" spans="1:5" ht="13.8" hidden="1" thickTop="1">
      <c r="A87" s="93"/>
      <c r="B87" s="91"/>
      <c r="C87" s="91"/>
      <c r="D87" s="92" t="s">
        <v>61</v>
      </c>
      <c r="E87" s="77"/>
    </row>
    <row r="88" spans="1:5" ht="13.8" hidden="1" thickTop="1">
      <c r="A88" s="93"/>
      <c r="B88" s="91"/>
      <c r="C88" s="91"/>
      <c r="D88" s="92"/>
      <c r="E88" s="77"/>
    </row>
    <row r="89" spans="1:5" ht="13.8" hidden="1" thickTop="1">
      <c r="A89" s="93"/>
      <c r="B89" s="91"/>
      <c r="C89" s="91"/>
      <c r="D89" s="92" t="s">
        <v>62</v>
      </c>
      <c r="E89" s="94">
        <v>326.3</v>
      </c>
    </row>
    <row r="90" spans="1:5" ht="13.8" hidden="1" thickTop="1">
      <c r="A90" s="93"/>
      <c r="B90" s="91"/>
      <c r="C90" s="91"/>
      <c r="D90" s="92" t="s">
        <v>113</v>
      </c>
      <c r="E90" s="94">
        <v>525.48514373137937</v>
      </c>
    </row>
    <row r="91" spans="1:5" ht="13.8" thickTop="1">
      <c r="A91" s="93"/>
      <c r="B91" s="91"/>
      <c r="C91" s="91"/>
      <c r="D91" s="92"/>
      <c r="E91" s="95"/>
    </row>
    <row r="92" spans="1:5">
      <c r="A92" s="90"/>
      <c r="B92" s="91"/>
      <c r="C92" s="91"/>
      <c r="D92" s="92"/>
      <c r="E92" s="95"/>
    </row>
    <row r="93" spans="1:5">
      <c r="A93" s="93"/>
      <c r="B93" s="91"/>
      <c r="C93" s="91"/>
      <c r="D93" s="91"/>
      <c r="E93" s="95"/>
    </row>
    <row r="94" spans="1:5">
      <c r="A94" s="93"/>
      <c r="B94" s="91"/>
      <c r="C94" s="91"/>
      <c r="D94" s="92"/>
      <c r="E94" s="95"/>
    </row>
    <row r="95" spans="1:5">
      <c r="A95" s="93"/>
      <c r="B95" s="91"/>
      <c r="C95" s="91"/>
      <c r="D95" s="92"/>
      <c r="E95" s="95"/>
    </row>
    <row r="96" spans="1:5">
      <c r="A96" s="93"/>
      <c r="B96" s="91"/>
      <c r="C96" s="91"/>
      <c r="D96" s="96"/>
      <c r="E96" s="95"/>
    </row>
    <row r="97" spans="1:4">
      <c r="A97" s="93"/>
      <c r="B97" s="91"/>
      <c r="C97" s="91"/>
      <c r="D97" s="91"/>
    </row>
    <row r="98" spans="1:4">
      <c r="A98" s="93"/>
      <c r="B98" s="91"/>
      <c r="C98" s="91"/>
      <c r="D98" s="91"/>
    </row>
  </sheetData>
  <pageMargins left="0.7" right="0.7" top="0.75" bottom="0.75" header="0.3" footer="0.3"/>
  <pageSetup scale="67" fitToWidth="0" orientation="portrait" r:id="rId1"/>
  <headerFooter>
    <oddHeader>&amp;RExhibit No. ___ (JH-7)
Dockets UE-120436 &amp;&amp; UG-120437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6"/>
  <sheetViews>
    <sheetView tabSelected="1" topLeftCell="C1" zoomScaleNormal="100" workbookViewId="0">
      <selection activeCell="H9" sqref="H9"/>
    </sheetView>
  </sheetViews>
  <sheetFormatPr defaultRowHeight="13.2"/>
  <cols>
    <col min="1" max="1" width="31.6640625" style="105" customWidth="1"/>
    <col min="2" max="2" width="10.109375" style="105" customWidth="1"/>
    <col min="3" max="3" width="11.5546875" style="117" customWidth="1"/>
    <col min="4" max="4" width="16.33203125" style="105" bestFit="1" customWidth="1"/>
    <col min="5" max="5" width="3.88671875" style="105" customWidth="1"/>
    <col min="6" max="6" width="16.33203125" style="105" bestFit="1" customWidth="1"/>
    <col min="7" max="7" width="2.6640625" style="105" customWidth="1"/>
    <col min="8" max="8" width="16.33203125" style="105" bestFit="1" customWidth="1"/>
    <col min="9" max="9" width="2.6640625" style="105" customWidth="1"/>
    <col min="10" max="10" width="16.33203125" style="105" bestFit="1" customWidth="1"/>
    <col min="11" max="11" width="2.6640625" style="105" customWidth="1"/>
    <col min="12" max="12" width="16" style="105" customWidth="1"/>
    <col min="13" max="13" width="8.88671875" style="105"/>
    <col min="14" max="14" width="8.88671875" style="109"/>
    <col min="15" max="262" width="8.88671875" style="105"/>
    <col min="263" max="263" width="28.6640625" style="105" customWidth="1"/>
    <col min="264" max="265" width="14.33203125" style="105" bestFit="1" customWidth="1"/>
    <col min="266" max="266" width="12" style="105" customWidth="1"/>
    <col min="267" max="267" width="11.88671875" style="105" customWidth="1"/>
    <col min="268" max="268" width="10.44140625" style="105" customWidth="1"/>
    <col min="269" max="518" width="8.88671875" style="105"/>
    <col min="519" max="519" width="28.6640625" style="105" customWidth="1"/>
    <col min="520" max="521" width="14.33203125" style="105" bestFit="1" customWidth="1"/>
    <col min="522" max="522" width="12" style="105" customWidth="1"/>
    <col min="523" max="523" width="11.88671875" style="105" customWidth="1"/>
    <col min="524" max="524" width="10.44140625" style="105" customWidth="1"/>
    <col min="525" max="774" width="8.88671875" style="105"/>
    <col min="775" max="775" width="28.6640625" style="105" customWidth="1"/>
    <col min="776" max="777" width="14.33203125" style="105" bestFit="1" customWidth="1"/>
    <col min="778" max="778" width="12" style="105" customWidth="1"/>
    <col min="779" max="779" width="11.88671875" style="105" customWidth="1"/>
    <col min="780" max="780" width="10.44140625" style="105" customWidth="1"/>
    <col min="781" max="1030" width="8.88671875" style="105"/>
    <col min="1031" max="1031" width="28.6640625" style="105" customWidth="1"/>
    <col min="1032" max="1033" width="14.33203125" style="105" bestFit="1" customWidth="1"/>
    <col min="1034" max="1034" width="12" style="105" customWidth="1"/>
    <col min="1035" max="1035" width="11.88671875" style="105" customWidth="1"/>
    <col min="1036" max="1036" width="10.44140625" style="105" customWidth="1"/>
    <col min="1037" max="1286" width="8.88671875" style="105"/>
    <col min="1287" max="1287" width="28.6640625" style="105" customWidth="1"/>
    <col min="1288" max="1289" width="14.33203125" style="105" bestFit="1" customWidth="1"/>
    <col min="1290" max="1290" width="12" style="105" customWidth="1"/>
    <col min="1291" max="1291" width="11.88671875" style="105" customWidth="1"/>
    <col min="1292" max="1292" width="10.44140625" style="105" customWidth="1"/>
    <col min="1293" max="1542" width="8.88671875" style="105"/>
    <col min="1543" max="1543" width="28.6640625" style="105" customWidth="1"/>
    <col min="1544" max="1545" width="14.33203125" style="105" bestFit="1" customWidth="1"/>
    <col min="1546" max="1546" width="12" style="105" customWidth="1"/>
    <col min="1547" max="1547" width="11.88671875" style="105" customWidth="1"/>
    <col min="1548" max="1548" width="10.44140625" style="105" customWidth="1"/>
    <col min="1549" max="1798" width="8.88671875" style="105"/>
    <col min="1799" max="1799" width="28.6640625" style="105" customWidth="1"/>
    <col min="1800" max="1801" width="14.33203125" style="105" bestFit="1" customWidth="1"/>
    <col min="1802" max="1802" width="12" style="105" customWidth="1"/>
    <col min="1803" max="1803" width="11.88671875" style="105" customWidth="1"/>
    <col min="1804" max="1804" width="10.44140625" style="105" customWidth="1"/>
    <col min="1805" max="2054" width="8.88671875" style="105"/>
    <col min="2055" max="2055" width="28.6640625" style="105" customWidth="1"/>
    <col min="2056" max="2057" width="14.33203125" style="105" bestFit="1" customWidth="1"/>
    <col min="2058" max="2058" width="12" style="105" customWidth="1"/>
    <col min="2059" max="2059" width="11.88671875" style="105" customWidth="1"/>
    <col min="2060" max="2060" width="10.44140625" style="105" customWidth="1"/>
    <col min="2061" max="2310" width="8.88671875" style="105"/>
    <col min="2311" max="2311" width="28.6640625" style="105" customWidth="1"/>
    <col min="2312" max="2313" width="14.33203125" style="105" bestFit="1" customWidth="1"/>
    <col min="2314" max="2314" width="12" style="105" customWidth="1"/>
    <col min="2315" max="2315" width="11.88671875" style="105" customWidth="1"/>
    <col min="2316" max="2316" width="10.44140625" style="105" customWidth="1"/>
    <col min="2317" max="2566" width="8.88671875" style="105"/>
    <col min="2567" max="2567" width="28.6640625" style="105" customWidth="1"/>
    <col min="2568" max="2569" width="14.33203125" style="105" bestFit="1" customWidth="1"/>
    <col min="2570" max="2570" width="12" style="105" customWidth="1"/>
    <col min="2571" max="2571" width="11.88671875" style="105" customWidth="1"/>
    <col min="2572" max="2572" width="10.44140625" style="105" customWidth="1"/>
    <col min="2573" max="2822" width="8.88671875" style="105"/>
    <col min="2823" max="2823" width="28.6640625" style="105" customWidth="1"/>
    <col min="2824" max="2825" width="14.33203125" style="105" bestFit="1" customWidth="1"/>
    <col min="2826" max="2826" width="12" style="105" customWidth="1"/>
    <col min="2827" max="2827" width="11.88671875" style="105" customWidth="1"/>
    <col min="2828" max="2828" width="10.44140625" style="105" customWidth="1"/>
    <col min="2829" max="3078" width="8.88671875" style="105"/>
    <col min="3079" max="3079" width="28.6640625" style="105" customWidth="1"/>
    <col min="3080" max="3081" width="14.33203125" style="105" bestFit="1" customWidth="1"/>
    <col min="3082" max="3082" width="12" style="105" customWidth="1"/>
    <col min="3083" max="3083" width="11.88671875" style="105" customWidth="1"/>
    <col min="3084" max="3084" width="10.44140625" style="105" customWidth="1"/>
    <col min="3085" max="3334" width="8.88671875" style="105"/>
    <col min="3335" max="3335" width="28.6640625" style="105" customWidth="1"/>
    <col min="3336" max="3337" width="14.33203125" style="105" bestFit="1" customWidth="1"/>
    <col min="3338" max="3338" width="12" style="105" customWidth="1"/>
    <col min="3339" max="3339" width="11.88671875" style="105" customWidth="1"/>
    <col min="3340" max="3340" width="10.44140625" style="105" customWidth="1"/>
    <col min="3341" max="3590" width="8.88671875" style="105"/>
    <col min="3591" max="3591" width="28.6640625" style="105" customWidth="1"/>
    <col min="3592" max="3593" width="14.33203125" style="105" bestFit="1" customWidth="1"/>
    <col min="3594" max="3594" width="12" style="105" customWidth="1"/>
    <col min="3595" max="3595" width="11.88671875" style="105" customWidth="1"/>
    <col min="3596" max="3596" width="10.44140625" style="105" customWidth="1"/>
    <col min="3597" max="3846" width="8.88671875" style="105"/>
    <col min="3847" max="3847" width="28.6640625" style="105" customWidth="1"/>
    <col min="3848" max="3849" width="14.33203125" style="105" bestFit="1" customWidth="1"/>
    <col min="3850" max="3850" width="12" style="105" customWidth="1"/>
    <col min="3851" max="3851" width="11.88671875" style="105" customWidth="1"/>
    <col min="3852" max="3852" width="10.44140625" style="105" customWidth="1"/>
    <col min="3853" max="4102" width="8.88671875" style="105"/>
    <col min="4103" max="4103" width="28.6640625" style="105" customWidth="1"/>
    <col min="4104" max="4105" width="14.33203125" style="105" bestFit="1" customWidth="1"/>
    <col min="4106" max="4106" width="12" style="105" customWidth="1"/>
    <col min="4107" max="4107" width="11.88671875" style="105" customWidth="1"/>
    <col min="4108" max="4108" width="10.44140625" style="105" customWidth="1"/>
    <col min="4109" max="4358" width="8.88671875" style="105"/>
    <col min="4359" max="4359" width="28.6640625" style="105" customWidth="1"/>
    <col min="4360" max="4361" width="14.33203125" style="105" bestFit="1" customWidth="1"/>
    <col min="4362" max="4362" width="12" style="105" customWidth="1"/>
    <col min="4363" max="4363" width="11.88671875" style="105" customWidth="1"/>
    <col min="4364" max="4364" width="10.44140625" style="105" customWidth="1"/>
    <col min="4365" max="4614" width="8.88671875" style="105"/>
    <col min="4615" max="4615" width="28.6640625" style="105" customWidth="1"/>
    <col min="4616" max="4617" width="14.33203125" style="105" bestFit="1" customWidth="1"/>
    <col min="4618" max="4618" width="12" style="105" customWidth="1"/>
    <col min="4619" max="4619" width="11.88671875" style="105" customWidth="1"/>
    <col min="4620" max="4620" width="10.44140625" style="105" customWidth="1"/>
    <col min="4621" max="4870" width="8.88671875" style="105"/>
    <col min="4871" max="4871" width="28.6640625" style="105" customWidth="1"/>
    <col min="4872" max="4873" width="14.33203125" style="105" bestFit="1" customWidth="1"/>
    <col min="4874" max="4874" width="12" style="105" customWidth="1"/>
    <col min="4875" max="4875" width="11.88671875" style="105" customWidth="1"/>
    <col min="4876" max="4876" width="10.44140625" style="105" customWidth="1"/>
    <col min="4877" max="5126" width="8.88671875" style="105"/>
    <col min="5127" max="5127" width="28.6640625" style="105" customWidth="1"/>
    <col min="5128" max="5129" width="14.33203125" style="105" bestFit="1" customWidth="1"/>
    <col min="5130" max="5130" width="12" style="105" customWidth="1"/>
    <col min="5131" max="5131" width="11.88671875" style="105" customWidth="1"/>
    <col min="5132" max="5132" width="10.44140625" style="105" customWidth="1"/>
    <col min="5133" max="5382" width="8.88671875" style="105"/>
    <col min="5383" max="5383" width="28.6640625" style="105" customWidth="1"/>
    <col min="5384" max="5385" width="14.33203125" style="105" bestFit="1" customWidth="1"/>
    <col min="5386" max="5386" width="12" style="105" customWidth="1"/>
    <col min="5387" max="5387" width="11.88671875" style="105" customWidth="1"/>
    <col min="5388" max="5388" width="10.44140625" style="105" customWidth="1"/>
    <col min="5389" max="5638" width="8.88671875" style="105"/>
    <col min="5639" max="5639" width="28.6640625" style="105" customWidth="1"/>
    <col min="5640" max="5641" width="14.33203125" style="105" bestFit="1" customWidth="1"/>
    <col min="5642" max="5642" width="12" style="105" customWidth="1"/>
    <col min="5643" max="5643" width="11.88671875" style="105" customWidth="1"/>
    <col min="5644" max="5644" width="10.44140625" style="105" customWidth="1"/>
    <col min="5645" max="5894" width="8.88671875" style="105"/>
    <col min="5895" max="5895" width="28.6640625" style="105" customWidth="1"/>
    <col min="5896" max="5897" width="14.33203125" style="105" bestFit="1" customWidth="1"/>
    <col min="5898" max="5898" width="12" style="105" customWidth="1"/>
    <col min="5899" max="5899" width="11.88671875" style="105" customWidth="1"/>
    <col min="5900" max="5900" width="10.44140625" style="105" customWidth="1"/>
    <col min="5901" max="6150" width="8.88671875" style="105"/>
    <col min="6151" max="6151" width="28.6640625" style="105" customWidth="1"/>
    <col min="6152" max="6153" width="14.33203125" style="105" bestFit="1" customWidth="1"/>
    <col min="6154" max="6154" width="12" style="105" customWidth="1"/>
    <col min="6155" max="6155" width="11.88671875" style="105" customWidth="1"/>
    <col min="6156" max="6156" width="10.44140625" style="105" customWidth="1"/>
    <col min="6157" max="6406" width="8.88671875" style="105"/>
    <col min="6407" max="6407" width="28.6640625" style="105" customWidth="1"/>
    <col min="6408" max="6409" width="14.33203125" style="105" bestFit="1" customWidth="1"/>
    <col min="6410" max="6410" width="12" style="105" customWidth="1"/>
    <col min="6411" max="6411" width="11.88671875" style="105" customWidth="1"/>
    <col min="6412" max="6412" width="10.44140625" style="105" customWidth="1"/>
    <col min="6413" max="6662" width="8.88671875" style="105"/>
    <col min="6663" max="6663" width="28.6640625" style="105" customWidth="1"/>
    <col min="6664" max="6665" width="14.33203125" style="105" bestFit="1" customWidth="1"/>
    <col min="6666" max="6666" width="12" style="105" customWidth="1"/>
    <col min="6667" max="6667" width="11.88671875" style="105" customWidth="1"/>
    <col min="6668" max="6668" width="10.44140625" style="105" customWidth="1"/>
    <col min="6669" max="6918" width="8.88671875" style="105"/>
    <col min="6919" max="6919" width="28.6640625" style="105" customWidth="1"/>
    <col min="6920" max="6921" width="14.33203125" style="105" bestFit="1" customWidth="1"/>
    <col min="6922" max="6922" width="12" style="105" customWidth="1"/>
    <col min="6923" max="6923" width="11.88671875" style="105" customWidth="1"/>
    <col min="6924" max="6924" width="10.44140625" style="105" customWidth="1"/>
    <col min="6925" max="7174" width="8.88671875" style="105"/>
    <col min="7175" max="7175" width="28.6640625" style="105" customWidth="1"/>
    <col min="7176" max="7177" width="14.33203125" style="105" bestFit="1" customWidth="1"/>
    <col min="7178" max="7178" width="12" style="105" customWidth="1"/>
    <col min="7179" max="7179" width="11.88671875" style="105" customWidth="1"/>
    <col min="7180" max="7180" width="10.44140625" style="105" customWidth="1"/>
    <col min="7181" max="7430" width="8.88671875" style="105"/>
    <col min="7431" max="7431" width="28.6640625" style="105" customWidth="1"/>
    <col min="7432" max="7433" width="14.33203125" style="105" bestFit="1" customWidth="1"/>
    <col min="7434" max="7434" width="12" style="105" customWidth="1"/>
    <col min="7435" max="7435" width="11.88671875" style="105" customWidth="1"/>
    <col min="7436" max="7436" width="10.44140625" style="105" customWidth="1"/>
    <col min="7437" max="7686" width="8.88671875" style="105"/>
    <col min="7687" max="7687" width="28.6640625" style="105" customWidth="1"/>
    <col min="7688" max="7689" width="14.33203125" style="105" bestFit="1" customWidth="1"/>
    <col min="7690" max="7690" width="12" style="105" customWidth="1"/>
    <col min="7691" max="7691" width="11.88671875" style="105" customWidth="1"/>
    <col min="7692" max="7692" width="10.44140625" style="105" customWidth="1"/>
    <col min="7693" max="7942" width="8.88671875" style="105"/>
    <col min="7943" max="7943" width="28.6640625" style="105" customWidth="1"/>
    <col min="7944" max="7945" width="14.33203125" style="105" bestFit="1" customWidth="1"/>
    <col min="7946" max="7946" width="12" style="105" customWidth="1"/>
    <col min="7947" max="7947" width="11.88671875" style="105" customWidth="1"/>
    <col min="7948" max="7948" width="10.44140625" style="105" customWidth="1"/>
    <col min="7949" max="8198" width="8.88671875" style="105"/>
    <col min="8199" max="8199" width="28.6640625" style="105" customWidth="1"/>
    <col min="8200" max="8201" width="14.33203125" style="105" bestFit="1" customWidth="1"/>
    <col min="8202" max="8202" width="12" style="105" customWidth="1"/>
    <col min="8203" max="8203" width="11.88671875" style="105" customWidth="1"/>
    <col min="8204" max="8204" width="10.44140625" style="105" customWidth="1"/>
    <col min="8205" max="8454" width="8.88671875" style="105"/>
    <col min="8455" max="8455" width="28.6640625" style="105" customWidth="1"/>
    <col min="8456" max="8457" width="14.33203125" style="105" bestFit="1" customWidth="1"/>
    <col min="8458" max="8458" width="12" style="105" customWidth="1"/>
    <col min="8459" max="8459" width="11.88671875" style="105" customWidth="1"/>
    <col min="8460" max="8460" width="10.44140625" style="105" customWidth="1"/>
    <col min="8461" max="8710" width="8.88671875" style="105"/>
    <col min="8711" max="8711" width="28.6640625" style="105" customWidth="1"/>
    <col min="8712" max="8713" width="14.33203125" style="105" bestFit="1" customWidth="1"/>
    <col min="8714" max="8714" width="12" style="105" customWidth="1"/>
    <col min="8715" max="8715" width="11.88671875" style="105" customWidth="1"/>
    <col min="8716" max="8716" width="10.44140625" style="105" customWidth="1"/>
    <col min="8717" max="8966" width="8.88671875" style="105"/>
    <col min="8967" max="8967" width="28.6640625" style="105" customWidth="1"/>
    <col min="8968" max="8969" width="14.33203125" style="105" bestFit="1" customWidth="1"/>
    <col min="8970" max="8970" width="12" style="105" customWidth="1"/>
    <col min="8971" max="8971" width="11.88671875" style="105" customWidth="1"/>
    <col min="8972" max="8972" width="10.44140625" style="105" customWidth="1"/>
    <col min="8973" max="9222" width="8.88671875" style="105"/>
    <col min="9223" max="9223" width="28.6640625" style="105" customWidth="1"/>
    <col min="9224" max="9225" width="14.33203125" style="105" bestFit="1" customWidth="1"/>
    <col min="9226" max="9226" width="12" style="105" customWidth="1"/>
    <col min="9227" max="9227" width="11.88671875" style="105" customWidth="1"/>
    <col min="9228" max="9228" width="10.44140625" style="105" customWidth="1"/>
    <col min="9229" max="9478" width="8.88671875" style="105"/>
    <col min="9479" max="9479" width="28.6640625" style="105" customWidth="1"/>
    <col min="9480" max="9481" width="14.33203125" style="105" bestFit="1" customWidth="1"/>
    <col min="9482" max="9482" width="12" style="105" customWidth="1"/>
    <col min="9483" max="9483" width="11.88671875" style="105" customWidth="1"/>
    <col min="9484" max="9484" width="10.44140625" style="105" customWidth="1"/>
    <col min="9485" max="9734" width="8.88671875" style="105"/>
    <col min="9735" max="9735" width="28.6640625" style="105" customWidth="1"/>
    <col min="9736" max="9737" width="14.33203125" style="105" bestFit="1" customWidth="1"/>
    <col min="9738" max="9738" width="12" style="105" customWidth="1"/>
    <col min="9739" max="9739" width="11.88671875" style="105" customWidth="1"/>
    <col min="9740" max="9740" width="10.44140625" style="105" customWidth="1"/>
    <col min="9741" max="9990" width="8.88671875" style="105"/>
    <col min="9991" max="9991" width="28.6640625" style="105" customWidth="1"/>
    <col min="9992" max="9993" width="14.33203125" style="105" bestFit="1" customWidth="1"/>
    <col min="9994" max="9994" width="12" style="105" customWidth="1"/>
    <col min="9995" max="9995" width="11.88671875" style="105" customWidth="1"/>
    <col min="9996" max="9996" width="10.44140625" style="105" customWidth="1"/>
    <col min="9997" max="10246" width="8.88671875" style="105"/>
    <col min="10247" max="10247" width="28.6640625" style="105" customWidth="1"/>
    <col min="10248" max="10249" width="14.33203125" style="105" bestFit="1" customWidth="1"/>
    <col min="10250" max="10250" width="12" style="105" customWidth="1"/>
    <col min="10251" max="10251" width="11.88671875" style="105" customWidth="1"/>
    <col min="10252" max="10252" width="10.44140625" style="105" customWidth="1"/>
    <col min="10253" max="10502" width="8.88671875" style="105"/>
    <col min="10503" max="10503" width="28.6640625" style="105" customWidth="1"/>
    <col min="10504" max="10505" width="14.33203125" style="105" bestFit="1" customWidth="1"/>
    <col min="10506" max="10506" width="12" style="105" customWidth="1"/>
    <col min="10507" max="10507" width="11.88671875" style="105" customWidth="1"/>
    <col min="10508" max="10508" width="10.44140625" style="105" customWidth="1"/>
    <col min="10509" max="10758" width="8.88671875" style="105"/>
    <col min="10759" max="10759" width="28.6640625" style="105" customWidth="1"/>
    <col min="10760" max="10761" width="14.33203125" style="105" bestFit="1" customWidth="1"/>
    <col min="10762" max="10762" width="12" style="105" customWidth="1"/>
    <col min="10763" max="10763" width="11.88671875" style="105" customWidth="1"/>
    <col min="10764" max="10764" width="10.44140625" style="105" customWidth="1"/>
    <col min="10765" max="11014" width="8.88671875" style="105"/>
    <col min="11015" max="11015" width="28.6640625" style="105" customWidth="1"/>
    <col min="11016" max="11017" width="14.33203125" style="105" bestFit="1" customWidth="1"/>
    <col min="11018" max="11018" width="12" style="105" customWidth="1"/>
    <col min="11019" max="11019" width="11.88671875" style="105" customWidth="1"/>
    <col min="11020" max="11020" width="10.44140625" style="105" customWidth="1"/>
    <col min="11021" max="11270" width="8.88671875" style="105"/>
    <col min="11271" max="11271" width="28.6640625" style="105" customWidth="1"/>
    <col min="11272" max="11273" width="14.33203125" style="105" bestFit="1" customWidth="1"/>
    <col min="11274" max="11274" width="12" style="105" customWidth="1"/>
    <col min="11275" max="11275" width="11.88671875" style="105" customWidth="1"/>
    <col min="11276" max="11276" width="10.44140625" style="105" customWidth="1"/>
    <col min="11277" max="11526" width="8.88671875" style="105"/>
    <col min="11527" max="11527" width="28.6640625" style="105" customWidth="1"/>
    <col min="11528" max="11529" width="14.33203125" style="105" bestFit="1" customWidth="1"/>
    <col min="11530" max="11530" width="12" style="105" customWidth="1"/>
    <col min="11531" max="11531" width="11.88671875" style="105" customWidth="1"/>
    <col min="11532" max="11532" width="10.44140625" style="105" customWidth="1"/>
    <col min="11533" max="11782" width="8.88671875" style="105"/>
    <col min="11783" max="11783" width="28.6640625" style="105" customWidth="1"/>
    <col min="11784" max="11785" width="14.33203125" style="105" bestFit="1" customWidth="1"/>
    <col min="11786" max="11786" width="12" style="105" customWidth="1"/>
    <col min="11787" max="11787" width="11.88671875" style="105" customWidth="1"/>
    <col min="11788" max="11788" width="10.44140625" style="105" customWidth="1"/>
    <col min="11789" max="12038" width="8.88671875" style="105"/>
    <col min="12039" max="12039" width="28.6640625" style="105" customWidth="1"/>
    <col min="12040" max="12041" width="14.33203125" style="105" bestFit="1" customWidth="1"/>
    <col min="12042" max="12042" width="12" style="105" customWidth="1"/>
    <col min="12043" max="12043" width="11.88671875" style="105" customWidth="1"/>
    <col min="12044" max="12044" width="10.44140625" style="105" customWidth="1"/>
    <col min="12045" max="12294" width="8.88671875" style="105"/>
    <col min="12295" max="12295" width="28.6640625" style="105" customWidth="1"/>
    <col min="12296" max="12297" width="14.33203125" style="105" bestFit="1" customWidth="1"/>
    <col min="12298" max="12298" width="12" style="105" customWidth="1"/>
    <col min="12299" max="12299" width="11.88671875" style="105" customWidth="1"/>
    <col min="12300" max="12300" width="10.44140625" style="105" customWidth="1"/>
    <col min="12301" max="12550" width="8.88671875" style="105"/>
    <col min="12551" max="12551" width="28.6640625" style="105" customWidth="1"/>
    <col min="12552" max="12553" width="14.33203125" style="105" bestFit="1" customWidth="1"/>
    <col min="12554" max="12554" width="12" style="105" customWidth="1"/>
    <col min="12555" max="12555" width="11.88671875" style="105" customWidth="1"/>
    <col min="12556" max="12556" width="10.44140625" style="105" customWidth="1"/>
    <col min="12557" max="12806" width="8.88671875" style="105"/>
    <col min="12807" max="12807" width="28.6640625" style="105" customWidth="1"/>
    <col min="12808" max="12809" width="14.33203125" style="105" bestFit="1" customWidth="1"/>
    <col min="12810" max="12810" width="12" style="105" customWidth="1"/>
    <col min="12811" max="12811" width="11.88671875" style="105" customWidth="1"/>
    <col min="12812" max="12812" width="10.44140625" style="105" customWidth="1"/>
    <col min="12813" max="13062" width="8.88671875" style="105"/>
    <col min="13063" max="13063" width="28.6640625" style="105" customWidth="1"/>
    <col min="13064" max="13065" width="14.33203125" style="105" bestFit="1" customWidth="1"/>
    <col min="13066" max="13066" width="12" style="105" customWidth="1"/>
    <col min="13067" max="13067" width="11.88671875" style="105" customWidth="1"/>
    <col min="13068" max="13068" width="10.44140625" style="105" customWidth="1"/>
    <col min="13069" max="13318" width="8.88671875" style="105"/>
    <col min="13319" max="13319" width="28.6640625" style="105" customWidth="1"/>
    <col min="13320" max="13321" width="14.33203125" style="105" bestFit="1" customWidth="1"/>
    <col min="13322" max="13322" width="12" style="105" customWidth="1"/>
    <col min="13323" max="13323" width="11.88671875" style="105" customWidth="1"/>
    <col min="13324" max="13324" width="10.44140625" style="105" customWidth="1"/>
    <col min="13325" max="13574" width="8.88671875" style="105"/>
    <col min="13575" max="13575" width="28.6640625" style="105" customWidth="1"/>
    <col min="13576" max="13577" width="14.33203125" style="105" bestFit="1" customWidth="1"/>
    <col min="13578" max="13578" width="12" style="105" customWidth="1"/>
    <col min="13579" max="13579" width="11.88671875" style="105" customWidth="1"/>
    <col min="13580" max="13580" width="10.44140625" style="105" customWidth="1"/>
    <col min="13581" max="13830" width="8.88671875" style="105"/>
    <col min="13831" max="13831" width="28.6640625" style="105" customWidth="1"/>
    <col min="13832" max="13833" width="14.33203125" style="105" bestFit="1" customWidth="1"/>
    <col min="13834" max="13834" width="12" style="105" customWidth="1"/>
    <col min="13835" max="13835" width="11.88671875" style="105" customWidth="1"/>
    <col min="13836" max="13836" width="10.44140625" style="105" customWidth="1"/>
    <col min="13837" max="14086" width="8.88671875" style="105"/>
    <col min="14087" max="14087" width="28.6640625" style="105" customWidth="1"/>
    <col min="14088" max="14089" width="14.33203125" style="105" bestFit="1" customWidth="1"/>
    <col min="14090" max="14090" width="12" style="105" customWidth="1"/>
    <col min="14091" max="14091" width="11.88671875" style="105" customWidth="1"/>
    <col min="14092" max="14092" width="10.44140625" style="105" customWidth="1"/>
    <col min="14093" max="14342" width="8.88671875" style="105"/>
    <col min="14343" max="14343" width="28.6640625" style="105" customWidth="1"/>
    <col min="14344" max="14345" width="14.33203125" style="105" bestFit="1" customWidth="1"/>
    <col min="14346" max="14346" width="12" style="105" customWidth="1"/>
    <col min="14347" max="14347" width="11.88671875" style="105" customWidth="1"/>
    <col min="14348" max="14348" width="10.44140625" style="105" customWidth="1"/>
    <col min="14349" max="14598" width="8.88671875" style="105"/>
    <col min="14599" max="14599" width="28.6640625" style="105" customWidth="1"/>
    <col min="14600" max="14601" width="14.33203125" style="105" bestFit="1" customWidth="1"/>
    <col min="14602" max="14602" width="12" style="105" customWidth="1"/>
    <col min="14603" max="14603" width="11.88671875" style="105" customWidth="1"/>
    <col min="14604" max="14604" width="10.44140625" style="105" customWidth="1"/>
    <col min="14605" max="14854" width="8.88671875" style="105"/>
    <col min="14855" max="14855" width="28.6640625" style="105" customWidth="1"/>
    <col min="14856" max="14857" width="14.33203125" style="105" bestFit="1" customWidth="1"/>
    <col min="14858" max="14858" width="12" style="105" customWidth="1"/>
    <col min="14859" max="14859" width="11.88671875" style="105" customWidth="1"/>
    <col min="14860" max="14860" width="10.44140625" style="105" customWidth="1"/>
    <col min="14861" max="15110" width="8.88671875" style="105"/>
    <col min="15111" max="15111" width="28.6640625" style="105" customWidth="1"/>
    <col min="15112" max="15113" width="14.33203125" style="105" bestFit="1" customWidth="1"/>
    <col min="15114" max="15114" width="12" style="105" customWidth="1"/>
    <col min="15115" max="15115" width="11.88671875" style="105" customWidth="1"/>
    <col min="15116" max="15116" width="10.44140625" style="105" customWidth="1"/>
    <col min="15117" max="15366" width="8.88671875" style="105"/>
    <col min="15367" max="15367" width="28.6640625" style="105" customWidth="1"/>
    <col min="15368" max="15369" width="14.33203125" style="105" bestFit="1" customWidth="1"/>
    <col min="15370" max="15370" width="12" style="105" customWidth="1"/>
    <col min="15371" max="15371" width="11.88671875" style="105" customWidth="1"/>
    <col min="15372" max="15372" width="10.44140625" style="105" customWidth="1"/>
    <col min="15373" max="15622" width="8.88671875" style="105"/>
    <col min="15623" max="15623" width="28.6640625" style="105" customWidth="1"/>
    <col min="15624" max="15625" width="14.33203125" style="105" bestFit="1" customWidth="1"/>
    <col min="15626" max="15626" width="12" style="105" customWidth="1"/>
    <col min="15627" max="15627" width="11.88671875" style="105" customWidth="1"/>
    <col min="15628" max="15628" width="10.44140625" style="105" customWidth="1"/>
    <col min="15629" max="15878" width="8.88671875" style="105"/>
    <col min="15879" max="15879" width="28.6640625" style="105" customWidth="1"/>
    <col min="15880" max="15881" width="14.33203125" style="105" bestFit="1" customWidth="1"/>
    <col min="15882" max="15882" width="12" style="105" customWidth="1"/>
    <col min="15883" max="15883" width="11.88671875" style="105" customWidth="1"/>
    <col min="15884" max="15884" width="10.44140625" style="105" customWidth="1"/>
    <col min="15885" max="16134" width="8.88671875" style="105"/>
    <col min="16135" max="16135" width="28.6640625" style="105" customWidth="1"/>
    <col min="16136" max="16137" width="14.33203125" style="105" bestFit="1" customWidth="1"/>
    <col min="16138" max="16138" width="12" style="105" customWidth="1"/>
    <col min="16139" max="16139" width="11.88671875" style="105" customWidth="1"/>
    <col min="16140" max="16140" width="10.44140625" style="105" customWidth="1"/>
    <col min="16141" max="16384" width="8.88671875" style="105"/>
  </cols>
  <sheetData>
    <row r="4" spans="1:14" s="97" customFormat="1" ht="52.8">
      <c r="C4" s="98"/>
      <c r="D4" s="99" t="s">
        <v>114</v>
      </c>
      <c r="E4" s="100"/>
      <c r="F4" s="99" t="s">
        <v>115</v>
      </c>
      <c r="G4" s="100"/>
      <c r="H4" s="99" t="s">
        <v>116</v>
      </c>
      <c r="I4" s="100"/>
      <c r="J4" s="99" t="s">
        <v>117</v>
      </c>
      <c r="K4" s="100"/>
      <c r="L4" s="99" t="s">
        <v>118</v>
      </c>
      <c r="N4" s="101"/>
    </row>
    <row r="5" spans="1:14" s="102" customFormat="1">
      <c r="A5" s="102" t="s">
        <v>119</v>
      </c>
      <c r="C5" s="103"/>
      <c r="N5" s="104"/>
    </row>
    <row r="6" spans="1:14" ht="26.4">
      <c r="A6" s="105" t="s">
        <v>120</v>
      </c>
      <c r="B6" s="106"/>
      <c r="C6" s="107" t="s">
        <v>121</v>
      </c>
      <c r="D6" s="108">
        <v>-2040703</v>
      </c>
      <c r="E6" s="108"/>
      <c r="F6" s="108">
        <v>0</v>
      </c>
      <c r="G6" s="108"/>
      <c r="H6" s="108">
        <f>D6-F6</f>
        <v>-2040703</v>
      </c>
      <c r="I6" s="108"/>
      <c r="J6" s="108">
        <v>0</v>
      </c>
      <c r="K6" s="108"/>
      <c r="L6" s="108">
        <f>SUM(H6:K6)</f>
        <v>-2040703</v>
      </c>
    </row>
    <row r="7" spans="1:14">
      <c r="A7" s="105" t="s">
        <v>122</v>
      </c>
      <c r="C7" s="110"/>
      <c r="D7" s="108">
        <v>-827664</v>
      </c>
      <c r="E7" s="108"/>
      <c r="F7" s="108">
        <v>0</v>
      </c>
      <c r="G7" s="108"/>
      <c r="H7" s="108">
        <f t="shared" ref="H7:H8" si="0">D7-F7</f>
        <v>-827664</v>
      </c>
      <c r="I7" s="108"/>
      <c r="J7" s="108">
        <v>0</v>
      </c>
      <c r="K7" s="108"/>
      <c r="L7" s="108">
        <f t="shared" ref="L7:L8" si="1">SUM(H7:K7)</f>
        <v>-827664</v>
      </c>
    </row>
    <row r="8" spans="1:14">
      <c r="A8" s="105" t="s">
        <v>123</v>
      </c>
      <c r="C8" s="110"/>
      <c r="D8" s="111">
        <v>353960</v>
      </c>
      <c r="E8" s="110"/>
      <c r="F8" s="111">
        <v>0</v>
      </c>
      <c r="G8" s="110"/>
      <c r="H8" s="111">
        <f t="shared" si="0"/>
        <v>353960</v>
      </c>
      <c r="I8" s="110"/>
      <c r="J8" s="111">
        <v>0</v>
      </c>
      <c r="K8" s="110"/>
      <c r="L8" s="111">
        <f t="shared" si="1"/>
        <v>353960</v>
      </c>
    </row>
    <row r="9" spans="1:14">
      <c r="A9" s="105" t="s">
        <v>124</v>
      </c>
      <c r="C9" s="110"/>
      <c r="D9" s="110">
        <v>-2514407</v>
      </c>
      <c r="E9" s="110"/>
      <c r="F9" s="110">
        <f>SUM(F6:F8)</f>
        <v>0</v>
      </c>
      <c r="G9" s="110"/>
      <c r="H9" s="110">
        <f>SUM(H6:H8)</f>
        <v>-2514407</v>
      </c>
      <c r="I9" s="110"/>
      <c r="J9" s="110">
        <f>SUM(J6:J8)</f>
        <v>0</v>
      </c>
      <c r="K9" s="110"/>
      <c r="L9" s="110">
        <f>SUM(L6:L8)</f>
        <v>-2514407</v>
      </c>
    </row>
    <row r="10" spans="1:14">
      <c r="C10" s="110"/>
      <c r="D10" s="108"/>
      <c r="E10" s="108"/>
      <c r="F10" s="108"/>
      <c r="G10" s="108"/>
      <c r="H10" s="108"/>
      <c r="I10" s="108"/>
      <c r="J10" s="108"/>
      <c r="K10" s="108"/>
    </row>
    <row r="11" spans="1:14">
      <c r="A11" s="105" t="s">
        <v>125</v>
      </c>
      <c r="C11" s="110"/>
      <c r="D11" s="108">
        <v>-727446</v>
      </c>
      <c r="E11" s="108"/>
      <c r="F11" s="108">
        <v>0</v>
      </c>
      <c r="G11" s="108"/>
      <c r="H11" s="108">
        <f>D11-F11</f>
        <v>-727446</v>
      </c>
      <c r="I11" s="108"/>
      <c r="J11" s="108">
        <v>0</v>
      </c>
      <c r="K11" s="108"/>
      <c r="L11" s="108">
        <f>SUM(H11:K11)</f>
        <v>-727446</v>
      </c>
    </row>
    <row r="12" spans="1:14">
      <c r="C12" s="110"/>
      <c r="D12" s="108"/>
      <c r="E12" s="108"/>
      <c r="F12" s="108"/>
      <c r="G12" s="108"/>
      <c r="H12" s="108"/>
      <c r="I12" s="108"/>
      <c r="J12" s="108"/>
      <c r="K12" s="108"/>
    </row>
    <row r="13" spans="1:14">
      <c r="A13" s="105" t="s">
        <v>126</v>
      </c>
      <c r="C13" s="110"/>
      <c r="D13" s="108"/>
      <c r="E13" s="108"/>
      <c r="F13" s="108"/>
      <c r="G13" s="108"/>
      <c r="H13" s="108"/>
      <c r="I13" s="108"/>
      <c r="J13" s="108"/>
      <c r="K13" s="108"/>
    </row>
    <row r="14" spans="1:14">
      <c r="A14" s="105" t="s">
        <v>127</v>
      </c>
      <c r="C14" s="110"/>
      <c r="D14" s="108">
        <v>467628</v>
      </c>
      <c r="E14" s="108"/>
      <c r="F14" s="108">
        <v>0</v>
      </c>
      <c r="G14" s="108"/>
      <c r="H14" s="108">
        <f t="shared" ref="H14:H15" si="2">D14-F14</f>
        <v>467628</v>
      </c>
      <c r="I14" s="108"/>
      <c r="J14" s="108">
        <v>0</v>
      </c>
      <c r="K14" s="108"/>
      <c r="L14" s="108">
        <f t="shared" ref="L14:L15" si="3">SUM(H14:K14)</f>
        <v>467628</v>
      </c>
    </row>
    <row r="15" spans="1:14">
      <c r="A15" s="105" t="s">
        <v>128</v>
      </c>
      <c r="C15" s="110"/>
      <c r="D15" s="111">
        <v>0</v>
      </c>
      <c r="E15" s="110"/>
      <c r="F15" s="111">
        <v>0</v>
      </c>
      <c r="G15" s="110"/>
      <c r="H15" s="111">
        <f t="shared" si="2"/>
        <v>0</v>
      </c>
      <c r="I15" s="110"/>
      <c r="J15" s="111">
        <v>0</v>
      </c>
      <c r="K15" s="110"/>
      <c r="L15" s="111">
        <f t="shared" si="3"/>
        <v>0</v>
      </c>
    </row>
    <row r="16" spans="1:14">
      <c r="C16" s="110"/>
      <c r="D16" s="108">
        <v>467628</v>
      </c>
      <c r="E16" s="108"/>
      <c r="F16" s="108">
        <f>SUM(F14:F15)</f>
        <v>0</v>
      </c>
      <c r="G16" s="108"/>
      <c r="H16" s="108">
        <f>SUM(H14:H15)</f>
        <v>467628</v>
      </c>
      <c r="I16" s="108"/>
      <c r="J16" s="108">
        <f>SUM(J14:J15)</f>
        <v>0</v>
      </c>
      <c r="K16" s="108"/>
      <c r="L16" s="108">
        <f>SUM(L14:L15)</f>
        <v>467628</v>
      </c>
    </row>
    <row r="17" spans="1:12">
      <c r="C17" s="110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1:12">
      <c r="A18" s="105" t="s">
        <v>129</v>
      </c>
      <c r="C18" s="110"/>
      <c r="D18" s="108"/>
      <c r="E18" s="108"/>
      <c r="F18" s="108"/>
      <c r="G18" s="108"/>
      <c r="H18" s="108"/>
      <c r="I18" s="108"/>
      <c r="J18" s="108"/>
      <c r="K18" s="108"/>
      <c r="L18" s="112"/>
    </row>
    <row r="19" spans="1:12">
      <c r="A19" s="105" t="s">
        <v>130</v>
      </c>
      <c r="C19" s="110"/>
      <c r="D19" s="108">
        <v>-886192</v>
      </c>
      <c r="E19" s="108"/>
      <c r="F19" s="108">
        <f>('[2]Attachment C.1-392 &amp; 396'!O7+'[2]Attachment C.1-392 &amp; 396'!O12)</f>
        <v>-10291.7197977</v>
      </c>
      <c r="G19" s="108"/>
      <c r="H19" s="108">
        <f t="shared" ref="H19:H21" si="4">D19-F19</f>
        <v>-875900.28020230005</v>
      </c>
      <c r="I19" s="108"/>
      <c r="J19" s="108">
        <f>'[2]Attachment C.2-Allc. AMA New  '!M8</f>
        <v>137240.17189133781</v>
      </c>
      <c r="K19" s="108"/>
      <c r="L19" s="108">
        <f t="shared" ref="L19:L21" si="5">SUM(H19:K19)</f>
        <v>-738660.10831096221</v>
      </c>
    </row>
    <row r="20" spans="1:12">
      <c r="A20" s="105" t="s">
        <v>131</v>
      </c>
      <c r="C20" s="110"/>
      <c r="D20" s="108">
        <v>-305839</v>
      </c>
      <c r="E20" s="108"/>
      <c r="F20" s="108">
        <f>('[2]Attachment C.1-392 &amp; 396'!O9+'[2]Attachment C.1-392 &amp; 396'!O14)</f>
        <v>-17578.089999999989</v>
      </c>
      <c r="G20" s="108"/>
      <c r="H20" s="108">
        <f t="shared" si="4"/>
        <v>-288260.91000000003</v>
      </c>
      <c r="I20" s="108"/>
      <c r="J20" s="108">
        <f>'[2]Attachment C.2-Allc. AMA New  '!M10</f>
        <v>468319.20013668464</v>
      </c>
      <c r="K20" s="108"/>
      <c r="L20" s="108">
        <f t="shared" si="5"/>
        <v>180058.29013668461</v>
      </c>
    </row>
    <row r="21" spans="1:12">
      <c r="A21" s="105" t="s">
        <v>132</v>
      </c>
      <c r="C21" s="110"/>
      <c r="D21" s="111">
        <v>0</v>
      </c>
      <c r="E21" s="110"/>
      <c r="F21" s="111">
        <v>0</v>
      </c>
      <c r="G21" s="110"/>
      <c r="H21" s="111">
        <f t="shared" si="4"/>
        <v>0</v>
      </c>
      <c r="I21" s="110"/>
      <c r="J21" s="111">
        <f>'[3]DS-4 AMA New Rates (2)'!V287</f>
        <v>0</v>
      </c>
      <c r="K21" s="110"/>
      <c r="L21" s="111">
        <f t="shared" si="5"/>
        <v>0</v>
      </c>
    </row>
    <row r="22" spans="1:12">
      <c r="C22" s="110"/>
      <c r="D22" s="108">
        <v>-1192031</v>
      </c>
      <c r="E22" s="108"/>
      <c r="F22" s="108">
        <f>SUM(F19:F21)</f>
        <v>-27869.809797699989</v>
      </c>
      <c r="G22" s="108"/>
      <c r="H22" s="108">
        <f>SUM(H19:H21)</f>
        <v>-1164161.1902023</v>
      </c>
      <c r="I22" s="108"/>
      <c r="J22" s="108">
        <f>SUM(J19:J21)</f>
        <v>605559.37202802242</v>
      </c>
      <c r="K22" s="108">
        <f t="shared" ref="K22:L22" si="6">SUM(K19:K21)</f>
        <v>0</v>
      </c>
      <c r="L22" s="108">
        <f t="shared" si="6"/>
        <v>-558601.81817427767</v>
      </c>
    </row>
    <row r="23" spans="1:12">
      <c r="C23" s="110"/>
      <c r="D23" s="108"/>
      <c r="E23" s="108"/>
      <c r="F23" s="108"/>
      <c r="G23" s="108"/>
      <c r="H23" s="108"/>
      <c r="I23" s="108"/>
      <c r="J23" s="108"/>
      <c r="K23" s="108"/>
      <c r="L23" s="108"/>
    </row>
    <row r="24" spans="1:12">
      <c r="A24" s="105" t="s">
        <v>133</v>
      </c>
      <c r="C24" s="110"/>
      <c r="D24" s="108"/>
      <c r="E24" s="108"/>
      <c r="F24" s="108"/>
      <c r="G24" s="108"/>
      <c r="H24" s="108"/>
      <c r="I24" s="108"/>
      <c r="J24" s="108"/>
      <c r="K24" s="108"/>
      <c r="L24" s="112"/>
    </row>
    <row r="25" spans="1:12">
      <c r="A25" s="105" t="s">
        <v>134</v>
      </c>
      <c r="C25" s="110"/>
      <c r="D25" s="108">
        <v>1010880</v>
      </c>
      <c r="E25" s="108"/>
      <c r="F25" s="108">
        <f>('[2]Attachment C.1-392 &amp; 396'!O40+'[2]Attachment C.1-392 &amp; 396'!O46)</f>
        <v>-5974.3797675980895</v>
      </c>
      <c r="G25" s="108"/>
      <c r="H25" s="108">
        <f t="shared" ref="H25:H28" si="7">D25-F25</f>
        <v>1016854.3797675981</v>
      </c>
      <c r="I25" s="108"/>
      <c r="J25" s="108">
        <f>'[2]Attachment C.2-Allc. AMA New  '!M4</f>
        <v>12726.130610863725</v>
      </c>
      <c r="K25" s="108"/>
      <c r="L25" s="108">
        <f t="shared" ref="L25:L28" si="8">SUM(H25:K25)</f>
        <v>1029580.5103784618</v>
      </c>
    </row>
    <row r="26" spans="1:12">
      <c r="A26" s="105" t="s">
        <v>135</v>
      </c>
      <c r="C26" s="110"/>
      <c r="D26" s="108">
        <v>70189</v>
      </c>
      <c r="E26" s="108"/>
      <c r="F26" s="108">
        <f>('[2]Attachment C.1-392 &amp; 396'!O41+'[2]Attachment C.1-392 &amp; 396'!O47)</f>
        <v>-2919.2085383811768</v>
      </c>
      <c r="G26" s="108"/>
      <c r="H26" s="108">
        <f t="shared" si="7"/>
        <v>73108.208538381179</v>
      </c>
      <c r="I26" s="108"/>
      <c r="J26" s="108">
        <f>'[2]Attachment C.2-Allc. AMA New  '!M5</f>
        <v>11945.828398942409</v>
      </c>
      <c r="K26" s="108"/>
      <c r="L26" s="108">
        <f t="shared" si="8"/>
        <v>85054.036937323588</v>
      </c>
    </row>
    <row r="27" spans="1:12">
      <c r="A27" s="105" t="s">
        <v>136</v>
      </c>
      <c r="C27" s="110"/>
      <c r="D27" s="108">
        <v>0</v>
      </c>
      <c r="E27" s="108"/>
      <c r="F27" s="108">
        <v>0</v>
      </c>
      <c r="G27" s="108"/>
      <c r="H27" s="108">
        <f t="shared" si="7"/>
        <v>0</v>
      </c>
      <c r="I27" s="108"/>
      <c r="J27" s="108">
        <v>0</v>
      </c>
      <c r="K27" s="108"/>
      <c r="L27" s="108">
        <f t="shared" si="8"/>
        <v>0</v>
      </c>
    </row>
    <row r="28" spans="1:12">
      <c r="A28" s="105" t="s">
        <v>137</v>
      </c>
      <c r="C28" s="110"/>
      <c r="D28" s="111">
        <v>-1722</v>
      </c>
      <c r="E28" s="110"/>
      <c r="F28" s="111">
        <f>('[2]Attachment C.1-392 &amp; 396'!O43+'[2]Attachment C.1-392 &amp; 396'!O49)</f>
        <v>-10972.146515000008</v>
      </c>
      <c r="G28" s="110"/>
      <c r="H28" s="111">
        <f t="shared" si="7"/>
        <v>9250.1465150000076</v>
      </c>
      <c r="I28" s="110"/>
      <c r="J28" s="111">
        <f>'[2]Attachment C.2-Allc. AMA New  '!M7</f>
        <v>148327.40127520839</v>
      </c>
      <c r="K28" s="110"/>
      <c r="L28" s="111">
        <f t="shared" si="8"/>
        <v>157577.54779020839</v>
      </c>
    </row>
    <row r="29" spans="1:12">
      <c r="C29" s="110"/>
      <c r="D29" s="108">
        <v>1079347</v>
      </c>
      <c r="E29" s="108"/>
      <c r="F29" s="108">
        <f>SUM(F25:F28)</f>
        <v>-19865.734820979276</v>
      </c>
      <c r="G29" s="108"/>
      <c r="H29" s="108">
        <f>SUM(H25:H28)</f>
        <v>1099212.7348209792</v>
      </c>
      <c r="I29" s="108"/>
      <c r="J29" s="108">
        <f>SUM(J25:J28)</f>
        <v>172999.36028501453</v>
      </c>
      <c r="K29" s="108"/>
      <c r="L29" s="108">
        <f>SUM(L25:L28)</f>
        <v>1272212.0951059938</v>
      </c>
    </row>
    <row r="30" spans="1:12">
      <c r="C30" s="110"/>
      <c r="D30" s="108"/>
      <c r="E30" s="108"/>
      <c r="F30" s="108"/>
      <c r="G30" s="108"/>
      <c r="H30" s="108"/>
      <c r="I30" s="108"/>
      <c r="J30" s="108"/>
      <c r="K30" s="108"/>
      <c r="L30" s="113"/>
    </row>
    <row r="31" spans="1:12" ht="13.8" thickBot="1">
      <c r="C31" s="110"/>
      <c r="D31" s="108"/>
      <c r="E31" s="108"/>
      <c r="F31" s="108"/>
      <c r="G31" s="108"/>
      <c r="H31" s="108"/>
      <c r="I31" s="108"/>
      <c r="J31" s="108"/>
      <c r="K31" s="108"/>
    </row>
    <row r="32" spans="1:12" ht="14.4" thickTop="1" thickBot="1">
      <c r="A32" s="105" t="s">
        <v>138</v>
      </c>
      <c r="C32" s="110"/>
      <c r="D32" s="114">
        <v>-2886909</v>
      </c>
      <c r="E32" s="115"/>
      <c r="F32" s="116">
        <f>SUM(F9,F11,F16,F22,F29)</f>
        <v>-47735.544618679269</v>
      </c>
      <c r="G32" s="110"/>
      <c r="H32" s="116">
        <f>SUM(H9,H11,H16,H22,H29)</f>
        <v>-2839173.4553813208</v>
      </c>
      <c r="I32" s="110"/>
      <c r="J32" s="116">
        <f>SUM(J9,J11,J16,J22,J29)</f>
        <v>778558.73231303692</v>
      </c>
      <c r="K32" s="115"/>
      <c r="L32" s="114">
        <f>SUM(L9,L11,L16,L22,L29)</f>
        <v>-2060614.7230682836</v>
      </c>
    </row>
    <row r="33" spans="1:11" ht="13.8" thickTop="1">
      <c r="C33" s="110"/>
      <c r="D33" s="108"/>
      <c r="E33" s="108"/>
      <c r="F33" s="108"/>
      <c r="G33" s="108"/>
      <c r="H33" s="108"/>
      <c r="I33" s="108"/>
      <c r="J33" s="108"/>
      <c r="K33" s="108"/>
    </row>
    <row r="34" spans="1:11">
      <c r="J34" s="108"/>
    </row>
    <row r="35" spans="1:11">
      <c r="A35" s="118" t="s">
        <v>139</v>
      </c>
      <c r="B35" s="105" t="s">
        <v>140</v>
      </c>
    </row>
    <row r="36" spans="1:11" ht="44.25" customHeight="1">
      <c r="B36" s="121" t="s">
        <v>141</v>
      </c>
      <c r="C36" s="121"/>
      <c r="D36" s="121"/>
      <c r="E36" s="121"/>
      <c r="F36" s="121"/>
      <c r="G36" s="119"/>
      <c r="H36" s="119"/>
      <c r="I36" s="119"/>
      <c r="J36" s="119"/>
      <c r="K36" s="119"/>
    </row>
  </sheetData>
  <mergeCells count="1">
    <mergeCell ref="B36:F36"/>
  </mergeCells>
  <printOptions horizontalCentered="1"/>
  <pageMargins left="0.75" right="0.75" top="1" bottom="1" header="0.5" footer="0.5"/>
  <pageSetup scale="62" fitToHeight="0" orientation="portrait" r:id="rId1"/>
  <headerFooter alignWithMargins="0">
    <oddHeader>&amp;LAVISTA UTILITIES
Pro Forma Depreciation Adjustment - Electric
For the Year Ended December 31, 2011&amp;C
&amp;RExhibit No. ___ (JH-7)
Dockets UE-120436 &amp;&amp; UG-120437
Page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0"/>
  <sheetViews>
    <sheetView tabSelected="1" zoomScaleNormal="100" workbookViewId="0">
      <selection activeCell="H9" sqref="H9"/>
    </sheetView>
  </sheetViews>
  <sheetFormatPr defaultRowHeight="13.2"/>
  <cols>
    <col min="1" max="1" width="34" style="105" customWidth="1"/>
    <col min="2" max="2" width="4.33203125" style="105" customWidth="1"/>
    <col min="3" max="3" width="12.33203125" style="117" customWidth="1"/>
    <col min="4" max="4" width="14.33203125" style="105" bestFit="1" customWidth="1"/>
    <col min="5" max="5" width="3.5546875" style="105" customWidth="1"/>
    <col min="6" max="6" width="14.33203125" style="105" bestFit="1" customWidth="1"/>
    <col min="7" max="7" width="3.6640625" style="105" customWidth="1"/>
    <col min="8" max="8" width="14.33203125" style="105" customWidth="1"/>
    <col min="9" max="9" width="5.44140625" style="105" customWidth="1"/>
    <col min="10" max="10" width="14.33203125" style="105" bestFit="1" customWidth="1"/>
    <col min="11" max="11" width="3.5546875" style="117" customWidth="1"/>
    <col min="12" max="12" width="12" style="105" customWidth="1"/>
    <col min="13" max="13" width="8.88671875" style="109"/>
    <col min="14" max="262" width="8.88671875" style="105"/>
    <col min="263" max="263" width="28.6640625" style="105" customWidth="1"/>
    <col min="264" max="265" width="14.33203125" style="105" bestFit="1" customWidth="1"/>
    <col min="266" max="266" width="12" style="105" customWidth="1"/>
    <col min="267" max="267" width="11.88671875" style="105" customWidth="1"/>
    <col min="268" max="268" width="10.44140625" style="105" customWidth="1"/>
    <col min="269" max="518" width="8.88671875" style="105"/>
    <col min="519" max="519" width="28.6640625" style="105" customWidth="1"/>
    <col min="520" max="521" width="14.33203125" style="105" bestFit="1" customWidth="1"/>
    <col min="522" max="522" width="12" style="105" customWidth="1"/>
    <col min="523" max="523" width="11.88671875" style="105" customWidth="1"/>
    <col min="524" max="524" width="10.44140625" style="105" customWidth="1"/>
    <col min="525" max="774" width="8.88671875" style="105"/>
    <col min="775" max="775" width="28.6640625" style="105" customWidth="1"/>
    <col min="776" max="777" width="14.33203125" style="105" bestFit="1" customWidth="1"/>
    <col min="778" max="778" width="12" style="105" customWidth="1"/>
    <col min="779" max="779" width="11.88671875" style="105" customWidth="1"/>
    <col min="780" max="780" width="10.44140625" style="105" customWidth="1"/>
    <col min="781" max="1030" width="8.88671875" style="105"/>
    <col min="1031" max="1031" width="28.6640625" style="105" customWidth="1"/>
    <col min="1032" max="1033" width="14.33203125" style="105" bestFit="1" customWidth="1"/>
    <col min="1034" max="1034" width="12" style="105" customWidth="1"/>
    <col min="1035" max="1035" width="11.88671875" style="105" customWidth="1"/>
    <col min="1036" max="1036" width="10.44140625" style="105" customWidth="1"/>
    <col min="1037" max="1286" width="8.88671875" style="105"/>
    <col min="1287" max="1287" width="28.6640625" style="105" customWidth="1"/>
    <col min="1288" max="1289" width="14.33203125" style="105" bestFit="1" customWidth="1"/>
    <col min="1290" max="1290" width="12" style="105" customWidth="1"/>
    <col min="1291" max="1291" width="11.88671875" style="105" customWidth="1"/>
    <col min="1292" max="1292" width="10.44140625" style="105" customWidth="1"/>
    <col min="1293" max="1542" width="8.88671875" style="105"/>
    <col min="1543" max="1543" width="28.6640625" style="105" customWidth="1"/>
    <col min="1544" max="1545" width="14.33203125" style="105" bestFit="1" customWidth="1"/>
    <col min="1546" max="1546" width="12" style="105" customWidth="1"/>
    <col min="1547" max="1547" width="11.88671875" style="105" customWidth="1"/>
    <col min="1548" max="1548" width="10.44140625" style="105" customWidth="1"/>
    <col min="1549" max="1798" width="8.88671875" style="105"/>
    <col min="1799" max="1799" width="28.6640625" style="105" customWidth="1"/>
    <col min="1800" max="1801" width="14.33203125" style="105" bestFit="1" customWidth="1"/>
    <col min="1802" max="1802" width="12" style="105" customWidth="1"/>
    <col min="1803" max="1803" width="11.88671875" style="105" customWidth="1"/>
    <col min="1804" max="1804" width="10.44140625" style="105" customWidth="1"/>
    <col min="1805" max="2054" width="8.88671875" style="105"/>
    <col min="2055" max="2055" width="28.6640625" style="105" customWidth="1"/>
    <col min="2056" max="2057" width="14.33203125" style="105" bestFit="1" customWidth="1"/>
    <col min="2058" max="2058" width="12" style="105" customWidth="1"/>
    <col min="2059" max="2059" width="11.88671875" style="105" customWidth="1"/>
    <col min="2060" max="2060" width="10.44140625" style="105" customWidth="1"/>
    <col min="2061" max="2310" width="8.88671875" style="105"/>
    <col min="2311" max="2311" width="28.6640625" style="105" customWidth="1"/>
    <col min="2312" max="2313" width="14.33203125" style="105" bestFit="1" customWidth="1"/>
    <col min="2314" max="2314" width="12" style="105" customWidth="1"/>
    <col min="2315" max="2315" width="11.88671875" style="105" customWidth="1"/>
    <col min="2316" max="2316" width="10.44140625" style="105" customWidth="1"/>
    <col min="2317" max="2566" width="8.88671875" style="105"/>
    <col min="2567" max="2567" width="28.6640625" style="105" customWidth="1"/>
    <col min="2568" max="2569" width="14.33203125" style="105" bestFit="1" customWidth="1"/>
    <col min="2570" max="2570" width="12" style="105" customWidth="1"/>
    <col min="2571" max="2571" width="11.88671875" style="105" customWidth="1"/>
    <col min="2572" max="2572" width="10.44140625" style="105" customWidth="1"/>
    <col min="2573" max="2822" width="8.88671875" style="105"/>
    <col min="2823" max="2823" width="28.6640625" style="105" customWidth="1"/>
    <col min="2824" max="2825" width="14.33203125" style="105" bestFit="1" customWidth="1"/>
    <col min="2826" max="2826" width="12" style="105" customWidth="1"/>
    <col min="2827" max="2827" width="11.88671875" style="105" customWidth="1"/>
    <col min="2828" max="2828" width="10.44140625" style="105" customWidth="1"/>
    <col min="2829" max="3078" width="8.88671875" style="105"/>
    <col min="3079" max="3079" width="28.6640625" style="105" customWidth="1"/>
    <col min="3080" max="3081" width="14.33203125" style="105" bestFit="1" customWidth="1"/>
    <col min="3082" max="3082" width="12" style="105" customWidth="1"/>
    <col min="3083" max="3083" width="11.88671875" style="105" customWidth="1"/>
    <col min="3084" max="3084" width="10.44140625" style="105" customWidth="1"/>
    <col min="3085" max="3334" width="8.88671875" style="105"/>
    <col min="3335" max="3335" width="28.6640625" style="105" customWidth="1"/>
    <col min="3336" max="3337" width="14.33203125" style="105" bestFit="1" customWidth="1"/>
    <col min="3338" max="3338" width="12" style="105" customWidth="1"/>
    <col min="3339" max="3339" width="11.88671875" style="105" customWidth="1"/>
    <col min="3340" max="3340" width="10.44140625" style="105" customWidth="1"/>
    <col min="3341" max="3590" width="8.88671875" style="105"/>
    <col min="3591" max="3591" width="28.6640625" style="105" customWidth="1"/>
    <col min="3592" max="3593" width="14.33203125" style="105" bestFit="1" customWidth="1"/>
    <col min="3594" max="3594" width="12" style="105" customWidth="1"/>
    <col min="3595" max="3595" width="11.88671875" style="105" customWidth="1"/>
    <col min="3596" max="3596" width="10.44140625" style="105" customWidth="1"/>
    <col min="3597" max="3846" width="8.88671875" style="105"/>
    <col min="3847" max="3847" width="28.6640625" style="105" customWidth="1"/>
    <col min="3848" max="3849" width="14.33203125" style="105" bestFit="1" customWidth="1"/>
    <col min="3850" max="3850" width="12" style="105" customWidth="1"/>
    <col min="3851" max="3851" width="11.88671875" style="105" customWidth="1"/>
    <col min="3852" max="3852" width="10.44140625" style="105" customWidth="1"/>
    <col min="3853" max="4102" width="8.88671875" style="105"/>
    <col min="4103" max="4103" width="28.6640625" style="105" customWidth="1"/>
    <col min="4104" max="4105" width="14.33203125" style="105" bestFit="1" customWidth="1"/>
    <col min="4106" max="4106" width="12" style="105" customWidth="1"/>
    <col min="4107" max="4107" width="11.88671875" style="105" customWidth="1"/>
    <col min="4108" max="4108" width="10.44140625" style="105" customWidth="1"/>
    <col min="4109" max="4358" width="8.88671875" style="105"/>
    <col min="4359" max="4359" width="28.6640625" style="105" customWidth="1"/>
    <col min="4360" max="4361" width="14.33203125" style="105" bestFit="1" customWidth="1"/>
    <col min="4362" max="4362" width="12" style="105" customWidth="1"/>
    <col min="4363" max="4363" width="11.88671875" style="105" customWidth="1"/>
    <col min="4364" max="4364" width="10.44140625" style="105" customWidth="1"/>
    <col min="4365" max="4614" width="8.88671875" style="105"/>
    <col min="4615" max="4615" width="28.6640625" style="105" customWidth="1"/>
    <col min="4616" max="4617" width="14.33203125" style="105" bestFit="1" customWidth="1"/>
    <col min="4618" max="4618" width="12" style="105" customWidth="1"/>
    <col min="4619" max="4619" width="11.88671875" style="105" customWidth="1"/>
    <col min="4620" max="4620" width="10.44140625" style="105" customWidth="1"/>
    <col min="4621" max="4870" width="8.88671875" style="105"/>
    <col min="4871" max="4871" width="28.6640625" style="105" customWidth="1"/>
    <col min="4872" max="4873" width="14.33203125" style="105" bestFit="1" customWidth="1"/>
    <col min="4874" max="4874" width="12" style="105" customWidth="1"/>
    <col min="4875" max="4875" width="11.88671875" style="105" customWidth="1"/>
    <col min="4876" max="4876" width="10.44140625" style="105" customWidth="1"/>
    <col min="4877" max="5126" width="8.88671875" style="105"/>
    <col min="5127" max="5127" width="28.6640625" style="105" customWidth="1"/>
    <col min="5128" max="5129" width="14.33203125" style="105" bestFit="1" customWidth="1"/>
    <col min="5130" max="5130" width="12" style="105" customWidth="1"/>
    <col min="5131" max="5131" width="11.88671875" style="105" customWidth="1"/>
    <col min="5132" max="5132" width="10.44140625" style="105" customWidth="1"/>
    <col min="5133" max="5382" width="8.88671875" style="105"/>
    <col min="5383" max="5383" width="28.6640625" style="105" customWidth="1"/>
    <col min="5384" max="5385" width="14.33203125" style="105" bestFit="1" customWidth="1"/>
    <col min="5386" max="5386" width="12" style="105" customWidth="1"/>
    <col min="5387" max="5387" width="11.88671875" style="105" customWidth="1"/>
    <col min="5388" max="5388" width="10.44140625" style="105" customWidth="1"/>
    <col min="5389" max="5638" width="8.88671875" style="105"/>
    <col min="5639" max="5639" width="28.6640625" style="105" customWidth="1"/>
    <col min="5640" max="5641" width="14.33203125" style="105" bestFit="1" customWidth="1"/>
    <col min="5642" max="5642" width="12" style="105" customWidth="1"/>
    <col min="5643" max="5643" width="11.88671875" style="105" customWidth="1"/>
    <col min="5644" max="5644" width="10.44140625" style="105" customWidth="1"/>
    <col min="5645" max="5894" width="8.88671875" style="105"/>
    <col min="5895" max="5895" width="28.6640625" style="105" customWidth="1"/>
    <col min="5896" max="5897" width="14.33203125" style="105" bestFit="1" customWidth="1"/>
    <col min="5898" max="5898" width="12" style="105" customWidth="1"/>
    <col min="5899" max="5899" width="11.88671875" style="105" customWidth="1"/>
    <col min="5900" max="5900" width="10.44140625" style="105" customWidth="1"/>
    <col min="5901" max="6150" width="8.88671875" style="105"/>
    <col min="6151" max="6151" width="28.6640625" style="105" customWidth="1"/>
    <col min="6152" max="6153" width="14.33203125" style="105" bestFit="1" customWidth="1"/>
    <col min="6154" max="6154" width="12" style="105" customWidth="1"/>
    <col min="6155" max="6155" width="11.88671875" style="105" customWidth="1"/>
    <col min="6156" max="6156" width="10.44140625" style="105" customWidth="1"/>
    <col min="6157" max="6406" width="8.88671875" style="105"/>
    <col min="6407" max="6407" width="28.6640625" style="105" customWidth="1"/>
    <col min="6408" max="6409" width="14.33203125" style="105" bestFit="1" customWidth="1"/>
    <col min="6410" max="6410" width="12" style="105" customWidth="1"/>
    <col min="6411" max="6411" width="11.88671875" style="105" customWidth="1"/>
    <col min="6412" max="6412" width="10.44140625" style="105" customWidth="1"/>
    <col min="6413" max="6662" width="8.88671875" style="105"/>
    <col min="6663" max="6663" width="28.6640625" style="105" customWidth="1"/>
    <col min="6664" max="6665" width="14.33203125" style="105" bestFit="1" customWidth="1"/>
    <col min="6666" max="6666" width="12" style="105" customWidth="1"/>
    <col min="6667" max="6667" width="11.88671875" style="105" customWidth="1"/>
    <col min="6668" max="6668" width="10.44140625" style="105" customWidth="1"/>
    <col min="6669" max="6918" width="8.88671875" style="105"/>
    <col min="6919" max="6919" width="28.6640625" style="105" customWidth="1"/>
    <col min="6920" max="6921" width="14.33203125" style="105" bestFit="1" customWidth="1"/>
    <col min="6922" max="6922" width="12" style="105" customWidth="1"/>
    <col min="6923" max="6923" width="11.88671875" style="105" customWidth="1"/>
    <col min="6924" max="6924" width="10.44140625" style="105" customWidth="1"/>
    <col min="6925" max="7174" width="8.88671875" style="105"/>
    <col min="7175" max="7175" width="28.6640625" style="105" customWidth="1"/>
    <col min="7176" max="7177" width="14.33203125" style="105" bestFit="1" customWidth="1"/>
    <col min="7178" max="7178" width="12" style="105" customWidth="1"/>
    <col min="7179" max="7179" width="11.88671875" style="105" customWidth="1"/>
    <col min="7180" max="7180" width="10.44140625" style="105" customWidth="1"/>
    <col min="7181" max="7430" width="8.88671875" style="105"/>
    <col min="7431" max="7431" width="28.6640625" style="105" customWidth="1"/>
    <col min="7432" max="7433" width="14.33203125" style="105" bestFit="1" customWidth="1"/>
    <col min="7434" max="7434" width="12" style="105" customWidth="1"/>
    <col min="7435" max="7435" width="11.88671875" style="105" customWidth="1"/>
    <col min="7436" max="7436" width="10.44140625" style="105" customWidth="1"/>
    <col min="7437" max="7686" width="8.88671875" style="105"/>
    <col min="7687" max="7687" width="28.6640625" style="105" customWidth="1"/>
    <col min="7688" max="7689" width="14.33203125" style="105" bestFit="1" customWidth="1"/>
    <col min="7690" max="7690" width="12" style="105" customWidth="1"/>
    <col min="7691" max="7691" width="11.88671875" style="105" customWidth="1"/>
    <col min="7692" max="7692" width="10.44140625" style="105" customWidth="1"/>
    <col min="7693" max="7942" width="8.88671875" style="105"/>
    <col min="7943" max="7943" width="28.6640625" style="105" customWidth="1"/>
    <col min="7944" max="7945" width="14.33203125" style="105" bestFit="1" customWidth="1"/>
    <col min="7946" max="7946" width="12" style="105" customWidth="1"/>
    <col min="7947" max="7947" width="11.88671875" style="105" customWidth="1"/>
    <col min="7948" max="7948" width="10.44140625" style="105" customWidth="1"/>
    <col min="7949" max="8198" width="8.88671875" style="105"/>
    <col min="8199" max="8199" width="28.6640625" style="105" customWidth="1"/>
    <col min="8200" max="8201" width="14.33203125" style="105" bestFit="1" customWidth="1"/>
    <col min="8202" max="8202" width="12" style="105" customWidth="1"/>
    <col min="8203" max="8203" width="11.88671875" style="105" customWidth="1"/>
    <col min="8204" max="8204" width="10.44140625" style="105" customWidth="1"/>
    <col min="8205" max="8454" width="8.88671875" style="105"/>
    <col min="8455" max="8455" width="28.6640625" style="105" customWidth="1"/>
    <col min="8456" max="8457" width="14.33203125" style="105" bestFit="1" customWidth="1"/>
    <col min="8458" max="8458" width="12" style="105" customWidth="1"/>
    <col min="8459" max="8459" width="11.88671875" style="105" customWidth="1"/>
    <col min="8460" max="8460" width="10.44140625" style="105" customWidth="1"/>
    <col min="8461" max="8710" width="8.88671875" style="105"/>
    <col min="8711" max="8711" width="28.6640625" style="105" customWidth="1"/>
    <col min="8712" max="8713" width="14.33203125" style="105" bestFit="1" customWidth="1"/>
    <col min="8714" max="8714" width="12" style="105" customWidth="1"/>
    <col min="8715" max="8715" width="11.88671875" style="105" customWidth="1"/>
    <col min="8716" max="8716" width="10.44140625" style="105" customWidth="1"/>
    <col min="8717" max="8966" width="8.88671875" style="105"/>
    <col min="8967" max="8967" width="28.6640625" style="105" customWidth="1"/>
    <col min="8968" max="8969" width="14.33203125" style="105" bestFit="1" customWidth="1"/>
    <col min="8970" max="8970" width="12" style="105" customWidth="1"/>
    <col min="8971" max="8971" width="11.88671875" style="105" customWidth="1"/>
    <col min="8972" max="8972" width="10.44140625" style="105" customWidth="1"/>
    <col min="8973" max="9222" width="8.88671875" style="105"/>
    <col min="9223" max="9223" width="28.6640625" style="105" customWidth="1"/>
    <col min="9224" max="9225" width="14.33203125" style="105" bestFit="1" customWidth="1"/>
    <col min="9226" max="9226" width="12" style="105" customWidth="1"/>
    <col min="9227" max="9227" width="11.88671875" style="105" customWidth="1"/>
    <col min="9228" max="9228" width="10.44140625" style="105" customWidth="1"/>
    <col min="9229" max="9478" width="8.88671875" style="105"/>
    <col min="9479" max="9479" width="28.6640625" style="105" customWidth="1"/>
    <col min="9480" max="9481" width="14.33203125" style="105" bestFit="1" customWidth="1"/>
    <col min="9482" max="9482" width="12" style="105" customWidth="1"/>
    <col min="9483" max="9483" width="11.88671875" style="105" customWidth="1"/>
    <col min="9484" max="9484" width="10.44140625" style="105" customWidth="1"/>
    <col min="9485" max="9734" width="8.88671875" style="105"/>
    <col min="9735" max="9735" width="28.6640625" style="105" customWidth="1"/>
    <col min="9736" max="9737" width="14.33203125" style="105" bestFit="1" customWidth="1"/>
    <col min="9738" max="9738" width="12" style="105" customWidth="1"/>
    <col min="9739" max="9739" width="11.88671875" style="105" customWidth="1"/>
    <col min="9740" max="9740" width="10.44140625" style="105" customWidth="1"/>
    <col min="9741" max="9990" width="8.88671875" style="105"/>
    <col min="9991" max="9991" width="28.6640625" style="105" customWidth="1"/>
    <col min="9992" max="9993" width="14.33203125" style="105" bestFit="1" customWidth="1"/>
    <col min="9994" max="9994" width="12" style="105" customWidth="1"/>
    <col min="9995" max="9995" width="11.88671875" style="105" customWidth="1"/>
    <col min="9996" max="9996" width="10.44140625" style="105" customWidth="1"/>
    <col min="9997" max="10246" width="8.88671875" style="105"/>
    <col min="10247" max="10247" width="28.6640625" style="105" customWidth="1"/>
    <col min="10248" max="10249" width="14.33203125" style="105" bestFit="1" customWidth="1"/>
    <col min="10250" max="10250" width="12" style="105" customWidth="1"/>
    <col min="10251" max="10251" width="11.88671875" style="105" customWidth="1"/>
    <col min="10252" max="10252" width="10.44140625" style="105" customWidth="1"/>
    <col min="10253" max="10502" width="8.88671875" style="105"/>
    <col min="10503" max="10503" width="28.6640625" style="105" customWidth="1"/>
    <col min="10504" max="10505" width="14.33203125" style="105" bestFit="1" customWidth="1"/>
    <col min="10506" max="10506" width="12" style="105" customWidth="1"/>
    <col min="10507" max="10507" width="11.88671875" style="105" customWidth="1"/>
    <col min="10508" max="10508" width="10.44140625" style="105" customWidth="1"/>
    <col min="10509" max="10758" width="8.88671875" style="105"/>
    <col min="10759" max="10759" width="28.6640625" style="105" customWidth="1"/>
    <col min="10760" max="10761" width="14.33203125" style="105" bestFit="1" customWidth="1"/>
    <col min="10762" max="10762" width="12" style="105" customWidth="1"/>
    <col min="10763" max="10763" width="11.88671875" style="105" customWidth="1"/>
    <col min="10764" max="10764" width="10.44140625" style="105" customWidth="1"/>
    <col min="10765" max="11014" width="8.88671875" style="105"/>
    <col min="11015" max="11015" width="28.6640625" style="105" customWidth="1"/>
    <col min="11016" max="11017" width="14.33203125" style="105" bestFit="1" customWidth="1"/>
    <col min="11018" max="11018" width="12" style="105" customWidth="1"/>
    <col min="11019" max="11019" width="11.88671875" style="105" customWidth="1"/>
    <col min="11020" max="11020" width="10.44140625" style="105" customWidth="1"/>
    <col min="11021" max="11270" width="8.88671875" style="105"/>
    <col min="11271" max="11271" width="28.6640625" style="105" customWidth="1"/>
    <col min="11272" max="11273" width="14.33203125" style="105" bestFit="1" customWidth="1"/>
    <col min="11274" max="11274" width="12" style="105" customWidth="1"/>
    <col min="11275" max="11275" width="11.88671875" style="105" customWidth="1"/>
    <col min="11276" max="11276" width="10.44140625" style="105" customWidth="1"/>
    <col min="11277" max="11526" width="8.88671875" style="105"/>
    <col min="11527" max="11527" width="28.6640625" style="105" customWidth="1"/>
    <col min="11528" max="11529" width="14.33203125" style="105" bestFit="1" customWidth="1"/>
    <col min="11530" max="11530" width="12" style="105" customWidth="1"/>
    <col min="11531" max="11531" width="11.88671875" style="105" customWidth="1"/>
    <col min="11532" max="11532" width="10.44140625" style="105" customWidth="1"/>
    <col min="11533" max="11782" width="8.88671875" style="105"/>
    <col min="11783" max="11783" width="28.6640625" style="105" customWidth="1"/>
    <col min="11784" max="11785" width="14.33203125" style="105" bestFit="1" customWidth="1"/>
    <col min="11786" max="11786" width="12" style="105" customWidth="1"/>
    <col min="11787" max="11787" width="11.88671875" style="105" customWidth="1"/>
    <col min="11788" max="11788" width="10.44140625" style="105" customWidth="1"/>
    <col min="11789" max="12038" width="8.88671875" style="105"/>
    <col min="12039" max="12039" width="28.6640625" style="105" customWidth="1"/>
    <col min="12040" max="12041" width="14.33203125" style="105" bestFit="1" customWidth="1"/>
    <col min="12042" max="12042" width="12" style="105" customWidth="1"/>
    <col min="12043" max="12043" width="11.88671875" style="105" customWidth="1"/>
    <col min="12044" max="12044" width="10.44140625" style="105" customWidth="1"/>
    <col min="12045" max="12294" width="8.88671875" style="105"/>
    <col min="12295" max="12295" width="28.6640625" style="105" customWidth="1"/>
    <col min="12296" max="12297" width="14.33203125" style="105" bestFit="1" customWidth="1"/>
    <col min="12298" max="12298" width="12" style="105" customWidth="1"/>
    <col min="12299" max="12299" width="11.88671875" style="105" customWidth="1"/>
    <col min="12300" max="12300" width="10.44140625" style="105" customWidth="1"/>
    <col min="12301" max="12550" width="8.88671875" style="105"/>
    <col min="12551" max="12551" width="28.6640625" style="105" customWidth="1"/>
    <col min="12552" max="12553" width="14.33203125" style="105" bestFit="1" customWidth="1"/>
    <col min="12554" max="12554" width="12" style="105" customWidth="1"/>
    <col min="12555" max="12555" width="11.88671875" style="105" customWidth="1"/>
    <col min="12556" max="12556" width="10.44140625" style="105" customWidth="1"/>
    <col min="12557" max="12806" width="8.88671875" style="105"/>
    <col min="12807" max="12807" width="28.6640625" style="105" customWidth="1"/>
    <col min="12808" max="12809" width="14.33203125" style="105" bestFit="1" customWidth="1"/>
    <col min="12810" max="12810" width="12" style="105" customWidth="1"/>
    <col min="12811" max="12811" width="11.88671875" style="105" customWidth="1"/>
    <col min="12812" max="12812" width="10.44140625" style="105" customWidth="1"/>
    <col min="12813" max="13062" width="8.88671875" style="105"/>
    <col min="13063" max="13063" width="28.6640625" style="105" customWidth="1"/>
    <col min="13064" max="13065" width="14.33203125" style="105" bestFit="1" customWidth="1"/>
    <col min="13066" max="13066" width="12" style="105" customWidth="1"/>
    <col min="13067" max="13067" width="11.88671875" style="105" customWidth="1"/>
    <col min="13068" max="13068" width="10.44140625" style="105" customWidth="1"/>
    <col min="13069" max="13318" width="8.88671875" style="105"/>
    <col min="13319" max="13319" width="28.6640625" style="105" customWidth="1"/>
    <col min="13320" max="13321" width="14.33203125" style="105" bestFit="1" customWidth="1"/>
    <col min="13322" max="13322" width="12" style="105" customWidth="1"/>
    <col min="13323" max="13323" width="11.88671875" style="105" customWidth="1"/>
    <col min="13324" max="13324" width="10.44140625" style="105" customWidth="1"/>
    <col min="13325" max="13574" width="8.88671875" style="105"/>
    <col min="13575" max="13575" width="28.6640625" style="105" customWidth="1"/>
    <col min="13576" max="13577" width="14.33203125" style="105" bestFit="1" customWidth="1"/>
    <col min="13578" max="13578" width="12" style="105" customWidth="1"/>
    <col min="13579" max="13579" width="11.88671875" style="105" customWidth="1"/>
    <col min="13580" max="13580" width="10.44140625" style="105" customWidth="1"/>
    <col min="13581" max="13830" width="8.88671875" style="105"/>
    <col min="13831" max="13831" width="28.6640625" style="105" customWidth="1"/>
    <col min="13832" max="13833" width="14.33203125" style="105" bestFit="1" customWidth="1"/>
    <col min="13834" max="13834" width="12" style="105" customWidth="1"/>
    <col min="13835" max="13835" width="11.88671875" style="105" customWidth="1"/>
    <col min="13836" max="13836" width="10.44140625" style="105" customWidth="1"/>
    <col min="13837" max="14086" width="8.88671875" style="105"/>
    <col min="14087" max="14087" width="28.6640625" style="105" customWidth="1"/>
    <col min="14088" max="14089" width="14.33203125" style="105" bestFit="1" customWidth="1"/>
    <col min="14090" max="14090" width="12" style="105" customWidth="1"/>
    <col min="14091" max="14091" width="11.88671875" style="105" customWidth="1"/>
    <col min="14092" max="14092" width="10.44140625" style="105" customWidth="1"/>
    <col min="14093" max="14342" width="8.88671875" style="105"/>
    <col min="14343" max="14343" width="28.6640625" style="105" customWidth="1"/>
    <col min="14344" max="14345" width="14.33203125" style="105" bestFit="1" customWidth="1"/>
    <col min="14346" max="14346" width="12" style="105" customWidth="1"/>
    <col min="14347" max="14347" width="11.88671875" style="105" customWidth="1"/>
    <col min="14348" max="14348" width="10.44140625" style="105" customWidth="1"/>
    <col min="14349" max="14598" width="8.88671875" style="105"/>
    <col min="14599" max="14599" width="28.6640625" style="105" customWidth="1"/>
    <col min="14600" max="14601" width="14.33203125" style="105" bestFit="1" customWidth="1"/>
    <col min="14602" max="14602" width="12" style="105" customWidth="1"/>
    <col min="14603" max="14603" width="11.88671875" style="105" customWidth="1"/>
    <col min="14604" max="14604" width="10.44140625" style="105" customWidth="1"/>
    <col min="14605" max="14854" width="8.88671875" style="105"/>
    <col min="14855" max="14855" width="28.6640625" style="105" customWidth="1"/>
    <col min="14856" max="14857" width="14.33203125" style="105" bestFit="1" customWidth="1"/>
    <col min="14858" max="14858" width="12" style="105" customWidth="1"/>
    <col min="14859" max="14859" width="11.88671875" style="105" customWidth="1"/>
    <col min="14860" max="14860" width="10.44140625" style="105" customWidth="1"/>
    <col min="14861" max="15110" width="8.88671875" style="105"/>
    <col min="15111" max="15111" width="28.6640625" style="105" customWidth="1"/>
    <col min="15112" max="15113" width="14.33203125" style="105" bestFit="1" customWidth="1"/>
    <col min="15114" max="15114" width="12" style="105" customWidth="1"/>
    <col min="15115" max="15115" width="11.88671875" style="105" customWidth="1"/>
    <col min="15116" max="15116" width="10.44140625" style="105" customWidth="1"/>
    <col min="15117" max="15366" width="8.88671875" style="105"/>
    <col min="15367" max="15367" width="28.6640625" style="105" customWidth="1"/>
    <col min="15368" max="15369" width="14.33203125" style="105" bestFit="1" customWidth="1"/>
    <col min="15370" max="15370" width="12" style="105" customWidth="1"/>
    <col min="15371" max="15371" width="11.88671875" style="105" customWidth="1"/>
    <col min="15372" max="15372" width="10.44140625" style="105" customWidth="1"/>
    <col min="15373" max="15622" width="8.88671875" style="105"/>
    <col min="15623" max="15623" width="28.6640625" style="105" customWidth="1"/>
    <col min="15624" max="15625" width="14.33203125" style="105" bestFit="1" customWidth="1"/>
    <col min="15626" max="15626" width="12" style="105" customWidth="1"/>
    <col min="15627" max="15627" width="11.88671875" style="105" customWidth="1"/>
    <col min="15628" max="15628" width="10.44140625" style="105" customWidth="1"/>
    <col min="15629" max="15878" width="8.88671875" style="105"/>
    <col min="15879" max="15879" width="28.6640625" style="105" customWidth="1"/>
    <col min="15880" max="15881" width="14.33203125" style="105" bestFit="1" customWidth="1"/>
    <col min="15882" max="15882" width="12" style="105" customWidth="1"/>
    <col min="15883" max="15883" width="11.88671875" style="105" customWidth="1"/>
    <col min="15884" max="15884" width="10.44140625" style="105" customWidth="1"/>
    <col min="15885" max="16134" width="8.88671875" style="105"/>
    <col min="16135" max="16135" width="28.6640625" style="105" customWidth="1"/>
    <col min="16136" max="16137" width="14.33203125" style="105" bestFit="1" customWidth="1"/>
    <col min="16138" max="16138" width="12" style="105" customWidth="1"/>
    <col min="16139" max="16139" width="11.88671875" style="105" customWidth="1"/>
    <col min="16140" max="16140" width="10.44140625" style="105" customWidth="1"/>
    <col min="16141" max="16384" width="8.88671875" style="105"/>
  </cols>
  <sheetData>
    <row r="4" spans="1:13" s="97" customFormat="1" ht="52.8">
      <c r="C4" s="98"/>
      <c r="D4" s="99" t="s">
        <v>142</v>
      </c>
      <c r="E4" s="100"/>
      <c r="F4" s="99" t="s">
        <v>115</v>
      </c>
      <c r="G4" s="100"/>
      <c r="H4" s="99" t="s">
        <v>116</v>
      </c>
      <c r="I4" s="100"/>
      <c r="J4" s="99" t="s">
        <v>117</v>
      </c>
      <c r="K4" s="100"/>
      <c r="L4" s="99" t="s">
        <v>118</v>
      </c>
      <c r="M4" s="101"/>
    </row>
    <row r="5" spans="1:13" ht="25.5" customHeight="1">
      <c r="A5" s="105" t="s">
        <v>143</v>
      </c>
      <c r="B5" s="106"/>
      <c r="C5" s="122" t="s">
        <v>121</v>
      </c>
      <c r="D5" s="110">
        <v>-63274</v>
      </c>
      <c r="E5" s="110"/>
      <c r="F5" s="110">
        <v>0</v>
      </c>
      <c r="G5" s="110"/>
      <c r="H5" s="110">
        <f>D5-F5</f>
        <v>-63274</v>
      </c>
      <c r="I5" s="110"/>
      <c r="J5" s="110">
        <v>0</v>
      </c>
      <c r="K5" s="110"/>
      <c r="L5" s="108">
        <f>SUM(H5:J5)</f>
        <v>-63274</v>
      </c>
    </row>
    <row r="6" spans="1:13">
      <c r="C6" s="122"/>
      <c r="D6" s="108"/>
      <c r="E6" s="108"/>
      <c r="F6" s="108"/>
      <c r="G6" s="108"/>
      <c r="H6" s="108"/>
      <c r="I6" s="108"/>
      <c r="J6" s="108"/>
      <c r="K6" s="110"/>
      <c r="L6" s="108"/>
    </row>
    <row r="7" spans="1:13">
      <c r="A7" s="105" t="s">
        <v>101</v>
      </c>
      <c r="C7" s="110"/>
      <c r="D7" s="108"/>
      <c r="E7" s="108"/>
      <c r="F7" s="108"/>
      <c r="G7" s="108"/>
      <c r="H7" s="108"/>
      <c r="I7" s="108"/>
      <c r="J7" s="108"/>
      <c r="K7" s="110"/>
      <c r="L7" s="108"/>
    </row>
    <row r="8" spans="1:13">
      <c r="A8" s="105" t="s">
        <v>144</v>
      </c>
      <c r="C8" s="110"/>
      <c r="D8" s="108">
        <v>10232</v>
      </c>
      <c r="E8" s="108"/>
      <c r="F8" s="108">
        <v>0</v>
      </c>
      <c r="G8" s="108"/>
      <c r="H8" s="110">
        <f t="shared" ref="H8:H10" si="0">D8-F8</f>
        <v>10232</v>
      </c>
      <c r="I8" s="108"/>
      <c r="J8" s="108">
        <v>0</v>
      </c>
      <c r="K8" s="110"/>
      <c r="L8" s="108">
        <f t="shared" ref="L8:L10" si="1">SUM(H8:J8)</f>
        <v>10232</v>
      </c>
    </row>
    <row r="9" spans="1:13">
      <c r="A9" s="105" t="s">
        <v>145</v>
      </c>
      <c r="C9" s="110"/>
      <c r="D9" s="108">
        <v>0</v>
      </c>
      <c r="E9" s="108"/>
      <c r="F9" s="108">
        <v>0</v>
      </c>
      <c r="G9" s="108"/>
      <c r="H9" s="110">
        <f t="shared" si="0"/>
        <v>0</v>
      </c>
      <c r="I9" s="108"/>
      <c r="J9" s="108">
        <v>0</v>
      </c>
      <c r="K9" s="110"/>
      <c r="L9" s="108">
        <f t="shared" si="1"/>
        <v>0</v>
      </c>
    </row>
    <row r="10" spans="1:13">
      <c r="A10" s="105" t="s">
        <v>127</v>
      </c>
      <c r="C10" s="110"/>
      <c r="D10" s="111">
        <v>314500</v>
      </c>
      <c r="E10" s="110"/>
      <c r="F10" s="111">
        <v>0</v>
      </c>
      <c r="G10" s="110"/>
      <c r="H10" s="111">
        <f t="shared" si="0"/>
        <v>314500</v>
      </c>
      <c r="I10" s="110"/>
      <c r="J10" s="111">
        <v>0</v>
      </c>
      <c r="K10" s="110"/>
      <c r="L10" s="111">
        <f t="shared" si="1"/>
        <v>314500</v>
      </c>
    </row>
    <row r="11" spans="1:13">
      <c r="C11" s="110"/>
      <c r="D11" s="108">
        <f>SUM(D8:D10)</f>
        <v>324732</v>
      </c>
      <c r="E11" s="108"/>
      <c r="F11" s="108">
        <f>SUM(F8:F10)</f>
        <v>0</v>
      </c>
      <c r="G11" s="108"/>
      <c r="H11" s="108">
        <f>SUM(H8:H10)</f>
        <v>324732</v>
      </c>
      <c r="I11" s="108"/>
      <c r="J11" s="108">
        <f t="shared" ref="J11" si="2">SUM(J8:J10)</f>
        <v>0</v>
      </c>
      <c r="K11" s="110"/>
      <c r="L11" s="108">
        <f>SUM(L8:L10)</f>
        <v>324732</v>
      </c>
    </row>
    <row r="12" spans="1:13">
      <c r="C12" s="110"/>
      <c r="D12" s="108"/>
      <c r="E12" s="108"/>
      <c r="F12" s="108"/>
      <c r="G12" s="108"/>
      <c r="H12" s="108"/>
      <c r="I12" s="108"/>
      <c r="J12" s="108"/>
      <c r="K12" s="110"/>
      <c r="L12" s="108"/>
    </row>
    <row r="13" spans="1:13">
      <c r="A13" s="105" t="s">
        <v>133</v>
      </c>
      <c r="C13" s="110"/>
      <c r="D13" s="108"/>
      <c r="E13" s="108"/>
      <c r="F13" s="108"/>
      <c r="G13" s="108"/>
      <c r="H13" s="108"/>
      <c r="I13" s="108"/>
      <c r="J13" s="108"/>
      <c r="K13" s="110"/>
      <c r="L13" s="108"/>
    </row>
    <row r="14" spans="1:13">
      <c r="A14" s="105" t="s">
        <v>146</v>
      </c>
      <c r="C14" s="110"/>
      <c r="D14" s="108">
        <v>274276</v>
      </c>
      <c r="E14" s="108"/>
      <c r="F14" s="108">
        <f>'[2]Attachment C.1-392 &amp; 396'!Q40+'[2]Attachment C.1-392 &amp; 396'!Q46</f>
        <v>-1620.9840452966162</v>
      </c>
      <c r="G14" s="108"/>
      <c r="H14" s="110">
        <f t="shared" ref="H14:H17" si="3">D14-F14</f>
        <v>275896.98404529662</v>
      </c>
      <c r="I14" s="108"/>
      <c r="J14" s="108">
        <f>'[2]Attachment C.2-Allc. AMA New  '!O4</f>
        <v>3452.886405121264</v>
      </c>
      <c r="K14" s="110"/>
      <c r="L14" s="108">
        <f t="shared" ref="L14:L17" si="4">SUM(H14:J14)</f>
        <v>279349.87045041786</v>
      </c>
    </row>
    <row r="15" spans="1:13">
      <c r="A15" s="105" t="s">
        <v>147</v>
      </c>
      <c r="C15" s="110"/>
      <c r="D15" s="108">
        <v>18729</v>
      </c>
      <c r="E15" s="108"/>
      <c r="F15" s="108">
        <f>'[2]Attachment C.1-392 &amp; 396'!Q41+'[2]Attachment C.1-392 &amp; 396'!Q47</f>
        <v>-778.91813656897511</v>
      </c>
      <c r="G15" s="108"/>
      <c r="H15" s="110">
        <f t="shared" si="3"/>
        <v>19507.918136568976</v>
      </c>
      <c r="I15" s="108"/>
      <c r="J15" s="108">
        <f>'[2]Attachment C.2-Allc. AMA New  '!O5</f>
        <v>3187.4469651410654</v>
      </c>
      <c r="K15" s="110"/>
      <c r="L15" s="108">
        <f t="shared" si="4"/>
        <v>22695.365101710042</v>
      </c>
    </row>
    <row r="16" spans="1:13">
      <c r="A16" s="105" t="s">
        <v>148</v>
      </c>
      <c r="C16" s="110"/>
      <c r="D16" s="108">
        <v>0</v>
      </c>
      <c r="E16" s="108"/>
      <c r="F16" s="108">
        <v>0</v>
      </c>
      <c r="G16" s="108"/>
      <c r="H16" s="110">
        <f t="shared" si="3"/>
        <v>0</v>
      </c>
      <c r="I16" s="108"/>
      <c r="J16" s="108">
        <v>0</v>
      </c>
      <c r="K16" s="110"/>
      <c r="L16" s="108">
        <f t="shared" si="4"/>
        <v>0</v>
      </c>
    </row>
    <row r="17" spans="1:12">
      <c r="A17" s="105" t="s">
        <v>149</v>
      </c>
      <c r="C17" s="110"/>
      <c r="D17" s="111">
        <v>-457</v>
      </c>
      <c r="E17" s="110"/>
      <c r="F17" s="111">
        <f>'[2]Attachment C.1-392 &amp; 396'!Q43+'[2]Attachment C.1-392 &amp; 396'!Q49</f>
        <v>-2903.4734850000023</v>
      </c>
      <c r="G17" s="110"/>
      <c r="H17" s="111">
        <f t="shared" si="3"/>
        <v>2446.4734850000023</v>
      </c>
      <c r="I17" s="110"/>
      <c r="J17" s="111">
        <f>'[2]Attachment C.2-Allc. AMA New  '!O7</f>
        <v>39250.722373490178</v>
      </c>
      <c r="K17" s="110"/>
      <c r="L17" s="111">
        <f t="shared" si="4"/>
        <v>41697.19585849018</v>
      </c>
    </row>
    <row r="18" spans="1:12">
      <c r="C18" s="110"/>
      <c r="D18" s="108">
        <f>SUM(D14:D17)</f>
        <v>292548</v>
      </c>
      <c r="E18" s="108"/>
      <c r="F18" s="108">
        <f t="shared" ref="F18:H18" si="5">SUM(F14:F17)</f>
        <v>-5303.3756668655933</v>
      </c>
      <c r="G18" s="108"/>
      <c r="H18" s="108">
        <f t="shared" si="5"/>
        <v>297851.37566686561</v>
      </c>
      <c r="I18" s="108"/>
      <c r="J18" s="108">
        <f t="shared" ref="J18" si="6">SUM(J14:J17)</f>
        <v>45891.055743752506</v>
      </c>
      <c r="K18" s="110"/>
      <c r="L18" s="108">
        <f t="shared" ref="L18" si="7">SUM(L14:L17)</f>
        <v>343742.43141061807</v>
      </c>
    </row>
    <row r="19" spans="1:12">
      <c r="A19" s="105" t="s">
        <v>150</v>
      </c>
      <c r="C19" s="110"/>
      <c r="D19" s="108"/>
      <c r="E19" s="108"/>
      <c r="F19" s="108"/>
      <c r="G19" s="108"/>
      <c r="H19" s="108"/>
      <c r="I19" s="108"/>
      <c r="J19" s="108"/>
      <c r="K19" s="110"/>
      <c r="L19" s="108"/>
    </row>
    <row r="20" spans="1:12">
      <c r="A20" s="105" t="s">
        <v>151</v>
      </c>
      <c r="C20" s="110"/>
      <c r="D20" s="108">
        <v>-20510</v>
      </c>
      <c r="E20" s="108"/>
      <c r="F20" s="108">
        <f>'[2]Attachment C.1-392 &amp; 396'!Q20+'[2]Attachment C.1-392 &amp; 396'!Q25</f>
        <v>-2369.7083591999999</v>
      </c>
      <c r="G20" s="108"/>
      <c r="H20" s="110">
        <f>D20-F20</f>
        <v>-18140.291640800002</v>
      </c>
      <c r="I20" s="108"/>
      <c r="J20" s="108">
        <f>'[2]Attachment C.2-Allc. AMA New  '!O12</f>
        <v>10287.568730191351</v>
      </c>
      <c r="K20" s="110"/>
      <c r="L20" s="108">
        <f t="shared" ref="L20:L23" si="8">SUM(H20:J20)</f>
        <v>-7852.7229106086506</v>
      </c>
    </row>
    <row r="21" spans="1:12">
      <c r="A21" s="105" t="s">
        <v>152</v>
      </c>
      <c r="C21" s="110"/>
      <c r="D21" s="108">
        <v>0</v>
      </c>
      <c r="E21" s="108"/>
      <c r="F21" s="108">
        <f>'[2]Attachment C.1-392 &amp; 396'!Q21+'[2]Attachment C.1-392 &amp; 396'!Q27</f>
        <v>0</v>
      </c>
      <c r="G21" s="108"/>
      <c r="H21" s="110">
        <f t="shared" ref="H21:H23" si="9">D21-F21</f>
        <v>0</v>
      </c>
      <c r="I21" s="108"/>
      <c r="J21" s="108">
        <v>0</v>
      </c>
      <c r="K21" s="110"/>
      <c r="L21" s="108">
        <f t="shared" si="8"/>
        <v>0</v>
      </c>
    </row>
    <row r="22" spans="1:12">
      <c r="A22" s="105" t="s">
        <v>153</v>
      </c>
      <c r="C22" s="110"/>
      <c r="D22" s="108">
        <v>-57192</v>
      </c>
      <c r="E22" s="108"/>
      <c r="F22" s="108">
        <f>'[2]Attachment C.1-392 &amp; 396'!Q22+'[2]Attachment C.1-392 &amp; 396'!Q26</f>
        <v>-63156.210000000006</v>
      </c>
      <c r="G22" s="108"/>
      <c r="H22" s="110">
        <f t="shared" si="9"/>
        <v>5964.2100000000064</v>
      </c>
      <c r="I22" s="108"/>
      <c r="J22" s="108">
        <f>'[2]Attachment C.2-Allc. AMA New  '!O15</f>
        <v>238991.18165275897</v>
      </c>
      <c r="K22" s="110"/>
      <c r="L22" s="108">
        <f t="shared" si="8"/>
        <v>244955.39165275899</v>
      </c>
    </row>
    <row r="23" spans="1:12">
      <c r="A23" s="105" t="s">
        <v>154</v>
      </c>
      <c r="C23" s="110"/>
      <c r="D23" s="111">
        <v>-10404</v>
      </c>
      <c r="E23" s="110"/>
      <c r="F23" s="111">
        <v>0</v>
      </c>
      <c r="G23" s="110"/>
      <c r="H23" s="111">
        <f t="shared" si="9"/>
        <v>-10404</v>
      </c>
      <c r="I23" s="110"/>
      <c r="J23" s="111">
        <f>'[2]Attachment C.2-Allc. AMA New  '!O11</f>
        <v>10969.482049075898</v>
      </c>
      <c r="K23" s="110"/>
      <c r="L23" s="111">
        <f t="shared" si="8"/>
        <v>565.48204907589752</v>
      </c>
    </row>
    <row r="24" spans="1:12">
      <c r="C24" s="110"/>
      <c r="D24" s="108">
        <f>SUM(D20:D23)</f>
        <v>-88106</v>
      </c>
      <c r="E24" s="108"/>
      <c r="F24" s="108">
        <f>SUM(F20:F23)</f>
        <v>-65525.918359200004</v>
      </c>
      <c r="G24" s="108"/>
      <c r="H24" s="108">
        <f>SUM(H20:H23)</f>
        <v>-22580.081640799996</v>
      </c>
      <c r="I24" s="108"/>
      <c r="J24" s="108">
        <f>SUM(J20:J23)</f>
        <v>260248.23243202621</v>
      </c>
      <c r="K24" s="110"/>
      <c r="L24" s="108">
        <f>SUM(L20:L23)</f>
        <v>237668.15079122622</v>
      </c>
    </row>
    <row r="25" spans="1:12" ht="13.8" thickBot="1">
      <c r="C25" s="110"/>
      <c r="D25" s="108"/>
      <c r="E25" s="108"/>
      <c r="F25" s="108"/>
      <c r="G25" s="108"/>
      <c r="H25" s="108"/>
      <c r="I25" s="108"/>
      <c r="J25" s="108"/>
      <c r="K25" s="110"/>
      <c r="L25" s="108"/>
    </row>
    <row r="26" spans="1:12" ht="14.4" thickTop="1" thickBot="1">
      <c r="A26" s="105" t="s">
        <v>155</v>
      </c>
      <c r="C26" s="110"/>
      <c r="D26" s="114">
        <f t="shared" ref="D26:L26" si="10">SUM(D5,D11,D24,D18)</f>
        <v>465900</v>
      </c>
      <c r="E26" s="115"/>
      <c r="F26" s="120">
        <f t="shared" si="10"/>
        <v>-70829.294026065603</v>
      </c>
      <c r="G26" s="110"/>
      <c r="H26" s="120">
        <f t="shared" si="10"/>
        <v>536729.29402606562</v>
      </c>
      <c r="I26" s="115"/>
      <c r="J26" s="120">
        <f t="shared" si="10"/>
        <v>306139.2881757787</v>
      </c>
      <c r="K26" s="110"/>
      <c r="L26" s="114">
        <f t="shared" si="10"/>
        <v>842868.58220184431</v>
      </c>
    </row>
    <row r="27" spans="1:12" ht="13.8" thickTop="1">
      <c r="C27" s="110"/>
      <c r="D27" s="108"/>
      <c r="E27" s="108"/>
      <c r="F27" s="108"/>
      <c r="G27" s="108"/>
      <c r="H27" s="108"/>
      <c r="I27" s="108"/>
      <c r="J27" s="108"/>
      <c r="K27" s="110"/>
      <c r="L27" s="108"/>
    </row>
    <row r="29" spans="1:12">
      <c r="A29" s="118" t="s">
        <v>139</v>
      </c>
      <c r="B29" s="105" t="s">
        <v>140</v>
      </c>
    </row>
    <row r="30" spans="1:12" ht="28.5" customHeight="1">
      <c r="B30" s="121" t="s">
        <v>141</v>
      </c>
      <c r="C30" s="121"/>
      <c r="D30" s="121"/>
      <c r="E30" s="121"/>
      <c r="F30" s="121"/>
      <c r="G30" s="121"/>
      <c r="H30" s="121"/>
      <c r="I30" s="121"/>
      <c r="J30" s="121"/>
    </row>
  </sheetData>
  <mergeCells count="2">
    <mergeCell ref="C5:C6"/>
    <mergeCell ref="B30:J30"/>
  </mergeCells>
  <printOptions horizontalCentered="1"/>
  <pageMargins left="0.75" right="0.75" top="1" bottom="1" header="0.5" footer="0.5"/>
  <pageSetup scale="66" fitToHeight="0" orientation="portrait" r:id="rId1"/>
  <headerFooter alignWithMargins="0">
    <oddHeader>&amp;LAVISTA UTILITIES
Pro Forma Depreciation Adjustment - Electric
For the Year Ended December 31, 2011&amp;RExhibit No. ___ (JH-7)
Dockets UE-120436 &amp;&amp; UG-120437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D1966E-F310-4050-8160-3BA91EEAB640}"/>
</file>

<file path=customXml/itemProps2.xml><?xml version="1.0" encoding="utf-8"?>
<ds:datastoreItem xmlns:ds="http://schemas.openxmlformats.org/officeDocument/2006/customXml" ds:itemID="{88FEEAB8-407C-4601-83A0-5CB680CB9F02}"/>
</file>

<file path=customXml/itemProps3.xml><?xml version="1.0" encoding="utf-8"?>
<ds:datastoreItem xmlns:ds="http://schemas.openxmlformats.org/officeDocument/2006/customXml" ds:itemID="{40FB1B57-D35F-48D3-B972-9D1E3BF974D6}"/>
</file>

<file path=customXml/itemProps4.xml><?xml version="1.0" encoding="utf-8"?>
<ds:datastoreItem xmlns:ds="http://schemas.openxmlformats.org/officeDocument/2006/customXml" ds:itemID="{11EEE2AA-DA3F-4F1C-8185-D88A53D86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Cover-Ele</vt:lpstr>
      <vt:lpstr>Cover-Gas</vt:lpstr>
      <vt:lpstr>E-DS-1 AMA New Rates 8-23 </vt:lpstr>
      <vt:lpstr>G-DS-1 AMA New Rates 8-23 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cp:lastPrinted>2012-09-14T18:18:12Z</cp:lastPrinted>
  <dcterms:created xsi:type="dcterms:W3CDTF">2012-09-11T18:13:08Z</dcterms:created>
  <dcterms:modified xsi:type="dcterms:W3CDTF">2012-09-14T18:18:18Z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